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ericlai/Sites/localhost/ideal-living-walmart-dashboard/temp/"/>
    </mc:Choice>
  </mc:AlternateContent>
  <xr:revisionPtr revIDLastSave="0" documentId="8_{25801D1A-1FA2-5346-86E1-37DA4CD32D58}" xr6:coauthVersionLast="47" xr6:coauthVersionMax="47" xr10:uidLastSave="{00000000-0000-0000-0000-000000000000}"/>
  <bookViews>
    <workbookView xWindow="118580" yWindow="-1740" windowWidth="30240" windowHeight="17880" xr2:uid="{00000000-000D-0000-FFFF-FFFF00000000}"/>
  </bookViews>
  <sheets>
    <sheet name="weekly_reporting_2025" sheetId="5" r:id="rId1"/>
    <sheet name="weekly_reporting_2025_idealPros" sheetId="6" state="hidden" r:id="rId2"/>
    <sheet name="WALMART_weekly_reporting_2025-B" sheetId="7" state="hidden" r:id="rId3"/>
    <sheet name="WALMART_weekly_reporting_2024-B" sheetId="8" state="hidden" r:id="rId4"/>
    <sheet name="weekly_reporting_2024" sheetId="9" state="hidden" r:id="rId5"/>
    <sheet name="WALMART_weekly_reporting_2024-T" sheetId="10" state="hidden" r:id="rId6"/>
    <sheet name="monthly_reporting_2025_profemin" sheetId="11" state="hidden" r:id="rId7"/>
    <sheet name="monthly_reporting_2025" sheetId="12" r:id="rId8"/>
    <sheet name="monthly_reporting_2024_profemin" sheetId="13" state="hidden" r:id="rId9"/>
    <sheet name="monthly_reporting_2024" sheetId="14" state="hidden" r:id="rId10"/>
    <sheet name="weekly_reporting_2023" sheetId="15" state="hidden" r:id="rId11"/>
    <sheet name="monthly_reporting_2023" sheetId="16" state="hidden" r:id="rId12"/>
    <sheet name="weekly_reporting_2022" sheetId="17" state="hidden" r:id="rId13"/>
    <sheet name="monthly_reporting_2022" sheetId="18" state="hidden" r:id="rId14"/>
    <sheet name="beflexible" sheetId="19" state="hidden" r:id="rId15"/>
    <sheet name="better_bladder" sheetId="20" state="hidden" r:id="rId16"/>
    <sheet name="grown_american" sheetId="21" state="hidden" r:id="rId17"/>
    <sheet name="dr_ho" sheetId="22" state="hidden" r:id="rId18"/>
    <sheet name="ideal_prostate" sheetId="23" state="hidden" r:id="rId19"/>
    <sheet name="prosvent" sheetId="24" state="hidden" r:id="rId20"/>
    <sheet name="monthly_reporting_2021" sheetId="25" state="hidden" r:id="rId2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41" i="25" l="1"/>
  <c r="F41" i="25"/>
  <c r="E41" i="25"/>
  <c r="K41" i="25" s="1"/>
  <c r="D41" i="25"/>
  <c r="H41" i="25" s="1"/>
  <c r="A41" i="25"/>
  <c r="K40" i="25"/>
  <c r="I40" i="25"/>
  <c r="H40" i="25"/>
  <c r="G40" i="25"/>
  <c r="A40" i="25"/>
  <c r="K39" i="25"/>
  <c r="I39" i="25"/>
  <c r="H39" i="25"/>
  <c r="G39" i="25"/>
  <c r="A39" i="25"/>
  <c r="K38" i="25"/>
  <c r="H38" i="25"/>
  <c r="I38" i="25" s="1"/>
  <c r="G38" i="25"/>
  <c r="A38" i="25"/>
  <c r="K37" i="25"/>
  <c r="I37" i="25"/>
  <c r="H37" i="25"/>
  <c r="G37" i="25"/>
  <c r="A37" i="25"/>
  <c r="K36" i="25"/>
  <c r="I36" i="25"/>
  <c r="H36" i="25"/>
  <c r="G36" i="25"/>
  <c r="A36" i="25"/>
  <c r="J35" i="25"/>
  <c r="H35" i="25"/>
  <c r="I35" i="25" s="1"/>
  <c r="G35" i="25"/>
  <c r="F35" i="25"/>
  <c r="E35" i="25"/>
  <c r="K35" i="25" s="1"/>
  <c r="D35" i="25"/>
  <c r="A35" i="25"/>
  <c r="K34" i="25"/>
  <c r="H34" i="25"/>
  <c r="I34" i="25" s="1"/>
  <c r="G34" i="25"/>
  <c r="A34" i="25"/>
  <c r="K33" i="25"/>
  <c r="I33" i="25"/>
  <c r="H33" i="25"/>
  <c r="G33" i="25"/>
  <c r="A33" i="25"/>
  <c r="K32" i="25"/>
  <c r="I32" i="25"/>
  <c r="H32" i="25"/>
  <c r="G32" i="25"/>
  <c r="A32" i="25"/>
  <c r="K31" i="25"/>
  <c r="H31" i="25"/>
  <c r="G31" i="25"/>
  <c r="I31" i="25" s="1"/>
  <c r="A31" i="25"/>
  <c r="K30" i="25"/>
  <c r="H30" i="25"/>
  <c r="I30" i="25" s="1"/>
  <c r="G30" i="25"/>
  <c r="A30" i="25"/>
  <c r="J29" i="25"/>
  <c r="F29" i="25"/>
  <c r="E29" i="25"/>
  <c r="G29" i="25" s="1"/>
  <c r="D29" i="25"/>
  <c r="A29" i="25"/>
  <c r="K28" i="25"/>
  <c r="I28" i="25"/>
  <c r="H28" i="25"/>
  <c r="G28" i="25"/>
  <c r="A28" i="25"/>
  <c r="K27" i="25"/>
  <c r="H27" i="25"/>
  <c r="G27" i="25"/>
  <c r="I27" i="25" s="1"/>
  <c r="A27" i="25"/>
  <c r="K26" i="25"/>
  <c r="H26" i="25"/>
  <c r="I26" i="25" s="1"/>
  <c r="G26" i="25"/>
  <c r="A26" i="25"/>
  <c r="K25" i="25"/>
  <c r="H25" i="25"/>
  <c r="I25" i="25" s="1"/>
  <c r="G25" i="25"/>
  <c r="A25" i="25"/>
  <c r="K24" i="25"/>
  <c r="H24" i="25"/>
  <c r="I24" i="25" s="1"/>
  <c r="G24" i="25"/>
  <c r="A24" i="25"/>
  <c r="K23" i="25"/>
  <c r="J23" i="25"/>
  <c r="F23" i="25"/>
  <c r="G23" i="25" s="1"/>
  <c r="E23" i="25"/>
  <c r="D23" i="25"/>
  <c r="H23" i="25" s="1"/>
  <c r="A23" i="25"/>
  <c r="K22" i="25"/>
  <c r="H22" i="25"/>
  <c r="I22" i="25" s="1"/>
  <c r="G22" i="25"/>
  <c r="A22" i="25"/>
  <c r="K21" i="25"/>
  <c r="H21" i="25"/>
  <c r="I21" i="25" s="1"/>
  <c r="G21" i="25"/>
  <c r="A21" i="25"/>
  <c r="K20" i="25"/>
  <c r="H20" i="25"/>
  <c r="I20" i="25" s="1"/>
  <c r="G20" i="25"/>
  <c r="A20" i="25"/>
  <c r="K19" i="25"/>
  <c r="I19" i="25"/>
  <c r="H19" i="25"/>
  <c r="G19" i="25"/>
  <c r="A19" i="25"/>
  <c r="K18" i="25"/>
  <c r="H18" i="25"/>
  <c r="I18" i="25" s="1"/>
  <c r="G18" i="25"/>
  <c r="A18" i="25"/>
  <c r="J17" i="25"/>
  <c r="F17" i="25"/>
  <c r="E17" i="25"/>
  <c r="K17" i="25" s="1"/>
  <c r="D17" i="25"/>
  <c r="A17" i="25"/>
  <c r="K16" i="25"/>
  <c r="H16" i="25"/>
  <c r="I16" i="25" s="1"/>
  <c r="G16" i="25"/>
  <c r="A16" i="25"/>
  <c r="K15" i="25"/>
  <c r="I15" i="25"/>
  <c r="H15" i="25"/>
  <c r="G15" i="25"/>
  <c r="A15" i="25"/>
  <c r="K14" i="25"/>
  <c r="H14" i="25"/>
  <c r="I14" i="25" s="1"/>
  <c r="G14" i="25"/>
  <c r="A14" i="25"/>
  <c r="K13" i="25"/>
  <c r="H13" i="25"/>
  <c r="I13" i="25" s="1"/>
  <c r="G13" i="25"/>
  <c r="A13" i="25"/>
  <c r="K12" i="25"/>
  <c r="I12" i="25"/>
  <c r="H12" i="25"/>
  <c r="G12" i="25"/>
  <c r="A12" i="25"/>
  <c r="F8" i="25"/>
  <c r="F9" i="25" s="1"/>
  <c r="C8" i="25"/>
  <c r="C9" i="25" s="1"/>
  <c r="K4" i="25"/>
  <c r="K5" i="25" s="1"/>
  <c r="F4" i="25"/>
  <c r="F5" i="25" s="1"/>
  <c r="C4" i="25"/>
  <c r="C5" i="25" s="1"/>
  <c r="R67" i="24"/>
  <c r="O67" i="24"/>
  <c r="Q67" i="24" s="1"/>
  <c r="N67" i="24"/>
  <c r="M67" i="24"/>
  <c r="L67" i="24"/>
  <c r="U67" i="24" s="1"/>
  <c r="J67" i="24"/>
  <c r="I67" i="24"/>
  <c r="H67" i="24"/>
  <c r="G67" i="24"/>
  <c r="F67" i="24"/>
  <c r="K4" i="24" s="1"/>
  <c r="K5" i="24" s="1"/>
  <c r="E67" i="24"/>
  <c r="K67" i="24" s="1"/>
  <c r="D67" i="24"/>
  <c r="A67" i="24"/>
  <c r="X66" i="24"/>
  <c r="U66" i="24"/>
  <c r="T66" i="24"/>
  <c r="S66" i="24"/>
  <c r="R66" i="24"/>
  <c r="Q66" i="24"/>
  <c r="P66" i="24"/>
  <c r="K66" i="24"/>
  <c r="H66" i="24"/>
  <c r="I66" i="24" s="1"/>
  <c r="G66" i="24"/>
  <c r="A66" i="24"/>
  <c r="Y65" i="24"/>
  <c r="X65" i="24"/>
  <c r="U65" i="24"/>
  <c r="T65" i="24"/>
  <c r="S65" i="24"/>
  <c r="R65" i="24"/>
  <c r="Q65" i="24"/>
  <c r="P65" i="24"/>
  <c r="K65" i="24"/>
  <c r="H65" i="24"/>
  <c r="G65" i="24"/>
  <c r="I65" i="24" s="1"/>
  <c r="A65" i="24"/>
  <c r="Y64" i="24"/>
  <c r="X64" i="24"/>
  <c r="U64" i="24"/>
  <c r="T64" i="24"/>
  <c r="S64" i="24"/>
  <c r="R64" i="24"/>
  <c r="Q64" i="24"/>
  <c r="P64" i="24"/>
  <c r="K64" i="24"/>
  <c r="I64" i="24"/>
  <c r="H64" i="24"/>
  <c r="G64" i="24"/>
  <c r="A64" i="24"/>
  <c r="X63" i="24"/>
  <c r="U63" i="24"/>
  <c r="T63" i="24"/>
  <c r="S63" i="24"/>
  <c r="R63" i="24"/>
  <c r="Q63" i="24"/>
  <c r="P63" i="24"/>
  <c r="K63" i="24"/>
  <c r="H63" i="24"/>
  <c r="G63" i="24"/>
  <c r="A63" i="24"/>
  <c r="Y62" i="24"/>
  <c r="X62" i="24"/>
  <c r="U62" i="24"/>
  <c r="T62" i="24"/>
  <c r="S62" i="24"/>
  <c r="R62" i="24"/>
  <c r="Q62" i="24"/>
  <c r="P62" i="24"/>
  <c r="K62" i="24"/>
  <c r="I62" i="24"/>
  <c r="H62" i="24"/>
  <c r="G62" i="24"/>
  <c r="A62" i="24"/>
  <c r="X61" i="24"/>
  <c r="U61" i="24"/>
  <c r="T61" i="24"/>
  <c r="S61" i="24"/>
  <c r="R61" i="24"/>
  <c r="Q61" i="24"/>
  <c r="P61" i="24"/>
  <c r="K61" i="24"/>
  <c r="H61" i="24"/>
  <c r="I61" i="24" s="1"/>
  <c r="G61" i="24"/>
  <c r="A61" i="24"/>
  <c r="X60" i="24"/>
  <c r="U60" i="24"/>
  <c r="T60" i="24"/>
  <c r="S60" i="24"/>
  <c r="R60" i="24"/>
  <c r="Q60" i="24"/>
  <c r="P60" i="24"/>
  <c r="K60" i="24"/>
  <c r="H60" i="24"/>
  <c r="G60" i="24"/>
  <c r="Y60" i="24" s="1"/>
  <c r="A60" i="24"/>
  <c r="O59" i="24"/>
  <c r="N59" i="24"/>
  <c r="M59" i="24"/>
  <c r="L59" i="24"/>
  <c r="R59" i="24" s="1"/>
  <c r="J59" i="24"/>
  <c r="H59" i="24"/>
  <c r="F59" i="24"/>
  <c r="G59" i="24" s="1"/>
  <c r="E59" i="24"/>
  <c r="K59" i="24" s="1"/>
  <c r="D59" i="24"/>
  <c r="X67" i="24" s="1"/>
  <c r="A59" i="24"/>
  <c r="X58" i="24"/>
  <c r="U58" i="24"/>
  <c r="T58" i="24"/>
  <c r="S58" i="24"/>
  <c r="R58" i="24"/>
  <c r="Q58" i="24"/>
  <c r="P58" i="24"/>
  <c r="K58" i="24"/>
  <c r="H58" i="24"/>
  <c r="G58" i="24"/>
  <c r="A58" i="24"/>
  <c r="Y57" i="24"/>
  <c r="X57" i="24"/>
  <c r="U57" i="24"/>
  <c r="T57" i="24"/>
  <c r="S57" i="24"/>
  <c r="R57" i="24"/>
  <c r="Q57" i="24"/>
  <c r="P57" i="24"/>
  <c r="K57" i="24"/>
  <c r="I57" i="24"/>
  <c r="H57" i="24"/>
  <c r="G57" i="24"/>
  <c r="A57" i="24"/>
  <c r="X56" i="24"/>
  <c r="U56" i="24"/>
  <c r="T56" i="24"/>
  <c r="S56" i="24"/>
  <c r="R56" i="24"/>
  <c r="Q56" i="24"/>
  <c r="P56" i="24"/>
  <c r="K56" i="24"/>
  <c r="H56" i="24"/>
  <c r="I56" i="24" s="1"/>
  <c r="G56" i="24"/>
  <c r="A56" i="24"/>
  <c r="X55" i="24"/>
  <c r="U55" i="24"/>
  <c r="T55" i="24"/>
  <c r="S55" i="24"/>
  <c r="R55" i="24"/>
  <c r="Q55" i="24"/>
  <c r="P55" i="24"/>
  <c r="K55" i="24"/>
  <c r="H55" i="24"/>
  <c r="I55" i="24" s="1"/>
  <c r="G55" i="24"/>
  <c r="Y55" i="24" s="1"/>
  <c r="A55" i="24"/>
  <c r="Y54" i="24"/>
  <c r="X54" i="24"/>
  <c r="U54" i="24"/>
  <c r="T54" i="24"/>
  <c r="S54" i="24"/>
  <c r="R54" i="24"/>
  <c r="Q54" i="24"/>
  <c r="P54" i="24"/>
  <c r="K54" i="24"/>
  <c r="I54" i="24"/>
  <c r="H54" i="24"/>
  <c r="G54" i="24"/>
  <c r="A54" i="24"/>
  <c r="X53" i="24"/>
  <c r="U53" i="24"/>
  <c r="T53" i="24"/>
  <c r="S53" i="24"/>
  <c r="R53" i="24"/>
  <c r="Q53" i="24"/>
  <c r="P53" i="24"/>
  <c r="K53" i="24"/>
  <c r="H53" i="24"/>
  <c r="G53" i="24"/>
  <c r="A53" i="24"/>
  <c r="Y52" i="24"/>
  <c r="X52" i="24"/>
  <c r="U52" i="24"/>
  <c r="T52" i="24"/>
  <c r="S52" i="24"/>
  <c r="R52" i="24"/>
  <c r="Q52" i="24"/>
  <c r="P52" i="24"/>
  <c r="K52" i="24"/>
  <c r="H52" i="24"/>
  <c r="G52" i="24"/>
  <c r="I52" i="24" s="1"/>
  <c r="A52" i="24"/>
  <c r="Y51" i="24"/>
  <c r="X51" i="24"/>
  <c r="O51" i="24"/>
  <c r="Q51" i="24" s="1"/>
  <c r="N51" i="24"/>
  <c r="M51" i="24"/>
  <c r="L51" i="24"/>
  <c r="R51" i="24" s="1"/>
  <c r="J51" i="24"/>
  <c r="F51" i="24"/>
  <c r="E51" i="24"/>
  <c r="K51" i="24" s="1"/>
  <c r="D51" i="24"/>
  <c r="H51" i="24" s="1"/>
  <c r="A51" i="24"/>
  <c r="X50" i="24"/>
  <c r="U50" i="24"/>
  <c r="T50" i="24"/>
  <c r="S50" i="24"/>
  <c r="R50" i="24"/>
  <c r="Q50" i="24"/>
  <c r="P50" i="24"/>
  <c r="K50" i="24"/>
  <c r="H50" i="24"/>
  <c r="G50" i="24"/>
  <c r="Y50" i="24" s="1"/>
  <c r="A50" i="24"/>
  <c r="Y49" i="24"/>
  <c r="X49" i="24"/>
  <c r="U49" i="24"/>
  <c r="T49" i="24"/>
  <c r="S49" i="24"/>
  <c r="R49" i="24"/>
  <c r="Q49" i="24"/>
  <c r="P49" i="24"/>
  <c r="K49" i="24"/>
  <c r="I49" i="24"/>
  <c r="H49" i="24"/>
  <c r="G49" i="24"/>
  <c r="A49" i="24"/>
  <c r="X48" i="24"/>
  <c r="U48" i="24"/>
  <c r="T48" i="24"/>
  <c r="S48" i="24"/>
  <c r="R48" i="24"/>
  <c r="Q48" i="24"/>
  <c r="P48" i="24"/>
  <c r="K48" i="24"/>
  <c r="H48" i="24"/>
  <c r="I48" i="24" s="1"/>
  <c r="G48" i="24"/>
  <c r="A48" i="24"/>
  <c r="Y47" i="24"/>
  <c r="X47" i="24"/>
  <c r="U47" i="24"/>
  <c r="T47" i="24"/>
  <c r="S47" i="24"/>
  <c r="R47" i="24"/>
  <c r="Q47" i="24"/>
  <c r="P47" i="24"/>
  <c r="K47" i="24"/>
  <c r="H47" i="24"/>
  <c r="G47" i="24"/>
  <c r="I47" i="24" s="1"/>
  <c r="A47" i="24"/>
  <c r="Y46" i="24"/>
  <c r="X46" i="24"/>
  <c r="U46" i="24"/>
  <c r="T46" i="24"/>
  <c r="S46" i="24"/>
  <c r="R46" i="24"/>
  <c r="Q46" i="24"/>
  <c r="P46" i="24"/>
  <c r="K46" i="24"/>
  <c r="I46" i="24"/>
  <c r="H46" i="24"/>
  <c r="G46" i="24"/>
  <c r="A46" i="24"/>
  <c r="X45" i="24"/>
  <c r="U45" i="24"/>
  <c r="T45" i="24"/>
  <c r="S45" i="24"/>
  <c r="R45" i="24"/>
  <c r="Q45" i="24"/>
  <c r="P45" i="24"/>
  <c r="K45" i="24"/>
  <c r="H45" i="24"/>
  <c r="G45" i="24"/>
  <c r="Y45" i="24" s="1"/>
  <c r="A45" i="24"/>
  <c r="Y44" i="24"/>
  <c r="X44" i="24"/>
  <c r="U44" i="24"/>
  <c r="T44" i="24"/>
  <c r="S44" i="24"/>
  <c r="R44" i="24"/>
  <c r="Q44" i="24"/>
  <c r="P44" i="24"/>
  <c r="K44" i="24"/>
  <c r="I44" i="24"/>
  <c r="H44" i="24"/>
  <c r="G44" i="24"/>
  <c r="A44" i="24"/>
  <c r="X43" i="24"/>
  <c r="O43" i="24"/>
  <c r="N43" i="24"/>
  <c r="M43" i="24"/>
  <c r="L43" i="24"/>
  <c r="J43" i="24"/>
  <c r="F43" i="24"/>
  <c r="E43" i="24"/>
  <c r="D43" i="24"/>
  <c r="A43" i="24"/>
  <c r="Y42" i="24"/>
  <c r="X42" i="24"/>
  <c r="U42" i="24"/>
  <c r="T42" i="24"/>
  <c r="S42" i="24"/>
  <c r="R42" i="24"/>
  <c r="Q42" i="24"/>
  <c r="P42" i="24"/>
  <c r="K42" i="24"/>
  <c r="H42" i="24"/>
  <c r="G42" i="24"/>
  <c r="I42" i="24" s="1"/>
  <c r="A42" i="24"/>
  <c r="Y41" i="24"/>
  <c r="X41" i="24"/>
  <c r="U41" i="24"/>
  <c r="T41" i="24"/>
  <c r="S41" i="24"/>
  <c r="R41" i="24"/>
  <c r="Q41" i="24"/>
  <c r="P41" i="24"/>
  <c r="K41" i="24"/>
  <c r="I41" i="24"/>
  <c r="H41" i="24"/>
  <c r="G41" i="24"/>
  <c r="A41" i="24"/>
  <c r="X40" i="24"/>
  <c r="U40" i="24"/>
  <c r="T40" i="24"/>
  <c r="S40" i="24"/>
  <c r="R40" i="24"/>
  <c r="Q40" i="24"/>
  <c r="P40" i="24"/>
  <c r="K40" i="24"/>
  <c r="H40" i="24"/>
  <c r="G40" i="24"/>
  <c r="Y40" i="24" s="1"/>
  <c r="A40" i="24"/>
  <c r="Y39" i="24"/>
  <c r="X39" i="24"/>
  <c r="U39" i="24"/>
  <c r="T39" i="24"/>
  <c r="S39" i="24"/>
  <c r="R39" i="24"/>
  <c r="Q39" i="24"/>
  <c r="P39" i="24"/>
  <c r="K39" i="24"/>
  <c r="I39" i="24"/>
  <c r="H39" i="24"/>
  <c r="G39" i="24"/>
  <c r="A39" i="24"/>
  <c r="Y38" i="24"/>
  <c r="X38" i="24"/>
  <c r="U38" i="24"/>
  <c r="T38" i="24"/>
  <c r="S38" i="24"/>
  <c r="R38" i="24"/>
  <c r="Q38" i="24"/>
  <c r="P38" i="24"/>
  <c r="K38" i="24"/>
  <c r="H38" i="24"/>
  <c r="I38" i="24" s="1"/>
  <c r="G38" i="24"/>
  <c r="A38" i="24"/>
  <c r="X37" i="24"/>
  <c r="U37" i="24"/>
  <c r="T37" i="24"/>
  <c r="S37" i="24"/>
  <c r="R37" i="24"/>
  <c r="Q37" i="24"/>
  <c r="P37" i="24"/>
  <c r="K37" i="24"/>
  <c r="H37" i="24"/>
  <c r="I37" i="24" s="1"/>
  <c r="G37" i="24"/>
  <c r="Y37" i="24" s="1"/>
  <c r="A37" i="24"/>
  <c r="Y36" i="24"/>
  <c r="X36" i="24"/>
  <c r="U36" i="24"/>
  <c r="T36" i="24"/>
  <c r="S36" i="24"/>
  <c r="R36" i="24"/>
  <c r="Q36" i="24"/>
  <c r="P36" i="24"/>
  <c r="K36" i="24"/>
  <c r="I36" i="24"/>
  <c r="H36" i="24"/>
  <c r="G36" i="24"/>
  <c r="A36" i="24"/>
  <c r="T35" i="24"/>
  <c r="O35" i="24"/>
  <c r="N35" i="24"/>
  <c r="M35" i="24"/>
  <c r="L35" i="24"/>
  <c r="K35" i="24"/>
  <c r="J35" i="24"/>
  <c r="F35" i="24"/>
  <c r="E35" i="24"/>
  <c r="D35" i="24"/>
  <c r="A35" i="24"/>
  <c r="Y34" i="24"/>
  <c r="X34" i="24"/>
  <c r="U34" i="24"/>
  <c r="T34" i="24"/>
  <c r="S34" i="24"/>
  <c r="R34" i="24"/>
  <c r="Q34" i="24"/>
  <c r="P34" i="24"/>
  <c r="K34" i="24"/>
  <c r="I34" i="24"/>
  <c r="H34" i="24"/>
  <c r="G34" i="24"/>
  <c r="A34" i="24"/>
  <c r="Y33" i="24"/>
  <c r="X33" i="24"/>
  <c r="U33" i="24"/>
  <c r="T33" i="24"/>
  <c r="S33" i="24"/>
  <c r="R33" i="24"/>
  <c r="Q33" i="24"/>
  <c r="P33" i="24"/>
  <c r="K33" i="24"/>
  <c r="H33" i="24"/>
  <c r="I33" i="24" s="1"/>
  <c r="G33" i="24"/>
  <c r="A33" i="24"/>
  <c r="X32" i="24"/>
  <c r="U32" i="24"/>
  <c r="T32" i="24"/>
  <c r="S32" i="24"/>
  <c r="R32" i="24"/>
  <c r="Q32" i="24"/>
  <c r="P32" i="24"/>
  <c r="K32" i="24"/>
  <c r="H32" i="24"/>
  <c r="I32" i="24" s="1"/>
  <c r="G32" i="24"/>
  <c r="Y32" i="24" s="1"/>
  <c r="A32" i="24"/>
  <c r="Y31" i="24"/>
  <c r="X31" i="24"/>
  <c r="U31" i="24"/>
  <c r="T31" i="24"/>
  <c r="S31" i="24"/>
  <c r="R31" i="24"/>
  <c r="Q31" i="24"/>
  <c r="P31" i="24"/>
  <c r="K31" i="24"/>
  <c r="I31" i="24"/>
  <c r="H31" i="24"/>
  <c r="G31" i="24"/>
  <c r="A31" i="24"/>
  <c r="X30" i="24"/>
  <c r="U30" i="24"/>
  <c r="T30" i="24"/>
  <c r="S30" i="24"/>
  <c r="R30" i="24"/>
  <c r="Q30" i="24"/>
  <c r="P30" i="24"/>
  <c r="K30" i="24"/>
  <c r="I30" i="24"/>
  <c r="H30" i="24"/>
  <c r="G30" i="24"/>
  <c r="A30" i="24"/>
  <c r="Y29" i="24"/>
  <c r="X29" i="24"/>
  <c r="U29" i="24"/>
  <c r="T29" i="24"/>
  <c r="S29" i="24"/>
  <c r="R29" i="24"/>
  <c r="Q29" i="24"/>
  <c r="P29" i="24"/>
  <c r="K29" i="24"/>
  <c r="H29" i="24"/>
  <c r="G29" i="24"/>
  <c r="I29" i="24" s="1"/>
  <c r="A29" i="24"/>
  <c r="Y28" i="24"/>
  <c r="X28" i="24"/>
  <c r="U28" i="24"/>
  <c r="T28" i="24"/>
  <c r="S28" i="24"/>
  <c r="R28" i="24"/>
  <c r="Q28" i="24"/>
  <c r="P28" i="24"/>
  <c r="K28" i="24"/>
  <c r="I28" i="24"/>
  <c r="H28" i="24"/>
  <c r="G28" i="24"/>
  <c r="A28" i="24"/>
  <c r="O27" i="24"/>
  <c r="N27" i="24"/>
  <c r="M27" i="24"/>
  <c r="L27" i="24"/>
  <c r="U27" i="24" s="1"/>
  <c r="J27" i="24"/>
  <c r="K27" i="24" s="1"/>
  <c r="F27" i="24"/>
  <c r="E27" i="24"/>
  <c r="G27" i="24" s="1"/>
  <c r="D27" i="24"/>
  <c r="A27" i="24"/>
  <c r="X26" i="24"/>
  <c r="U26" i="24"/>
  <c r="T26" i="24"/>
  <c r="S26" i="24"/>
  <c r="R26" i="24"/>
  <c r="Q26" i="24"/>
  <c r="P26" i="24"/>
  <c r="K26" i="24"/>
  <c r="I26" i="24"/>
  <c r="H26" i="24"/>
  <c r="G26" i="24"/>
  <c r="A26" i="24"/>
  <c r="X25" i="24"/>
  <c r="U25" i="24"/>
  <c r="T25" i="24"/>
  <c r="S25" i="24"/>
  <c r="R25" i="24"/>
  <c r="Q25" i="24"/>
  <c r="P25" i="24"/>
  <c r="K25" i="24"/>
  <c r="H25" i="24"/>
  <c r="I25" i="24" s="1"/>
  <c r="G25" i="24"/>
  <c r="Y25" i="24" s="1"/>
  <c r="A25" i="24"/>
  <c r="Y24" i="24"/>
  <c r="X24" i="24"/>
  <c r="U24" i="24"/>
  <c r="T24" i="24"/>
  <c r="S24" i="24"/>
  <c r="R24" i="24"/>
  <c r="Q24" i="24"/>
  <c r="P24" i="24"/>
  <c r="K24" i="24"/>
  <c r="H24" i="24"/>
  <c r="G24" i="24"/>
  <c r="I24" i="24" s="1"/>
  <c r="A24" i="24"/>
  <c r="X23" i="24"/>
  <c r="U23" i="24"/>
  <c r="T23" i="24"/>
  <c r="S23" i="24"/>
  <c r="R23" i="24"/>
  <c r="Q23" i="24"/>
  <c r="P23" i="24"/>
  <c r="K23" i="24"/>
  <c r="I23" i="24"/>
  <c r="H23" i="24"/>
  <c r="G23" i="24"/>
  <c r="A23" i="24"/>
  <c r="X22" i="24"/>
  <c r="U22" i="24"/>
  <c r="T22" i="24"/>
  <c r="T27" i="24" s="1"/>
  <c r="S22" i="24"/>
  <c r="R22" i="24"/>
  <c r="Q22" i="24"/>
  <c r="P22" i="24"/>
  <c r="K22" i="24"/>
  <c r="H22" i="24"/>
  <c r="G22" i="24"/>
  <c r="Y22" i="24" s="1"/>
  <c r="A22" i="24"/>
  <c r="Y21" i="24"/>
  <c r="X21" i="24"/>
  <c r="U21" i="24"/>
  <c r="T21" i="24"/>
  <c r="S21" i="24"/>
  <c r="R21" i="24"/>
  <c r="Q21" i="24"/>
  <c r="P21" i="24"/>
  <c r="K21" i="24"/>
  <c r="I21" i="24"/>
  <c r="H21" i="24"/>
  <c r="G21" i="24"/>
  <c r="A21" i="24"/>
  <c r="X20" i="24"/>
  <c r="U20" i="24"/>
  <c r="T20" i="24"/>
  <c r="S20" i="24"/>
  <c r="R20" i="24"/>
  <c r="Q20" i="24"/>
  <c r="P20" i="24"/>
  <c r="K20" i="24"/>
  <c r="H20" i="24"/>
  <c r="I20" i="24" s="1"/>
  <c r="G20" i="24"/>
  <c r="A20" i="24"/>
  <c r="R19" i="24"/>
  <c r="P19" i="24"/>
  <c r="O19" i="24"/>
  <c r="Q19" i="24" s="1"/>
  <c r="N19" i="24"/>
  <c r="M19" i="24"/>
  <c r="L19" i="24"/>
  <c r="U19" i="24" s="1"/>
  <c r="J19" i="24"/>
  <c r="H19" i="24"/>
  <c r="G19" i="24"/>
  <c r="I19" i="24" s="1"/>
  <c r="F19" i="24"/>
  <c r="E19" i="24"/>
  <c r="K19" i="24" s="1"/>
  <c r="D19" i="24"/>
  <c r="A19" i="24"/>
  <c r="U18" i="24"/>
  <c r="T18" i="24"/>
  <c r="S18" i="24"/>
  <c r="R18" i="24"/>
  <c r="Q18" i="24"/>
  <c r="P18" i="24"/>
  <c r="K18" i="24"/>
  <c r="H18" i="24"/>
  <c r="G18" i="24"/>
  <c r="Y26" i="24" s="1"/>
  <c r="A18" i="24"/>
  <c r="U17" i="24"/>
  <c r="T17" i="24"/>
  <c r="S17" i="24"/>
  <c r="R17" i="24"/>
  <c r="Q17" i="24"/>
  <c r="P17" i="24"/>
  <c r="K17" i="24"/>
  <c r="I17" i="24"/>
  <c r="H17" i="24"/>
  <c r="G17" i="24"/>
  <c r="A17" i="24"/>
  <c r="U16" i="24"/>
  <c r="T16" i="24"/>
  <c r="S16" i="24"/>
  <c r="R16" i="24"/>
  <c r="Q16" i="24"/>
  <c r="P16" i="24"/>
  <c r="K16" i="24"/>
  <c r="I16" i="24"/>
  <c r="H16" i="24"/>
  <c r="G16" i="24"/>
  <c r="A16" i="24"/>
  <c r="U15" i="24"/>
  <c r="T15" i="24"/>
  <c r="S15" i="24"/>
  <c r="R15" i="24"/>
  <c r="Q15" i="24"/>
  <c r="P15" i="24"/>
  <c r="K15" i="24"/>
  <c r="H15" i="24"/>
  <c r="G15" i="24"/>
  <c r="Y23" i="24" s="1"/>
  <c r="A15" i="24"/>
  <c r="U14" i="24"/>
  <c r="T14" i="24"/>
  <c r="S14" i="24"/>
  <c r="R14" i="24"/>
  <c r="Q14" i="24"/>
  <c r="P14" i="24"/>
  <c r="K14" i="24"/>
  <c r="I14" i="24"/>
  <c r="H14" i="24"/>
  <c r="G14" i="24"/>
  <c r="A14" i="24"/>
  <c r="U13" i="24"/>
  <c r="T13" i="24"/>
  <c r="S13" i="24"/>
  <c r="R13" i="24"/>
  <c r="Q13" i="24"/>
  <c r="P13" i="24"/>
  <c r="K13" i="24"/>
  <c r="H13" i="24"/>
  <c r="G13" i="24"/>
  <c r="I13" i="24" s="1"/>
  <c r="A13" i="24"/>
  <c r="U12" i="24"/>
  <c r="T12" i="24"/>
  <c r="T19" i="24" s="1"/>
  <c r="S12" i="24"/>
  <c r="R12" i="24"/>
  <c r="Q12" i="24"/>
  <c r="P12" i="24"/>
  <c r="K12" i="24"/>
  <c r="H12" i="24"/>
  <c r="G12" i="24"/>
  <c r="Y20" i="24" s="1"/>
  <c r="A12" i="24"/>
  <c r="F8" i="24"/>
  <c r="C8" i="24"/>
  <c r="F5" i="24"/>
  <c r="F4" i="24"/>
  <c r="C4" i="24"/>
  <c r="C5" i="24" s="1"/>
  <c r="Y2" i="24"/>
  <c r="X2" i="24"/>
  <c r="P67" i="23"/>
  <c r="O67" i="23"/>
  <c r="Q67" i="23" s="1"/>
  <c r="N67" i="23"/>
  <c r="M67" i="23"/>
  <c r="L67" i="23"/>
  <c r="R67" i="23" s="1"/>
  <c r="J67" i="23"/>
  <c r="H67" i="23"/>
  <c r="F67" i="23"/>
  <c r="K4" i="23" s="1"/>
  <c r="E67" i="23"/>
  <c r="K67" i="23" s="1"/>
  <c r="D67" i="23"/>
  <c r="A67" i="23"/>
  <c r="Y66" i="23"/>
  <c r="X66" i="23"/>
  <c r="U66" i="23"/>
  <c r="T66" i="23"/>
  <c r="S66" i="23"/>
  <c r="R66" i="23"/>
  <c r="Q66" i="23"/>
  <c r="P66" i="23"/>
  <c r="K66" i="23"/>
  <c r="H66" i="23"/>
  <c r="I66" i="23" s="1"/>
  <c r="G66" i="23"/>
  <c r="A66" i="23"/>
  <c r="Y65" i="23"/>
  <c r="X65" i="23"/>
  <c r="U65" i="23"/>
  <c r="T65" i="23"/>
  <c r="S65" i="23"/>
  <c r="R65" i="23"/>
  <c r="Q65" i="23"/>
  <c r="P65" i="23"/>
  <c r="K65" i="23"/>
  <c r="H65" i="23"/>
  <c r="I65" i="23" s="1"/>
  <c r="G65" i="23"/>
  <c r="A65" i="23"/>
  <c r="Y64" i="23"/>
  <c r="X64" i="23"/>
  <c r="U64" i="23"/>
  <c r="T64" i="23"/>
  <c r="S64" i="23"/>
  <c r="R64" i="23"/>
  <c r="Q64" i="23"/>
  <c r="P64" i="23"/>
  <c r="K64" i="23"/>
  <c r="I64" i="23"/>
  <c r="H64" i="23"/>
  <c r="G64" i="23"/>
  <c r="A64" i="23"/>
  <c r="Y63" i="23"/>
  <c r="X63" i="23"/>
  <c r="U63" i="23"/>
  <c r="T63" i="23"/>
  <c r="S63" i="23"/>
  <c r="R63" i="23"/>
  <c r="Q63" i="23"/>
  <c r="P63" i="23"/>
  <c r="K63" i="23"/>
  <c r="H63" i="23"/>
  <c r="G63" i="23"/>
  <c r="A63" i="23"/>
  <c r="Y62" i="23"/>
  <c r="X62" i="23"/>
  <c r="U62" i="23"/>
  <c r="T62" i="23"/>
  <c r="S62" i="23"/>
  <c r="R62" i="23"/>
  <c r="Q62" i="23"/>
  <c r="P62" i="23"/>
  <c r="K62" i="23"/>
  <c r="I62" i="23"/>
  <c r="H62" i="23"/>
  <c r="G62" i="23"/>
  <c r="A62" i="23"/>
  <c r="Y61" i="23"/>
  <c r="X61" i="23"/>
  <c r="U61" i="23"/>
  <c r="T61" i="23"/>
  <c r="S61" i="23"/>
  <c r="R61" i="23"/>
  <c r="Q61" i="23"/>
  <c r="P61" i="23"/>
  <c r="K61" i="23"/>
  <c r="H61" i="23"/>
  <c r="I61" i="23" s="1"/>
  <c r="G61" i="23"/>
  <c r="A61" i="23"/>
  <c r="Y60" i="23"/>
  <c r="X60" i="23"/>
  <c r="U60" i="23"/>
  <c r="T60" i="23"/>
  <c r="S60" i="23"/>
  <c r="R60" i="23"/>
  <c r="Q60" i="23"/>
  <c r="P60" i="23"/>
  <c r="K60" i="23"/>
  <c r="I60" i="23"/>
  <c r="H60" i="23"/>
  <c r="G60" i="23"/>
  <c r="A60" i="23"/>
  <c r="Y59" i="23"/>
  <c r="O59" i="23"/>
  <c r="Q59" i="23" s="1"/>
  <c r="N59" i="23"/>
  <c r="M59" i="23"/>
  <c r="L59" i="23"/>
  <c r="R59" i="23" s="1"/>
  <c r="J59" i="23"/>
  <c r="F59" i="23"/>
  <c r="G59" i="23" s="1"/>
  <c r="E59" i="23"/>
  <c r="D59" i="23"/>
  <c r="A59" i="23"/>
  <c r="Y58" i="23"/>
  <c r="X58" i="23"/>
  <c r="U58" i="23"/>
  <c r="T58" i="23"/>
  <c r="S58" i="23"/>
  <c r="R58" i="23"/>
  <c r="Q58" i="23"/>
  <c r="P58" i="23"/>
  <c r="K58" i="23"/>
  <c r="H58" i="23"/>
  <c r="G58" i="23"/>
  <c r="A58" i="23"/>
  <c r="Y57" i="23"/>
  <c r="X57" i="23"/>
  <c r="U57" i="23"/>
  <c r="T57" i="23"/>
  <c r="S57" i="23"/>
  <c r="R57" i="23"/>
  <c r="Q57" i="23"/>
  <c r="P57" i="23"/>
  <c r="K57" i="23"/>
  <c r="I57" i="23"/>
  <c r="H57" i="23"/>
  <c r="G57" i="23"/>
  <c r="A57" i="23"/>
  <c r="Y56" i="23"/>
  <c r="X56" i="23"/>
  <c r="U56" i="23"/>
  <c r="T56" i="23"/>
  <c r="S56" i="23"/>
  <c r="R56" i="23"/>
  <c r="Q56" i="23"/>
  <c r="P56" i="23"/>
  <c r="K56" i="23"/>
  <c r="H56" i="23"/>
  <c r="I56" i="23" s="1"/>
  <c r="G56" i="23"/>
  <c r="A56" i="23"/>
  <c r="Y55" i="23"/>
  <c r="X55" i="23"/>
  <c r="U55" i="23"/>
  <c r="T55" i="23"/>
  <c r="S55" i="23"/>
  <c r="R55" i="23"/>
  <c r="Q55" i="23"/>
  <c r="P55" i="23"/>
  <c r="K55" i="23"/>
  <c r="I55" i="23"/>
  <c r="H55" i="23"/>
  <c r="G55" i="23"/>
  <c r="A55" i="23"/>
  <c r="Y54" i="23"/>
  <c r="X54" i="23"/>
  <c r="U54" i="23"/>
  <c r="T54" i="23"/>
  <c r="S54" i="23"/>
  <c r="R54" i="23"/>
  <c r="Q54" i="23"/>
  <c r="P54" i="23"/>
  <c r="K54" i="23"/>
  <c r="I54" i="23"/>
  <c r="H54" i="23"/>
  <c r="G54" i="23"/>
  <c r="A54" i="23"/>
  <c r="Y53" i="23"/>
  <c r="X53" i="23"/>
  <c r="U53" i="23"/>
  <c r="T53" i="23"/>
  <c r="S53" i="23"/>
  <c r="R53" i="23"/>
  <c r="Q53" i="23"/>
  <c r="P53" i="23"/>
  <c r="K53" i="23"/>
  <c r="H53" i="23"/>
  <c r="G53" i="23"/>
  <c r="A53" i="23"/>
  <c r="Y52" i="23"/>
  <c r="X52" i="23"/>
  <c r="U52" i="23"/>
  <c r="T52" i="23"/>
  <c r="S52" i="23"/>
  <c r="R52" i="23"/>
  <c r="Q52" i="23"/>
  <c r="P52" i="23"/>
  <c r="K52" i="23"/>
  <c r="I52" i="23"/>
  <c r="H52" i="23"/>
  <c r="G52" i="23"/>
  <c r="A52" i="23"/>
  <c r="O51" i="23"/>
  <c r="Q51" i="23" s="1"/>
  <c r="N51" i="23"/>
  <c r="M51" i="23"/>
  <c r="L51" i="23"/>
  <c r="J51" i="23"/>
  <c r="F51" i="23"/>
  <c r="E51" i="23"/>
  <c r="D51" i="23"/>
  <c r="A51" i="23"/>
  <c r="Y50" i="23"/>
  <c r="X50" i="23"/>
  <c r="U50" i="23"/>
  <c r="T50" i="23"/>
  <c r="S50" i="23"/>
  <c r="R50" i="23"/>
  <c r="Q50" i="23"/>
  <c r="P50" i="23"/>
  <c r="K50" i="23"/>
  <c r="H50" i="23"/>
  <c r="G50" i="23"/>
  <c r="I50" i="23" s="1"/>
  <c r="A50" i="23"/>
  <c r="Y49" i="23"/>
  <c r="X49" i="23"/>
  <c r="U49" i="23"/>
  <c r="T49" i="23"/>
  <c r="S49" i="23"/>
  <c r="R49" i="23"/>
  <c r="Q49" i="23"/>
  <c r="P49" i="23"/>
  <c r="K49" i="23"/>
  <c r="I49" i="23"/>
  <c r="H49" i="23"/>
  <c r="G49" i="23"/>
  <c r="A49" i="23"/>
  <c r="Y48" i="23"/>
  <c r="X48" i="23"/>
  <c r="U48" i="23"/>
  <c r="T48" i="23"/>
  <c r="S48" i="23"/>
  <c r="R48" i="23"/>
  <c r="Q48" i="23"/>
  <c r="P48" i="23"/>
  <c r="K48" i="23"/>
  <c r="H48" i="23"/>
  <c r="G48" i="23"/>
  <c r="A48" i="23"/>
  <c r="Y47" i="23"/>
  <c r="X47" i="23"/>
  <c r="U47" i="23"/>
  <c r="T47" i="23"/>
  <c r="S47" i="23"/>
  <c r="R47" i="23"/>
  <c r="Q47" i="23"/>
  <c r="P47" i="23"/>
  <c r="K47" i="23"/>
  <c r="H47" i="23"/>
  <c r="I47" i="23" s="1"/>
  <c r="G47" i="23"/>
  <c r="A47" i="23"/>
  <c r="Y46" i="23"/>
  <c r="X46" i="23"/>
  <c r="U46" i="23"/>
  <c r="T46" i="23"/>
  <c r="S46" i="23"/>
  <c r="R46" i="23"/>
  <c r="Q46" i="23"/>
  <c r="P46" i="23"/>
  <c r="K46" i="23"/>
  <c r="H46" i="23"/>
  <c r="I46" i="23" s="1"/>
  <c r="G46" i="23"/>
  <c r="A46" i="23"/>
  <c r="Y45" i="23"/>
  <c r="X45" i="23"/>
  <c r="U45" i="23"/>
  <c r="T45" i="23"/>
  <c r="T51" i="23" s="1"/>
  <c r="S45" i="23"/>
  <c r="R45" i="23"/>
  <c r="Q45" i="23"/>
  <c r="P45" i="23"/>
  <c r="K45" i="23"/>
  <c r="H45" i="23"/>
  <c r="G45" i="23"/>
  <c r="I45" i="23" s="1"/>
  <c r="A45" i="23"/>
  <c r="Y44" i="23"/>
  <c r="X44" i="23"/>
  <c r="U44" i="23"/>
  <c r="T44" i="23"/>
  <c r="S44" i="23"/>
  <c r="R44" i="23"/>
  <c r="Q44" i="23"/>
  <c r="P44" i="23"/>
  <c r="K44" i="23"/>
  <c r="I44" i="23"/>
  <c r="H44" i="23"/>
  <c r="G44" i="23"/>
  <c r="A44" i="23"/>
  <c r="X43" i="23"/>
  <c r="U43" i="23"/>
  <c r="O43" i="23"/>
  <c r="N43" i="23"/>
  <c r="M43" i="23"/>
  <c r="L43" i="23"/>
  <c r="K43" i="23"/>
  <c r="J43" i="23"/>
  <c r="F43" i="23"/>
  <c r="E43" i="23"/>
  <c r="D43" i="23"/>
  <c r="A43" i="23"/>
  <c r="Y42" i="23"/>
  <c r="X42" i="23"/>
  <c r="U42" i="23"/>
  <c r="T42" i="23"/>
  <c r="S42" i="23"/>
  <c r="R42" i="23"/>
  <c r="Q42" i="23"/>
  <c r="P42" i="23"/>
  <c r="K42" i="23"/>
  <c r="H42" i="23"/>
  <c r="G42" i="23"/>
  <c r="I42" i="23" s="1"/>
  <c r="A42" i="23"/>
  <c r="Y41" i="23"/>
  <c r="X41" i="23"/>
  <c r="U41" i="23"/>
  <c r="T41" i="23"/>
  <c r="S41" i="23"/>
  <c r="R41" i="23"/>
  <c r="Q41" i="23"/>
  <c r="P41" i="23"/>
  <c r="K41" i="23"/>
  <c r="I41" i="23"/>
  <c r="H41" i="23"/>
  <c r="G41" i="23"/>
  <c r="A41" i="23"/>
  <c r="Y40" i="23"/>
  <c r="X40" i="23"/>
  <c r="U40" i="23"/>
  <c r="T40" i="23"/>
  <c r="S40" i="23"/>
  <c r="R40" i="23"/>
  <c r="Q40" i="23"/>
  <c r="P40" i="23"/>
  <c r="K40" i="23"/>
  <c r="H40" i="23"/>
  <c r="G40" i="23"/>
  <c r="I40" i="23" s="1"/>
  <c r="A40" i="23"/>
  <c r="Y39" i="23"/>
  <c r="X39" i="23"/>
  <c r="U39" i="23"/>
  <c r="T39" i="23"/>
  <c r="S39" i="23"/>
  <c r="R39" i="23"/>
  <c r="Q39" i="23"/>
  <c r="P39" i="23"/>
  <c r="K39" i="23"/>
  <c r="I39" i="23"/>
  <c r="H39" i="23"/>
  <c r="G39" i="23"/>
  <c r="A39" i="23"/>
  <c r="Y38" i="23"/>
  <c r="X38" i="23"/>
  <c r="U38" i="23"/>
  <c r="T38" i="23"/>
  <c r="T43" i="23" s="1"/>
  <c r="S38" i="23"/>
  <c r="R38" i="23"/>
  <c r="Q38" i="23"/>
  <c r="P38" i="23"/>
  <c r="K38" i="23"/>
  <c r="H38" i="23"/>
  <c r="I38" i="23" s="1"/>
  <c r="G38" i="23"/>
  <c r="A38" i="23"/>
  <c r="Y37" i="23"/>
  <c r="X37" i="23"/>
  <c r="U37" i="23"/>
  <c r="T37" i="23"/>
  <c r="S37" i="23"/>
  <c r="R37" i="23"/>
  <c r="Q37" i="23"/>
  <c r="P37" i="23"/>
  <c r="K37" i="23"/>
  <c r="H37" i="23"/>
  <c r="I37" i="23" s="1"/>
  <c r="G37" i="23"/>
  <c r="A37" i="23"/>
  <c r="Y36" i="23"/>
  <c r="X36" i="23"/>
  <c r="U36" i="23"/>
  <c r="T36" i="23"/>
  <c r="S36" i="23"/>
  <c r="R36" i="23"/>
  <c r="Q36" i="23"/>
  <c r="P36" i="23"/>
  <c r="K36" i="23"/>
  <c r="I36" i="23"/>
  <c r="H36" i="23"/>
  <c r="G36" i="23"/>
  <c r="A36" i="23"/>
  <c r="R35" i="23"/>
  <c r="O35" i="23"/>
  <c r="N35" i="23"/>
  <c r="M35" i="23"/>
  <c r="L35" i="23"/>
  <c r="K35" i="23"/>
  <c r="J35" i="23"/>
  <c r="F35" i="23"/>
  <c r="E35" i="23"/>
  <c r="G35" i="23" s="1"/>
  <c r="D35" i="23"/>
  <c r="A35" i="23"/>
  <c r="Y34" i="23"/>
  <c r="X34" i="23"/>
  <c r="U34" i="23"/>
  <c r="T34" i="23"/>
  <c r="S34" i="23"/>
  <c r="R34" i="23"/>
  <c r="Q34" i="23"/>
  <c r="P34" i="23"/>
  <c r="K34" i="23"/>
  <c r="I34" i="23"/>
  <c r="H34" i="23"/>
  <c r="G34" i="23"/>
  <c r="A34" i="23"/>
  <c r="Y33" i="23"/>
  <c r="X33" i="23"/>
  <c r="U33" i="23"/>
  <c r="T33" i="23"/>
  <c r="S33" i="23"/>
  <c r="R33" i="23"/>
  <c r="Q33" i="23"/>
  <c r="P33" i="23"/>
  <c r="K33" i="23"/>
  <c r="H33" i="23"/>
  <c r="I33" i="23" s="1"/>
  <c r="G33" i="23"/>
  <c r="A33" i="23"/>
  <c r="Y32" i="23"/>
  <c r="X32" i="23"/>
  <c r="U32" i="23"/>
  <c r="T32" i="23"/>
  <c r="S32" i="23"/>
  <c r="R32" i="23"/>
  <c r="Q32" i="23"/>
  <c r="P32" i="23"/>
  <c r="K32" i="23"/>
  <c r="H32" i="23"/>
  <c r="I32" i="23" s="1"/>
  <c r="G32" i="23"/>
  <c r="A32" i="23"/>
  <c r="Y31" i="23"/>
  <c r="X31" i="23"/>
  <c r="U31" i="23"/>
  <c r="T31" i="23"/>
  <c r="S31" i="23"/>
  <c r="R31" i="23"/>
  <c r="Q31" i="23"/>
  <c r="P31" i="23"/>
  <c r="K31" i="23"/>
  <c r="I31" i="23"/>
  <c r="H31" i="23"/>
  <c r="G31" i="23"/>
  <c r="A31" i="23"/>
  <c r="Y30" i="23"/>
  <c r="X30" i="23"/>
  <c r="U30" i="23"/>
  <c r="T30" i="23"/>
  <c r="T35" i="23" s="1"/>
  <c r="S30" i="23"/>
  <c r="R30" i="23"/>
  <c r="Q30" i="23"/>
  <c r="P30" i="23"/>
  <c r="K30" i="23"/>
  <c r="H30" i="23"/>
  <c r="G30" i="23"/>
  <c r="A30" i="23"/>
  <c r="Y29" i="23"/>
  <c r="X29" i="23"/>
  <c r="U29" i="23"/>
  <c r="T29" i="23"/>
  <c r="S29" i="23"/>
  <c r="R29" i="23"/>
  <c r="Q29" i="23"/>
  <c r="P29" i="23"/>
  <c r="K29" i="23"/>
  <c r="H29" i="23"/>
  <c r="I29" i="23" s="1"/>
  <c r="G29" i="23"/>
  <c r="A29" i="23"/>
  <c r="Y28" i="23"/>
  <c r="X28" i="23"/>
  <c r="U28" i="23"/>
  <c r="T28" i="23"/>
  <c r="S28" i="23"/>
  <c r="R28" i="23"/>
  <c r="Q28" i="23"/>
  <c r="P28" i="23"/>
  <c r="K28" i="23"/>
  <c r="H28" i="23"/>
  <c r="I28" i="23" s="1"/>
  <c r="G28" i="23"/>
  <c r="A28" i="23"/>
  <c r="X27" i="23"/>
  <c r="R27" i="23"/>
  <c r="Q27" i="23"/>
  <c r="P27" i="23"/>
  <c r="O27" i="23"/>
  <c r="N27" i="23"/>
  <c r="M27" i="23"/>
  <c r="L27" i="23"/>
  <c r="U27" i="23" s="1"/>
  <c r="J27" i="23"/>
  <c r="K27" i="23" s="1"/>
  <c r="H27" i="23"/>
  <c r="F27" i="23"/>
  <c r="E27" i="23"/>
  <c r="Y27" i="23" s="1"/>
  <c r="D27" i="23"/>
  <c r="A27" i="23"/>
  <c r="Y26" i="23"/>
  <c r="X26" i="23"/>
  <c r="U26" i="23"/>
  <c r="T26" i="23"/>
  <c r="S26" i="23"/>
  <c r="R26" i="23"/>
  <c r="Q26" i="23"/>
  <c r="P26" i="23"/>
  <c r="K26" i="23"/>
  <c r="I26" i="23"/>
  <c r="H26" i="23"/>
  <c r="G26" i="23"/>
  <c r="A26" i="23"/>
  <c r="Y25" i="23"/>
  <c r="X25" i="23"/>
  <c r="U25" i="23"/>
  <c r="T25" i="23"/>
  <c r="S25" i="23"/>
  <c r="R25" i="23"/>
  <c r="Q25" i="23"/>
  <c r="P25" i="23"/>
  <c r="K25" i="23"/>
  <c r="H25" i="23"/>
  <c r="I25" i="23" s="1"/>
  <c r="G25" i="23"/>
  <c r="A25" i="23"/>
  <c r="Y24" i="23"/>
  <c r="X24" i="23"/>
  <c r="U24" i="23"/>
  <c r="T24" i="23"/>
  <c r="S24" i="23"/>
  <c r="R24" i="23"/>
  <c r="Q24" i="23"/>
  <c r="P24" i="23"/>
  <c r="K24" i="23"/>
  <c r="H24" i="23"/>
  <c r="G24" i="23"/>
  <c r="I24" i="23" s="1"/>
  <c r="A24" i="23"/>
  <c r="Y23" i="23"/>
  <c r="X23" i="23"/>
  <c r="U23" i="23"/>
  <c r="T23" i="23"/>
  <c r="S23" i="23"/>
  <c r="R23" i="23"/>
  <c r="Q23" i="23"/>
  <c r="P23" i="23"/>
  <c r="K23" i="23"/>
  <c r="I23" i="23"/>
  <c r="H23" i="23"/>
  <c r="G23" i="23"/>
  <c r="A23" i="23"/>
  <c r="Y22" i="23"/>
  <c r="X22" i="23"/>
  <c r="U22" i="23"/>
  <c r="T22" i="23"/>
  <c r="S22" i="23"/>
  <c r="R22" i="23"/>
  <c r="Q22" i="23"/>
  <c r="P22" i="23"/>
  <c r="K22" i="23"/>
  <c r="H22" i="23"/>
  <c r="G22" i="23"/>
  <c r="I22" i="23" s="1"/>
  <c r="A22" i="23"/>
  <c r="Y21" i="23"/>
  <c r="X21" i="23"/>
  <c r="U21" i="23"/>
  <c r="T21" i="23"/>
  <c r="S21" i="23"/>
  <c r="R21" i="23"/>
  <c r="Q21" i="23"/>
  <c r="P21" i="23"/>
  <c r="K21" i="23"/>
  <c r="I21" i="23"/>
  <c r="H21" i="23"/>
  <c r="G21" i="23"/>
  <c r="A21" i="23"/>
  <c r="Y20" i="23"/>
  <c r="X20" i="23"/>
  <c r="U20" i="23"/>
  <c r="T20" i="23"/>
  <c r="T27" i="23" s="1"/>
  <c r="S20" i="23"/>
  <c r="R20" i="23"/>
  <c r="Q20" i="23"/>
  <c r="P20" i="23"/>
  <c r="K20" i="23"/>
  <c r="H20" i="23"/>
  <c r="I20" i="23" s="1"/>
  <c r="G20" i="23"/>
  <c r="A20" i="23"/>
  <c r="R19" i="23"/>
  <c r="P19" i="23"/>
  <c r="O19" i="23"/>
  <c r="Q19" i="23" s="1"/>
  <c r="N19" i="23"/>
  <c r="M19" i="23"/>
  <c r="L19" i="23"/>
  <c r="U19" i="23" s="1"/>
  <c r="J19" i="23"/>
  <c r="H19" i="23"/>
  <c r="F19" i="23"/>
  <c r="G19" i="23" s="1"/>
  <c r="E19" i="23"/>
  <c r="K19" i="23" s="1"/>
  <c r="D19" i="23"/>
  <c r="A19" i="23"/>
  <c r="U18" i="23"/>
  <c r="T18" i="23"/>
  <c r="S18" i="23"/>
  <c r="R18" i="23"/>
  <c r="Q18" i="23"/>
  <c r="P18" i="23"/>
  <c r="K18" i="23"/>
  <c r="H18" i="23"/>
  <c r="I18" i="23" s="1"/>
  <c r="G18" i="23"/>
  <c r="A18" i="23"/>
  <c r="U17" i="23"/>
  <c r="T17" i="23"/>
  <c r="S17" i="23"/>
  <c r="R17" i="23"/>
  <c r="Q17" i="23"/>
  <c r="P17" i="23"/>
  <c r="K17" i="23"/>
  <c r="I17" i="23"/>
  <c r="H17" i="23"/>
  <c r="G17" i="23"/>
  <c r="A17" i="23"/>
  <c r="U16" i="23"/>
  <c r="T16" i="23"/>
  <c r="S16" i="23"/>
  <c r="R16" i="23"/>
  <c r="Q16" i="23"/>
  <c r="P16" i="23"/>
  <c r="K16" i="23"/>
  <c r="I16" i="23"/>
  <c r="H16" i="23"/>
  <c r="G16" i="23"/>
  <c r="A16" i="23"/>
  <c r="U15" i="23"/>
  <c r="T15" i="23"/>
  <c r="S15" i="23"/>
  <c r="R15" i="23"/>
  <c r="Q15" i="23"/>
  <c r="P15" i="23"/>
  <c r="K15" i="23"/>
  <c r="H15" i="23"/>
  <c r="G15" i="23"/>
  <c r="I15" i="23" s="1"/>
  <c r="A15" i="23"/>
  <c r="U14" i="23"/>
  <c r="T14" i="23"/>
  <c r="S14" i="23"/>
  <c r="R14" i="23"/>
  <c r="Q14" i="23"/>
  <c r="P14" i="23"/>
  <c r="K14" i="23"/>
  <c r="I14" i="23"/>
  <c r="H14" i="23"/>
  <c r="G14" i="23"/>
  <c r="A14" i="23"/>
  <c r="U13" i="23"/>
  <c r="T13" i="23"/>
  <c r="S13" i="23"/>
  <c r="R13" i="23"/>
  <c r="Q13" i="23"/>
  <c r="P13" i="23"/>
  <c r="K13" i="23"/>
  <c r="H13" i="23"/>
  <c r="I13" i="23" s="1"/>
  <c r="G13" i="23"/>
  <c r="A13" i="23"/>
  <c r="U12" i="23"/>
  <c r="T12" i="23"/>
  <c r="S12" i="23"/>
  <c r="R12" i="23"/>
  <c r="Q12" i="23"/>
  <c r="P12" i="23"/>
  <c r="K12" i="23"/>
  <c r="H12" i="23"/>
  <c r="G12" i="23"/>
  <c r="A12" i="23"/>
  <c r="F8" i="23"/>
  <c r="C8" i="23"/>
  <c r="C5" i="23"/>
  <c r="C4" i="23"/>
  <c r="X2" i="23"/>
  <c r="X67" i="22"/>
  <c r="O67" i="22"/>
  <c r="N67" i="22"/>
  <c r="M67" i="22"/>
  <c r="L67" i="22"/>
  <c r="R67" i="22" s="1"/>
  <c r="J67" i="22"/>
  <c r="F67" i="22"/>
  <c r="E67" i="22"/>
  <c r="D67" i="22"/>
  <c r="C4" i="22" s="1"/>
  <c r="A67" i="22"/>
  <c r="Y66" i="22"/>
  <c r="X66" i="22"/>
  <c r="U66" i="22"/>
  <c r="T66" i="22"/>
  <c r="S66" i="22"/>
  <c r="R66" i="22"/>
  <c r="Q66" i="22"/>
  <c r="P66" i="22"/>
  <c r="K66" i="22"/>
  <c r="H66" i="22"/>
  <c r="G66" i="22"/>
  <c r="I66" i="22" s="1"/>
  <c r="A66" i="22"/>
  <c r="Y65" i="22"/>
  <c r="X65" i="22"/>
  <c r="U65" i="22"/>
  <c r="T65" i="22"/>
  <c r="S65" i="22"/>
  <c r="R65" i="22"/>
  <c r="Q65" i="22"/>
  <c r="P65" i="22"/>
  <c r="K65" i="22"/>
  <c r="I65" i="22"/>
  <c r="H65" i="22"/>
  <c r="G65" i="22"/>
  <c r="A65" i="22"/>
  <c r="Y64" i="22"/>
  <c r="X64" i="22"/>
  <c r="U64" i="22"/>
  <c r="T64" i="22"/>
  <c r="S64" i="22"/>
  <c r="R64" i="22"/>
  <c r="Q64" i="22"/>
  <c r="P64" i="22"/>
  <c r="K64" i="22"/>
  <c r="H64" i="22"/>
  <c r="I64" i="22" s="1"/>
  <c r="G64" i="22"/>
  <c r="A64" i="22"/>
  <c r="Y63" i="22"/>
  <c r="X63" i="22"/>
  <c r="U63" i="22"/>
  <c r="T63" i="22"/>
  <c r="S63" i="22"/>
  <c r="R63" i="22"/>
  <c r="Q63" i="22"/>
  <c r="P63" i="22"/>
  <c r="K63" i="22"/>
  <c r="H63" i="22"/>
  <c r="I63" i="22" s="1"/>
  <c r="G63" i="22"/>
  <c r="A63" i="22"/>
  <c r="Y62" i="22"/>
  <c r="X62" i="22"/>
  <c r="U62" i="22"/>
  <c r="T62" i="22"/>
  <c r="S62" i="22"/>
  <c r="R62" i="22"/>
  <c r="Q62" i="22"/>
  <c r="P62" i="22"/>
  <c r="K62" i="22"/>
  <c r="I62" i="22"/>
  <c r="H62" i="22"/>
  <c r="G62" i="22"/>
  <c r="A62" i="22"/>
  <c r="Y61" i="22"/>
  <c r="X61" i="22"/>
  <c r="U61" i="22"/>
  <c r="T61" i="22"/>
  <c r="S61" i="22"/>
  <c r="R61" i="22"/>
  <c r="Q61" i="22"/>
  <c r="P61" i="22"/>
  <c r="K61" i="22"/>
  <c r="H61" i="22"/>
  <c r="I61" i="22" s="1"/>
  <c r="G61" i="22"/>
  <c r="A61" i="22"/>
  <c r="Y60" i="22"/>
  <c r="X60" i="22"/>
  <c r="U60" i="22"/>
  <c r="T60" i="22"/>
  <c r="S60" i="22"/>
  <c r="R60" i="22"/>
  <c r="Q60" i="22"/>
  <c r="P60" i="22"/>
  <c r="K60" i="22"/>
  <c r="H60" i="22"/>
  <c r="G60" i="22"/>
  <c r="I60" i="22" s="1"/>
  <c r="A60" i="22"/>
  <c r="O59" i="22"/>
  <c r="N59" i="22"/>
  <c r="M59" i="22"/>
  <c r="L59" i="22"/>
  <c r="J59" i="22"/>
  <c r="F59" i="22"/>
  <c r="E59" i="22"/>
  <c r="D59" i="22"/>
  <c r="A59" i="22"/>
  <c r="Y58" i="22"/>
  <c r="X58" i="22"/>
  <c r="U58" i="22"/>
  <c r="T58" i="22"/>
  <c r="S58" i="22"/>
  <c r="R58" i="22"/>
  <c r="Q58" i="22"/>
  <c r="P58" i="22"/>
  <c r="K58" i="22"/>
  <c r="H58" i="22"/>
  <c r="I58" i="22" s="1"/>
  <c r="G58" i="22"/>
  <c r="A58" i="22"/>
  <c r="Y57" i="22"/>
  <c r="X57" i="22"/>
  <c r="U57" i="22"/>
  <c r="T57" i="22"/>
  <c r="S57" i="22"/>
  <c r="R57" i="22"/>
  <c r="Q57" i="22"/>
  <c r="P57" i="22"/>
  <c r="K57" i="22"/>
  <c r="I57" i="22"/>
  <c r="H57" i="22"/>
  <c r="G57" i="22"/>
  <c r="A57" i="22"/>
  <c r="Y56" i="22"/>
  <c r="X56" i="22"/>
  <c r="U56" i="22"/>
  <c r="T56" i="22"/>
  <c r="S56" i="22"/>
  <c r="R56" i="22"/>
  <c r="Q56" i="22"/>
  <c r="P56" i="22"/>
  <c r="K56" i="22"/>
  <c r="H56" i="22"/>
  <c r="I56" i="22" s="1"/>
  <c r="G56" i="22"/>
  <c r="A56" i="22"/>
  <c r="Y55" i="22"/>
  <c r="X55" i="22"/>
  <c r="U55" i="22"/>
  <c r="T55" i="22"/>
  <c r="S55" i="22"/>
  <c r="R55" i="22"/>
  <c r="Q55" i="22"/>
  <c r="P55" i="22"/>
  <c r="K55" i="22"/>
  <c r="H55" i="22"/>
  <c r="G55" i="22"/>
  <c r="I55" i="22" s="1"/>
  <c r="A55" i="22"/>
  <c r="Y54" i="22"/>
  <c r="X54" i="22"/>
  <c r="U54" i="22"/>
  <c r="T54" i="22"/>
  <c r="S54" i="22"/>
  <c r="R54" i="22"/>
  <c r="Q54" i="22"/>
  <c r="P54" i="22"/>
  <c r="K54" i="22"/>
  <c r="I54" i="22"/>
  <c r="H54" i="22"/>
  <c r="G54" i="22"/>
  <c r="A54" i="22"/>
  <c r="Y53" i="22"/>
  <c r="X53" i="22"/>
  <c r="U53" i="22"/>
  <c r="T53" i="22"/>
  <c r="T59" i="22" s="1"/>
  <c r="S53" i="22"/>
  <c r="R53" i="22"/>
  <c r="Q53" i="22"/>
  <c r="P53" i="22"/>
  <c r="K53" i="22"/>
  <c r="H53" i="22"/>
  <c r="G53" i="22"/>
  <c r="I53" i="22" s="1"/>
  <c r="A53" i="22"/>
  <c r="Y52" i="22"/>
  <c r="X52" i="22"/>
  <c r="U52" i="22"/>
  <c r="T52" i="22"/>
  <c r="S52" i="22"/>
  <c r="R52" i="22"/>
  <c r="Q52" i="22"/>
  <c r="P52" i="22"/>
  <c r="K52" i="22"/>
  <c r="I52" i="22"/>
  <c r="H52" i="22"/>
  <c r="G52" i="22"/>
  <c r="A52" i="22"/>
  <c r="T51" i="22"/>
  <c r="O51" i="22"/>
  <c r="Q51" i="22" s="1"/>
  <c r="N51" i="22"/>
  <c r="M51" i="22"/>
  <c r="L51" i="22"/>
  <c r="J51" i="22"/>
  <c r="F51" i="22"/>
  <c r="E51" i="22"/>
  <c r="D51" i="22"/>
  <c r="A51" i="22"/>
  <c r="Y50" i="22"/>
  <c r="X50" i="22"/>
  <c r="U50" i="22"/>
  <c r="T50" i="22"/>
  <c r="S50" i="22"/>
  <c r="R50" i="22"/>
  <c r="Q50" i="22"/>
  <c r="P50" i="22"/>
  <c r="K50" i="22"/>
  <c r="H50" i="22"/>
  <c r="G50" i="22"/>
  <c r="I50" i="22" s="1"/>
  <c r="A50" i="22"/>
  <c r="Y49" i="22"/>
  <c r="X49" i="22"/>
  <c r="U49" i="22"/>
  <c r="T49" i="22"/>
  <c r="S49" i="22"/>
  <c r="R49" i="22"/>
  <c r="Q49" i="22"/>
  <c r="P49" i="22"/>
  <c r="K49" i="22"/>
  <c r="H49" i="22"/>
  <c r="I49" i="22" s="1"/>
  <c r="G49" i="22"/>
  <c r="A49" i="22"/>
  <c r="Y48" i="22"/>
  <c r="X48" i="22"/>
  <c r="U48" i="22"/>
  <c r="T48" i="22"/>
  <c r="S48" i="22"/>
  <c r="R48" i="22"/>
  <c r="Q48" i="22"/>
  <c r="P48" i="22"/>
  <c r="K48" i="22"/>
  <c r="H48" i="22"/>
  <c r="G48" i="22"/>
  <c r="I48" i="22" s="1"/>
  <c r="A48" i="22"/>
  <c r="Y47" i="22"/>
  <c r="X47" i="22"/>
  <c r="U47" i="22"/>
  <c r="T47" i="22"/>
  <c r="S47" i="22"/>
  <c r="R47" i="22"/>
  <c r="Q47" i="22"/>
  <c r="P47" i="22"/>
  <c r="K47" i="22"/>
  <c r="I47" i="22"/>
  <c r="H47" i="22"/>
  <c r="G47" i="22"/>
  <c r="A47" i="22"/>
  <c r="Y46" i="22"/>
  <c r="X46" i="22"/>
  <c r="U46" i="22"/>
  <c r="T46" i="22"/>
  <c r="S46" i="22"/>
  <c r="R46" i="22"/>
  <c r="Q46" i="22"/>
  <c r="P46" i="22"/>
  <c r="K46" i="22"/>
  <c r="H46" i="22"/>
  <c r="G46" i="22"/>
  <c r="A46" i="22"/>
  <c r="Y45" i="22"/>
  <c r="X45" i="22"/>
  <c r="U45" i="22"/>
  <c r="T45" i="22"/>
  <c r="S45" i="22"/>
  <c r="R45" i="22"/>
  <c r="Q45" i="22"/>
  <c r="P45" i="22"/>
  <c r="K45" i="22"/>
  <c r="H45" i="22"/>
  <c r="I45" i="22" s="1"/>
  <c r="G45" i="22"/>
  <c r="A45" i="22"/>
  <c r="Y44" i="22"/>
  <c r="X44" i="22"/>
  <c r="U44" i="22"/>
  <c r="T44" i="22"/>
  <c r="S44" i="22"/>
  <c r="R44" i="22"/>
  <c r="Q44" i="22"/>
  <c r="P44" i="22"/>
  <c r="K44" i="22"/>
  <c r="I44" i="22"/>
  <c r="H44" i="22"/>
  <c r="G44" i="22"/>
  <c r="A44" i="22"/>
  <c r="O43" i="22"/>
  <c r="N43" i="22"/>
  <c r="M43" i="22"/>
  <c r="L43" i="22"/>
  <c r="K43" i="22"/>
  <c r="J43" i="22"/>
  <c r="F43" i="22"/>
  <c r="G43" i="22" s="1"/>
  <c r="E43" i="22"/>
  <c r="D43" i="22"/>
  <c r="A43" i="22"/>
  <c r="Y42" i="22"/>
  <c r="X42" i="22"/>
  <c r="U42" i="22"/>
  <c r="T42" i="22"/>
  <c r="S42" i="22"/>
  <c r="R42" i="22"/>
  <c r="Q42" i="22"/>
  <c r="P42" i="22"/>
  <c r="K42" i="22"/>
  <c r="I42" i="22"/>
  <c r="H42" i="22"/>
  <c r="G42" i="22"/>
  <c r="A42" i="22"/>
  <c r="Y41" i="22"/>
  <c r="X41" i="22"/>
  <c r="U41" i="22"/>
  <c r="T41" i="22"/>
  <c r="T43" i="22" s="1"/>
  <c r="S41" i="22"/>
  <c r="R41" i="22"/>
  <c r="Q41" i="22"/>
  <c r="P41" i="22"/>
  <c r="K41" i="22"/>
  <c r="H41" i="22"/>
  <c r="I41" i="22" s="1"/>
  <c r="G41" i="22"/>
  <c r="A41" i="22"/>
  <c r="Y40" i="22"/>
  <c r="X40" i="22"/>
  <c r="U40" i="22"/>
  <c r="T40" i="22"/>
  <c r="S40" i="22"/>
  <c r="R40" i="22"/>
  <c r="Q40" i="22"/>
  <c r="P40" i="22"/>
  <c r="K40" i="22"/>
  <c r="H40" i="22"/>
  <c r="I40" i="22" s="1"/>
  <c r="G40" i="22"/>
  <c r="A40" i="22"/>
  <c r="Y39" i="22"/>
  <c r="X39" i="22"/>
  <c r="U39" i="22"/>
  <c r="T39" i="22"/>
  <c r="S39" i="22"/>
  <c r="R39" i="22"/>
  <c r="Q39" i="22"/>
  <c r="P39" i="22"/>
  <c r="K39" i="22"/>
  <c r="I39" i="22"/>
  <c r="H39" i="22"/>
  <c r="G39" i="22"/>
  <c r="A39" i="22"/>
  <c r="Y38" i="22"/>
  <c r="X38" i="22"/>
  <c r="U38" i="22"/>
  <c r="T38" i="22"/>
  <c r="S38" i="22"/>
  <c r="R38" i="22"/>
  <c r="Q38" i="22"/>
  <c r="P38" i="22"/>
  <c r="K38" i="22"/>
  <c r="H38" i="22"/>
  <c r="I38" i="22" s="1"/>
  <c r="G38" i="22"/>
  <c r="A38" i="22"/>
  <c r="Y37" i="22"/>
  <c r="X37" i="22"/>
  <c r="U37" i="22"/>
  <c r="T37" i="22"/>
  <c r="S37" i="22"/>
  <c r="R37" i="22"/>
  <c r="Q37" i="22"/>
  <c r="P37" i="22"/>
  <c r="K37" i="22"/>
  <c r="H37" i="22"/>
  <c r="G37" i="22"/>
  <c r="I37" i="22" s="1"/>
  <c r="A37" i="22"/>
  <c r="Y36" i="22"/>
  <c r="X36" i="22"/>
  <c r="U36" i="22"/>
  <c r="T36" i="22"/>
  <c r="S36" i="22"/>
  <c r="R36" i="22"/>
  <c r="Q36" i="22"/>
  <c r="P36" i="22"/>
  <c r="K36" i="22"/>
  <c r="I36" i="22"/>
  <c r="H36" i="22"/>
  <c r="G36" i="22"/>
  <c r="A36" i="22"/>
  <c r="R35" i="22"/>
  <c r="Q35" i="22"/>
  <c r="P35" i="22"/>
  <c r="O35" i="22"/>
  <c r="N35" i="22"/>
  <c r="M35" i="22"/>
  <c r="L35" i="22"/>
  <c r="U35" i="22" s="1"/>
  <c r="J35" i="22"/>
  <c r="K35" i="22" s="1"/>
  <c r="H35" i="22"/>
  <c r="F35" i="22"/>
  <c r="E35" i="22"/>
  <c r="Y35" i="22" s="1"/>
  <c r="D35" i="22"/>
  <c r="A35" i="22"/>
  <c r="Y34" i="22"/>
  <c r="X34" i="22"/>
  <c r="U34" i="22"/>
  <c r="T34" i="22"/>
  <c r="S34" i="22"/>
  <c r="R34" i="22"/>
  <c r="Q34" i="22"/>
  <c r="P34" i="22"/>
  <c r="K34" i="22"/>
  <c r="I34" i="22"/>
  <c r="H34" i="22"/>
  <c r="G34" i="22"/>
  <c r="A34" i="22"/>
  <c r="Y33" i="22"/>
  <c r="X33" i="22"/>
  <c r="U33" i="22"/>
  <c r="T33" i="22"/>
  <c r="S33" i="22"/>
  <c r="R33" i="22"/>
  <c r="Q33" i="22"/>
  <c r="P33" i="22"/>
  <c r="K33" i="22"/>
  <c r="H33" i="22"/>
  <c r="G33" i="22"/>
  <c r="A33" i="22"/>
  <c r="Y32" i="22"/>
  <c r="X32" i="22"/>
  <c r="U32" i="22"/>
  <c r="T32" i="22"/>
  <c r="S32" i="22"/>
  <c r="R32" i="22"/>
  <c r="Q32" i="22"/>
  <c r="P32" i="22"/>
  <c r="K32" i="22"/>
  <c r="H32" i="22"/>
  <c r="G32" i="22"/>
  <c r="I32" i="22" s="1"/>
  <c r="A32" i="22"/>
  <c r="Y31" i="22"/>
  <c r="X31" i="22"/>
  <c r="U31" i="22"/>
  <c r="T31" i="22"/>
  <c r="T35" i="22" s="1"/>
  <c r="S31" i="22"/>
  <c r="R31" i="22"/>
  <c r="Q31" i="22"/>
  <c r="P31" i="22"/>
  <c r="K31" i="22"/>
  <c r="H31" i="22"/>
  <c r="G31" i="22"/>
  <c r="A31" i="22"/>
  <c r="Y30" i="22"/>
  <c r="X30" i="22"/>
  <c r="U30" i="22"/>
  <c r="T30" i="22"/>
  <c r="S30" i="22"/>
  <c r="R30" i="22"/>
  <c r="Q30" i="22"/>
  <c r="P30" i="22"/>
  <c r="K30" i="22"/>
  <c r="H30" i="22"/>
  <c r="G30" i="22"/>
  <c r="I30" i="22" s="1"/>
  <c r="A30" i="22"/>
  <c r="Y29" i="22"/>
  <c r="X29" i="22"/>
  <c r="U29" i="22"/>
  <c r="T29" i="22"/>
  <c r="S29" i="22"/>
  <c r="R29" i="22"/>
  <c r="Q29" i="22"/>
  <c r="P29" i="22"/>
  <c r="K29" i="22"/>
  <c r="I29" i="22"/>
  <c r="H29" i="22"/>
  <c r="G29" i="22"/>
  <c r="A29" i="22"/>
  <c r="Y28" i="22"/>
  <c r="X28" i="22"/>
  <c r="U28" i="22"/>
  <c r="T28" i="22"/>
  <c r="S28" i="22"/>
  <c r="R28" i="22"/>
  <c r="Q28" i="22"/>
  <c r="P28" i="22"/>
  <c r="K28" i="22"/>
  <c r="I28" i="22"/>
  <c r="H28" i="22"/>
  <c r="G28" i="22"/>
  <c r="A28" i="22"/>
  <c r="R27" i="22"/>
  <c r="Q27" i="22"/>
  <c r="P27" i="22"/>
  <c r="O27" i="22"/>
  <c r="N27" i="22"/>
  <c r="M27" i="22"/>
  <c r="L27" i="22"/>
  <c r="U27" i="22" s="1"/>
  <c r="J27" i="22"/>
  <c r="H27" i="22"/>
  <c r="I27" i="22" s="1"/>
  <c r="G27" i="22"/>
  <c r="F27" i="22"/>
  <c r="E27" i="22"/>
  <c r="D27" i="22"/>
  <c r="A27" i="22"/>
  <c r="Y26" i="22"/>
  <c r="X26" i="22"/>
  <c r="U26" i="22"/>
  <c r="T26" i="22"/>
  <c r="S26" i="22"/>
  <c r="R26" i="22"/>
  <c r="Q26" i="22"/>
  <c r="P26" i="22"/>
  <c r="K26" i="22"/>
  <c r="H26" i="22"/>
  <c r="I26" i="22" s="1"/>
  <c r="G26" i="22"/>
  <c r="A26" i="22"/>
  <c r="Y25" i="22"/>
  <c r="X25" i="22"/>
  <c r="U25" i="22"/>
  <c r="T25" i="22"/>
  <c r="S25" i="22"/>
  <c r="R25" i="22"/>
  <c r="Q25" i="22"/>
  <c r="P25" i="22"/>
  <c r="K25" i="22"/>
  <c r="H25" i="22"/>
  <c r="G25" i="22"/>
  <c r="I25" i="22" s="1"/>
  <c r="A25" i="22"/>
  <c r="Y24" i="22"/>
  <c r="X24" i="22"/>
  <c r="U24" i="22"/>
  <c r="T24" i="22"/>
  <c r="S24" i="22"/>
  <c r="R24" i="22"/>
  <c r="Q24" i="22"/>
  <c r="P24" i="22"/>
  <c r="K24" i="22"/>
  <c r="I24" i="22"/>
  <c r="H24" i="22"/>
  <c r="G24" i="22"/>
  <c r="A24" i="22"/>
  <c r="Y23" i="22"/>
  <c r="X23" i="22"/>
  <c r="U23" i="22"/>
  <c r="T23" i="22"/>
  <c r="S23" i="22"/>
  <c r="R23" i="22"/>
  <c r="Q23" i="22"/>
  <c r="P23" i="22"/>
  <c r="K23" i="22"/>
  <c r="H23" i="22"/>
  <c r="G23" i="22"/>
  <c r="A23" i="22"/>
  <c r="Y22" i="22"/>
  <c r="X22" i="22"/>
  <c r="U22" i="22"/>
  <c r="T22" i="22"/>
  <c r="S22" i="22"/>
  <c r="R22" i="22"/>
  <c r="Q22" i="22"/>
  <c r="P22" i="22"/>
  <c r="K22" i="22"/>
  <c r="H22" i="22"/>
  <c r="I22" i="22" s="1"/>
  <c r="G22" i="22"/>
  <c r="A22" i="22"/>
  <c r="Y21" i="22"/>
  <c r="X21" i="22"/>
  <c r="U21" i="22"/>
  <c r="T21" i="22"/>
  <c r="S21" i="22"/>
  <c r="R21" i="22"/>
  <c r="Q21" i="22"/>
  <c r="P21" i="22"/>
  <c r="K21" i="22"/>
  <c r="H21" i="22"/>
  <c r="I21" i="22" s="1"/>
  <c r="G21" i="22"/>
  <c r="A21" i="22"/>
  <c r="Y20" i="22"/>
  <c r="X20" i="22"/>
  <c r="U20" i="22"/>
  <c r="T20" i="22"/>
  <c r="S20" i="22"/>
  <c r="R20" i="22"/>
  <c r="Q20" i="22"/>
  <c r="P20" i="22"/>
  <c r="K20" i="22"/>
  <c r="H20" i="22"/>
  <c r="I20" i="22" s="1"/>
  <c r="G20" i="22"/>
  <c r="A20" i="22"/>
  <c r="O19" i="22"/>
  <c r="Q19" i="22" s="1"/>
  <c r="N19" i="22"/>
  <c r="M19" i="22"/>
  <c r="L19" i="22"/>
  <c r="J19" i="22"/>
  <c r="F19" i="22"/>
  <c r="E19" i="22"/>
  <c r="D19" i="22"/>
  <c r="A19" i="22"/>
  <c r="U18" i="22"/>
  <c r="T18" i="22"/>
  <c r="S18" i="22"/>
  <c r="R18" i="22"/>
  <c r="Q18" i="22"/>
  <c r="P18" i="22"/>
  <c r="K18" i="22"/>
  <c r="H18" i="22"/>
  <c r="G18" i="22"/>
  <c r="I18" i="22" s="1"/>
  <c r="A18" i="22"/>
  <c r="U17" i="22"/>
  <c r="T17" i="22"/>
  <c r="S17" i="22"/>
  <c r="R17" i="22"/>
  <c r="Q17" i="22"/>
  <c r="P17" i="22"/>
  <c r="K17" i="22"/>
  <c r="H17" i="22"/>
  <c r="G17" i="22"/>
  <c r="A17" i="22"/>
  <c r="U16" i="22"/>
  <c r="T16" i="22"/>
  <c r="S16" i="22"/>
  <c r="R16" i="22"/>
  <c r="Q16" i="22"/>
  <c r="P16" i="22"/>
  <c r="K16" i="22"/>
  <c r="H16" i="22"/>
  <c r="I16" i="22" s="1"/>
  <c r="G16" i="22"/>
  <c r="A16" i="22"/>
  <c r="U15" i="22"/>
  <c r="T15" i="22"/>
  <c r="S15" i="22"/>
  <c r="R15" i="22"/>
  <c r="Q15" i="22"/>
  <c r="P15" i="22"/>
  <c r="K15" i="22"/>
  <c r="H15" i="22"/>
  <c r="I15" i="22" s="1"/>
  <c r="G15" i="22"/>
  <c r="A15" i="22"/>
  <c r="U14" i="22"/>
  <c r="T14" i="22"/>
  <c r="S14" i="22"/>
  <c r="R14" i="22"/>
  <c r="Q14" i="22"/>
  <c r="P14" i="22"/>
  <c r="K14" i="22"/>
  <c r="H14" i="22"/>
  <c r="G14" i="22"/>
  <c r="I14" i="22" s="1"/>
  <c r="A14" i="22"/>
  <c r="U13" i="22"/>
  <c r="T13" i="22"/>
  <c r="S13" i="22"/>
  <c r="R13" i="22"/>
  <c r="Q13" i="22"/>
  <c r="P13" i="22"/>
  <c r="K13" i="22"/>
  <c r="I13" i="22"/>
  <c r="H13" i="22"/>
  <c r="G13" i="22"/>
  <c r="A13" i="22"/>
  <c r="U12" i="22"/>
  <c r="T12" i="22"/>
  <c r="S12" i="22"/>
  <c r="R12" i="22"/>
  <c r="Q12" i="22"/>
  <c r="P12" i="22"/>
  <c r="K12" i="22"/>
  <c r="H12" i="22"/>
  <c r="G12" i="22"/>
  <c r="I12" i="22" s="1"/>
  <c r="A12" i="22"/>
  <c r="F8" i="22"/>
  <c r="C5" i="22"/>
  <c r="K4" i="22"/>
  <c r="K5" i="22" s="1"/>
  <c r="O67" i="21"/>
  <c r="N67" i="21"/>
  <c r="M67" i="21"/>
  <c r="L67" i="21"/>
  <c r="K67" i="21"/>
  <c r="J67" i="21"/>
  <c r="F67" i="21"/>
  <c r="E67" i="21"/>
  <c r="D67" i="21"/>
  <c r="H67" i="21" s="1"/>
  <c r="A67" i="21"/>
  <c r="Y66" i="21"/>
  <c r="X66" i="21"/>
  <c r="U66" i="21"/>
  <c r="T66" i="21"/>
  <c r="S66" i="21"/>
  <c r="R66" i="21"/>
  <c r="Q66" i="21"/>
  <c r="P66" i="21"/>
  <c r="K66" i="21"/>
  <c r="H66" i="21"/>
  <c r="I66" i="21" s="1"/>
  <c r="G66" i="21"/>
  <c r="A66" i="21"/>
  <c r="Y65" i="21"/>
  <c r="X65" i="21"/>
  <c r="U65" i="21"/>
  <c r="T65" i="21"/>
  <c r="S65" i="21"/>
  <c r="R65" i="21"/>
  <c r="Q65" i="21"/>
  <c r="P65" i="21"/>
  <c r="K65" i="21"/>
  <c r="H65" i="21"/>
  <c r="I65" i="21" s="1"/>
  <c r="G65" i="21"/>
  <c r="A65" i="21"/>
  <c r="Y64" i="21"/>
  <c r="X64" i="21"/>
  <c r="U64" i="21"/>
  <c r="T64" i="21"/>
  <c r="S64" i="21"/>
  <c r="R64" i="21"/>
  <c r="Q64" i="21"/>
  <c r="P64" i="21"/>
  <c r="K64" i="21"/>
  <c r="H64" i="21"/>
  <c r="I64" i="21" s="1"/>
  <c r="G64" i="21"/>
  <c r="A64" i="21"/>
  <c r="Y63" i="21"/>
  <c r="X63" i="21"/>
  <c r="U63" i="21"/>
  <c r="T63" i="21"/>
  <c r="S63" i="21"/>
  <c r="R63" i="21"/>
  <c r="Q63" i="21"/>
  <c r="P63" i="21"/>
  <c r="K63" i="21"/>
  <c r="H63" i="21"/>
  <c r="G63" i="21"/>
  <c r="I63" i="21" s="1"/>
  <c r="A63" i="21"/>
  <c r="Y62" i="21"/>
  <c r="X62" i="21"/>
  <c r="U62" i="21"/>
  <c r="T62" i="21"/>
  <c r="S62" i="21"/>
  <c r="R62" i="21"/>
  <c r="Q62" i="21"/>
  <c r="P62" i="21"/>
  <c r="K62" i="21"/>
  <c r="H62" i="21"/>
  <c r="G62" i="21"/>
  <c r="I62" i="21" s="1"/>
  <c r="A62" i="21"/>
  <c r="Y61" i="21"/>
  <c r="X61" i="21"/>
  <c r="U61" i="21"/>
  <c r="T61" i="21"/>
  <c r="T67" i="21" s="1"/>
  <c r="S61" i="21"/>
  <c r="R61" i="21"/>
  <c r="Q61" i="21"/>
  <c r="P61" i="21"/>
  <c r="K61" i="21"/>
  <c r="H61" i="21"/>
  <c r="G61" i="21"/>
  <c r="I61" i="21" s="1"/>
  <c r="A61" i="21"/>
  <c r="Y60" i="21"/>
  <c r="X60" i="21"/>
  <c r="U60" i="21"/>
  <c r="T60" i="21"/>
  <c r="S60" i="21"/>
  <c r="R60" i="21"/>
  <c r="Q60" i="21"/>
  <c r="P60" i="21"/>
  <c r="K60" i="21"/>
  <c r="I60" i="21"/>
  <c r="H60" i="21"/>
  <c r="G60" i="21"/>
  <c r="A60" i="21"/>
  <c r="X59" i="21"/>
  <c r="U59" i="21"/>
  <c r="R59" i="21"/>
  <c r="O59" i="21"/>
  <c r="N59" i="21"/>
  <c r="M59" i="21"/>
  <c r="L59" i="21"/>
  <c r="P59" i="21" s="1"/>
  <c r="J59" i="21"/>
  <c r="K59" i="21" s="1"/>
  <c r="F59" i="21"/>
  <c r="E59" i="21"/>
  <c r="D59" i="21"/>
  <c r="A59" i="21"/>
  <c r="Y58" i="21"/>
  <c r="X58" i="21"/>
  <c r="U58" i="21"/>
  <c r="T58" i="21"/>
  <c r="S58" i="21"/>
  <c r="R58" i="21"/>
  <c r="Q58" i="21"/>
  <c r="P58" i="21"/>
  <c r="K58" i="21"/>
  <c r="H58" i="21"/>
  <c r="G58" i="21"/>
  <c r="I58" i="21" s="1"/>
  <c r="A58" i="21"/>
  <c r="Y57" i="21"/>
  <c r="X57" i="21"/>
  <c r="U57" i="21"/>
  <c r="T57" i="21"/>
  <c r="S57" i="21"/>
  <c r="R57" i="21"/>
  <c r="Q57" i="21"/>
  <c r="P57" i="21"/>
  <c r="K57" i="21"/>
  <c r="H57" i="21"/>
  <c r="G57" i="21"/>
  <c r="I57" i="21" s="1"/>
  <c r="A57" i="21"/>
  <c r="Y56" i="21"/>
  <c r="X56" i="21"/>
  <c r="U56" i="21"/>
  <c r="T56" i="21"/>
  <c r="T59" i="21" s="1"/>
  <c r="S56" i="21"/>
  <c r="R56" i="21"/>
  <c r="Q56" i="21"/>
  <c r="P56" i="21"/>
  <c r="K56" i="21"/>
  <c r="H56" i="21"/>
  <c r="G56" i="21"/>
  <c r="I56" i="21" s="1"/>
  <c r="A56" i="21"/>
  <c r="Y55" i="21"/>
  <c r="X55" i="21"/>
  <c r="U55" i="21"/>
  <c r="T55" i="21"/>
  <c r="S55" i="21"/>
  <c r="R55" i="21"/>
  <c r="Q55" i="21"/>
  <c r="P55" i="21"/>
  <c r="K55" i="21"/>
  <c r="I55" i="21"/>
  <c r="H55" i="21"/>
  <c r="G55" i="21"/>
  <c r="A55" i="21"/>
  <c r="Y54" i="21"/>
  <c r="X54" i="21"/>
  <c r="U54" i="21"/>
  <c r="T54" i="21"/>
  <c r="S54" i="21"/>
  <c r="R54" i="21"/>
  <c r="Q54" i="21"/>
  <c r="P54" i="21"/>
  <c r="K54" i="21"/>
  <c r="H54" i="21"/>
  <c r="I54" i="21" s="1"/>
  <c r="G54" i="21"/>
  <c r="A54" i="21"/>
  <c r="Y53" i="21"/>
  <c r="X53" i="21"/>
  <c r="U53" i="21"/>
  <c r="T53" i="21"/>
  <c r="S53" i="21"/>
  <c r="R53" i="21"/>
  <c r="Q53" i="21"/>
  <c r="P53" i="21"/>
  <c r="K53" i="21"/>
  <c r="H53" i="21"/>
  <c r="I53" i="21" s="1"/>
  <c r="G53" i="21"/>
  <c r="A53" i="21"/>
  <c r="Y52" i="21"/>
  <c r="X52" i="21"/>
  <c r="U52" i="21"/>
  <c r="T52" i="21"/>
  <c r="S52" i="21"/>
  <c r="R52" i="21"/>
  <c r="Q52" i="21"/>
  <c r="P52" i="21"/>
  <c r="K52" i="21"/>
  <c r="I52" i="21"/>
  <c r="H52" i="21"/>
  <c r="G52" i="21"/>
  <c r="A52" i="21"/>
  <c r="R51" i="21"/>
  <c r="Q51" i="21"/>
  <c r="O51" i="21"/>
  <c r="N51" i="21"/>
  <c r="M51" i="21"/>
  <c r="L51" i="21"/>
  <c r="P51" i="21" s="1"/>
  <c r="J51" i="21"/>
  <c r="K51" i="21" s="1"/>
  <c r="F51" i="21"/>
  <c r="G51" i="21" s="1"/>
  <c r="E51" i="21"/>
  <c r="D51" i="21"/>
  <c r="A51" i="21"/>
  <c r="Y50" i="21"/>
  <c r="X50" i="21"/>
  <c r="U50" i="21"/>
  <c r="T50" i="21"/>
  <c r="S50" i="21"/>
  <c r="R50" i="21"/>
  <c r="Q50" i="21"/>
  <c r="P50" i="21"/>
  <c r="K50" i="21"/>
  <c r="I50" i="21"/>
  <c r="H50" i="21"/>
  <c r="G50" i="21"/>
  <c r="A50" i="21"/>
  <c r="Y49" i="21"/>
  <c r="X49" i="21"/>
  <c r="U49" i="21"/>
  <c r="T49" i="21"/>
  <c r="S49" i="21"/>
  <c r="R49" i="21"/>
  <c r="Q49" i="21"/>
  <c r="P49" i="21"/>
  <c r="K49" i="21"/>
  <c r="H49" i="21"/>
  <c r="G49" i="21"/>
  <c r="I49" i="21" s="1"/>
  <c r="A49" i="21"/>
  <c r="Y48" i="21"/>
  <c r="X48" i="21"/>
  <c r="U48" i="21"/>
  <c r="T48" i="21"/>
  <c r="S48" i="21"/>
  <c r="R48" i="21"/>
  <c r="Q48" i="21"/>
  <c r="P48" i="21"/>
  <c r="K48" i="21"/>
  <c r="H48" i="21"/>
  <c r="I48" i="21" s="1"/>
  <c r="G48" i="21"/>
  <c r="A48" i="21"/>
  <c r="Y47" i="21"/>
  <c r="X47" i="21"/>
  <c r="U47" i="21"/>
  <c r="T47" i="21"/>
  <c r="S47" i="21"/>
  <c r="R47" i="21"/>
  <c r="Q47" i="21"/>
  <c r="P47" i="21"/>
  <c r="K47" i="21"/>
  <c r="H47" i="21"/>
  <c r="I47" i="21" s="1"/>
  <c r="G47" i="21"/>
  <c r="A47" i="21"/>
  <c r="Y46" i="21"/>
  <c r="X46" i="21"/>
  <c r="U46" i="21"/>
  <c r="T46" i="21"/>
  <c r="S46" i="21"/>
  <c r="R46" i="21"/>
  <c r="Q46" i="21"/>
  <c r="P46" i="21"/>
  <c r="K46" i="21"/>
  <c r="H46" i="21"/>
  <c r="G46" i="21"/>
  <c r="A46" i="21"/>
  <c r="Y45" i="21"/>
  <c r="X45" i="21"/>
  <c r="U45" i="21"/>
  <c r="T45" i="21"/>
  <c r="S45" i="21"/>
  <c r="R45" i="21"/>
  <c r="Q45" i="21"/>
  <c r="P45" i="21"/>
  <c r="K45" i="21"/>
  <c r="H45" i="21"/>
  <c r="G45" i="21"/>
  <c r="I45" i="21" s="1"/>
  <c r="A45" i="21"/>
  <c r="Y44" i="21"/>
  <c r="X44" i="21"/>
  <c r="U44" i="21"/>
  <c r="T44" i="21"/>
  <c r="T51" i="21" s="1"/>
  <c r="S44" i="21"/>
  <c r="R44" i="21"/>
  <c r="Q44" i="21"/>
  <c r="P44" i="21"/>
  <c r="K44" i="21"/>
  <c r="H44" i="21"/>
  <c r="I44" i="21" s="1"/>
  <c r="G44" i="21"/>
  <c r="A44" i="21"/>
  <c r="R43" i="21"/>
  <c r="Q43" i="21"/>
  <c r="P43" i="21"/>
  <c r="O43" i="21"/>
  <c r="N43" i="21"/>
  <c r="M43" i="21"/>
  <c r="L43" i="21"/>
  <c r="U43" i="21" s="1"/>
  <c r="J43" i="21"/>
  <c r="H43" i="21"/>
  <c r="F43" i="21"/>
  <c r="E43" i="21"/>
  <c r="K43" i="21" s="1"/>
  <c r="D43" i="21"/>
  <c r="A43" i="21"/>
  <c r="Y42" i="21"/>
  <c r="X42" i="21"/>
  <c r="U42" i="21"/>
  <c r="T42" i="21"/>
  <c r="S42" i="21"/>
  <c r="R42" i="21"/>
  <c r="Q42" i="21"/>
  <c r="P42" i="21"/>
  <c r="K42" i="21"/>
  <c r="H42" i="21"/>
  <c r="I42" i="21" s="1"/>
  <c r="G42" i="21"/>
  <c r="A42" i="21"/>
  <c r="Y41" i="21"/>
  <c r="X41" i="21"/>
  <c r="U41" i="21"/>
  <c r="T41" i="21"/>
  <c r="S41" i="21"/>
  <c r="R41" i="21"/>
  <c r="Q41" i="21"/>
  <c r="P41" i="21"/>
  <c r="K41" i="21"/>
  <c r="H41" i="21"/>
  <c r="G41" i="21"/>
  <c r="A41" i="21"/>
  <c r="Y40" i="21"/>
  <c r="X40" i="21"/>
  <c r="U40" i="21"/>
  <c r="T40" i="21"/>
  <c r="S40" i="21"/>
  <c r="R40" i="21"/>
  <c r="Q40" i="21"/>
  <c r="P40" i="21"/>
  <c r="K40" i="21"/>
  <c r="H40" i="21"/>
  <c r="G40" i="21"/>
  <c r="I40" i="21" s="1"/>
  <c r="A40" i="21"/>
  <c r="Y39" i="21"/>
  <c r="X39" i="21"/>
  <c r="U39" i="21"/>
  <c r="T39" i="21"/>
  <c r="S39" i="21"/>
  <c r="R39" i="21"/>
  <c r="Q39" i="21"/>
  <c r="P39" i="21"/>
  <c r="K39" i="21"/>
  <c r="H39" i="21"/>
  <c r="I39" i="21" s="1"/>
  <c r="G39" i="21"/>
  <c r="A39" i="21"/>
  <c r="Y38" i="21"/>
  <c r="X38" i="21"/>
  <c r="U38" i="21"/>
  <c r="T38" i="21"/>
  <c r="S38" i="21"/>
  <c r="R38" i="21"/>
  <c r="Q38" i="21"/>
  <c r="P38" i="21"/>
  <c r="K38" i="21"/>
  <c r="I38" i="21"/>
  <c r="H38" i="21"/>
  <c r="G38" i="21"/>
  <c r="A38" i="21"/>
  <c r="Y37" i="21"/>
  <c r="X37" i="21"/>
  <c r="U37" i="21"/>
  <c r="T37" i="21"/>
  <c r="S37" i="21"/>
  <c r="R37" i="21"/>
  <c r="Q37" i="21"/>
  <c r="P37" i="21"/>
  <c r="K37" i="21"/>
  <c r="I37" i="21"/>
  <c r="H37" i="21"/>
  <c r="G37" i="21"/>
  <c r="A37" i="21"/>
  <c r="Y36" i="21"/>
  <c r="X36" i="21"/>
  <c r="U36" i="21"/>
  <c r="T36" i="21"/>
  <c r="S36" i="21"/>
  <c r="R36" i="21"/>
  <c r="Q36" i="21"/>
  <c r="P36" i="21"/>
  <c r="K36" i="21"/>
  <c r="H36" i="21"/>
  <c r="G36" i="21"/>
  <c r="I36" i="21" s="1"/>
  <c r="A36" i="21"/>
  <c r="U35" i="21"/>
  <c r="R35" i="21"/>
  <c r="Q35" i="21"/>
  <c r="P35" i="21"/>
  <c r="O35" i="21"/>
  <c r="N35" i="21"/>
  <c r="M35" i="21"/>
  <c r="L35" i="21"/>
  <c r="J35" i="21"/>
  <c r="I35" i="21"/>
  <c r="H35" i="21"/>
  <c r="G35" i="21"/>
  <c r="F35" i="21"/>
  <c r="E35" i="21"/>
  <c r="D35" i="21"/>
  <c r="X35" i="21" s="1"/>
  <c r="A35" i="21"/>
  <c r="Y34" i="21"/>
  <c r="X34" i="21"/>
  <c r="U34" i="21"/>
  <c r="T34" i="21"/>
  <c r="S34" i="21"/>
  <c r="R34" i="21"/>
  <c r="Q34" i="21"/>
  <c r="P34" i="21"/>
  <c r="K34" i="21"/>
  <c r="I34" i="21"/>
  <c r="H34" i="21"/>
  <c r="G34" i="21"/>
  <c r="A34" i="21"/>
  <c r="Y33" i="21"/>
  <c r="X33" i="21"/>
  <c r="U33" i="21"/>
  <c r="T33" i="21"/>
  <c r="S33" i="21"/>
  <c r="R33" i="21"/>
  <c r="Q33" i="21"/>
  <c r="P33" i="21"/>
  <c r="K33" i="21"/>
  <c r="H33" i="21"/>
  <c r="G33" i="21"/>
  <c r="I33" i="21" s="1"/>
  <c r="A33" i="21"/>
  <c r="Y32" i="21"/>
  <c r="X32" i="21"/>
  <c r="U32" i="21"/>
  <c r="T32" i="21"/>
  <c r="S32" i="21"/>
  <c r="R32" i="21"/>
  <c r="Q32" i="21"/>
  <c r="P32" i="21"/>
  <c r="K32" i="21"/>
  <c r="I32" i="21"/>
  <c r="H32" i="21"/>
  <c r="G32" i="21"/>
  <c r="A32" i="21"/>
  <c r="Y31" i="21"/>
  <c r="X31" i="21"/>
  <c r="U31" i="21"/>
  <c r="T31" i="21"/>
  <c r="S31" i="21"/>
  <c r="R31" i="21"/>
  <c r="Q31" i="21"/>
  <c r="P31" i="21"/>
  <c r="K31" i="21"/>
  <c r="H31" i="21"/>
  <c r="G31" i="21"/>
  <c r="I31" i="21" s="1"/>
  <c r="A31" i="21"/>
  <c r="Y30" i="21"/>
  <c r="X30" i="21"/>
  <c r="U30" i="21"/>
  <c r="T30" i="21"/>
  <c r="S30" i="21"/>
  <c r="R30" i="21"/>
  <c r="Q30" i="21"/>
  <c r="P30" i="21"/>
  <c r="K30" i="21"/>
  <c r="H30" i="21"/>
  <c r="I30" i="21" s="1"/>
  <c r="G30" i="21"/>
  <c r="A30" i="21"/>
  <c r="Y29" i="21"/>
  <c r="X29" i="21"/>
  <c r="U29" i="21"/>
  <c r="T29" i="21"/>
  <c r="S29" i="21"/>
  <c r="R29" i="21"/>
  <c r="Q29" i="21"/>
  <c r="P29" i="21"/>
  <c r="K29" i="21"/>
  <c r="H29" i="21"/>
  <c r="I29" i="21" s="1"/>
  <c r="G29" i="21"/>
  <c r="A29" i="21"/>
  <c r="Y28" i="21"/>
  <c r="X28" i="21"/>
  <c r="U28" i="21"/>
  <c r="T28" i="21"/>
  <c r="S28" i="21"/>
  <c r="R28" i="21"/>
  <c r="Q28" i="21"/>
  <c r="P28" i="21"/>
  <c r="K28" i="21"/>
  <c r="H28" i="21"/>
  <c r="I28" i="21" s="1"/>
  <c r="G28" i="21"/>
  <c r="A28" i="21"/>
  <c r="X27" i="21"/>
  <c r="O27" i="21"/>
  <c r="Q27" i="21" s="1"/>
  <c r="N27" i="21"/>
  <c r="M27" i="21"/>
  <c r="L27" i="21"/>
  <c r="U27" i="21" s="1"/>
  <c r="J27" i="21"/>
  <c r="F27" i="21"/>
  <c r="E27" i="21"/>
  <c r="D27" i="21"/>
  <c r="A27" i="21"/>
  <c r="Y26" i="21"/>
  <c r="X26" i="21"/>
  <c r="U26" i="21"/>
  <c r="T26" i="21"/>
  <c r="S26" i="21"/>
  <c r="R26" i="21"/>
  <c r="Q26" i="21"/>
  <c r="P26" i="21"/>
  <c r="K26" i="21"/>
  <c r="H26" i="21"/>
  <c r="I26" i="21" s="1"/>
  <c r="G26" i="21"/>
  <c r="A26" i="21"/>
  <c r="Y25" i="21"/>
  <c r="X25" i="21"/>
  <c r="U25" i="21"/>
  <c r="T25" i="21"/>
  <c r="S25" i="21"/>
  <c r="R25" i="21"/>
  <c r="Q25" i="21"/>
  <c r="P25" i="21"/>
  <c r="K25" i="21"/>
  <c r="H25" i="21"/>
  <c r="I25" i="21" s="1"/>
  <c r="G25" i="21"/>
  <c r="A25" i="21"/>
  <c r="Y24" i="21"/>
  <c r="X24" i="21"/>
  <c r="U24" i="21"/>
  <c r="T24" i="21"/>
  <c r="S24" i="21"/>
  <c r="R24" i="21"/>
  <c r="Q24" i="21"/>
  <c r="P24" i="21"/>
  <c r="K24" i="21"/>
  <c r="H24" i="21"/>
  <c r="I24" i="21" s="1"/>
  <c r="G24" i="21"/>
  <c r="A24" i="21"/>
  <c r="Y23" i="21"/>
  <c r="X23" i="21"/>
  <c r="U23" i="21"/>
  <c r="T23" i="21"/>
  <c r="S23" i="21"/>
  <c r="R23" i="21"/>
  <c r="Q23" i="21"/>
  <c r="P23" i="21"/>
  <c r="K23" i="21"/>
  <c r="H23" i="21"/>
  <c r="I23" i="21" s="1"/>
  <c r="G23" i="21"/>
  <c r="A23" i="21"/>
  <c r="Y22" i="21"/>
  <c r="X22" i="21"/>
  <c r="U22" i="21"/>
  <c r="T22" i="21"/>
  <c r="S22" i="21"/>
  <c r="R22" i="21"/>
  <c r="Q22" i="21"/>
  <c r="P22" i="21"/>
  <c r="K22" i="21"/>
  <c r="H22" i="21"/>
  <c r="G22" i="21"/>
  <c r="I22" i="21" s="1"/>
  <c r="A22" i="21"/>
  <c r="Y21" i="21"/>
  <c r="X21" i="21"/>
  <c r="U21" i="21"/>
  <c r="T21" i="21"/>
  <c r="S21" i="21"/>
  <c r="R21" i="21"/>
  <c r="Q21" i="21"/>
  <c r="P21" i="21"/>
  <c r="K21" i="21"/>
  <c r="H21" i="21"/>
  <c r="G21" i="21"/>
  <c r="I21" i="21" s="1"/>
  <c r="A21" i="21"/>
  <c r="Y20" i="21"/>
  <c r="X20" i="21"/>
  <c r="U20" i="21"/>
  <c r="T20" i="21"/>
  <c r="T27" i="21" s="1"/>
  <c r="S20" i="21"/>
  <c r="R20" i="21"/>
  <c r="Q20" i="21"/>
  <c r="P20" i="21"/>
  <c r="K20" i="21"/>
  <c r="I20" i="21"/>
  <c r="H20" i="21"/>
  <c r="G20" i="21"/>
  <c r="A20" i="21"/>
  <c r="R19" i="21"/>
  <c r="Q19" i="21"/>
  <c r="P19" i="21"/>
  <c r="O19" i="21"/>
  <c r="N19" i="21"/>
  <c r="M19" i="21"/>
  <c r="L19" i="21"/>
  <c r="U19" i="21" s="1"/>
  <c r="J19" i="21"/>
  <c r="H19" i="21"/>
  <c r="F19" i="21"/>
  <c r="E19" i="21"/>
  <c r="D19" i="21"/>
  <c r="A19" i="21"/>
  <c r="U18" i="21"/>
  <c r="T18" i="21"/>
  <c r="S18" i="21"/>
  <c r="R18" i="21"/>
  <c r="Q18" i="21"/>
  <c r="P18" i="21"/>
  <c r="K18" i="21"/>
  <c r="H18" i="21"/>
  <c r="I18" i="21" s="1"/>
  <c r="G18" i="21"/>
  <c r="A18" i="21"/>
  <c r="U17" i="21"/>
  <c r="T17" i="21"/>
  <c r="S17" i="21"/>
  <c r="R17" i="21"/>
  <c r="Q17" i="21"/>
  <c r="P17" i="21"/>
  <c r="K17" i="21"/>
  <c r="H17" i="21"/>
  <c r="G17" i="21"/>
  <c r="I17" i="21" s="1"/>
  <c r="A17" i="21"/>
  <c r="U16" i="21"/>
  <c r="T16" i="21"/>
  <c r="S16" i="21"/>
  <c r="R16" i="21"/>
  <c r="Q16" i="21"/>
  <c r="P16" i="21"/>
  <c r="K16" i="21"/>
  <c r="I16" i="21"/>
  <c r="H16" i="21"/>
  <c r="G16" i="21"/>
  <c r="A16" i="21"/>
  <c r="U15" i="21"/>
  <c r="T15" i="21"/>
  <c r="S15" i="21"/>
  <c r="R15" i="21"/>
  <c r="Q15" i="21"/>
  <c r="P15" i="21"/>
  <c r="K15" i="21"/>
  <c r="H15" i="21"/>
  <c r="I15" i="21" s="1"/>
  <c r="G15" i="21"/>
  <c r="A15" i="21"/>
  <c r="U14" i="21"/>
  <c r="T14" i="21"/>
  <c r="S14" i="21"/>
  <c r="R14" i="21"/>
  <c r="Q14" i="21"/>
  <c r="P14" i="21"/>
  <c r="K14" i="21"/>
  <c r="H14" i="21"/>
  <c r="I14" i="21" s="1"/>
  <c r="G14" i="21"/>
  <c r="A14" i="21"/>
  <c r="U13" i="21"/>
  <c r="T13" i="21"/>
  <c r="S13" i="21"/>
  <c r="R13" i="21"/>
  <c r="Q13" i="21"/>
  <c r="P13" i="21"/>
  <c r="K13" i="21"/>
  <c r="I13" i="21"/>
  <c r="H13" i="21"/>
  <c r="G13" i="21"/>
  <c r="A13" i="21"/>
  <c r="U12" i="21"/>
  <c r="T12" i="21"/>
  <c r="S12" i="21"/>
  <c r="R12" i="21"/>
  <c r="Q12" i="21"/>
  <c r="P12" i="21"/>
  <c r="K12" i="21"/>
  <c r="H12" i="21"/>
  <c r="I12" i="21" s="1"/>
  <c r="G12" i="21"/>
  <c r="A12" i="21"/>
  <c r="C8" i="21"/>
  <c r="C9" i="21" s="1"/>
  <c r="C5" i="21"/>
  <c r="K4" i="21"/>
  <c r="K5" i="21" s="1"/>
  <c r="F4" i="21"/>
  <c r="F5" i="21" s="1"/>
  <c r="C4" i="21"/>
  <c r="X2" i="21"/>
  <c r="R67" i="20"/>
  <c r="Q67" i="20"/>
  <c r="O67" i="20"/>
  <c r="N67" i="20"/>
  <c r="M67" i="20"/>
  <c r="L67" i="20"/>
  <c r="P67" i="20" s="1"/>
  <c r="J67" i="20"/>
  <c r="K67" i="20" s="1"/>
  <c r="F67" i="20"/>
  <c r="E67" i="20"/>
  <c r="Y67" i="20" s="1"/>
  <c r="D67" i="20"/>
  <c r="H67" i="20" s="1"/>
  <c r="A67" i="20"/>
  <c r="Y66" i="20"/>
  <c r="X66" i="20"/>
  <c r="U66" i="20"/>
  <c r="T66" i="20"/>
  <c r="S66" i="20"/>
  <c r="R66" i="20"/>
  <c r="Q66" i="20"/>
  <c r="P66" i="20"/>
  <c r="K66" i="20"/>
  <c r="I66" i="20"/>
  <c r="H66" i="20"/>
  <c r="G66" i="20"/>
  <c r="A66" i="20"/>
  <c r="Y65" i="20"/>
  <c r="X65" i="20"/>
  <c r="U65" i="20"/>
  <c r="T65" i="20"/>
  <c r="S65" i="20"/>
  <c r="R65" i="20"/>
  <c r="Q65" i="20"/>
  <c r="P65" i="20"/>
  <c r="K65" i="20"/>
  <c r="H65" i="20"/>
  <c r="G65" i="20"/>
  <c r="A65" i="20"/>
  <c r="Y64" i="20"/>
  <c r="X64" i="20"/>
  <c r="U64" i="20"/>
  <c r="T64" i="20"/>
  <c r="S64" i="20"/>
  <c r="R64" i="20"/>
  <c r="Q64" i="20"/>
  <c r="P64" i="20"/>
  <c r="K64" i="20"/>
  <c r="H64" i="20"/>
  <c r="G64" i="20"/>
  <c r="I64" i="20" s="1"/>
  <c r="A64" i="20"/>
  <c r="Y63" i="20"/>
  <c r="X63" i="20"/>
  <c r="U63" i="20"/>
  <c r="T63" i="20"/>
  <c r="S63" i="20"/>
  <c r="R63" i="20"/>
  <c r="Q63" i="20"/>
  <c r="P63" i="20"/>
  <c r="K63" i="20"/>
  <c r="H63" i="20"/>
  <c r="I63" i="20" s="1"/>
  <c r="G63" i="20"/>
  <c r="A63" i="20"/>
  <c r="Y62" i="20"/>
  <c r="X62" i="20"/>
  <c r="U62" i="20"/>
  <c r="T62" i="20"/>
  <c r="S62" i="20"/>
  <c r="R62" i="20"/>
  <c r="Q62" i="20"/>
  <c r="P62" i="20"/>
  <c r="K62" i="20"/>
  <c r="H62" i="20"/>
  <c r="G62" i="20"/>
  <c r="I62" i="20" s="1"/>
  <c r="A62" i="20"/>
  <c r="Y61" i="20"/>
  <c r="X61" i="20"/>
  <c r="U61" i="20"/>
  <c r="T61" i="20"/>
  <c r="S61" i="20"/>
  <c r="R61" i="20"/>
  <c r="Q61" i="20"/>
  <c r="P61" i="20"/>
  <c r="K61" i="20"/>
  <c r="I61" i="20"/>
  <c r="H61" i="20"/>
  <c r="G61" i="20"/>
  <c r="A61" i="20"/>
  <c r="Y60" i="20"/>
  <c r="X60" i="20"/>
  <c r="U60" i="20"/>
  <c r="T60" i="20"/>
  <c r="S60" i="20"/>
  <c r="R60" i="20"/>
  <c r="Q60" i="20"/>
  <c r="P60" i="20"/>
  <c r="K60" i="20"/>
  <c r="H60" i="20"/>
  <c r="I60" i="20" s="1"/>
  <c r="G60" i="20"/>
  <c r="A60" i="20"/>
  <c r="Q59" i="20"/>
  <c r="O59" i="20"/>
  <c r="P59" i="20" s="1"/>
  <c r="N59" i="20"/>
  <c r="M59" i="20"/>
  <c r="L59" i="20"/>
  <c r="U59" i="20" s="1"/>
  <c r="K59" i="20"/>
  <c r="J59" i="20"/>
  <c r="I59" i="20"/>
  <c r="H59" i="20"/>
  <c r="G59" i="20"/>
  <c r="F59" i="20"/>
  <c r="E59" i="20"/>
  <c r="D59" i="20"/>
  <c r="X59" i="20" s="1"/>
  <c r="A59" i="20"/>
  <c r="Y58" i="20"/>
  <c r="X58" i="20"/>
  <c r="U58" i="20"/>
  <c r="T58" i="20"/>
  <c r="S58" i="20"/>
  <c r="R58" i="20"/>
  <c r="Q58" i="20"/>
  <c r="P58" i="20"/>
  <c r="K58" i="20"/>
  <c r="I58" i="20"/>
  <c r="H58" i="20"/>
  <c r="G58" i="20"/>
  <c r="A58" i="20"/>
  <c r="Y57" i="20"/>
  <c r="X57" i="20"/>
  <c r="U57" i="20"/>
  <c r="T57" i="20"/>
  <c r="S57" i="20"/>
  <c r="R57" i="20"/>
  <c r="Q57" i="20"/>
  <c r="P57" i="20"/>
  <c r="K57" i="20"/>
  <c r="H57" i="20"/>
  <c r="I57" i="20" s="1"/>
  <c r="G57" i="20"/>
  <c r="A57" i="20"/>
  <c r="Y56" i="20"/>
  <c r="X56" i="20"/>
  <c r="U56" i="20"/>
  <c r="T56" i="20"/>
  <c r="S56" i="20"/>
  <c r="R56" i="20"/>
  <c r="Q56" i="20"/>
  <c r="P56" i="20"/>
  <c r="K56" i="20"/>
  <c r="I56" i="20"/>
  <c r="H56" i="20"/>
  <c r="G56" i="20"/>
  <c r="A56" i="20"/>
  <c r="Y55" i="20"/>
  <c r="X55" i="20"/>
  <c r="U55" i="20"/>
  <c r="T55" i="20"/>
  <c r="S55" i="20"/>
  <c r="R55" i="20"/>
  <c r="Q55" i="20"/>
  <c r="P55" i="20"/>
  <c r="K55" i="20"/>
  <c r="H55" i="20"/>
  <c r="G55" i="20"/>
  <c r="A55" i="20"/>
  <c r="Y54" i="20"/>
  <c r="X54" i="20"/>
  <c r="U54" i="20"/>
  <c r="T54" i="20"/>
  <c r="S54" i="20"/>
  <c r="R54" i="20"/>
  <c r="Q54" i="20"/>
  <c r="P54" i="20"/>
  <c r="K54" i="20"/>
  <c r="H54" i="20"/>
  <c r="G54" i="20"/>
  <c r="A54" i="20"/>
  <c r="Y53" i="20"/>
  <c r="X53" i="20"/>
  <c r="U53" i="20"/>
  <c r="T53" i="20"/>
  <c r="S53" i="20"/>
  <c r="R53" i="20"/>
  <c r="Q53" i="20"/>
  <c r="P53" i="20"/>
  <c r="K53" i="20"/>
  <c r="H53" i="20"/>
  <c r="I53" i="20" s="1"/>
  <c r="G53" i="20"/>
  <c r="A53" i="20"/>
  <c r="Y52" i="20"/>
  <c r="X52" i="20"/>
  <c r="U52" i="20"/>
  <c r="T52" i="20"/>
  <c r="T59" i="20" s="1"/>
  <c r="S52" i="20"/>
  <c r="R52" i="20"/>
  <c r="Q52" i="20"/>
  <c r="P52" i="20"/>
  <c r="K52" i="20"/>
  <c r="H52" i="20"/>
  <c r="I52" i="20" s="1"/>
  <c r="G52" i="20"/>
  <c r="A52" i="20"/>
  <c r="Y51" i="20"/>
  <c r="X51" i="20"/>
  <c r="R51" i="20"/>
  <c r="Q51" i="20"/>
  <c r="P51" i="20"/>
  <c r="O51" i="20"/>
  <c r="N51" i="20"/>
  <c r="M51" i="20"/>
  <c r="L51" i="20"/>
  <c r="U51" i="20" s="1"/>
  <c r="J51" i="20"/>
  <c r="F51" i="20"/>
  <c r="E51" i="20"/>
  <c r="D51" i="20"/>
  <c r="A51" i="20"/>
  <c r="Y50" i="20"/>
  <c r="X50" i="20"/>
  <c r="U50" i="20"/>
  <c r="T50" i="20"/>
  <c r="S50" i="20"/>
  <c r="R50" i="20"/>
  <c r="Q50" i="20"/>
  <c r="P50" i="20"/>
  <c r="K50" i="20"/>
  <c r="H50" i="20"/>
  <c r="I50" i="20" s="1"/>
  <c r="G50" i="20"/>
  <c r="A50" i="20"/>
  <c r="Y49" i="20"/>
  <c r="X49" i="20"/>
  <c r="U49" i="20"/>
  <c r="T49" i="20"/>
  <c r="S49" i="20"/>
  <c r="R49" i="20"/>
  <c r="Q49" i="20"/>
  <c r="P49" i="20"/>
  <c r="K49" i="20"/>
  <c r="H49" i="20"/>
  <c r="I49" i="20" s="1"/>
  <c r="G49" i="20"/>
  <c r="A49" i="20"/>
  <c r="Y48" i="20"/>
  <c r="X48" i="20"/>
  <c r="U48" i="20"/>
  <c r="T48" i="20"/>
  <c r="S48" i="20"/>
  <c r="R48" i="20"/>
  <c r="Q48" i="20"/>
  <c r="P48" i="20"/>
  <c r="K48" i="20"/>
  <c r="H48" i="20"/>
  <c r="G48" i="20"/>
  <c r="I48" i="20" s="1"/>
  <c r="A48" i="20"/>
  <c r="Y47" i="20"/>
  <c r="X47" i="20"/>
  <c r="U47" i="20"/>
  <c r="T47" i="20"/>
  <c r="S47" i="20"/>
  <c r="R47" i="20"/>
  <c r="Q47" i="20"/>
  <c r="P47" i="20"/>
  <c r="K47" i="20"/>
  <c r="H47" i="20"/>
  <c r="G47" i="20"/>
  <c r="I47" i="20" s="1"/>
  <c r="A47" i="20"/>
  <c r="Y46" i="20"/>
  <c r="X46" i="20"/>
  <c r="U46" i="20"/>
  <c r="T46" i="20"/>
  <c r="S46" i="20"/>
  <c r="R46" i="20"/>
  <c r="Q46" i="20"/>
  <c r="P46" i="20"/>
  <c r="K46" i="20"/>
  <c r="H46" i="20"/>
  <c r="G46" i="20"/>
  <c r="I46" i="20" s="1"/>
  <c r="A46" i="20"/>
  <c r="Y45" i="20"/>
  <c r="X45" i="20"/>
  <c r="U45" i="20"/>
  <c r="T45" i="20"/>
  <c r="S45" i="20"/>
  <c r="R45" i="20"/>
  <c r="Q45" i="20"/>
  <c r="P45" i="20"/>
  <c r="K45" i="20"/>
  <c r="H45" i="20"/>
  <c r="I45" i="20" s="1"/>
  <c r="G45" i="20"/>
  <c r="A45" i="20"/>
  <c r="Y44" i="20"/>
  <c r="X44" i="20"/>
  <c r="U44" i="20"/>
  <c r="T44" i="20"/>
  <c r="S44" i="20"/>
  <c r="R44" i="20"/>
  <c r="Q44" i="20"/>
  <c r="P44" i="20"/>
  <c r="K44" i="20"/>
  <c r="I44" i="20"/>
  <c r="H44" i="20"/>
  <c r="G44" i="20"/>
  <c r="A44" i="20"/>
  <c r="Y43" i="20"/>
  <c r="U43" i="20"/>
  <c r="R43" i="20"/>
  <c r="Q43" i="20"/>
  <c r="O43" i="20"/>
  <c r="N43" i="20"/>
  <c r="M43" i="20"/>
  <c r="L43" i="20"/>
  <c r="P43" i="20" s="1"/>
  <c r="J43" i="20"/>
  <c r="H43" i="20"/>
  <c r="F43" i="20"/>
  <c r="E43" i="20"/>
  <c r="D43" i="20"/>
  <c r="X43" i="20" s="1"/>
  <c r="A43" i="20"/>
  <c r="Y42" i="20"/>
  <c r="X42" i="20"/>
  <c r="U42" i="20"/>
  <c r="T42" i="20"/>
  <c r="S42" i="20"/>
  <c r="R42" i="20"/>
  <c r="Q42" i="20"/>
  <c r="P42" i="20"/>
  <c r="K42" i="20"/>
  <c r="I42" i="20"/>
  <c r="H42" i="20"/>
  <c r="G42" i="20"/>
  <c r="A42" i="20"/>
  <c r="Y41" i="20"/>
  <c r="X41" i="20"/>
  <c r="U41" i="20"/>
  <c r="T41" i="20"/>
  <c r="S41" i="20"/>
  <c r="R41" i="20"/>
  <c r="Q41" i="20"/>
  <c r="P41" i="20"/>
  <c r="K41" i="20"/>
  <c r="H41" i="20"/>
  <c r="G41" i="20"/>
  <c r="I41" i="20" s="1"/>
  <c r="A41" i="20"/>
  <c r="Y40" i="20"/>
  <c r="X40" i="20"/>
  <c r="U40" i="20"/>
  <c r="T40" i="20"/>
  <c r="S40" i="20"/>
  <c r="R40" i="20"/>
  <c r="Q40" i="20"/>
  <c r="P40" i="20"/>
  <c r="K40" i="20"/>
  <c r="H40" i="20"/>
  <c r="G40" i="20"/>
  <c r="I40" i="20" s="1"/>
  <c r="A40" i="20"/>
  <c r="Y39" i="20"/>
  <c r="X39" i="20"/>
  <c r="U39" i="20"/>
  <c r="T39" i="20"/>
  <c r="S39" i="20"/>
  <c r="R39" i="20"/>
  <c r="Q39" i="20"/>
  <c r="P39" i="20"/>
  <c r="K39" i="20"/>
  <c r="H39" i="20"/>
  <c r="I39" i="20" s="1"/>
  <c r="G39" i="20"/>
  <c r="A39" i="20"/>
  <c r="Y38" i="20"/>
  <c r="X38" i="20"/>
  <c r="U38" i="20"/>
  <c r="T38" i="20"/>
  <c r="S38" i="20"/>
  <c r="R38" i="20"/>
  <c r="Q38" i="20"/>
  <c r="P38" i="20"/>
  <c r="K38" i="20"/>
  <c r="H38" i="20"/>
  <c r="I38" i="20" s="1"/>
  <c r="G38" i="20"/>
  <c r="A38" i="20"/>
  <c r="Y37" i="20"/>
  <c r="X37" i="20"/>
  <c r="U37" i="20"/>
  <c r="T37" i="20"/>
  <c r="S37" i="20"/>
  <c r="R37" i="20"/>
  <c r="Q37" i="20"/>
  <c r="P37" i="20"/>
  <c r="K37" i="20"/>
  <c r="I37" i="20"/>
  <c r="H37" i="20"/>
  <c r="G37" i="20"/>
  <c r="A37" i="20"/>
  <c r="Y36" i="20"/>
  <c r="X36" i="20"/>
  <c r="U36" i="20"/>
  <c r="T36" i="20"/>
  <c r="T43" i="20" s="1"/>
  <c r="S36" i="20"/>
  <c r="R36" i="20"/>
  <c r="Q36" i="20"/>
  <c r="P36" i="20"/>
  <c r="K36" i="20"/>
  <c r="H36" i="20"/>
  <c r="I36" i="20" s="1"/>
  <c r="G36" i="20"/>
  <c r="A36" i="20"/>
  <c r="Q35" i="20"/>
  <c r="O35" i="20"/>
  <c r="P35" i="20" s="1"/>
  <c r="N35" i="20"/>
  <c r="M35" i="20"/>
  <c r="L35" i="20"/>
  <c r="U35" i="20" s="1"/>
  <c r="K35" i="20"/>
  <c r="J35" i="20"/>
  <c r="I35" i="20"/>
  <c r="H35" i="20"/>
  <c r="G35" i="20"/>
  <c r="F35" i="20"/>
  <c r="E35" i="20"/>
  <c r="D35" i="20"/>
  <c r="X35" i="20" s="1"/>
  <c r="A35" i="20"/>
  <c r="Y34" i="20"/>
  <c r="X34" i="20"/>
  <c r="U34" i="20"/>
  <c r="T34" i="20"/>
  <c r="S34" i="20"/>
  <c r="R34" i="20"/>
  <c r="Q34" i="20"/>
  <c r="P34" i="20"/>
  <c r="K34" i="20"/>
  <c r="I34" i="20"/>
  <c r="H34" i="20"/>
  <c r="G34" i="20"/>
  <c r="A34" i="20"/>
  <c r="Y33" i="20"/>
  <c r="X33" i="20"/>
  <c r="U33" i="20"/>
  <c r="T33" i="20"/>
  <c r="S33" i="20"/>
  <c r="R33" i="20"/>
  <c r="Q33" i="20"/>
  <c r="P33" i="20"/>
  <c r="K33" i="20"/>
  <c r="H33" i="20"/>
  <c r="I33" i="20" s="1"/>
  <c r="G33" i="20"/>
  <c r="A33" i="20"/>
  <c r="Y32" i="20"/>
  <c r="X32" i="20"/>
  <c r="U32" i="20"/>
  <c r="T32" i="20"/>
  <c r="S32" i="20"/>
  <c r="R32" i="20"/>
  <c r="Q32" i="20"/>
  <c r="P32" i="20"/>
  <c r="K32" i="20"/>
  <c r="I32" i="20"/>
  <c r="H32" i="20"/>
  <c r="G32" i="20"/>
  <c r="A32" i="20"/>
  <c r="Y31" i="20"/>
  <c r="X31" i="20"/>
  <c r="U31" i="20"/>
  <c r="T31" i="20"/>
  <c r="S31" i="20"/>
  <c r="R31" i="20"/>
  <c r="Q31" i="20"/>
  <c r="P31" i="20"/>
  <c r="K31" i="20"/>
  <c r="H31" i="20"/>
  <c r="G31" i="20"/>
  <c r="A31" i="20"/>
  <c r="Y30" i="20"/>
  <c r="X30" i="20"/>
  <c r="U30" i="20"/>
  <c r="T30" i="20"/>
  <c r="S30" i="20"/>
  <c r="R30" i="20"/>
  <c r="Q30" i="20"/>
  <c r="P30" i="20"/>
  <c r="K30" i="20"/>
  <c r="H30" i="20"/>
  <c r="I30" i="20" s="1"/>
  <c r="G30" i="20"/>
  <c r="A30" i="20"/>
  <c r="Y29" i="20"/>
  <c r="X29" i="20"/>
  <c r="U29" i="20"/>
  <c r="T29" i="20"/>
  <c r="S29" i="20"/>
  <c r="R29" i="20"/>
  <c r="Q29" i="20"/>
  <c r="P29" i="20"/>
  <c r="K29" i="20"/>
  <c r="H29" i="20"/>
  <c r="I29" i="20" s="1"/>
  <c r="G29" i="20"/>
  <c r="A29" i="20"/>
  <c r="Y28" i="20"/>
  <c r="X28" i="20"/>
  <c r="U28" i="20"/>
  <c r="T28" i="20"/>
  <c r="S28" i="20"/>
  <c r="R28" i="20"/>
  <c r="Q28" i="20"/>
  <c r="P28" i="20"/>
  <c r="K28" i="20"/>
  <c r="H28" i="20"/>
  <c r="G28" i="20"/>
  <c r="I28" i="20" s="1"/>
  <c r="A28" i="20"/>
  <c r="Y27" i="20"/>
  <c r="R27" i="20"/>
  <c r="P27" i="20"/>
  <c r="O27" i="20"/>
  <c r="Q27" i="20" s="1"/>
  <c r="N27" i="20"/>
  <c r="M27" i="20"/>
  <c r="L27" i="20"/>
  <c r="U27" i="20" s="1"/>
  <c r="J27" i="20"/>
  <c r="K27" i="20" s="1"/>
  <c r="H27" i="20"/>
  <c r="G27" i="20"/>
  <c r="F27" i="20"/>
  <c r="E27" i="20"/>
  <c r="Y35" i="20" s="1"/>
  <c r="D27" i="20"/>
  <c r="A27" i="20"/>
  <c r="Y26" i="20"/>
  <c r="X26" i="20"/>
  <c r="U26" i="20"/>
  <c r="T26" i="20"/>
  <c r="S26" i="20"/>
  <c r="R26" i="20"/>
  <c r="Q26" i="20"/>
  <c r="P26" i="20"/>
  <c r="K26" i="20"/>
  <c r="H26" i="20"/>
  <c r="I26" i="20" s="1"/>
  <c r="G26" i="20"/>
  <c r="A26" i="20"/>
  <c r="Y25" i="20"/>
  <c r="X25" i="20"/>
  <c r="U25" i="20"/>
  <c r="T25" i="20"/>
  <c r="S25" i="20"/>
  <c r="R25" i="20"/>
  <c r="Q25" i="20"/>
  <c r="P25" i="20"/>
  <c r="K25" i="20"/>
  <c r="H25" i="20"/>
  <c r="I25" i="20" s="1"/>
  <c r="G25" i="20"/>
  <c r="A25" i="20"/>
  <c r="Y24" i="20"/>
  <c r="X24" i="20"/>
  <c r="U24" i="20"/>
  <c r="T24" i="20"/>
  <c r="S24" i="20"/>
  <c r="R24" i="20"/>
  <c r="Q24" i="20"/>
  <c r="P24" i="20"/>
  <c r="K24" i="20"/>
  <c r="I24" i="20"/>
  <c r="H24" i="20"/>
  <c r="G24" i="20"/>
  <c r="A24" i="20"/>
  <c r="Y23" i="20"/>
  <c r="X23" i="20"/>
  <c r="U23" i="20"/>
  <c r="T23" i="20"/>
  <c r="S23" i="20"/>
  <c r="R23" i="20"/>
  <c r="Q23" i="20"/>
  <c r="P23" i="20"/>
  <c r="K23" i="20"/>
  <c r="H23" i="20"/>
  <c r="G23" i="20"/>
  <c r="I23" i="20" s="1"/>
  <c r="A23" i="20"/>
  <c r="Y22" i="20"/>
  <c r="X22" i="20"/>
  <c r="U22" i="20"/>
  <c r="T22" i="20"/>
  <c r="S22" i="20"/>
  <c r="R22" i="20"/>
  <c r="Q22" i="20"/>
  <c r="P22" i="20"/>
  <c r="K22" i="20"/>
  <c r="H22" i="20"/>
  <c r="G22" i="20"/>
  <c r="I22" i="20" s="1"/>
  <c r="A22" i="20"/>
  <c r="Y21" i="20"/>
  <c r="X21" i="20"/>
  <c r="U21" i="20"/>
  <c r="T21" i="20"/>
  <c r="S21" i="20"/>
  <c r="R21" i="20"/>
  <c r="Q21" i="20"/>
  <c r="P21" i="20"/>
  <c r="K21" i="20"/>
  <c r="I21" i="20"/>
  <c r="H21" i="20"/>
  <c r="G21" i="20"/>
  <c r="A21" i="20"/>
  <c r="Y20" i="20"/>
  <c r="X20" i="20"/>
  <c r="U20" i="20"/>
  <c r="T20" i="20"/>
  <c r="S20" i="20"/>
  <c r="R20" i="20"/>
  <c r="Q20" i="20"/>
  <c r="P20" i="20"/>
  <c r="K20" i="20"/>
  <c r="H20" i="20"/>
  <c r="I20" i="20" s="1"/>
  <c r="G20" i="20"/>
  <c r="A20" i="20"/>
  <c r="O19" i="20"/>
  <c r="N19" i="20"/>
  <c r="M19" i="20"/>
  <c r="L19" i="20"/>
  <c r="K19" i="20"/>
  <c r="J19" i="20"/>
  <c r="F19" i="20"/>
  <c r="E19" i="20"/>
  <c r="D19" i="20"/>
  <c r="A19" i="20"/>
  <c r="U18" i="20"/>
  <c r="T18" i="20"/>
  <c r="S18" i="20"/>
  <c r="R18" i="20"/>
  <c r="Q18" i="20"/>
  <c r="P18" i="20"/>
  <c r="K18" i="20"/>
  <c r="I18" i="20"/>
  <c r="H18" i="20"/>
  <c r="G18" i="20"/>
  <c r="A18" i="20"/>
  <c r="U17" i="20"/>
  <c r="T17" i="20"/>
  <c r="S17" i="20"/>
  <c r="R17" i="20"/>
  <c r="Q17" i="20"/>
  <c r="P17" i="20"/>
  <c r="K17" i="20"/>
  <c r="I17" i="20"/>
  <c r="H17" i="20"/>
  <c r="G17" i="20"/>
  <c r="A17" i="20"/>
  <c r="U16" i="20"/>
  <c r="T16" i="20"/>
  <c r="S16" i="20"/>
  <c r="R16" i="20"/>
  <c r="Q16" i="20"/>
  <c r="P16" i="20"/>
  <c r="K16" i="20"/>
  <c r="H16" i="20"/>
  <c r="G16" i="20"/>
  <c r="A16" i="20"/>
  <c r="U15" i="20"/>
  <c r="T15" i="20"/>
  <c r="S15" i="20"/>
  <c r="R15" i="20"/>
  <c r="Q15" i="20"/>
  <c r="P15" i="20"/>
  <c r="K15" i="20"/>
  <c r="H15" i="20"/>
  <c r="G15" i="20"/>
  <c r="I15" i="20" s="1"/>
  <c r="A15" i="20"/>
  <c r="U14" i="20"/>
  <c r="T14" i="20"/>
  <c r="S14" i="20"/>
  <c r="R14" i="20"/>
  <c r="Q14" i="20"/>
  <c r="P14" i="20"/>
  <c r="K14" i="20"/>
  <c r="I14" i="20"/>
  <c r="H14" i="20"/>
  <c r="G14" i="20"/>
  <c r="A14" i="20"/>
  <c r="U13" i="20"/>
  <c r="T13" i="20"/>
  <c r="S13" i="20"/>
  <c r="R13" i="20"/>
  <c r="Q13" i="20"/>
  <c r="P13" i="20"/>
  <c r="K13" i="20"/>
  <c r="H13" i="20"/>
  <c r="I13" i="20" s="1"/>
  <c r="G13" i="20"/>
  <c r="A13" i="20"/>
  <c r="U12" i="20"/>
  <c r="T12" i="20"/>
  <c r="S12" i="20"/>
  <c r="R12" i="20"/>
  <c r="Q12" i="20"/>
  <c r="P12" i="20"/>
  <c r="K12" i="20"/>
  <c r="H12" i="20"/>
  <c r="G12" i="20"/>
  <c r="A12" i="20"/>
  <c r="C8" i="20"/>
  <c r="C9" i="20" s="1"/>
  <c r="K5" i="20"/>
  <c r="C5" i="20"/>
  <c r="K4" i="20"/>
  <c r="F4" i="20"/>
  <c r="F5" i="20" s="1"/>
  <c r="C4" i="20"/>
  <c r="X2" i="20"/>
  <c r="O67" i="19"/>
  <c r="N67" i="19"/>
  <c r="M67" i="19"/>
  <c r="L67" i="19"/>
  <c r="P67" i="19" s="1"/>
  <c r="J67" i="19"/>
  <c r="K67" i="19" s="1"/>
  <c r="G67" i="19"/>
  <c r="F67" i="19"/>
  <c r="E67" i="19"/>
  <c r="D67" i="19"/>
  <c r="A67" i="19"/>
  <c r="Y66" i="19"/>
  <c r="X66" i="19"/>
  <c r="U66" i="19"/>
  <c r="T66" i="19"/>
  <c r="S66" i="19"/>
  <c r="R66" i="19"/>
  <c r="Q66" i="19"/>
  <c r="P66" i="19"/>
  <c r="K66" i="19"/>
  <c r="H66" i="19"/>
  <c r="G66" i="19"/>
  <c r="I66" i="19" s="1"/>
  <c r="A66" i="19"/>
  <c r="Y65" i="19"/>
  <c r="X65" i="19"/>
  <c r="U65" i="19"/>
  <c r="T65" i="19"/>
  <c r="S65" i="19"/>
  <c r="R65" i="19"/>
  <c r="Q65" i="19"/>
  <c r="P65" i="19"/>
  <c r="K65" i="19"/>
  <c r="I65" i="19"/>
  <c r="H65" i="19"/>
  <c r="G65" i="19"/>
  <c r="A65" i="19"/>
  <c r="Y64" i="19"/>
  <c r="X64" i="19"/>
  <c r="U64" i="19"/>
  <c r="T64" i="19"/>
  <c r="S64" i="19"/>
  <c r="R64" i="19"/>
  <c r="Q64" i="19"/>
  <c r="P64" i="19"/>
  <c r="K64" i="19"/>
  <c r="H64" i="19"/>
  <c r="I64" i="19" s="1"/>
  <c r="G64" i="19"/>
  <c r="A64" i="19"/>
  <c r="Y63" i="19"/>
  <c r="X63" i="19"/>
  <c r="U63" i="19"/>
  <c r="T63" i="19"/>
  <c r="S63" i="19"/>
  <c r="R63" i="19"/>
  <c r="Q63" i="19"/>
  <c r="P63" i="19"/>
  <c r="K63" i="19"/>
  <c r="I63" i="19"/>
  <c r="H63" i="19"/>
  <c r="G63" i="19"/>
  <c r="A63" i="19"/>
  <c r="Y62" i="19"/>
  <c r="X62" i="19"/>
  <c r="U62" i="19"/>
  <c r="T62" i="19"/>
  <c r="T67" i="19" s="1"/>
  <c r="S62" i="19"/>
  <c r="R62" i="19"/>
  <c r="Q62" i="19"/>
  <c r="P62" i="19"/>
  <c r="K62" i="19"/>
  <c r="H62" i="19"/>
  <c r="G62" i="19"/>
  <c r="A62" i="19"/>
  <c r="Y61" i="19"/>
  <c r="X61" i="19"/>
  <c r="U61" i="19"/>
  <c r="T61" i="19"/>
  <c r="S61" i="19"/>
  <c r="R61" i="19"/>
  <c r="Q61" i="19"/>
  <c r="P61" i="19"/>
  <c r="K61" i="19"/>
  <c r="H61" i="19"/>
  <c r="I61" i="19" s="1"/>
  <c r="G61" i="19"/>
  <c r="A61" i="19"/>
  <c r="Y60" i="19"/>
  <c r="X60" i="19"/>
  <c r="U60" i="19"/>
  <c r="T60" i="19"/>
  <c r="S60" i="19"/>
  <c r="R60" i="19"/>
  <c r="Q60" i="19"/>
  <c r="P60" i="19"/>
  <c r="K60" i="19"/>
  <c r="H60" i="19"/>
  <c r="I60" i="19" s="1"/>
  <c r="G60" i="19"/>
  <c r="A60" i="19"/>
  <c r="R59" i="19"/>
  <c r="Q59" i="19"/>
  <c r="O59" i="19"/>
  <c r="N59" i="19"/>
  <c r="M59" i="19"/>
  <c r="L59" i="19"/>
  <c r="P59" i="19" s="1"/>
  <c r="J59" i="19"/>
  <c r="F59" i="19"/>
  <c r="E59" i="19"/>
  <c r="D59" i="19"/>
  <c r="A59" i="19"/>
  <c r="Y58" i="19"/>
  <c r="X58" i="19"/>
  <c r="U58" i="19"/>
  <c r="T58" i="19"/>
  <c r="S58" i="19"/>
  <c r="R58" i="19"/>
  <c r="Q58" i="19"/>
  <c r="P58" i="19"/>
  <c r="K58" i="19"/>
  <c r="I58" i="19"/>
  <c r="H58" i="19"/>
  <c r="G58" i="19"/>
  <c r="A58" i="19"/>
  <c r="Y57" i="19"/>
  <c r="X57" i="19"/>
  <c r="U57" i="19"/>
  <c r="T57" i="19"/>
  <c r="S57" i="19"/>
  <c r="R57" i="19"/>
  <c r="Q57" i="19"/>
  <c r="P57" i="19"/>
  <c r="K57" i="19"/>
  <c r="H57" i="19"/>
  <c r="G57" i="19"/>
  <c r="I57" i="19" s="1"/>
  <c r="A57" i="19"/>
  <c r="Y56" i="19"/>
  <c r="X56" i="19"/>
  <c r="U56" i="19"/>
  <c r="T56" i="19"/>
  <c r="S56" i="19"/>
  <c r="R56" i="19"/>
  <c r="Q56" i="19"/>
  <c r="P56" i="19"/>
  <c r="K56" i="19"/>
  <c r="H56" i="19"/>
  <c r="I56" i="19" s="1"/>
  <c r="G56" i="19"/>
  <c r="A56" i="19"/>
  <c r="Y55" i="19"/>
  <c r="X55" i="19"/>
  <c r="U55" i="19"/>
  <c r="T55" i="19"/>
  <c r="S55" i="19"/>
  <c r="R55" i="19"/>
  <c r="Q55" i="19"/>
  <c r="P55" i="19"/>
  <c r="K55" i="19"/>
  <c r="H55" i="19"/>
  <c r="I55" i="19" s="1"/>
  <c r="G55" i="19"/>
  <c r="A55" i="19"/>
  <c r="Y54" i="19"/>
  <c r="X54" i="19"/>
  <c r="U54" i="19"/>
  <c r="T54" i="19"/>
  <c r="S54" i="19"/>
  <c r="R54" i="19"/>
  <c r="Q54" i="19"/>
  <c r="P54" i="19"/>
  <c r="K54" i="19"/>
  <c r="H54" i="19"/>
  <c r="G54" i="19"/>
  <c r="A54" i="19"/>
  <c r="Y53" i="19"/>
  <c r="X53" i="19"/>
  <c r="U53" i="19"/>
  <c r="T53" i="19"/>
  <c r="S53" i="19"/>
  <c r="R53" i="19"/>
  <c r="Q53" i="19"/>
  <c r="P53" i="19"/>
  <c r="K53" i="19"/>
  <c r="H53" i="19"/>
  <c r="G53" i="19"/>
  <c r="I53" i="19" s="1"/>
  <c r="A53" i="19"/>
  <c r="Y52" i="19"/>
  <c r="X52" i="19"/>
  <c r="U52" i="19"/>
  <c r="T52" i="19"/>
  <c r="T59" i="19" s="1"/>
  <c r="S52" i="19"/>
  <c r="R52" i="19"/>
  <c r="Q52" i="19"/>
  <c r="P52" i="19"/>
  <c r="K52" i="19"/>
  <c r="H52" i="19"/>
  <c r="I52" i="19" s="1"/>
  <c r="G52" i="19"/>
  <c r="A52" i="19"/>
  <c r="T51" i="19"/>
  <c r="R51" i="19"/>
  <c r="Q51" i="19"/>
  <c r="P51" i="19"/>
  <c r="O51" i="19"/>
  <c r="N51" i="19"/>
  <c r="M51" i="19"/>
  <c r="L51" i="19"/>
  <c r="U51" i="19" s="1"/>
  <c r="J51" i="19"/>
  <c r="F51" i="19"/>
  <c r="E51" i="19"/>
  <c r="K51" i="19" s="1"/>
  <c r="D51" i="19"/>
  <c r="X59" i="19" s="1"/>
  <c r="A51" i="19"/>
  <c r="Y50" i="19"/>
  <c r="X50" i="19"/>
  <c r="U50" i="19"/>
  <c r="T50" i="19"/>
  <c r="S50" i="19"/>
  <c r="R50" i="19"/>
  <c r="Q50" i="19"/>
  <c r="P50" i="19"/>
  <c r="K50" i="19"/>
  <c r="H50" i="19"/>
  <c r="I50" i="19" s="1"/>
  <c r="G50" i="19"/>
  <c r="A50" i="19"/>
  <c r="Y49" i="19"/>
  <c r="X49" i="19"/>
  <c r="U49" i="19"/>
  <c r="T49" i="19"/>
  <c r="S49" i="19"/>
  <c r="R49" i="19"/>
  <c r="Q49" i="19"/>
  <c r="P49" i="19"/>
  <c r="K49" i="19"/>
  <c r="H49" i="19"/>
  <c r="G49" i="19"/>
  <c r="A49" i="19"/>
  <c r="Y48" i="19"/>
  <c r="X48" i="19"/>
  <c r="U48" i="19"/>
  <c r="T48" i="19"/>
  <c r="S48" i="19"/>
  <c r="R48" i="19"/>
  <c r="Q48" i="19"/>
  <c r="P48" i="19"/>
  <c r="K48" i="19"/>
  <c r="H48" i="19"/>
  <c r="G48" i="19"/>
  <c r="I48" i="19" s="1"/>
  <c r="A48" i="19"/>
  <c r="Y47" i="19"/>
  <c r="X47" i="19"/>
  <c r="U47" i="19"/>
  <c r="T47" i="19"/>
  <c r="S47" i="19"/>
  <c r="R47" i="19"/>
  <c r="Q47" i="19"/>
  <c r="P47" i="19"/>
  <c r="K47" i="19"/>
  <c r="H47" i="19"/>
  <c r="G47" i="19"/>
  <c r="A47" i="19"/>
  <c r="Y46" i="19"/>
  <c r="X46" i="19"/>
  <c r="U46" i="19"/>
  <c r="T46" i="19"/>
  <c r="S46" i="19"/>
  <c r="R46" i="19"/>
  <c r="Q46" i="19"/>
  <c r="P46" i="19"/>
  <c r="K46" i="19"/>
  <c r="H46" i="19"/>
  <c r="I46" i="19" s="1"/>
  <c r="G46" i="19"/>
  <c r="A46" i="19"/>
  <c r="Y45" i="19"/>
  <c r="X45" i="19"/>
  <c r="U45" i="19"/>
  <c r="T45" i="19"/>
  <c r="S45" i="19"/>
  <c r="R45" i="19"/>
  <c r="Q45" i="19"/>
  <c r="P45" i="19"/>
  <c r="K45" i="19"/>
  <c r="I45" i="19"/>
  <c r="H45" i="19"/>
  <c r="G45" i="19"/>
  <c r="A45" i="19"/>
  <c r="Y44" i="19"/>
  <c r="X44" i="19"/>
  <c r="U44" i="19"/>
  <c r="T44" i="19"/>
  <c r="S44" i="19"/>
  <c r="R44" i="19"/>
  <c r="Q44" i="19"/>
  <c r="P44" i="19"/>
  <c r="K44" i="19"/>
  <c r="H44" i="19"/>
  <c r="I44" i="19" s="1"/>
  <c r="G44" i="19"/>
  <c r="A44" i="19"/>
  <c r="U43" i="19"/>
  <c r="T43" i="19"/>
  <c r="Q43" i="19"/>
  <c r="O43" i="19"/>
  <c r="N43" i="19"/>
  <c r="M43" i="19"/>
  <c r="L43" i="19"/>
  <c r="K43" i="19"/>
  <c r="J43" i="19"/>
  <c r="G43" i="19"/>
  <c r="F43" i="19"/>
  <c r="E43" i="19"/>
  <c r="D43" i="19"/>
  <c r="A43" i="19"/>
  <c r="Y42" i="19"/>
  <c r="X42" i="19"/>
  <c r="U42" i="19"/>
  <c r="T42" i="19"/>
  <c r="S42" i="19"/>
  <c r="R42" i="19"/>
  <c r="Q42" i="19"/>
  <c r="P42" i="19"/>
  <c r="K42" i="19"/>
  <c r="I42" i="19"/>
  <c r="H42" i="19"/>
  <c r="G42" i="19"/>
  <c r="A42" i="19"/>
  <c r="Y41" i="19"/>
  <c r="X41" i="19"/>
  <c r="U41" i="19"/>
  <c r="T41" i="19"/>
  <c r="S41" i="19"/>
  <c r="R41" i="19"/>
  <c r="Q41" i="19"/>
  <c r="P41" i="19"/>
  <c r="K41" i="19"/>
  <c r="I41" i="19"/>
  <c r="H41" i="19"/>
  <c r="G41" i="19"/>
  <c r="A41" i="19"/>
  <c r="Y40" i="19"/>
  <c r="X40" i="19"/>
  <c r="U40" i="19"/>
  <c r="T40" i="19"/>
  <c r="S40" i="19"/>
  <c r="R40" i="19"/>
  <c r="Q40" i="19"/>
  <c r="P40" i="19"/>
  <c r="K40" i="19"/>
  <c r="H40" i="19"/>
  <c r="I40" i="19" s="1"/>
  <c r="G40" i="19"/>
  <c r="A40" i="19"/>
  <c r="Y39" i="19"/>
  <c r="X39" i="19"/>
  <c r="U39" i="19"/>
  <c r="T39" i="19"/>
  <c r="S39" i="19"/>
  <c r="R39" i="19"/>
  <c r="Q39" i="19"/>
  <c r="P39" i="19"/>
  <c r="K39" i="19"/>
  <c r="H39" i="19"/>
  <c r="I39" i="19" s="1"/>
  <c r="G39" i="19"/>
  <c r="A39" i="19"/>
  <c r="Y38" i="19"/>
  <c r="X38" i="19"/>
  <c r="U38" i="19"/>
  <c r="T38" i="19"/>
  <c r="S38" i="19"/>
  <c r="R38" i="19"/>
  <c r="Q38" i="19"/>
  <c r="P38" i="19"/>
  <c r="K38" i="19"/>
  <c r="H38" i="19"/>
  <c r="G38" i="19"/>
  <c r="A38" i="19"/>
  <c r="Y37" i="19"/>
  <c r="X37" i="19"/>
  <c r="U37" i="19"/>
  <c r="T37" i="19"/>
  <c r="S37" i="19"/>
  <c r="R37" i="19"/>
  <c r="Q37" i="19"/>
  <c r="P37" i="19"/>
  <c r="K37" i="19"/>
  <c r="I37" i="19"/>
  <c r="H37" i="19"/>
  <c r="G37" i="19"/>
  <c r="A37" i="19"/>
  <c r="Y36" i="19"/>
  <c r="X36" i="19"/>
  <c r="U36" i="19"/>
  <c r="T36" i="19"/>
  <c r="S36" i="19"/>
  <c r="R36" i="19"/>
  <c r="Q36" i="19"/>
  <c r="P36" i="19"/>
  <c r="K36" i="19"/>
  <c r="H36" i="19"/>
  <c r="I36" i="19" s="1"/>
  <c r="G36" i="19"/>
  <c r="A36" i="19"/>
  <c r="R35" i="19"/>
  <c r="Q35" i="19"/>
  <c r="P35" i="19"/>
  <c r="O35" i="19"/>
  <c r="N35" i="19"/>
  <c r="M35" i="19"/>
  <c r="L35" i="19"/>
  <c r="U35" i="19" s="1"/>
  <c r="J35" i="19"/>
  <c r="K35" i="19" s="1"/>
  <c r="I35" i="19"/>
  <c r="H35" i="19"/>
  <c r="F35" i="19"/>
  <c r="G35" i="19" s="1"/>
  <c r="E35" i="19"/>
  <c r="Y43" i="19" s="1"/>
  <c r="D35" i="19"/>
  <c r="A35" i="19"/>
  <c r="Y34" i="19"/>
  <c r="X34" i="19"/>
  <c r="U34" i="19"/>
  <c r="T34" i="19"/>
  <c r="S34" i="19"/>
  <c r="R34" i="19"/>
  <c r="Q34" i="19"/>
  <c r="P34" i="19"/>
  <c r="K34" i="19"/>
  <c r="H34" i="19"/>
  <c r="I34" i="19" s="1"/>
  <c r="G34" i="19"/>
  <c r="A34" i="19"/>
  <c r="Y33" i="19"/>
  <c r="X33" i="19"/>
  <c r="U33" i="19"/>
  <c r="T33" i="19"/>
  <c r="S33" i="19"/>
  <c r="R33" i="19"/>
  <c r="Q33" i="19"/>
  <c r="P33" i="19"/>
  <c r="K33" i="19"/>
  <c r="H33" i="19"/>
  <c r="G33" i="19"/>
  <c r="A33" i="19"/>
  <c r="Y32" i="19"/>
  <c r="X32" i="19"/>
  <c r="U32" i="19"/>
  <c r="T32" i="19"/>
  <c r="S32" i="19"/>
  <c r="R32" i="19"/>
  <c r="Q32" i="19"/>
  <c r="P32" i="19"/>
  <c r="K32" i="19"/>
  <c r="I32" i="19"/>
  <c r="H32" i="19"/>
  <c r="G32" i="19"/>
  <c r="A32" i="19"/>
  <c r="Y31" i="19"/>
  <c r="X31" i="19"/>
  <c r="U31" i="19"/>
  <c r="T31" i="19"/>
  <c r="S31" i="19"/>
  <c r="R31" i="19"/>
  <c r="Q31" i="19"/>
  <c r="P31" i="19"/>
  <c r="K31" i="19"/>
  <c r="H31" i="19"/>
  <c r="G31" i="19"/>
  <c r="I31" i="19" s="1"/>
  <c r="A31" i="19"/>
  <c r="Y30" i="19"/>
  <c r="X30" i="19"/>
  <c r="U30" i="19"/>
  <c r="T30" i="19"/>
  <c r="S30" i="19"/>
  <c r="R30" i="19"/>
  <c r="Q30" i="19"/>
  <c r="P30" i="19"/>
  <c r="K30" i="19"/>
  <c r="I30" i="19"/>
  <c r="H30" i="19"/>
  <c r="G30" i="19"/>
  <c r="A30" i="19"/>
  <c r="Y29" i="19"/>
  <c r="X29" i="19"/>
  <c r="U29" i="19"/>
  <c r="T29" i="19"/>
  <c r="S29" i="19"/>
  <c r="R29" i="19"/>
  <c r="Q29" i="19"/>
  <c r="P29" i="19"/>
  <c r="K29" i="19"/>
  <c r="H29" i="19"/>
  <c r="I29" i="19" s="1"/>
  <c r="G29" i="19"/>
  <c r="A29" i="19"/>
  <c r="Y28" i="19"/>
  <c r="X28" i="19"/>
  <c r="U28" i="19"/>
  <c r="T28" i="19"/>
  <c r="T35" i="19" s="1"/>
  <c r="S28" i="19"/>
  <c r="R28" i="19"/>
  <c r="Q28" i="19"/>
  <c r="P28" i="19"/>
  <c r="K28" i="19"/>
  <c r="H28" i="19"/>
  <c r="G28" i="19"/>
  <c r="A28" i="19"/>
  <c r="Y27" i="19"/>
  <c r="U27" i="19"/>
  <c r="O27" i="19"/>
  <c r="Q27" i="19" s="1"/>
  <c r="N27" i="19"/>
  <c r="M27" i="19"/>
  <c r="L27" i="19"/>
  <c r="J27" i="19"/>
  <c r="F27" i="19"/>
  <c r="G27" i="19" s="1"/>
  <c r="E27" i="19"/>
  <c r="K27" i="19" s="1"/>
  <c r="D27" i="19"/>
  <c r="A27" i="19"/>
  <c r="Y26" i="19"/>
  <c r="X26" i="19"/>
  <c r="U26" i="19"/>
  <c r="T26" i="19"/>
  <c r="S26" i="19"/>
  <c r="R26" i="19"/>
  <c r="Q26" i="19"/>
  <c r="P26" i="19"/>
  <c r="K26" i="19"/>
  <c r="H26" i="19"/>
  <c r="I26" i="19" s="1"/>
  <c r="G26" i="19"/>
  <c r="A26" i="19"/>
  <c r="Y25" i="19"/>
  <c r="X25" i="19"/>
  <c r="U25" i="19"/>
  <c r="T25" i="19"/>
  <c r="S25" i="19"/>
  <c r="R25" i="19"/>
  <c r="Q25" i="19"/>
  <c r="P25" i="19"/>
  <c r="K25" i="19"/>
  <c r="H25" i="19"/>
  <c r="G25" i="19"/>
  <c r="I25" i="19" s="1"/>
  <c r="A25" i="19"/>
  <c r="Y24" i="19"/>
  <c r="X24" i="19"/>
  <c r="U24" i="19"/>
  <c r="T24" i="19"/>
  <c r="S24" i="19"/>
  <c r="R24" i="19"/>
  <c r="Q24" i="19"/>
  <c r="P24" i="19"/>
  <c r="K24" i="19"/>
  <c r="H24" i="19"/>
  <c r="I24" i="19" s="1"/>
  <c r="G24" i="19"/>
  <c r="A24" i="19"/>
  <c r="Y23" i="19"/>
  <c r="X23" i="19"/>
  <c r="U23" i="19"/>
  <c r="T23" i="19"/>
  <c r="S23" i="19"/>
  <c r="R23" i="19"/>
  <c r="Q23" i="19"/>
  <c r="P23" i="19"/>
  <c r="K23" i="19"/>
  <c r="I23" i="19"/>
  <c r="H23" i="19"/>
  <c r="G23" i="19"/>
  <c r="A23" i="19"/>
  <c r="Y22" i="19"/>
  <c r="X22" i="19"/>
  <c r="U22" i="19"/>
  <c r="T22" i="19"/>
  <c r="S22" i="19"/>
  <c r="R22" i="19"/>
  <c r="Q22" i="19"/>
  <c r="P22" i="19"/>
  <c r="K22" i="19"/>
  <c r="I22" i="19"/>
  <c r="H22" i="19"/>
  <c r="G22" i="19"/>
  <c r="A22" i="19"/>
  <c r="Y21" i="19"/>
  <c r="X21" i="19"/>
  <c r="U21" i="19"/>
  <c r="T21" i="19"/>
  <c r="S21" i="19"/>
  <c r="R21" i="19"/>
  <c r="Q21" i="19"/>
  <c r="P21" i="19"/>
  <c r="K21" i="19"/>
  <c r="H21" i="19"/>
  <c r="I21" i="19" s="1"/>
  <c r="G21" i="19"/>
  <c r="A21" i="19"/>
  <c r="Y20" i="19"/>
  <c r="X20" i="19"/>
  <c r="U20" i="19"/>
  <c r="T20" i="19"/>
  <c r="S20" i="19"/>
  <c r="R20" i="19"/>
  <c r="Q20" i="19"/>
  <c r="P20" i="19"/>
  <c r="K20" i="19"/>
  <c r="H20" i="19"/>
  <c r="G20" i="19"/>
  <c r="A20" i="19"/>
  <c r="O19" i="19"/>
  <c r="Q19" i="19" s="1"/>
  <c r="N19" i="19"/>
  <c r="M19" i="19"/>
  <c r="L19" i="19"/>
  <c r="J19" i="19"/>
  <c r="G19" i="19"/>
  <c r="F19" i="19"/>
  <c r="E19" i="19"/>
  <c r="Y2" i="19" s="1"/>
  <c r="D19" i="19"/>
  <c r="A19" i="19"/>
  <c r="U18" i="19"/>
  <c r="T18" i="19"/>
  <c r="S18" i="19"/>
  <c r="R18" i="19"/>
  <c r="Q18" i="19"/>
  <c r="P18" i="19"/>
  <c r="K18" i="19"/>
  <c r="H18" i="19"/>
  <c r="G18" i="19"/>
  <c r="A18" i="19"/>
  <c r="U17" i="19"/>
  <c r="T17" i="19"/>
  <c r="S17" i="19"/>
  <c r="R17" i="19"/>
  <c r="Q17" i="19"/>
  <c r="P17" i="19"/>
  <c r="K17" i="19"/>
  <c r="H17" i="19"/>
  <c r="I17" i="19" s="1"/>
  <c r="G17" i="19"/>
  <c r="A17" i="19"/>
  <c r="U16" i="19"/>
  <c r="T16" i="19"/>
  <c r="S16" i="19"/>
  <c r="R16" i="19"/>
  <c r="Q16" i="19"/>
  <c r="P16" i="19"/>
  <c r="K16" i="19"/>
  <c r="H16" i="19"/>
  <c r="G16" i="19"/>
  <c r="I16" i="19" s="1"/>
  <c r="A16" i="19"/>
  <c r="U15" i="19"/>
  <c r="T15" i="19"/>
  <c r="S15" i="19"/>
  <c r="R15" i="19"/>
  <c r="Q15" i="19"/>
  <c r="P15" i="19"/>
  <c r="K15" i="19"/>
  <c r="H15" i="19"/>
  <c r="I15" i="19" s="1"/>
  <c r="G15" i="19"/>
  <c r="A15" i="19"/>
  <c r="U14" i="19"/>
  <c r="T14" i="19"/>
  <c r="S14" i="19"/>
  <c r="R14" i="19"/>
  <c r="Q14" i="19"/>
  <c r="P14" i="19"/>
  <c r="K14" i="19"/>
  <c r="H14" i="19"/>
  <c r="I14" i="19" s="1"/>
  <c r="G14" i="19"/>
  <c r="A14" i="19"/>
  <c r="U13" i="19"/>
  <c r="T13" i="19"/>
  <c r="S13" i="19"/>
  <c r="R13" i="19"/>
  <c r="Q13" i="19"/>
  <c r="P13" i="19"/>
  <c r="K13" i="19"/>
  <c r="H13" i="19"/>
  <c r="I13" i="19" s="1"/>
  <c r="G13" i="19"/>
  <c r="A13" i="19"/>
  <c r="U12" i="19"/>
  <c r="T12" i="19"/>
  <c r="S12" i="19"/>
  <c r="R12" i="19"/>
  <c r="Q12" i="19"/>
  <c r="P12" i="19"/>
  <c r="K12" i="19"/>
  <c r="H12" i="19"/>
  <c r="G12" i="19"/>
  <c r="I12" i="19" s="1"/>
  <c r="A12" i="19"/>
  <c r="K4" i="19"/>
  <c r="K5" i="19" s="1"/>
  <c r="F4" i="19"/>
  <c r="C4" i="19"/>
  <c r="C5" i="19" s="1"/>
  <c r="Q88" i="18"/>
  <c r="O88" i="18"/>
  <c r="N88" i="18"/>
  <c r="M88" i="18"/>
  <c r="L88" i="18"/>
  <c r="P88" i="18" s="1"/>
  <c r="J88" i="18"/>
  <c r="K88" i="18" s="1"/>
  <c r="G88" i="18"/>
  <c r="F88" i="18"/>
  <c r="E88" i="18"/>
  <c r="W88" i="18" s="1"/>
  <c r="D88" i="18"/>
  <c r="A88" i="18"/>
  <c r="W87" i="18"/>
  <c r="V87" i="18"/>
  <c r="U87" i="18"/>
  <c r="T87" i="18"/>
  <c r="S87" i="18"/>
  <c r="R87" i="18"/>
  <c r="Q87" i="18"/>
  <c r="P87" i="18"/>
  <c r="K87" i="18"/>
  <c r="I87" i="18"/>
  <c r="H87" i="18"/>
  <c r="G87" i="18"/>
  <c r="W86" i="18"/>
  <c r="V86" i="18"/>
  <c r="U86" i="18"/>
  <c r="T86" i="18"/>
  <c r="S86" i="18"/>
  <c r="R86" i="18"/>
  <c r="Q86" i="18"/>
  <c r="P86" i="18"/>
  <c r="K86" i="18"/>
  <c r="H86" i="18"/>
  <c r="I86" i="18" s="1"/>
  <c r="G86" i="18"/>
  <c r="W85" i="18"/>
  <c r="V85" i="18"/>
  <c r="U85" i="18"/>
  <c r="T85" i="18"/>
  <c r="S85" i="18"/>
  <c r="R85" i="18"/>
  <c r="Q85" i="18"/>
  <c r="P85" i="18"/>
  <c r="K85" i="18"/>
  <c r="H85" i="18"/>
  <c r="I85" i="18" s="1"/>
  <c r="G85" i="18"/>
  <c r="W84" i="18"/>
  <c r="V84" i="18"/>
  <c r="U84" i="18"/>
  <c r="T84" i="18"/>
  <c r="T88" i="18" s="1"/>
  <c r="S84" i="18"/>
  <c r="R84" i="18"/>
  <c r="Q84" i="18"/>
  <c r="P84" i="18"/>
  <c r="K84" i="18"/>
  <c r="H84" i="18"/>
  <c r="G84" i="18"/>
  <c r="W83" i="18"/>
  <c r="V83" i="18"/>
  <c r="U83" i="18"/>
  <c r="T83" i="18"/>
  <c r="S83" i="18"/>
  <c r="R83" i="18"/>
  <c r="Q83" i="18"/>
  <c r="P83" i="18"/>
  <c r="K83" i="18"/>
  <c r="H83" i="18"/>
  <c r="I83" i="18" s="1"/>
  <c r="G83" i="18"/>
  <c r="R82" i="18"/>
  <c r="O82" i="18"/>
  <c r="N82" i="18"/>
  <c r="M82" i="18"/>
  <c r="L82" i="18"/>
  <c r="J82" i="18"/>
  <c r="K82" i="18" s="1"/>
  <c r="H82" i="18"/>
  <c r="I82" i="18" s="1"/>
  <c r="F82" i="18"/>
  <c r="G82" i="18" s="1"/>
  <c r="E82" i="18"/>
  <c r="D82" i="18"/>
  <c r="A82" i="18"/>
  <c r="V81" i="18"/>
  <c r="U81" i="18"/>
  <c r="T81" i="18"/>
  <c r="S81" i="18"/>
  <c r="R81" i="18"/>
  <c r="Q81" i="18"/>
  <c r="P81" i="18"/>
  <c r="K81" i="18"/>
  <c r="H81" i="18"/>
  <c r="I81" i="18" s="1"/>
  <c r="G81" i="18"/>
  <c r="W80" i="18"/>
  <c r="V80" i="18"/>
  <c r="U80" i="18"/>
  <c r="T80" i="18"/>
  <c r="S80" i="18"/>
  <c r="R80" i="18"/>
  <c r="Q80" i="18"/>
  <c r="P80" i="18"/>
  <c r="K80" i="18"/>
  <c r="H80" i="18"/>
  <c r="I80" i="18" s="1"/>
  <c r="G80" i="18"/>
  <c r="W79" i="18"/>
  <c r="V79" i="18"/>
  <c r="U79" i="18"/>
  <c r="T79" i="18"/>
  <c r="S79" i="18"/>
  <c r="R79" i="18"/>
  <c r="Q79" i="18"/>
  <c r="P79" i="18"/>
  <c r="K79" i="18"/>
  <c r="I79" i="18"/>
  <c r="H79" i="18"/>
  <c r="G79" i="18"/>
  <c r="W78" i="18"/>
  <c r="V78" i="18"/>
  <c r="U78" i="18"/>
  <c r="T78" i="18"/>
  <c r="S78" i="18"/>
  <c r="R78" i="18"/>
  <c r="Q78" i="18"/>
  <c r="P78" i="18"/>
  <c r="K78" i="18"/>
  <c r="H78" i="18"/>
  <c r="I78" i="18" s="1"/>
  <c r="G78" i="18"/>
  <c r="W77" i="18"/>
  <c r="V77" i="18"/>
  <c r="U77" i="18"/>
  <c r="T77" i="18"/>
  <c r="S77" i="18"/>
  <c r="R77" i="18"/>
  <c r="Q77" i="18"/>
  <c r="P77" i="18"/>
  <c r="K77" i="18"/>
  <c r="H77" i="18"/>
  <c r="G77" i="18"/>
  <c r="R76" i="18"/>
  <c r="Q76" i="18"/>
  <c r="O76" i="18"/>
  <c r="P76" i="18" s="1"/>
  <c r="N76" i="18"/>
  <c r="M76" i="18"/>
  <c r="L76" i="18"/>
  <c r="J76" i="18"/>
  <c r="F76" i="18"/>
  <c r="E76" i="18"/>
  <c r="D76" i="18"/>
  <c r="A76" i="18"/>
  <c r="V75" i="18"/>
  <c r="U75" i="18"/>
  <c r="T75" i="18"/>
  <c r="S75" i="18"/>
  <c r="R75" i="18"/>
  <c r="Q75" i="18"/>
  <c r="P75" i="18"/>
  <c r="K75" i="18"/>
  <c r="I75" i="18"/>
  <c r="H75" i="18"/>
  <c r="G75" i="18"/>
  <c r="W74" i="18"/>
  <c r="V74" i="18"/>
  <c r="U74" i="18"/>
  <c r="T74" i="18"/>
  <c r="S74" i="18"/>
  <c r="R74" i="18"/>
  <c r="Q74" i="18"/>
  <c r="P74" i="18"/>
  <c r="K74" i="18"/>
  <c r="I74" i="18"/>
  <c r="H74" i="18"/>
  <c r="G74" i="18"/>
  <c r="W73" i="18"/>
  <c r="V73" i="18"/>
  <c r="U73" i="18"/>
  <c r="T73" i="18"/>
  <c r="S73" i="18"/>
  <c r="R73" i="18"/>
  <c r="Q73" i="18"/>
  <c r="P73" i="18"/>
  <c r="K73" i="18"/>
  <c r="I73" i="18"/>
  <c r="H73" i="18"/>
  <c r="G73" i="18"/>
  <c r="W72" i="18"/>
  <c r="V72" i="18"/>
  <c r="U72" i="18"/>
  <c r="T72" i="18"/>
  <c r="T76" i="18" s="1"/>
  <c r="S72" i="18"/>
  <c r="R72" i="18"/>
  <c r="Q72" i="18"/>
  <c r="P72" i="18"/>
  <c r="K72" i="18"/>
  <c r="I72" i="18"/>
  <c r="H72" i="18"/>
  <c r="G72" i="18"/>
  <c r="W71" i="18"/>
  <c r="V71" i="18"/>
  <c r="U71" i="18"/>
  <c r="T71" i="18"/>
  <c r="S71" i="18"/>
  <c r="R71" i="18"/>
  <c r="Q71" i="18"/>
  <c r="P71" i="18"/>
  <c r="K71" i="18"/>
  <c r="I71" i="18"/>
  <c r="H71" i="18"/>
  <c r="G71" i="18"/>
  <c r="W70" i="18"/>
  <c r="V70" i="18"/>
  <c r="P70" i="18"/>
  <c r="O70" i="18"/>
  <c r="N70" i="18"/>
  <c r="M70" i="18"/>
  <c r="L70" i="18"/>
  <c r="J70" i="18"/>
  <c r="H70" i="18"/>
  <c r="G70" i="18"/>
  <c r="F70" i="18"/>
  <c r="E70" i="18"/>
  <c r="D70" i="18"/>
  <c r="A70" i="18"/>
  <c r="W69" i="18"/>
  <c r="V69" i="18"/>
  <c r="U69" i="18"/>
  <c r="T69" i="18"/>
  <c r="S69" i="18"/>
  <c r="R69" i="18"/>
  <c r="Q69" i="18"/>
  <c r="P69" i="18"/>
  <c r="K69" i="18"/>
  <c r="H69" i="18"/>
  <c r="G69" i="18"/>
  <c r="W68" i="18"/>
  <c r="V68" i="18"/>
  <c r="U68" i="18"/>
  <c r="T68" i="18"/>
  <c r="S68" i="18"/>
  <c r="R68" i="18"/>
  <c r="Q68" i="18"/>
  <c r="P68" i="18"/>
  <c r="K68" i="18"/>
  <c r="H68" i="18"/>
  <c r="I68" i="18" s="1"/>
  <c r="G68" i="18"/>
  <c r="W67" i="18"/>
  <c r="V67" i="18"/>
  <c r="U67" i="18"/>
  <c r="T67" i="18"/>
  <c r="S67" i="18"/>
  <c r="R67" i="18"/>
  <c r="Q67" i="18"/>
  <c r="P67" i="18"/>
  <c r="K67" i="18"/>
  <c r="I67" i="18"/>
  <c r="H67" i="18"/>
  <c r="G67" i="18"/>
  <c r="W66" i="18"/>
  <c r="V66" i="18"/>
  <c r="U66" i="18"/>
  <c r="T66" i="18"/>
  <c r="S66" i="18"/>
  <c r="R66" i="18"/>
  <c r="Q66" i="18"/>
  <c r="P66" i="18"/>
  <c r="K66" i="18"/>
  <c r="H66" i="18"/>
  <c r="I66" i="18" s="1"/>
  <c r="G66" i="18"/>
  <c r="W65" i="18"/>
  <c r="V65" i="18"/>
  <c r="U65" i="18"/>
  <c r="T65" i="18"/>
  <c r="S65" i="18"/>
  <c r="R65" i="18"/>
  <c r="Q65" i="18"/>
  <c r="P65" i="18"/>
  <c r="K65" i="18"/>
  <c r="I65" i="18"/>
  <c r="H65" i="18"/>
  <c r="G65" i="18"/>
  <c r="W64" i="18"/>
  <c r="V64" i="18"/>
  <c r="U64" i="18"/>
  <c r="T64" i="18"/>
  <c r="S64" i="18"/>
  <c r="R64" i="18"/>
  <c r="Q64" i="18"/>
  <c r="P64" i="18"/>
  <c r="K64" i="18"/>
  <c r="H64" i="18"/>
  <c r="I64" i="18" s="1"/>
  <c r="G64" i="18"/>
  <c r="T63" i="18"/>
  <c r="R63" i="18"/>
  <c r="O63" i="18"/>
  <c r="N63" i="18"/>
  <c r="M63" i="18"/>
  <c r="L63" i="18"/>
  <c r="P63" i="18" s="1"/>
  <c r="J63" i="18"/>
  <c r="F63" i="18"/>
  <c r="E63" i="18"/>
  <c r="G63" i="18" s="1"/>
  <c r="D63" i="18"/>
  <c r="A63" i="18"/>
  <c r="W62" i="18"/>
  <c r="V62" i="18"/>
  <c r="U62" i="18"/>
  <c r="T62" i="18"/>
  <c r="S62" i="18"/>
  <c r="R62" i="18"/>
  <c r="Q62" i="18"/>
  <c r="P62" i="18"/>
  <c r="K62" i="18"/>
  <c r="I62" i="18"/>
  <c r="H62" i="18"/>
  <c r="G62" i="18"/>
  <c r="W61" i="18"/>
  <c r="V61" i="18"/>
  <c r="U61" i="18"/>
  <c r="T61" i="18"/>
  <c r="S61" i="18"/>
  <c r="R61" i="18"/>
  <c r="Q61" i="18"/>
  <c r="P61" i="18"/>
  <c r="K61" i="18"/>
  <c r="H61" i="18"/>
  <c r="I61" i="18" s="1"/>
  <c r="G61" i="18"/>
  <c r="W60" i="18"/>
  <c r="V60" i="18"/>
  <c r="U60" i="18"/>
  <c r="T60" i="18"/>
  <c r="S60" i="18"/>
  <c r="R60" i="18"/>
  <c r="Q60" i="18"/>
  <c r="P60" i="18"/>
  <c r="K60" i="18"/>
  <c r="I60" i="18"/>
  <c r="H60" i="18"/>
  <c r="G60" i="18"/>
  <c r="W59" i="18"/>
  <c r="V59" i="18"/>
  <c r="U59" i="18"/>
  <c r="T59" i="18"/>
  <c r="S59" i="18"/>
  <c r="R59" i="18"/>
  <c r="Q59" i="18"/>
  <c r="P59" i="18"/>
  <c r="K59" i="18"/>
  <c r="H59" i="18"/>
  <c r="I59" i="18" s="1"/>
  <c r="G59" i="18"/>
  <c r="W58" i="18"/>
  <c r="V58" i="18"/>
  <c r="U58" i="18"/>
  <c r="T58" i="18"/>
  <c r="S58" i="18"/>
  <c r="R58" i="18"/>
  <c r="Q58" i="18"/>
  <c r="P58" i="18"/>
  <c r="K58" i="18"/>
  <c r="I58" i="18"/>
  <c r="H58" i="18"/>
  <c r="G58" i="18"/>
  <c r="W57" i="18"/>
  <c r="V57" i="18"/>
  <c r="U57" i="18"/>
  <c r="T57" i="18"/>
  <c r="S57" i="18"/>
  <c r="R57" i="18"/>
  <c r="Q57" i="18"/>
  <c r="P57" i="18"/>
  <c r="K57" i="18"/>
  <c r="H57" i="18"/>
  <c r="I57" i="18" s="1"/>
  <c r="G57" i="18"/>
  <c r="P56" i="18"/>
  <c r="O56" i="18"/>
  <c r="Q56" i="18" s="1"/>
  <c r="N56" i="18"/>
  <c r="M56" i="18"/>
  <c r="L56" i="18"/>
  <c r="R56" i="18" s="1"/>
  <c r="J56" i="18"/>
  <c r="F56" i="18"/>
  <c r="E56" i="18"/>
  <c r="D56" i="18"/>
  <c r="A56" i="18"/>
  <c r="W55" i="18"/>
  <c r="V55" i="18"/>
  <c r="U55" i="18"/>
  <c r="T55" i="18"/>
  <c r="S55" i="18"/>
  <c r="R55" i="18"/>
  <c r="Q55" i="18"/>
  <c r="P55" i="18"/>
  <c r="K55" i="18"/>
  <c r="H55" i="18"/>
  <c r="G55" i="18"/>
  <c r="W54" i="18"/>
  <c r="V54" i="18"/>
  <c r="U54" i="18"/>
  <c r="T54" i="18"/>
  <c r="S54" i="18"/>
  <c r="R54" i="18"/>
  <c r="Q54" i="18"/>
  <c r="P54" i="18"/>
  <c r="K54" i="18"/>
  <c r="I54" i="18"/>
  <c r="H54" i="18"/>
  <c r="G54" i="18"/>
  <c r="W53" i="18"/>
  <c r="V53" i="18"/>
  <c r="U53" i="18"/>
  <c r="T53" i="18"/>
  <c r="S53" i="18"/>
  <c r="R53" i="18"/>
  <c r="Q53" i="18"/>
  <c r="P53" i="18"/>
  <c r="K53" i="18"/>
  <c r="H53" i="18"/>
  <c r="I53" i="18" s="1"/>
  <c r="G53" i="18"/>
  <c r="W52" i="18"/>
  <c r="V52" i="18"/>
  <c r="U52" i="18"/>
  <c r="T52" i="18"/>
  <c r="S52" i="18"/>
  <c r="R52" i="18"/>
  <c r="Q52" i="18"/>
  <c r="P52" i="18"/>
  <c r="K52" i="18"/>
  <c r="H52" i="18"/>
  <c r="G52" i="18"/>
  <c r="W51" i="18"/>
  <c r="V51" i="18"/>
  <c r="U51" i="18"/>
  <c r="T51" i="18"/>
  <c r="S51" i="18"/>
  <c r="R51" i="18"/>
  <c r="Q51" i="18"/>
  <c r="P51" i="18"/>
  <c r="K51" i="18"/>
  <c r="H51" i="18"/>
  <c r="G51" i="18"/>
  <c r="W50" i="18"/>
  <c r="V50" i="18"/>
  <c r="U50" i="18"/>
  <c r="T50" i="18"/>
  <c r="T56" i="18" s="1"/>
  <c r="S50" i="18"/>
  <c r="R50" i="18"/>
  <c r="Q50" i="18"/>
  <c r="P50" i="18"/>
  <c r="K50" i="18"/>
  <c r="H50" i="18"/>
  <c r="I50" i="18" s="1"/>
  <c r="G50" i="18"/>
  <c r="T49" i="18"/>
  <c r="R49" i="18"/>
  <c r="Q49" i="18"/>
  <c r="O49" i="18"/>
  <c r="P49" i="18" s="1"/>
  <c r="N49" i="18"/>
  <c r="M49" i="18"/>
  <c r="L49" i="18"/>
  <c r="J49" i="18"/>
  <c r="F49" i="18"/>
  <c r="E49" i="18"/>
  <c r="W81" i="18" s="1"/>
  <c r="D49" i="18"/>
  <c r="A49" i="18"/>
  <c r="W48" i="18"/>
  <c r="V48" i="18"/>
  <c r="U48" i="18"/>
  <c r="T48" i="18"/>
  <c r="S48" i="18"/>
  <c r="R48" i="18"/>
  <c r="Q48" i="18"/>
  <c r="P48" i="18"/>
  <c r="K48" i="18"/>
  <c r="I48" i="18"/>
  <c r="H48" i="18"/>
  <c r="G48" i="18"/>
  <c r="W46" i="18"/>
  <c r="V46" i="18"/>
  <c r="U46" i="18"/>
  <c r="T46" i="18"/>
  <c r="S46" i="18"/>
  <c r="R46" i="18"/>
  <c r="Q46" i="18"/>
  <c r="P46" i="18"/>
  <c r="K46" i="18"/>
  <c r="I46" i="18"/>
  <c r="H46" i="18"/>
  <c r="G46" i="18"/>
  <c r="W45" i="18"/>
  <c r="V45" i="18"/>
  <c r="U45" i="18"/>
  <c r="T45" i="18"/>
  <c r="S45" i="18"/>
  <c r="R45" i="18"/>
  <c r="Q45" i="18"/>
  <c r="P45" i="18"/>
  <c r="K45" i="18"/>
  <c r="I45" i="18"/>
  <c r="H45" i="18"/>
  <c r="G45" i="18"/>
  <c r="W44" i="18"/>
  <c r="V44" i="18"/>
  <c r="U44" i="18"/>
  <c r="T44" i="18"/>
  <c r="S44" i="18"/>
  <c r="R44" i="18"/>
  <c r="Q44" i="18"/>
  <c r="P44" i="18"/>
  <c r="K44" i="18"/>
  <c r="I44" i="18"/>
  <c r="H44" i="18"/>
  <c r="G44" i="18"/>
  <c r="W43" i="18"/>
  <c r="V43" i="18"/>
  <c r="U43" i="18"/>
  <c r="T43" i="18"/>
  <c r="S43" i="18"/>
  <c r="R43" i="18"/>
  <c r="Q43" i="18"/>
  <c r="P43" i="18"/>
  <c r="K43" i="18"/>
  <c r="I43" i="18"/>
  <c r="H43" i="18"/>
  <c r="G43" i="18"/>
  <c r="Y42" i="18"/>
  <c r="X42" i="18"/>
  <c r="O42" i="18"/>
  <c r="N42" i="18"/>
  <c r="M42" i="18"/>
  <c r="L42" i="18"/>
  <c r="Q42" i="18" s="1"/>
  <c r="J42" i="18"/>
  <c r="K42" i="18" s="1"/>
  <c r="F42" i="18"/>
  <c r="G42" i="18" s="1"/>
  <c r="E42" i="18"/>
  <c r="W42" i="18" s="1"/>
  <c r="D42" i="18"/>
  <c r="H42" i="18" s="1"/>
  <c r="I42" i="18" s="1"/>
  <c r="A42" i="18"/>
  <c r="Y41" i="18"/>
  <c r="X41" i="18"/>
  <c r="W41" i="18"/>
  <c r="V41" i="18"/>
  <c r="U41" i="18"/>
  <c r="T41" i="18"/>
  <c r="S41" i="18"/>
  <c r="R41" i="18"/>
  <c r="Q41" i="18"/>
  <c r="P41" i="18"/>
  <c r="K41" i="18"/>
  <c r="H41" i="18"/>
  <c r="I41" i="18" s="1"/>
  <c r="G41" i="18"/>
  <c r="Y39" i="18"/>
  <c r="X39" i="18"/>
  <c r="W39" i="18"/>
  <c r="V39" i="18"/>
  <c r="U39" i="18"/>
  <c r="T39" i="18"/>
  <c r="S39" i="18"/>
  <c r="R39" i="18"/>
  <c r="Q39" i="18"/>
  <c r="P39" i="18"/>
  <c r="K39" i="18"/>
  <c r="I39" i="18"/>
  <c r="H39" i="18"/>
  <c r="G39" i="18"/>
  <c r="Y38" i="18"/>
  <c r="X38" i="18"/>
  <c r="W38" i="18"/>
  <c r="V38" i="18"/>
  <c r="U38" i="18"/>
  <c r="T38" i="18"/>
  <c r="T42" i="18" s="1"/>
  <c r="S38" i="18"/>
  <c r="R38" i="18"/>
  <c r="Q38" i="18"/>
  <c r="P38" i="18"/>
  <c r="K38" i="18"/>
  <c r="H38" i="18"/>
  <c r="I38" i="18" s="1"/>
  <c r="G38" i="18"/>
  <c r="Y37" i="18"/>
  <c r="X37" i="18"/>
  <c r="W37" i="18"/>
  <c r="V37" i="18"/>
  <c r="U37" i="18"/>
  <c r="T37" i="18"/>
  <c r="S37" i="18"/>
  <c r="R37" i="18"/>
  <c r="Q37" i="18"/>
  <c r="P37" i="18"/>
  <c r="K37" i="18"/>
  <c r="H37" i="18"/>
  <c r="I37" i="18" s="1"/>
  <c r="G37" i="18"/>
  <c r="Y36" i="18"/>
  <c r="X36" i="18"/>
  <c r="W36" i="18"/>
  <c r="V36" i="18"/>
  <c r="U36" i="18"/>
  <c r="T36" i="18"/>
  <c r="S36" i="18"/>
  <c r="R36" i="18"/>
  <c r="Q36" i="18"/>
  <c r="P36" i="18"/>
  <c r="K36" i="18"/>
  <c r="H36" i="18"/>
  <c r="I36" i="18" s="1"/>
  <c r="G36" i="18"/>
  <c r="X35" i="18"/>
  <c r="W35" i="18"/>
  <c r="V35" i="18"/>
  <c r="O35" i="18"/>
  <c r="Q35" i="18" s="1"/>
  <c r="N35" i="18"/>
  <c r="M35" i="18"/>
  <c r="L35" i="18"/>
  <c r="J35" i="18"/>
  <c r="K35" i="18" s="1"/>
  <c r="F35" i="18"/>
  <c r="E35" i="18"/>
  <c r="D35" i="18"/>
  <c r="A35" i="18"/>
  <c r="Y34" i="18"/>
  <c r="X34" i="18"/>
  <c r="W34" i="18"/>
  <c r="V34" i="18"/>
  <c r="U34" i="18"/>
  <c r="T34" i="18"/>
  <c r="S34" i="18"/>
  <c r="R34" i="18"/>
  <c r="Q34" i="18"/>
  <c r="P34" i="18"/>
  <c r="K34" i="18"/>
  <c r="H34" i="18"/>
  <c r="G34" i="18"/>
  <c r="A34" i="18"/>
  <c r="Y33" i="18"/>
  <c r="X33" i="18"/>
  <c r="W33" i="18"/>
  <c r="V33" i="18"/>
  <c r="U33" i="18"/>
  <c r="T33" i="18"/>
  <c r="S33" i="18"/>
  <c r="R33" i="18"/>
  <c r="Q33" i="18"/>
  <c r="P33" i="18"/>
  <c r="K33" i="18"/>
  <c r="H33" i="18"/>
  <c r="I33" i="18" s="1"/>
  <c r="G33" i="18"/>
  <c r="A33" i="18"/>
  <c r="Y32" i="18"/>
  <c r="X32" i="18"/>
  <c r="W32" i="18"/>
  <c r="V32" i="18"/>
  <c r="U32" i="18"/>
  <c r="T32" i="18"/>
  <c r="S32" i="18"/>
  <c r="R32" i="18"/>
  <c r="Q32" i="18"/>
  <c r="P32" i="18"/>
  <c r="K32" i="18"/>
  <c r="H32" i="18"/>
  <c r="G32" i="18"/>
  <c r="A32" i="18"/>
  <c r="Y31" i="18"/>
  <c r="X31" i="18"/>
  <c r="W31" i="18"/>
  <c r="V31" i="18"/>
  <c r="U31" i="18"/>
  <c r="T31" i="18"/>
  <c r="S31" i="18"/>
  <c r="R31" i="18"/>
  <c r="Q31" i="18"/>
  <c r="P31" i="18"/>
  <c r="K31" i="18"/>
  <c r="I31" i="18"/>
  <c r="H31" i="18"/>
  <c r="G31" i="18"/>
  <c r="A31" i="18"/>
  <c r="Y30" i="18"/>
  <c r="X30" i="18"/>
  <c r="W30" i="18"/>
  <c r="V30" i="18"/>
  <c r="U30" i="18"/>
  <c r="T30" i="18"/>
  <c r="S30" i="18"/>
  <c r="R30" i="18"/>
  <c r="Q30" i="18"/>
  <c r="P30" i="18"/>
  <c r="K30" i="18"/>
  <c r="I30" i="18"/>
  <c r="H30" i="18"/>
  <c r="G30" i="18"/>
  <c r="A30" i="18"/>
  <c r="Y29" i="18"/>
  <c r="X29" i="18"/>
  <c r="T29" i="18"/>
  <c r="O29" i="18"/>
  <c r="N29" i="18"/>
  <c r="M29" i="18"/>
  <c r="L29" i="18"/>
  <c r="J29" i="18"/>
  <c r="G29" i="18"/>
  <c r="F29" i="18"/>
  <c r="E29" i="18"/>
  <c r="D29" i="18"/>
  <c r="A29" i="18"/>
  <c r="Y28" i="18"/>
  <c r="X28" i="18"/>
  <c r="W28" i="18"/>
  <c r="V28" i="18"/>
  <c r="U28" i="18"/>
  <c r="T28" i="18"/>
  <c r="S28" i="18"/>
  <c r="R28" i="18"/>
  <c r="Q28" i="18"/>
  <c r="P28" i="18"/>
  <c r="K28" i="18"/>
  <c r="I28" i="18"/>
  <c r="H28" i="18"/>
  <c r="G28" i="18"/>
  <c r="A28" i="18"/>
  <c r="Y27" i="18"/>
  <c r="X27" i="18"/>
  <c r="W27" i="18"/>
  <c r="V27" i="18"/>
  <c r="U27" i="18"/>
  <c r="T27" i="18"/>
  <c r="S27" i="18"/>
  <c r="R27" i="18"/>
  <c r="Q27" i="18"/>
  <c r="P27" i="18"/>
  <c r="K27" i="18"/>
  <c r="H27" i="18"/>
  <c r="G27" i="18"/>
  <c r="A27" i="18"/>
  <c r="Y26" i="18"/>
  <c r="X26" i="18"/>
  <c r="W26" i="18"/>
  <c r="V26" i="18"/>
  <c r="U26" i="18"/>
  <c r="T26" i="18"/>
  <c r="S26" i="18"/>
  <c r="R26" i="18"/>
  <c r="Q26" i="18"/>
  <c r="P26" i="18"/>
  <c r="K26" i="18"/>
  <c r="H26" i="18"/>
  <c r="I26" i="18" s="1"/>
  <c r="G26" i="18"/>
  <c r="A26" i="18"/>
  <c r="Y25" i="18"/>
  <c r="X25" i="18"/>
  <c r="W25" i="18"/>
  <c r="V25" i="18"/>
  <c r="U25" i="18"/>
  <c r="T25" i="18"/>
  <c r="S25" i="18"/>
  <c r="R25" i="18"/>
  <c r="Q25" i="18"/>
  <c r="P25" i="18"/>
  <c r="K25" i="18"/>
  <c r="I25" i="18"/>
  <c r="H25" i="18"/>
  <c r="G25" i="18"/>
  <c r="A25" i="18"/>
  <c r="Y24" i="18"/>
  <c r="X24" i="18"/>
  <c r="W24" i="18"/>
  <c r="V24" i="18"/>
  <c r="U24" i="18"/>
  <c r="T24" i="18"/>
  <c r="S24" i="18"/>
  <c r="R24" i="18"/>
  <c r="Q24" i="18"/>
  <c r="P24" i="18"/>
  <c r="K24" i="18"/>
  <c r="I24" i="18"/>
  <c r="H24" i="18"/>
  <c r="G24" i="18"/>
  <c r="A24" i="18"/>
  <c r="O23" i="18"/>
  <c r="Q23" i="18" s="1"/>
  <c r="N23" i="18"/>
  <c r="M23" i="18"/>
  <c r="L23" i="18"/>
  <c r="J23" i="18"/>
  <c r="F23" i="18"/>
  <c r="E23" i="18"/>
  <c r="D23" i="18"/>
  <c r="A23" i="18"/>
  <c r="Y22" i="18"/>
  <c r="X22" i="18"/>
  <c r="W22" i="18"/>
  <c r="V22" i="18"/>
  <c r="U22" i="18"/>
  <c r="T22" i="18"/>
  <c r="T23" i="18" s="1"/>
  <c r="S22" i="18"/>
  <c r="R22" i="18"/>
  <c r="Q22" i="18"/>
  <c r="P22" i="18"/>
  <c r="K22" i="18"/>
  <c r="H22" i="18"/>
  <c r="G22" i="18"/>
  <c r="I22" i="18" s="1"/>
  <c r="A22" i="18"/>
  <c r="Y21" i="18"/>
  <c r="X21" i="18"/>
  <c r="W21" i="18"/>
  <c r="V21" i="18"/>
  <c r="U21" i="18"/>
  <c r="T21" i="18"/>
  <c r="S21" i="18"/>
  <c r="R21" i="18"/>
  <c r="Q21" i="18"/>
  <c r="P21" i="18"/>
  <c r="K21" i="18"/>
  <c r="H21" i="18"/>
  <c r="G21" i="18"/>
  <c r="A21" i="18"/>
  <c r="Y20" i="18"/>
  <c r="X20" i="18"/>
  <c r="W20" i="18"/>
  <c r="V20" i="18"/>
  <c r="U20" i="18"/>
  <c r="T20" i="18"/>
  <c r="S20" i="18"/>
  <c r="R20" i="18"/>
  <c r="Q20" i="18"/>
  <c r="P20" i="18"/>
  <c r="K20" i="18"/>
  <c r="H20" i="18"/>
  <c r="G20" i="18"/>
  <c r="A20" i="18"/>
  <c r="Y19" i="18"/>
  <c r="X19" i="18"/>
  <c r="W19" i="18"/>
  <c r="V19" i="18"/>
  <c r="U19" i="18"/>
  <c r="T19" i="18"/>
  <c r="S19" i="18"/>
  <c r="R19" i="18"/>
  <c r="Q19" i="18"/>
  <c r="P19" i="18"/>
  <c r="K19" i="18"/>
  <c r="I19" i="18"/>
  <c r="H19" i="18"/>
  <c r="G19" i="18"/>
  <c r="A19" i="18"/>
  <c r="Y18" i="18"/>
  <c r="X18" i="18"/>
  <c r="W18" i="18"/>
  <c r="V18" i="18"/>
  <c r="U18" i="18"/>
  <c r="T18" i="18"/>
  <c r="S18" i="18"/>
  <c r="R18" i="18"/>
  <c r="Q18" i="18"/>
  <c r="P18" i="18"/>
  <c r="K18" i="18"/>
  <c r="H18" i="18"/>
  <c r="I18" i="18" s="1"/>
  <c r="G18" i="18"/>
  <c r="A18" i="18"/>
  <c r="Y17" i="18"/>
  <c r="R17" i="18"/>
  <c r="Q17" i="18"/>
  <c r="O17" i="18"/>
  <c r="N17" i="18"/>
  <c r="M17" i="18"/>
  <c r="L17" i="18"/>
  <c r="P17" i="18" s="1"/>
  <c r="K17" i="18"/>
  <c r="J17" i="18"/>
  <c r="F17" i="18"/>
  <c r="E17" i="18"/>
  <c r="D17" i="18"/>
  <c r="H17" i="18" s="1"/>
  <c r="A17" i="18"/>
  <c r="Y16" i="18"/>
  <c r="X16" i="18"/>
  <c r="U16" i="18"/>
  <c r="T16" i="18"/>
  <c r="S16" i="18"/>
  <c r="R16" i="18"/>
  <c r="Q16" i="18"/>
  <c r="P16" i="18"/>
  <c r="K16" i="18"/>
  <c r="I16" i="18"/>
  <c r="H16" i="18"/>
  <c r="G16" i="18"/>
  <c r="Y15" i="18"/>
  <c r="X15" i="18"/>
  <c r="U15" i="18"/>
  <c r="T15" i="18"/>
  <c r="S15" i="18"/>
  <c r="R15" i="18"/>
  <c r="Q15" i="18"/>
  <c r="P15" i="18"/>
  <c r="K15" i="18"/>
  <c r="H15" i="18"/>
  <c r="I15" i="18" s="1"/>
  <c r="G15" i="18"/>
  <c r="A15" i="18"/>
  <c r="Y14" i="18"/>
  <c r="X14" i="18"/>
  <c r="U14" i="18"/>
  <c r="T14" i="18"/>
  <c r="S14" i="18"/>
  <c r="R14" i="18"/>
  <c r="Q14" i="18"/>
  <c r="P14" i="18"/>
  <c r="K14" i="18"/>
  <c r="H14" i="18"/>
  <c r="G14" i="18"/>
  <c r="A14" i="18"/>
  <c r="Y13" i="18"/>
  <c r="X13" i="18"/>
  <c r="U13" i="18"/>
  <c r="T13" i="18"/>
  <c r="S13" i="18"/>
  <c r="R13" i="18"/>
  <c r="Q13" i="18"/>
  <c r="P13" i="18"/>
  <c r="K13" i="18"/>
  <c r="H13" i="18"/>
  <c r="I13" i="18" s="1"/>
  <c r="G13" i="18"/>
  <c r="A13" i="18"/>
  <c r="Y12" i="18"/>
  <c r="X12" i="18"/>
  <c r="U12" i="18"/>
  <c r="T12" i="18"/>
  <c r="S12" i="18"/>
  <c r="R12" i="18"/>
  <c r="Q12" i="18"/>
  <c r="P12" i="18"/>
  <c r="K12" i="18"/>
  <c r="H12" i="18"/>
  <c r="I12" i="18" s="1"/>
  <c r="G12" i="18"/>
  <c r="A12" i="18"/>
  <c r="F8" i="18"/>
  <c r="K8" i="18" s="1"/>
  <c r="C8" i="18"/>
  <c r="K5" i="18"/>
  <c r="F5" i="18"/>
  <c r="K4" i="18"/>
  <c r="F4" i="18"/>
  <c r="Y383" i="17"/>
  <c r="X383" i="17"/>
  <c r="W383" i="17"/>
  <c r="T383" i="17"/>
  <c r="S383" i="17"/>
  <c r="O383" i="17"/>
  <c r="Q383" i="17" s="1"/>
  <c r="N383" i="17"/>
  <c r="M383" i="17"/>
  <c r="L383" i="17"/>
  <c r="K383" i="17"/>
  <c r="J383" i="17"/>
  <c r="G383" i="17"/>
  <c r="F383" i="17"/>
  <c r="E383" i="17"/>
  <c r="D383" i="17"/>
  <c r="H383" i="17" s="1"/>
  <c r="A383" i="17"/>
  <c r="U382" i="17"/>
  <c r="S382" i="17"/>
  <c r="R382" i="17"/>
  <c r="Q382" i="17"/>
  <c r="P382" i="17"/>
  <c r="K382" i="17"/>
  <c r="H382" i="17"/>
  <c r="I382" i="17" s="1"/>
  <c r="G382" i="17"/>
  <c r="U381" i="17"/>
  <c r="S381" i="17"/>
  <c r="R381" i="17"/>
  <c r="Q381" i="17"/>
  <c r="P381" i="17"/>
  <c r="K381" i="17"/>
  <c r="I381" i="17"/>
  <c r="H381" i="17"/>
  <c r="G381" i="17"/>
  <c r="U380" i="17"/>
  <c r="S380" i="17"/>
  <c r="R380" i="17"/>
  <c r="Q380" i="17"/>
  <c r="P380" i="17"/>
  <c r="K380" i="17"/>
  <c r="H380" i="17"/>
  <c r="I380" i="17" s="1"/>
  <c r="G380" i="17"/>
  <c r="U379" i="17"/>
  <c r="S379" i="17"/>
  <c r="R379" i="17"/>
  <c r="Q379" i="17"/>
  <c r="P379" i="17"/>
  <c r="K379" i="17"/>
  <c r="H379" i="17"/>
  <c r="G379" i="17"/>
  <c r="I379" i="17" s="1"/>
  <c r="U378" i="17"/>
  <c r="S378" i="17"/>
  <c r="R378" i="17"/>
  <c r="Q378" i="17"/>
  <c r="P378" i="17"/>
  <c r="K378" i="17"/>
  <c r="H378" i="17"/>
  <c r="G378" i="17"/>
  <c r="U377" i="17"/>
  <c r="S377" i="17"/>
  <c r="R377" i="17"/>
  <c r="Q377" i="17"/>
  <c r="P377" i="17"/>
  <c r="K377" i="17"/>
  <c r="H377" i="17"/>
  <c r="I377" i="17" s="1"/>
  <c r="G377" i="17"/>
  <c r="X376" i="17"/>
  <c r="T376" i="17"/>
  <c r="S376" i="17"/>
  <c r="O376" i="17"/>
  <c r="N376" i="17"/>
  <c r="M376" i="17"/>
  <c r="L376" i="17"/>
  <c r="K376" i="17"/>
  <c r="J376" i="17"/>
  <c r="G376" i="17"/>
  <c r="F376" i="17"/>
  <c r="E376" i="17"/>
  <c r="D376" i="17"/>
  <c r="A376" i="17"/>
  <c r="U375" i="17"/>
  <c r="T375" i="17"/>
  <c r="S375" i="17"/>
  <c r="R375" i="17"/>
  <c r="Q375" i="17"/>
  <c r="P375" i="17"/>
  <c r="K375" i="17"/>
  <c r="I375" i="17"/>
  <c r="H375" i="17"/>
  <c r="G375" i="17"/>
  <c r="A375" i="17"/>
  <c r="U374" i="17"/>
  <c r="T374" i="17"/>
  <c r="S374" i="17"/>
  <c r="R374" i="17"/>
  <c r="Q374" i="17"/>
  <c r="P374" i="17"/>
  <c r="K374" i="17"/>
  <c r="H374" i="17"/>
  <c r="I374" i="17" s="1"/>
  <c r="G374" i="17"/>
  <c r="A374" i="17"/>
  <c r="U373" i="17"/>
  <c r="T373" i="17"/>
  <c r="S373" i="17"/>
  <c r="R373" i="17"/>
  <c r="Q373" i="17"/>
  <c r="P373" i="17"/>
  <c r="K373" i="17"/>
  <c r="H373" i="17"/>
  <c r="G373" i="17"/>
  <c r="I373" i="17" s="1"/>
  <c r="A373" i="17"/>
  <c r="U372" i="17"/>
  <c r="T372" i="17"/>
  <c r="S372" i="17"/>
  <c r="R372" i="17"/>
  <c r="Q372" i="17"/>
  <c r="P372" i="17"/>
  <c r="K372" i="17"/>
  <c r="H372" i="17"/>
  <c r="I372" i="17" s="1"/>
  <c r="G372" i="17"/>
  <c r="A372" i="17"/>
  <c r="U371" i="17"/>
  <c r="T371" i="17"/>
  <c r="S371" i="17"/>
  <c r="R371" i="17"/>
  <c r="Q371" i="17"/>
  <c r="P371" i="17"/>
  <c r="K371" i="17"/>
  <c r="H371" i="17"/>
  <c r="I371" i="17" s="1"/>
  <c r="G371" i="17"/>
  <c r="A371" i="17"/>
  <c r="Q370" i="17"/>
  <c r="O370" i="17"/>
  <c r="N370" i="17"/>
  <c r="M370" i="17"/>
  <c r="L370" i="17"/>
  <c r="J370" i="17"/>
  <c r="F370" i="17"/>
  <c r="E370" i="17"/>
  <c r="D370" i="17"/>
  <c r="A370" i="17"/>
  <c r="U369" i="17"/>
  <c r="T369" i="17"/>
  <c r="S369" i="17"/>
  <c r="R369" i="17"/>
  <c r="Q369" i="17"/>
  <c r="P369" i="17"/>
  <c r="K369" i="17"/>
  <c r="H369" i="17"/>
  <c r="G369" i="17"/>
  <c r="A369" i="17"/>
  <c r="U368" i="17"/>
  <c r="T368" i="17"/>
  <c r="S368" i="17"/>
  <c r="R368" i="17"/>
  <c r="Q368" i="17"/>
  <c r="P368" i="17"/>
  <c r="K368" i="17"/>
  <c r="H368" i="17"/>
  <c r="G368" i="17"/>
  <c r="A368" i="17"/>
  <c r="U367" i="17"/>
  <c r="T367" i="17"/>
  <c r="S367" i="17"/>
  <c r="R367" i="17"/>
  <c r="Q367" i="17"/>
  <c r="P367" i="17"/>
  <c r="K367" i="17"/>
  <c r="H367" i="17"/>
  <c r="I367" i="17" s="1"/>
  <c r="G367" i="17"/>
  <c r="A367" i="17"/>
  <c r="U366" i="17"/>
  <c r="T366" i="17"/>
  <c r="S366" i="17"/>
  <c r="R366" i="17"/>
  <c r="Q366" i="17"/>
  <c r="P366" i="17"/>
  <c r="K366" i="17"/>
  <c r="H366" i="17"/>
  <c r="I366" i="17" s="1"/>
  <c r="G366" i="17"/>
  <c r="A366" i="17"/>
  <c r="U365" i="17"/>
  <c r="T365" i="17"/>
  <c r="S365" i="17"/>
  <c r="R365" i="17"/>
  <c r="Q365" i="17"/>
  <c r="P365" i="17"/>
  <c r="K365" i="17"/>
  <c r="H365" i="17"/>
  <c r="I365" i="17" s="1"/>
  <c r="G365" i="17"/>
  <c r="A365" i="17"/>
  <c r="U364" i="17"/>
  <c r="S364" i="17"/>
  <c r="R364" i="17"/>
  <c r="Q364" i="17"/>
  <c r="P364" i="17"/>
  <c r="O364" i="17"/>
  <c r="N364" i="17"/>
  <c r="M364" i="17"/>
  <c r="L364" i="17"/>
  <c r="J364" i="17"/>
  <c r="F364" i="17"/>
  <c r="E364" i="17"/>
  <c r="D364" i="17"/>
  <c r="X364" i="17" s="1"/>
  <c r="A364" i="17"/>
  <c r="U363" i="17"/>
  <c r="T363" i="17"/>
  <c r="S363" i="17"/>
  <c r="R363" i="17"/>
  <c r="Q363" i="17"/>
  <c r="P363" i="17"/>
  <c r="K363" i="17"/>
  <c r="H363" i="17"/>
  <c r="G363" i="17"/>
  <c r="I363" i="17" s="1"/>
  <c r="A363" i="17"/>
  <c r="U362" i="17"/>
  <c r="T362" i="17"/>
  <c r="S362" i="17"/>
  <c r="R362" i="17"/>
  <c r="Q362" i="17"/>
  <c r="P362" i="17"/>
  <c r="K362" i="17"/>
  <c r="I362" i="17"/>
  <c r="H362" i="17"/>
  <c r="G362" i="17"/>
  <c r="A362" i="17"/>
  <c r="U361" i="17"/>
  <c r="T361" i="17"/>
  <c r="S361" i="17"/>
  <c r="R361" i="17"/>
  <c r="Q361" i="17"/>
  <c r="P361" i="17"/>
  <c r="K361" i="17"/>
  <c r="I361" i="17"/>
  <c r="H361" i="17"/>
  <c r="G361" i="17"/>
  <c r="A361" i="17"/>
  <c r="U360" i="17"/>
  <c r="T360" i="17"/>
  <c r="S360" i="17"/>
  <c r="R360" i="17"/>
  <c r="Q360" i="17"/>
  <c r="P360" i="17"/>
  <c r="K360" i="17"/>
  <c r="H360" i="17"/>
  <c r="G360" i="17"/>
  <c r="A360" i="17"/>
  <c r="U359" i="17"/>
  <c r="T359" i="17"/>
  <c r="S359" i="17"/>
  <c r="R359" i="17"/>
  <c r="Q359" i="17"/>
  <c r="P359" i="17"/>
  <c r="K359" i="17"/>
  <c r="H359" i="17"/>
  <c r="G359" i="17"/>
  <c r="I359" i="17" s="1"/>
  <c r="A359" i="17"/>
  <c r="X358" i="17"/>
  <c r="V358" i="17"/>
  <c r="S358" i="17"/>
  <c r="R358" i="17"/>
  <c r="P358" i="17"/>
  <c r="O358" i="17"/>
  <c r="Q358" i="17" s="1"/>
  <c r="N358" i="17"/>
  <c r="U358" i="17" s="1"/>
  <c r="M358" i="17"/>
  <c r="L358" i="17"/>
  <c r="J358" i="17"/>
  <c r="F358" i="17"/>
  <c r="E358" i="17"/>
  <c r="D358" i="17"/>
  <c r="A358" i="17"/>
  <c r="U357" i="17"/>
  <c r="T357" i="17"/>
  <c r="S357" i="17"/>
  <c r="R357" i="17"/>
  <c r="Q357" i="17"/>
  <c r="P357" i="17"/>
  <c r="K357" i="17"/>
  <c r="H357" i="17"/>
  <c r="I357" i="17" s="1"/>
  <c r="G357" i="17"/>
  <c r="A357" i="17"/>
  <c r="U356" i="17"/>
  <c r="T356" i="17"/>
  <c r="S356" i="17"/>
  <c r="R356" i="17"/>
  <c r="Q356" i="17"/>
  <c r="P356" i="17"/>
  <c r="K356" i="17"/>
  <c r="H356" i="17"/>
  <c r="G356" i="17"/>
  <c r="I356" i="17" s="1"/>
  <c r="A356" i="17"/>
  <c r="U355" i="17"/>
  <c r="T355" i="17"/>
  <c r="S355" i="17"/>
  <c r="R355" i="17"/>
  <c r="Q355" i="17"/>
  <c r="P355" i="17"/>
  <c r="K355" i="17"/>
  <c r="I355" i="17"/>
  <c r="H355" i="17"/>
  <c r="G355" i="17"/>
  <c r="A355" i="17"/>
  <c r="U354" i="17"/>
  <c r="T354" i="17"/>
  <c r="S354" i="17"/>
  <c r="R354" i="17"/>
  <c r="Q354" i="17"/>
  <c r="P354" i="17"/>
  <c r="K354" i="17"/>
  <c r="I354" i="17"/>
  <c r="H354" i="17"/>
  <c r="G354" i="17"/>
  <c r="A354" i="17"/>
  <c r="U353" i="17"/>
  <c r="T353" i="17"/>
  <c r="S353" i="17"/>
  <c r="R353" i="17"/>
  <c r="Q353" i="17"/>
  <c r="P353" i="17"/>
  <c r="K353" i="17"/>
  <c r="H353" i="17"/>
  <c r="G353" i="17"/>
  <c r="A353" i="17"/>
  <c r="X352" i="17"/>
  <c r="T352" i="17"/>
  <c r="S352" i="17"/>
  <c r="O352" i="17"/>
  <c r="N352" i="17"/>
  <c r="M352" i="17"/>
  <c r="L352" i="17"/>
  <c r="K352" i="17"/>
  <c r="J352" i="17"/>
  <c r="G352" i="17"/>
  <c r="F352" i="17"/>
  <c r="E352" i="17"/>
  <c r="D352" i="17"/>
  <c r="A352" i="17"/>
  <c r="U351" i="17"/>
  <c r="T351" i="17"/>
  <c r="S351" i="17"/>
  <c r="R351" i="17"/>
  <c r="Q351" i="17"/>
  <c r="P351" i="17"/>
  <c r="K351" i="17"/>
  <c r="I351" i="17"/>
  <c r="H351" i="17"/>
  <c r="G351" i="17"/>
  <c r="A351" i="17"/>
  <c r="U350" i="17"/>
  <c r="T350" i="17"/>
  <c r="S350" i="17"/>
  <c r="R350" i="17"/>
  <c r="Q350" i="17"/>
  <c r="P350" i="17"/>
  <c r="K350" i="17"/>
  <c r="H350" i="17"/>
  <c r="I350" i="17" s="1"/>
  <c r="G350" i="17"/>
  <c r="A350" i="17"/>
  <c r="U349" i="17"/>
  <c r="T349" i="17"/>
  <c r="S349" i="17"/>
  <c r="R349" i="17"/>
  <c r="Q349" i="17"/>
  <c r="P349" i="17"/>
  <c r="K349" i="17"/>
  <c r="H349" i="17"/>
  <c r="G349" i="17"/>
  <c r="I349" i="17" s="1"/>
  <c r="A349" i="17"/>
  <c r="U348" i="17"/>
  <c r="T348" i="17"/>
  <c r="S348" i="17"/>
  <c r="R348" i="17"/>
  <c r="Q348" i="17"/>
  <c r="P348" i="17"/>
  <c r="K348" i="17"/>
  <c r="H348" i="17"/>
  <c r="I348" i="17" s="1"/>
  <c r="G348" i="17"/>
  <c r="A348" i="17"/>
  <c r="U347" i="17"/>
  <c r="T347" i="17"/>
  <c r="S347" i="17"/>
  <c r="R347" i="17"/>
  <c r="Q347" i="17"/>
  <c r="P347" i="17"/>
  <c r="K347" i="17"/>
  <c r="H347" i="17"/>
  <c r="I347" i="17" s="1"/>
  <c r="G347" i="17"/>
  <c r="A347" i="17"/>
  <c r="Q346" i="17"/>
  <c r="O346" i="17"/>
  <c r="N346" i="17"/>
  <c r="M346" i="17"/>
  <c r="L346" i="17"/>
  <c r="J346" i="17"/>
  <c r="F346" i="17"/>
  <c r="E346" i="17"/>
  <c r="D346" i="17"/>
  <c r="A346" i="17"/>
  <c r="U345" i="17"/>
  <c r="T345" i="17"/>
  <c r="S345" i="17"/>
  <c r="R345" i="17"/>
  <c r="Q345" i="17"/>
  <c r="P345" i="17"/>
  <c r="K345" i="17"/>
  <c r="H345" i="17"/>
  <c r="G345" i="17"/>
  <c r="A345" i="17"/>
  <c r="U344" i="17"/>
  <c r="T344" i="17"/>
  <c r="S344" i="17"/>
  <c r="R344" i="17"/>
  <c r="Q344" i="17"/>
  <c r="P344" i="17"/>
  <c r="K344" i="17"/>
  <c r="H344" i="17"/>
  <c r="G344" i="17"/>
  <c r="A344" i="17"/>
  <c r="U343" i="17"/>
  <c r="T343" i="17"/>
  <c r="S343" i="17"/>
  <c r="R343" i="17"/>
  <c r="Q343" i="17"/>
  <c r="P343" i="17"/>
  <c r="K343" i="17"/>
  <c r="H343" i="17"/>
  <c r="I343" i="17" s="1"/>
  <c r="G343" i="17"/>
  <c r="A343" i="17"/>
  <c r="U342" i="17"/>
  <c r="T342" i="17"/>
  <c r="S342" i="17"/>
  <c r="R342" i="17"/>
  <c r="Q342" i="17"/>
  <c r="P342" i="17"/>
  <c r="K342" i="17"/>
  <c r="H342" i="17"/>
  <c r="I342" i="17" s="1"/>
  <c r="G342" i="17"/>
  <c r="A342" i="17"/>
  <c r="U341" i="17"/>
  <c r="T341" i="17"/>
  <c r="S341" i="17"/>
  <c r="R341" i="17"/>
  <c r="Q341" i="17"/>
  <c r="P341" i="17"/>
  <c r="K341" i="17"/>
  <c r="H341" i="17"/>
  <c r="I341" i="17" s="1"/>
  <c r="G341" i="17"/>
  <c r="A341" i="17"/>
  <c r="U340" i="17"/>
  <c r="S340" i="17"/>
  <c r="R340" i="17"/>
  <c r="Q340" i="17"/>
  <c r="P340" i="17"/>
  <c r="O340" i="17"/>
  <c r="N340" i="17"/>
  <c r="M340" i="17"/>
  <c r="L340" i="17"/>
  <c r="J340" i="17"/>
  <c r="F340" i="17"/>
  <c r="E340" i="17"/>
  <c r="D340" i="17"/>
  <c r="X340" i="17" s="1"/>
  <c r="A340" i="17"/>
  <c r="U339" i="17"/>
  <c r="T339" i="17"/>
  <c r="S339" i="17"/>
  <c r="R339" i="17"/>
  <c r="Q339" i="17"/>
  <c r="P339" i="17"/>
  <c r="K339" i="17"/>
  <c r="H339" i="17"/>
  <c r="G339" i="17"/>
  <c r="I339" i="17" s="1"/>
  <c r="A339" i="17"/>
  <c r="U338" i="17"/>
  <c r="T338" i="17"/>
  <c r="S338" i="17"/>
  <c r="R338" i="17"/>
  <c r="Q338" i="17"/>
  <c r="P338" i="17"/>
  <c r="K338" i="17"/>
  <c r="I338" i="17"/>
  <c r="H338" i="17"/>
  <c r="G338" i="17"/>
  <c r="A338" i="17"/>
  <c r="U337" i="17"/>
  <c r="T337" i="17"/>
  <c r="S337" i="17"/>
  <c r="R337" i="17"/>
  <c r="Q337" i="17"/>
  <c r="P337" i="17"/>
  <c r="K337" i="17"/>
  <c r="I337" i="17"/>
  <c r="H337" i="17"/>
  <c r="G337" i="17"/>
  <c r="A337" i="17"/>
  <c r="U336" i="17"/>
  <c r="T336" i="17"/>
  <c r="S336" i="17"/>
  <c r="R336" i="17"/>
  <c r="Q336" i="17"/>
  <c r="P336" i="17"/>
  <c r="K336" i="17"/>
  <c r="H336" i="17"/>
  <c r="G336" i="17"/>
  <c r="A336" i="17"/>
  <c r="U335" i="17"/>
  <c r="T335" i="17"/>
  <c r="S335" i="17"/>
  <c r="R335" i="17"/>
  <c r="Q335" i="17"/>
  <c r="P335" i="17"/>
  <c r="K335" i="17"/>
  <c r="H335" i="17"/>
  <c r="G335" i="17"/>
  <c r="I335" i="17" s="1"/>
  <c r="A335" i="17"/>
  <c r="X334" i="17"/>
  <c r="V334" i="17"/>
  <c r="R334" i="17"/>
  <c r="P334" i="17"/>
  <c r="O334" i="17"/>
  <c r="Q334" i="17" s="1"/>
  <c r="N334" i="17"/>
  <c r="U334" i="17" s="1"/>
  <c r="M334" i="17"/>
  <c r="L334" i="17"/>
  <c r="J334" i="17"/>
  <c r="F334" i="17"/>
  <c r="E334" i="17"/>
  <c r="D334" i="17"/>
  <c r="A334" i="17"/>
  <c r="U333" i="17"/>
  <c r="T333" i="17"/>
  <c r="S333" i="17"/>
  <c r="R333" i="17"/>
  <c r="Q333" i="17"/>
  <c r="P333" i="17"/>
  <c r="K333" i="17"/>
  <c r="H333" i="17"/>
  <c r="I333" i="17" s="1"/>
  <c r="G333" i="17"/>
  <c r="A333" i="17"/>
  <c r="U332" i="17"/>
  <c r="T332" i="17"/>
  <c r="S332" i="17"/>
  <c r="R332" i="17"/>
  <c r="Q332" i="17"/>
  <c r="P332" i="17"/>
  <c r="K332" i="17"/>
  <c r="H332" i="17"/>
  <c r="G332" i="17"/>
  <c r="I332" i="17" s="1"/>
  <c r="A332" i="17"/>
  <c r="U331" i="17"/>
  <c r="T331" i="17"/>
  <c r="S331" i="17"/>
  <c r="R331" i="17"/>
  <c r="Q331" i="17"/>
  <c r="P331" i="17"/>
  <c r="K331" i="17"/>
  <c r="I331" i="17"/>
  <c r="H331" i="17"/>
  <c r="G331" i="17"/>
  <c r="A331" i="17"/>
  <c r="U330" i="17"/>
  <c r="T330" i="17"/>
  <c r="S330" i="17"/>
  <c r="R330" i="17"/>
  <c r="Q330" i="17"/>
  <c r="P330" i="17"/>
  <c r="K330" i="17"/>
  <c r="I330" i="17"/>
  <c r="H330" i="17"/>
  <c r="G330" i="17"/>
  <c r="A330" i="17"/>
  <c r="U329" i="17"/>
  <c r="T329" i="17"/>
  <c r="S329" i="17"/>
  <c r="R329" i="17"/>
  <c r="Q329" i="17"/>
  <c r="P329" i="17"/>
  <c r="K329" i="17"/>
  <c r="H329" i="17"/>
  <c r="G329" i="17"/>
  <c r="A329" i="17"/>
  <c r="X328" i="17"/>
  <c r="S328" i="17"/>
  <c r="O328" i="17"/>
  <c r="Q328" i="17" s="1"/>
  <c r="N328" i="17"/>
  <c r="M328" i="17"/>
  <c r="L328" i="17"/>
  <c r="K328" i="17"/>
  <c r="J328" i="17"/>
  <c r="G328" i="17"/>
  <c r="F328" i="17"/>
  <c r="E328" i="17"/>
  <c r="D328" i="17"/>
  <c r="H328" i="17" s="1"/>
  <c r="A328" i="17"/>
  <c r="U327" i="17"/>
  <c r="T327" i="17"/>
  <c r="S327" i="17"/>
  <c r="R327" i="17"/>
  <c r="Q327" i="17"/>
  <c r="P327" i="17"/>
  <c r="K327" i="17"/>
  <c r="I327" i="17"/>
  <c r="H327" i="17"/>
  <c r="G327" i="17"/>
  <c r="A327" i="17"/>
  <c r="U326" i="17"/>
  <c r="T326" i="17"/>
  <c r="S326" i="17"/>
  <c r="R326" i="17"/>
  <c r="Q326" i="17"/>
  <c r="P326" i="17"/>
  <c r="K326" i="17"/>
  <c r="H326" i="17"/>
  <c r="I326" i="17" s="1"/>
  <c r="G326" i="17"/>
  <c r="A326" i="17"/>
  <c r="U325" i="17"/>
  <c r="T325" i="17"/>
  <c r="S325" i="17"/>
  <c r="R325" i="17"/>
  <c r="Q325" i="17"/>
  <c r="P325" i="17"/>
  <c r="K325" i="17"/>
  <c r="H325" i="17"/>
  <c r="G325" i="17"/>
  <c r="I325" i="17" s="1"/>
  <c r="A325" i="17"/>
  <c r="U324" i="17"/>
  <c r="T324" i="17"/>
  <c r="S324" i="17"/>
  <c r="R324" i="17"/>
  <c r="Q324" i="17"/>
  <c r="P324" i="17"/>
  <c r="K324" i="17"/>
  <c r="H324" i="17"/>
  <c r="I324" i="17" s="1"/>
  <c r="G324" i="17"/>
  <c r="A324" i="17"/>
  <c r="U323" i="17"/>
  <c r="T323" i="17"/>
  <c r="S323" i="17"/>
  <c r="R323" i="17"/>
  <c r="Q323" i="17"/>
  <c r="P323" i="17"/>
  <c r="K323" i="17"/>
  <c r="H323" i="17"/>
  <c r="I323" i="17" s="1"/>
  <c r="G323" i="17"/>
  <c r="A323" i="17"/>
  <c r="V322" i="17"/>
  <c r="S322" i="17"/>
  <c r="Q322" i="17"/>
  <c r="O322" i="17"/>
  <c r="N322" i="17"/>
  <c r="M322" i="17"/>
  <c r="L322" i="17"/>
  <c r="J322" i="17"/>
  <c r="G322" i="17"/>
  <c r="F322" i="17"/>
  <c r="E322" i="17"/>
  <c r="D322" i="17"/>
  <c r="A322" i="17"/>
  <c r="U321" i="17"/>
  <c r="T321" i="17"/>
  <c r="S321" i="17"/>
  <c r="R321" i="17"/>
  <c r="Q321" i="17"/>
  <c r="P321" i="17"/>
  <c r="K321" i="17"/>
  <c r="H321" i="17"/>
  <c r="G321" i="17"/>
  <c r="A321" i="17"/>
  <c r="U320" i="17"/>
  <c r="T320" i="17"/>
  <c r="S320" i="17"/>
  <c r="R320" i="17"/>
  <c r="Q320" i="17"/>
  <c r="P320" i="17"/>
  <c r="K320" i="17"/>
  <c r="H320" i="17"/>
  <c r="I320" i="17" s="1"/>
  <c r="G320" i="17"/>
  <c r="A320" i="17"/>
  <c r="U319" i="17"/>
  <c r="T319" i="17"/>
  <c r="S319" i="17"/>
  <c r="R319" i="17"/>
  <c r="Q319" i="17"/>
  <c r="P319" i="17"/>
  <c r="K319" i="17"/>
  <c r="I319" i="17"/>
  <c r="H319" i="17"/>
  <c r="G319" i="17"/>
  <c r="A319" i="17"/>
  <c r="U318" i="17"/>
  <c r="T318" i="17"/>
  <c r="S318" i="17"/>
  <c r="R318" i="17"/>
  <c r="Q318" i="17"/>
  <c r="P318" i="17"/>
  <c r="K318" i="17"/>
  <c r="H318" i="17"/>
  <c r="I318" i="17" s="1"/>
  <c r="G318" i="17"/>
  <c r="A318" i="17"/>
  <c r="U317" i="17"/>
  <c r="T317" i="17"/>
  <c r="S317" i="17"/>
  <c r="R317" i="17"/>
  <c r="Q317" i="17"/>
  <c r="P317" i="17"/>
  <c r="K317" i="17"/>
  <c r="H317" i="17"/>
  <c r="I317" i="17" s="1"/>
  <c r="G317" i="17"/>
  <c r="A317" i="17"/>
  <c r="R316" i="17"/>
  <c r="O316" i="17"/>
  <c r="N316" i="17"/>
  <c r="M316" i="17"/>
  <c r="L316" i="17"/>
  <c r="J316" i="17"/>
  <c r="G316" i="17"/>
  <c r="F316" i="17"/>
  <c r="E316" i="17"/>
  <c r="Y316" i="17" s="1"/>
  <c r="D316" i="17"/>
  <c r="A316" i="17"/>
  <c r="U315" i="17"/>
  <c r="T315" i="17"/>
  <c r="S315" i="17"/>
  <c r="R315" i="17"/>
  <c r="Q315" i="17"/>
  <c r="P315" i="17"/>
  <c r="K315" i="17"/>
  <c r="I315" i="17"/>
  <c r="H315" i="17"/>
  <c r="G315" i="17"/>
  <c r="A315" i="17"/>
  <c r="U314" i="17"/>
  <c r="T314" i="17"/>
  <c r="S314" i="17"/>
  <c r="R314" i="17"/>
  <c r="Q314" i="17"/>
  <c r="P314" i="17"/>
  <c r="K314" i="17"/>
  <c r="H314" i="17"/>
  <c r="I314" i="17" s="1"/>
  <c r="G314" i="17"/>
  <c r="A314" i="17"/>
  <c r="U313" i="17"/>
  <c r="T313" i="17"/>
  <c r="S313" i="17"/>
  <c r="R313" i="17"/>
  <c r="Q313" i="17"/>
  <c r="P313" i="17"/>
  <c r="K313" i="17"/>
  <c r="H313" i="17"/>
  <c r="I313" i="17" s="1"/>
  <c r="G313" i="17"/>
  <c r="A313" i="17"/>
  <c r="U312" i="17"/>
  <c r="T312" i="17"/>
  <c r="S312" i="17"/>
  <c r="R312" i="17"/>
  <c r="Q312" i="17"/>
  <c r="P312" i="17"/>
  <c r="K312" i="17"/>
  <c r="H312" i="17"/>
  <c r="G312" i="17"/>
  <c r="I312" i="17" s="1"/>
  <c r="A312" i="17"/>
  <c r="U311" i="17"/>
  <c r="T311" i="17"/>
  <c r="S311" i="17"/>
  <c r="R311" i="17"/>
  <c r="Q311" i="17"/>
  <c r="P311" i="17"/>
  <c r="K311" i="17"/>
  <c r="I311" i="17"/>
  <c r="H311" i="17"/>
  <c r="G311" i="17"/>
  <c r="A311" i="17"/>
  <c r="Y310" i="17"/>
  <c r="X310" i="17"/>
  <c r="U310" i="17"/>
  <c r="S310" i="17"/>
  <c r="R310" i="17"/>
  <c r="Q310" i="17"/>
  <c r="P310" i="17"/>
  <c r="O310" i="17"/>
  <c r="N310" i="17"/>
  <c r="M310" i="17"/>
  <c r="L310" i="17"/>
  <c r="J310" i="17"/>
  <c r="K310" i="17" s="1"/>
  <c r="H310" i="17"/>
  <c r="F310" i="17"/>
  <c r="E310" i="17"/>
  <c r="D310" i="17"/>
  <c r="T310" i="17" s="1"/>
  <c r="A310" i="17"/>
  <c r="U309" i="17"/>
  <c r="T309" i="17"/>
  <c r="S309" i="17"/>
  <c r="R309" i="17"/>
  <c r="Q309" i="17"/>
  <c r="P309" i="17"/>
  <c r="K309" i="17"/>
  <c r="H309" i="17"/>
  <c r="I309" i="17" s="1"/>
  <c r="G309" i="17"/>
  <c r="A309" i="17"/>
  <c r="U308" i="17"/>
  <c r="T308" i="17"/>
  <c r="S308" i="17"/>
  <c r="R308" i="17"/>
  <c r="Q308" i="17"/>
  <c r="P308" i="17"/>
  <c r="K308" i="17"/>
  <c r="H308" i="17"/>
  <c r="G308" i="17"/>
  <c r="I308" i="17" s="1"/>
  <c r="A308" i="17"/>
  <c r="U307" i="17"/>
  <c r="T307" i="17"/>
  <c r="S307" i="17"/>
  <c r="R307" i="17"/>
  <c r="Q307" i="17"/>
  <c r="P307" i="17"/>
  <c r="K307" i="17"/>
  <c r="H307" i="17"/>
  <c r="G307" i="17"/>
  <c r="I307" i="17" s="1"/>
  <c r="A307" i="17"/>
  <c r="U306" i="17"/>
  <c r="T306" i="17"/>
  <c r="S306" i="17"/>
  <c r="R306" i="17"/>
  <c r="Q306" i="17"/>
  <c r="P306" i="17"/>
  <c r="K306" i="17"/>
  <c r="I306" i="17"/>
  <c r="H306" i="17"/>
  <c r="G306" i="17"/>
  <c r="A306" i="17"/>
  <c r="U305" i="17"/>
  <c r="T305" i="17"/>
  <c r="S305" i="17"/>
  <c r="R305" i="17"/>
  <c r="Q305" i="17"/>
  <c r="P305" i="17"/>
  <c r="K305" i="17"/>
  <c r="H305" i="17"/>
  <c r="I305" i="17" s="1"/>
  <c r="G305" i="17"/>
  <c r="A305" i="17"/>
  <c r="Y304" i="17"/>
  <c r="W304" i="17"/>
  <c r="V304" i="17"/>
  <c r="O304" i="17"/>
  <c r="N304" i="17"/>
  <c r="M304" i="17"/>
  <c r="L304" i="17"/>
  <c r="K304" i="17"/>
  <c r="J304" i="17"/>
  <c r="F304" i="17"/>
  <c r="G304" i="17" s="1"/>
  <c r="E304" i="17"/>
  <c r="D304" i="17"/>
  <c r="A304" i="17"/>
  <c r="U303" i="17"/>
  <c r="T303" i="17"/>
  <c r="S303" i="17"/>
  <c r="R303" i="17"/>
  <c r="Q303" i="17"/>
  <c r="P303" i="17"/>
  <c r="K303" i="17"/>
  <c r="H303" i="17"/>
  <c r="G303" i="17"/>
  <c r="I303" i="17" s="1"/>
  <c r="A303" i="17"/>
  <c r="U302" i="17"/>
  <c r="T302" i="17"/>
  <c r="S302" i="17"/>
  <c r="R302" i="17"/>
  <c r="Q302" i="17"/>
  <c r="P302" i="17"/>
  <c r="K302" i="17"/>
  <c r="H302" i="17"/>
  <c r="I302" i="17" s="1"/>
  <c r="G302" i="17"/>
  <c r="A302" i="17"/>
  <c r="U301" i="17"/>
  <c r="T301" i="17"/>
  <c r="S301" i="17"/>
  <c r="R301" i="17"/>
  <c r="Q301" i="17"/>
  <c r="P301" i="17"/>
  <c r="K301" i="17"/>
  <c r="H301" i="17"/>
  <c r="G301" i="17"/>
  <c r="A301" i="17"/>
  <c r="U300" i="17"/>
  <c r="T300" i="17"/>
  <c r="S300" i="17"/>
  <c r="R300" i="17"/>
  <c r="Q300" i="17"/>
  <c r="P300" i="17"/>
  <c r="K300" i="17"/>
  <c r="H300" i="17"/>
  <c r="G300" i="17"/>
  <c r="A300" i="17"/>
  <c r="U299" i="17"/>
  <c r="T299" i="17"/>
  <c r="S299" i="17"/>
  <c r="R299" i="17"/>
  <c r="Q299" i="17"/>
  <c r="P299" i="17"/>
  <c r="K299" i="17"/>
  <c r="I299" i="17"/>
  <c r="H299" i="17"/>
  <c r="G299" i="17"/>
  <c r="A299" i="17"/>
  <c r="Y298" i="17"/>
  <c r="W298" i="17"/>
  <c r="U298" i="17"/>
  <c r="O298" i="17"/>
  <c r="N298" i="17"/>
  <c r="M298" i="17"/>
  <c r="L298" i="17"/>
  <c r="J298" i="17"/>
  <c r="F298" i="17"/>
  <c r="E298" i="17"/>
  <c r="D298" i="17"/>
  <c r="A298" i="17"/>
  <c r="U297" i="17"/>
  <c r="T297" i="17"/>
  <c r="S297" i="17"/>
  <c r="R297" i="17"/>
  <c r="Q297" i="17"/>
  <c r="P297" i="17"/>
  <c r="K297" i="17"/>
  <c r="H297" i="17"/>
  <c r="I297" i="17" s="1"/>
  <c r="G297" i="17"/>
  <c r="A297" i="17"/>
  <c r="U296" i="17"/>
  <c r="T296" i="17"/>
  <c r="S296" i="17"/>
  <c r="R296" i="17"/>
  <c r="Q296" i="17"/>
  <c r="P296" i="17"/>
  <c r="K296" i="17"/>
  <c r="H296" i="17"/>
  <c r="I296" i="17" s="1"/>
  <c r="G296" i="17"/>
  <c r="A296" i="17"/>
  <c r="U295" i="17"/>
  <c r="T295" i="17"/>
  <c r="S295" i="17"/>
  <c r="R295" i="17"/>
  <c r="Q295" i="17"/>
  <c r="P295" i="17"/>
  <c r="K295" i="17"/>
  <c r="H295" i="17"/>
  <c r="I295" i="17" s="1"/>
  <c r="G295" i="17"/>
  <c r="A295" i="17"/>
  <c r="U294" i="17"/>
  <c r="T294" i="17"/>
  <c r="S294" i="17"/>
  <c r="R294" i="17"/>
  <c r="Q294" i="17"/>
  <c r="P294" i="17"/>
  <c r="K294" i="17"/>
  <c r="I294" i="17"/>
  <c r="H294" i="17"/>
  <c r="G294" i="17"/>
  <c r="U293" i="17"/>
  <c r="T293" i="17"/>
  <c r="S293" i="17"/>
  <c r="R293" i="17"/>
  <c r="Q293" i="17"/>
  <c r="P293" i="17"/>
  <c r="K293" i="17"/>
  <c r="H293" i="17"/>
  <c r="G293" i="17"/>
  <c r="A293" i="17"/>
  <c r="U292" i="17"/>
  <c r="T292" i="17"/>
  <c r="S292" i="17"/>
  <c r="R292" i="17"/>
  <c r="Q292" i="17"/>
  <c r="P292" i="17"/>
  <c r="K292" i="17"/>
  <c r="I292" i="17"/>
  <c r="H292" i="17"/>
  <c r="G292" i="17"/>
  <c r="A292" i="17"/>
  <c r="Y291" i="17"/>
  <c r="U291" i="17"/>
  <c r="O291" i="17"/>
  <c r="N291" i="17"/>
  <c r="M291" i="17"/>
  <c r="L291" i="17"/>
  <c r="J291" i="17"/>
  <c r="F291" i="17"/>
  <c r="E291" i="17"/>
  <c r="D291" i="17"/>
  <c r="A291" i="17"/>
  <c r="U290" i="17"/>
  <c r="T290" i="17"/>
  <c r="S290" i="17"/>
  <c r="R290" i="17"/>
  <c r="Q290" i="17"/>
  <c r="P290" i="17"/>
  <c r="K290" i="17"/>
  <c r="H290" i="17"/>
  <c r="I290" i="17" s="1"/>
  <c r="G290" i="17"/>
  <c r="A290" i="17"/>
  <c r="U289" i="17"/>
  <c r="T289" i="17"/>
  <c r="S289" i="17"/>
  <c r="R289" i="17"/>
  <c r="Q289" i="17"/>
  <c r="P289" i="17"/>
  <c r="K289" i="17"/>
  <c r="H289" i="17"/>
  <c r="I289" i="17" s="1"/>
  <c r="G289" i="17"/>
  <c r="A289" i="17"/>
  <c r="U288" i="17"/>
  <c r="T288" i="17"/>
  <c r="S288" i="17"/>
  <c r="R288" i="17"/>
  <c r="Q288" i="17"/>
  <c r="P288" i="17"/>
  <c r="K288" i="17"/>
  <c r="H288" i="17"/>
  <c r="I288" i="17" s="1"/>
  <c r="G288" i="17"/>
  <c r="A288" i="17"/>
  <c r="U287" i="17"/>
  <c r="T287" i="17"/>
  <c r="S287" i="17"/>
  <c r="R287" i="17"/>
  <c r="Q287" i="17"/>
  <c r="P287" i="17"/>
  <c r="K287" i="17"/>
  <c r="H287" i="17"/>
  <c r="I287" i="17" s="1"/>
  <c r="G287" i="17"/>
  <c r="U286" i="17"/>
  <c r="T286" i="17"/>
  <c r="S286" i="17"/>
  <c r="R286" i="17"/>
  <c r="Q286" i="17"/>
  <c r="P286" i="17"/>
  <c r="K286" i="17"/>
  <c r="H286" i="17"/>
  <c r="I286" i="17" s="1"/>
  <c r="G286" i="17"/>
  <c r="A286" i="17"/>
  <c r="U285" i="17"/>
  <c r="T285" i="17"/>
  <c r="S285" i="17"/>
  <c r="R285" i="17"/>
  <c r="Q285" i="17"/>
  <c r="P285" i="17"/>
  <c r="K285" i="17"/>
  <c r="H285" i="17"/>
  <c r="I285" i="17" s="1"/>
  <c r="G285" i="17"/>
  <c r="A285" i="17"/>
  <c r="Y284" i="17"/>
  <c r="W284" i="17"/>
  <c r="Q284" i="17"/>
  <c r="P284" i="17"/>
  <c r="O284" i="17"/>
  <c r="N284" i="17"/>
  <c r="M284" i="17"/>
  <c r="L284" i="17"/>
  <c r="U284" i="17" s="1"/>
  <c r="J284" i="17"/>
  <c r="H284" i="17"/>
  <c r="G284" i="17"/>
  <c r="F284" i="17"/>
  <c r="E284" i="17"/>
  <c r="K284" i="17" s="1"/>
  <c r="D284" i="17"/>
  <c r="T284" i="17" s="1"/>
  <c r="A284" i="17"/>
  <c r="U283" i="17"/>
  <c r="T283" i="17"/>
  <c r="S283" i="17"/>
  <c r="R283" i="17"/>
  <c r="Q283" i="17"/>
  <c r="P283" i="17"/>
  <c r="K283" i="17"/>
  <c r="H283" i="17"/>
  <c r="G283" i="17"/>
  <c r="A283" i="17"/>
  <c r="U282" i="17"/>
  <c r="T282" i="17"/>
  <c r="S282" i="17"/>
  <c r="R282" i="17"/>
  <c r="Q282" i="17"/>
  <c r="P282" i="17"/>
  <c r="K282" i="17"/>
  <c r="H282" i="17"/>
  <c r="I282" i="17" s="1"/>
  <c r="G282" i="17"/>
  <c r="A282" i="17"/>
  <c r="U281" i="17"/>
  <c r="T281" i="17"/>
  <c r="S281" i="17"/>
  <c r="R281" i="17"/>
  <c r="Q281" i="17"/>
  <c r="P281" i="17"/>
  <c r="K281" i="17"/>
  <c r="H281" i="17"/>
  <c r="I281" i="17" s="1"/>
  <c r="G281" i="17"/>
  <c r="A281" i="17"/>
  <c r="U280" i="17"/>
  <c r="T280" i="17"/>
  <c r="S280" i="17"/>
  <c r="R280" i="17"/>
  <c r="Q280" i="17"/>
  <c r="P280" i="17"/>
  <c r="K280" i="17"/>
  <c r="H280" i="17"/>
  <c r="I280" i="17" s="1"/>
  <c r="G280" i="17"/>
  <c r="U279" i="17"/>
  <c r="T279" i="17"/>
  <c r="S279" i="17"/>
  <c r="R279" i="17"/>
  <c r="Q279" i="17"/>
  <c r="P279" i="17"/>
  <c r="K279" i="17"/>
  <c r="H279" i="17"/>
  <c r="G279" i="17"/>
  <c r="A279" i="17"/>
  <c r="U278" i="17"/>
  <c r="T278" i="17"/>
  <c r="S278" i="17"/>
  <c r="R278" i="17"/>
  <c r="Q278" i="17"/>
  <c r="P278" i="17"/>
  <c r="K278" i="17"/>
  <c r="H278" i="17"/>
  <c r="I278" i="17" s="1"/>
  <c r="G278" i="17"/>
  <c r="A278" i="17"/>
  <c r="W277" i="17"/>
  <c r="O277" i="17"/>
  <c r="N277" i="17"/>
  <c r="M277" i="17"/>
  <c r="L277" i="17"/>
  <c r="P277" i="17" s="1"/>
  <c r="J277" i="17"/>
  <c r="F277" i="17"/>
  <c r="E277" i="17"/>
  <c r="D277" i="17"/>
  <c r="A277" i="17"/>
  <c r="U276" i="17"/>
  <c r="T276" i="17"/>
  <c r="S276" i="17"/>
  <c r="R276" i="17"/>
  <c r="Q276" i="17"/>
  <c r="P276" i="17"/>
  <c r="K276" i="17"/>
  <c r="H276" i="17"/>
  <c r="G276" i="17"/>
  <c r="A276" i="17"/>
  <c r="U275" i="17"/>
  <c r="T275" i="17"/>
  <c r="S275" i="17"/>
  <c r="R275" i="17"/>
  <c r="Q275" i="17"/>
  <c r="P275" i="17"/>
  <c r="K275" i="17"/>
  <c r="I275" i="17"/>
  <c r="H275" i="17"/>
  <c r="G275" i="17"/>
  <c r="A275" i="17"/>
  <c r="U274" i="17"/>
  <c r="T274" i="17"/>
  <c r="S274" i="17"/>
  <c r="R274" i="17"/>
  <c r="Q274" i="17"/>
  <c r="P274" i="17"/>
  <c r="K274" i="17"/>
  <c r="H274" i="17"/>
  <c r="I274" i="17" s="1"/>
  <c r="G274" i="17"/>
  <c r="A274" i="17"/>
  <c r="U273" i="17"/>
  <c r="T273" i="17"/>
  <c r="S273" i="17"/>
  <c r="R273" i="17"/>
  <c r="Q273" i="17"/>
  <c r="P273" i="17"/>
  <c r="K273" i="17"/>
  <c r="H273" i="17"/>
  <c r="I273" i="17" s="1"/>
  <c r="G273" i="17"/>
  <c r="U272" i="17"/>
  <c r="T272" i="17"/>
  <c r="S272" i="17"/>
  <c r="R272" i="17"/>
  <c r="Q272" i="17"/>
  <c r="P272" i="17"/>
  <c r="K272" i="17"/>
  <c r="I272" i="17"/>
  <c r="H272" i="17"/>
  <c r="G272" i="17"/>
  <c r="A272" i="17"/>
  <c r="U271" i="17"/>
  <c r="T271" i="17"/>
  <c r="S271" i="17"/>
  <c r="R271" i="17"/>
  <c r="Q271" i="17"/>
  <c r="P271" i="17"/>
  <c r="K271" i="17"/>
  <c r="H271" i="17"/>
  <c r="I271" i="17" s="1"/>
  <c r="G271" i="17"/>
  <c r="A271" i="17"/>
  <c r="Y270" i="17"/>
  <c r="X270" i="17"/>
  <c r="T270" i="17"/>
  <c r="R270" i="17"/>
  <c r="P270" i="17"/>
  <c r="O270" i="17"/>
  <c r="S270" i="17" s="1"/>
  <c r="N270" i="17"/>
  <c r="M270" i="17"/>
  <c r="L270" i="17"/>
  <c r="U270" i="17" s="1"/>
  <c r="J270" i="17"/>
  <c r="H270" i="17"/>
  <c r="G270" i="17"/>
  <c r="I270" i="17" s="1"/>
  <c r="F270" i="17"/>
  <c r="E270" i="17"/>
  <c r="D270" i="17"/>
  <c r="V270" i="17" s="1"/>
  <c r="A270" i="17"/>
  <c r="U269" i="17"/>
  <c r="T269" i="17"/>
  <c r="S269" i="17"/>
  <c r="R269" i="17"/>
  <c r="Q269" i="17"/>
  <c r="P269" i="17"/>
  <c r="K269" i="17"/>
  <c r="H269" i="17"/>
  <c r="G269" i="17"/>
  <c r="A269" i="17"/>
  <c r="U268" i="17"/>
  <c r="T268" i="17"/>
  <c r="S268" i="17"/>
  <c r="R268" i="17"/>
  <c r="Q268" i="17"/>
  <c r="P268" i="17"/>
  <c r="K268" i="17"/>
  <c r="H268" i="17"/>
  <c r="G268" i="17"/>
  <c r="I268" i="17" s="1"/>
  <c r="A268" i="17"/>
  <c r="U267" i="17"/>
  <c r="T267" i="17"/>
  <c r="S267" i="17"/>
  <c r="R267" i="17"/>
  <c r="Q267" i="17"/>
  <c r="P267" i="17"/>
  <c r="K267" i="17"/>
  <c r="I267" i="17"/>
  <c r="H267" i="17"/>
  <c r="G267" i="17"/>
  <c r="A267" i="17"/>
  <c r="U266" i="17"/>
  <c r="T266" i="17"/>
  <c r="S266" i="17"/>
  <c r="R266" i="17"/>
  <c r="Q266" i="17"/>
  <c r="P266" i="17"/>
  <c r="K266" i="17"/>
  <c r="H266" i="17"/>
  <c r="I266" i="17" s="1"/>
  <c r="G266" i="17"/>
  <c r="U265" i="17"/>
  <c r="T265" i="17"/>
  <c r="S265" i="17"/>
  <c r="R265" i="17"/>
  <c r="Q265" i="17"/>
  <c r="P265" i="17"/>
  <c r="K265" i="17"/>
  <c r="H265" i="17"/>
  <c r="G265" i="17"/>
  <c r="I265" i="17" s="1"/>
  <c r="A265" i="17"/>
  <c r="U264" i="17"/>
  <c r="T264" i="17"/>
  <c r="S264" i="17"/>
  <c r="R264" i="17"/>
  <c r="Q264" i="17"/>
  <c r="P264" i="17"/>
  <c r="K264" i="17"/>
  <c r="I264" i="17"/>
  <c r="H264" i="17"/>
  <c r="G264" i="17"/>
  <c r="A264" i="17"/>
  <c r="Y263" i="17"/>
  <c r="O263" i="17"/>
  <c r="N263" i="17"/>
  <c r="M263" i="17"/>
  <c r="L263" i="17"/>
  <c r="R263" i="17" s="1"/>
  <c r="J263" i="17"/>
  <c r="F263" i="17"/>
  <c r="G263" i="17" s="1"/>
  <c r="E263" i="17"/>
  <c r="K263" i="17" s="1"/>
  <c r="D263" i="17"/>
  <c r="A263" i="17"/>
  <c r="U262" i="17"/>
  <c r="T262" i="17"/>
  <c r="S262" i="17"/>
  <c r="R262" i="17"/>
  <c r="Q262" i="17"/>
  <c r="P262" i="17"/>
  <c r="K262" i="17"/>
  <c r="H262" i="17"/>
  <c r="I262" i="17" s="1"/>
  <c r="G262" i="17"/>
  <c r="A262" i="17"/>
  <c r="U261" i="17"/>
  <c r="T261" i="17"/>
  <c r="S261" i="17"/>
  <c r="R261" i="17"/>
  <c r="Q261" i="17"/>
  <c r="P261" i="17"/>
  <c r="K261" i="17"/>
  <c r="H261" i="17"/>
  <c r="I261" i="17" s="1"/>
  <c r="G261" i="17"/>
  <c r="A261" i="17"/>
  <c r="U260" i="17"/>
  <c r="T260" i="17"/>
  <c r="S260" i="17"/>
  <c r="R260" i="17"/>
  <c r="Q260" i="17"/>
  <c r="P260" i="17"/>
  <c r="K260" i="17"/>
  <c r="I260" i="17"/>
  <c r="H260" i="17"/>
  <c r="G260" i="17"/>
  <c r="A260" i="17"/>
  <c r="U259" i="17"/>
  <c r="T259" i="17"/>
  <c r="S259" i="17"/>
  <c r="R259" i="17"/>
  <c r="Q259" i="17"/>
  <c r="P259" i="17"/>
  <c r="K259" i="17"/>
  <c r="I259" i="17"/>
  <c r="H259" i="17"/>
  <c r="G259" i="17"/>
  <c r="U258" i="17"/>
  <c r="T258" i="17"/>
  <c r="S258" i="17"/>
  <c r="R258" i="17"/>
  <c r="Q258" i="17"/>
  <c r="P258" i="17"/>
  <c r="K258" i="17"/>
  <c r="H258" i="17"/>
  <c r="G258" i="17"/>
  <c r="A258" i="17"/>
  <c r="U257" i="17"/>
  <c r="T257" i="17"/>
  <c r="S257" i="17"/>
  <c r="R257" i="17"/>
  <c r="Q257" i="17"/>
  <c r="P257" i="17"/>
  <c r="K257" i="17"/>
  <c r="I257" i="17"/>
  <c r="H257" i="17"/>
  <c r="G257" i="17"/>
  <c r="A257" i="17"/>
  <c r="U256" i="17"/>
  <c r="O256" i="17"/>
  <c r="N256" i="17"/>
  <c r="M256" i="17"/>
  <c r="L256" i="17"/>
  <c r="J256" i="17"/>
  <c r="F256" i="17"/>
  <c r="E256" i="17"/>
  <c r="K256" i="17" s="1"/>
  <c r="D256" i="17"/>
  <c r="A256" i="17"/>
  <c r="U255" i="17"/>
  <c r="T255" i="17"/>
  <c r="S255" i="17"/>
  <c r="R255" i="17"/>
  <c r="Q255" i="17"/>
  <c r="P255" i="17"/>
  <c r="K255" i="17"/>
  <c r="H255" i="17"/>
  <c r="I255" i="17" s="1"/>
  <c r="G255" i="17"/>
  <c r="A255" i="17"/>
  <c r="U254" i="17"/>
  <c r="T254" i="17"/>
  <c r="S254" i="17"/>
  <c r="R254" i="17"/>
  <c r="Q254" i="17"/>
  <c r="P254" i="17"/>
  <c r="K254" i="17"/>
  <c r="I254" i="17"/>
  <c r="H254" i="17"/>
  <c r="G254" i="17"/>
  <c r="A254" i="17"/>
  <c r="U253" i="17"/>
  <c r="T253" i="17"/>
  <c r="S253" i="17"/>
  <c r="R253" i="17"/>
  <c r="Q253" i="17"/>
  <c r="P253" i="17"/>
  <c r="K253" i="17"/>
  <c r="H253" i="17"/>
  <c r="I253" i="17" s="1"/>
  <c r="G253" i="17"/>
  <c r="A253" i="17"/>
  <c r="U252" i="17"/>
  <c r="T252" i="17"/>
  <c r="S252" i="17"/>
  <c r="R252" i="17"/>
  <c r="Q252" i="17"/>
  <c r="P252" i="17"/>
  <c r="K252" i="17"/>
  <c r="I252" i="17"/>
  <c r="H252" i="17"/>
  <c r="G252" i="17"/>
  <c r="U251" i="17"/>
  <c r="T251" i="17"/>
  <c r="S251" i="17"/>
  <c r="R251" i="17"/>
  <c r="Q251" i="17"/>
  <c r="P251" i="17"/>
  <c r="K251" i="17"/>
  <c r="I251" i="17"/>
  <c r="H251" i="17"/>
  <c r="G251" i="17"/>
  <c r="A251" i="17"/>
  <c r="U250" i="17"/>
  <c r="T250" i="17"/>
  <c r="S250" i="17"/>
  <c r="R250" i="17"/>
  <c r="Q250" i="17"/>
  <c r="P250" i="17"/>
  <c r="K250" i="17"/>
  <c r="H250" i="17"/>
  <c r="I250" i="17" s="1"/>
  <c r="G250" i="17"/>
  <c r="A250" i="17"/>
  <c r="X249" i="17"/>
  <c r="R249" i="17"/>
  <c r="O249" i="17"/>
  <c r="N249" i="17"/>
  <c r="M249" i="17"/>
  <c r="L249" i="17"/>
  <c r="U249" i="17" s="1"/>
  <c r="J249" i="17"/>
  <c r="H249" i="17"/>
  <c r="F249" i="17"/>
  <c r="E249" i="17"/>
  <c r="K249" i="17" s="1"/>
  <c r="D249" i="17"/>
  <c r="A249" i="17"/>
  <c r="U248" i="17"/>
  <c r="T248" i="17"/>
  <c r="S248" i="17"/>
  <c r="R248" i="17"/>
  <c r="Q248" i="17"/>
  <c r="P248" i="17"/>
  <c r="K248" i="17"/>
  <c r="H248" i="17"/>
  <c r="G248" i="17"/>
  <c r="A248" i="17"/>
  <c r="U247" i="17"/>
  <c r="T247" i="17"/>
  <c r="S247" i="17"/>
  <c r="R247" i="17"/>
  <c r="Q247" i="17"/>
  <c r="P247" i="17"/>
  <c r="K247" i="17"/>
  <c r="I247" i="17"/>
  <c r="H247" i="17"/>
  <c r="G247" i="17"/>
  <c r="A247" i="17"/>
  <c r="U246" i="17"/>
  <c r="T246" i="17"/>
  <c r="S246" i="17"/>
  <c r="R246" i="17"/>
  <c r="Q246" i="17"/>
  <c r="P246" i="17"/>
  <c r="K246" i="17"/>
  <c r="I246" i="17"/>
  <c r="H246" i="17"/>
  <c r="G246" i="17"/>
  <c r="A246" i="17"/>
  <c r="U245" i="17"/>
  <c r="T245" i="17"/>
  <c r="S245" i="17"/>
  <c r="R245" i="17"/>
  <c r="Q245" i="17"/>
  <c r="P245" i="17"/>
  <c r="K245" i="17"/>
  <c r="H245" i="17"/>
  <c r="G245" i="17"/>
  <c r="U244" i="17"/>
  <c r="T244" i="17"/>
  <c r="S244" i="17"/>
  <c r="R244" i="17"/>
  <c r="Q244" i="17"/>
  <c r="P244" i="17"/>
  <c r="K244" i="17"/>
  <c r="I244" i="17"/>
  <c r="H244" i="17"/>
  <c r="G244" i="17"/>
  <c r="A244" i="17"/>
  <c r="U243" i="17"/>
  <c r="T243" i="17"/>
  <c r="S243" i="17"/>
  <c r="R243" i="17"/>
  <c r="Q243" i="17"/>
  <c r="P243" i="17"/>
  <c r="K243" i="17"/>
  <c r="I243" i="17"/>
  <c r="H243" i="17"/>
  <c r="G243" i="17"/>
  <c r="A243" i="17"/>
  <c r="Y242" i="17"/>
  <c r="X242" i="17"/>
  <c r="T242" i="17"/>
  <c r="O242" i="17"/>
  <c r="N242" i="17"/>
  <c r="M242" i="17"/>
  <c r="L242" i="17"/>
  <c r="K242" i="17"/>
  <c r="J242" i="17"/>
  <c r="F242" i="17"/>
  <c r="G242" i="17" s="1"/>
  <c r="E242" i="17"/>
  <c r="D242" i="17"/>
  <c r="H242" i="17" s="1"/>
  <c r="A242" i="17"/>
  <c r="A241" i="17"/>
  <c r="A240" i="17"/>
  <c r="A239" i="17"/>
  <c r="A237" i="17"/>
  <c r="A236" i="17"/>
  <c r="X235" i="17"/>
  <c r="T235" i="17"/>
  <c r="R235" i="17"/>
  <c r="Q235" i="17"/>
  <c r="P235" i="17"/>
  <c r="O235" i="17"/>
  <c r="N235" i="17"/>
  <c r="M235" i="17"/>
  <c r="L235" i="17"/>
  <c r="J235" i="17"/>
  <c r="H235" i="17"/>
  <c r="F235" i="17"/>
  <c r="E235" i="17"/>
  <c r="K235" i="17" s="1"/>
  <c r="D235" i="17"/>
  <c r="A235" i="17"/>
  <c r="A234" i="17"/>
  <c r="A233" i="17"/>
  <c r="A232" i="17"/>
  <c r="A230" i="17"/>
  <c r="A229" i="17"/>
  <c r="Y228" i="17"/>
  <c r="T228" i="17"/>
  <c r="R228" i="17"/>
  <c r="P228" i="17"/>
  <c r="O228" i="17"/>
  <c r="Q228" i="17" s="1"/>
  <c r="N228" i="17"/>
  <c r="M228" i="17"/>
  <c r="L228" i="17"/>
  <c r="K228" i="17"/>
  <c r="J228" i="17"/>
  <c r="H228" i="17"/>
  <c r="I228" i="17" s="1"/>
  <c r="G228" i="17"/>
  <c r="F228" i="17"/>
  <c r="E228" i="17"/>
  <c r="D228" i="17"/>
  <c r="X228" i="17" s="1"/>
  <c r="A228" i="17"/>
  <c r="A227" i="17"/>
  <c r="A226" i="17"/>
  <c r="A225" i="17"/>
  <c r="A223" i="17"/>
  <c r="A222" i="17"/>
  <c r="T221" i="17"/>
  <c r="O221" i="17"/>
  <c r="N221" i="17"/>
  <c r="M221" i="17"/>
  <c r="L221" i="17"/>
  <c r="J221" i="17"/>
  <c r="F221" i="17"/>
  <c r="E221" i="17"/>
  <c r="D221" i="17"/>
  <c r="A221" i="17"/>
  <c r="A220" i="17"/>
  <c r="A219" i="17"/>
  <c r="A218" i="17"/>
  <c r="A216" i="17"/>
  <c r="A215" i="17"/>
  <c r="Y214" i="17"/>
  <c r="X214" i="17"/>
  <c r="V214" i="17"/>
  <c r="T214" i="17"/>
  <c r="O214" i="17"/>
  <c r="N214" i="17"/>
  <c r="M214" i="17"/>
  <c r="L214" i="17"/>
  <c r="K214" i="17"/>
  <c r="J214" i="17"/>
  <c r="F214" i="17"/>
  <c r="G214" i="17" s="1"/>
  <c r="E214" i="17"/>
  <c r="D214" i="17"/>
  <c r="H214" i="17" s="1"/>
  <c r="A214" i="17"/>
  <c r="A213" i="17"/>
  <c r="A212" i="17"/>
  <c r="A211" i="17"/>
  <c r="A209" i="17"/>
  <c r="A208" i="17"/>
  <c r="X207" i="17"/>
  <c r="T207" i="17"/>
  <c r="R207" i="17"/>
  <c r="Q207" i="17"/>
  <c r="P207" i="17"/>
  <c r="O207" i="17"/>
  <c r="N207" i="17"/>
  <c r="M207" i="17"/>
  <c r="L207" i="17"/>
  <c r="J207" i="17"/>
  <c r="H207" i="17"/>
  <c r="F207" i="17"/>
  <c r="E207" i="17"/>
  <c r="K207" i="17" s="1"/>
  <c r="D207" i="17"/>
  <c r="V207" i="17" s="1"/>
  <c r="A207" i="17"/>
  <c r="A206" i="17"/>
  <c r="A205" i="17"/>
  <c r="A204" i="17"/>
  <c r="A202" i="17"/>
  <c r="A201" i="17"/>
  <c r="Y200" i="17"/>
  <c r="T200" i="17"/>
  <c r="R200" i="17"/>
  <c r="P200" i="17"/>
  <c r="O200" i="17"/>
  <c r="Q200" i="17" s="1"/>
  <c r="N200" i="17"/>
  <c r="M200" i="17"/>
  <c r="L200" i="17"/>
  <c r="K200" i="17"/>
  <c r="J200" i="17"/>
  <c r="H200" i="17"/>
  <c r="I200" i="17" s="1"/>
  <c r="G200" i="17"/>
  <c r="F200" i="17"/>
  <c r="E200" i="17"/>
  <c r="D200" i="17"/>
  <c r="X200" i="17" s="1"/>
  <c r="A200" i="17"/>
  <c r="A199" i="17"/>
  <c r="A198" i="17"/>
  <c r="A197" i="17"/>
  <c r="A195" i="17"/>
  <c r="A194" i="17"/>
  <c r="T193" i="17"/>
  <c r="O193" i="17"/>
  <c r="N193" i="17"/>
  <c r="M193" i="17"/>
  <c r="L193" i="17"/>
  <c r="J193" i="17"/>
  <c r="F193" i="17"/>
  <c r="E193" i="17"/>
  <c r="D193" i="17"/>
  <c r="A193" i="17"/>
  <c r="A192" i="17"/>
  <c r="A191" i="17"/>
  <c r="A190" i="17"/>
  <c r="A188" i="17"/>
  <c r="A187" i="17"/>
  <c r="Y186" i="17"/>
  <c r="X186" i="17"/>
  <c r="V186" i="17"/>
  <c r="T186" i="17"/>
  <c r="O186" i="17"/>
  <c r="N186" i="17"/>
  <c r="M186" i="17"/>
  <c r="L186" i="17"/>
  <c r="K186" i="17"/>
  <c r="J186" i="17"/>
  <c r="F186" i="17"/>
  <c r="G186" i="17" s="1"/>
  <c r="E186" i="17"/>
  <c r="D186" i="17"/>
  <c r="H186" i="17" s="1"/>
  <c r="A186" i="17"/>
  <c r="A185" i="17"/>
  <c r="A184" i="17"/>
  <c r="A183" i="17"/>
  <c r="A181" i="17"/>
  <c r="A180" i="17"/>
  <c r="X179" i="17"/>
  <c r="T179" i="17"/>
  <c r="R179" i="17"/>
  <c r="Q179" i="17"/>
  <c r="P179" i="17"/>
  <c r="O179" i="17"/>
  <c r="N179" i="17"/>
  <c r="M179" i="17"/>
  <c r="L179" i="17"/>
  <c r="J179" i="17"/>
  <c r="H179" i="17"/>
  <c r="F179" i="17"/>
  <c r="E179" i="17"/>
  <c r="K179" i="17" s="1"/>
  <c r="D179" i="17"/>
  <c r="V179" i="17" s="1"/>
  <c r="A179" i="17"/>
  <c r="A178" i="17"/>
  <c r="A177" i="17"/>
  <c r="A176" i="17"/>
  <c r="A174" i="17"/>
  <c r="A173" i="17"/>
  <c r="Y172" i="17"/>
  <c r="T172" i="17"/>
  <c r="R172" i="17"/>
  <c r="P172" i="17"/>
  <c r="O172" i="17"/>
  <c r="Q172" i="17" s="1"/>
  <c r="N172" i="17"/>
  <c r="M172" i="17"/>
  <c r="L172" i="17"/>
  <c r="K172" i="17"/>
  <c r="J172" i="17"/>
  <c r="H172" i="17"/>
  <c r="I172" i="17" s="1"/>
  <c r="G172" i="17"/>
  <c r="F172" i="17"/>
  <c r="E172" i="17"/>
  <c r="D172" i="17"/>
  <c r="X172" i="17" s="1"/>
  <c r="A172" i="17"/>
  <c r="A171" i="17"/>
  <c r="A170" i="17"/>
  <c r="A169" i="17"/>
  <c r="A167" i="17"/>
  <c r="A166" i="17"/>
  <c r="T165" i="17"/>
  <c r="O165" i="17"/>
  <c r="N165" i="17"/>
  <c r="M165" i="17"/>
  <c r="L165" i="17"/>
  <c r="J165" i="17"/>
  <c r="F165" i="17"/>
  <c r="E165" i="17"/>
  <c r="D165" i="17"/>
  <c r="A165" i="17"/>
  <c r="A164" i="17"/>
  <c r="A163" i="17"/>
  <c r="A162" i="17"/>
  <c r="A160" i="17"/>
  <c r="A159" i="17"/>
  <c r="Y158" i="17"/>
  <c r="X158" i="17"/>
  <c r="V158" i="17"/>
  <c r="T158" i="17"/>
  <c r="O158" i="17"/>
  <c r="N158" i="17"/>
  <c r="M158" i="17"/>
  <c r="L158" i="17"/>
  <c r="K158" i="17"/>
  <c r="J158" i="17"/>
  <c r="F158" i="17"/>
  <c r="G158" i="17" s="1"/>
  <c r="E158" i="17"/>
  <c r="D158" i="17"/>
  <c r="H158" i="17" s="1"/>
  <c r="A158" i="17"/>
  <c r="A157" i="17"/>
  <c r="A156" i="17"/>
  <c r="A155" i="17"/>
  <c r="A153" i="17"/>
  <c r="A152" i="17"/>
  <c r="X151" i="17"/>
  <c r="T151" i="17"/>
  <c r="R151" i="17"/>
  <c r="Q151" i="17"/>
  <c r="P151" i="17"/>
  <c r="O151" i="17"/>
  <c r="N151" i="17"/>
  <c r="M151" i="17"/>
  <c r="L151" i="17"/>
  <c r="J151" i="17"/>
  <c r="H151" i="17"/>
  <c r="F151" i="17"/>
  <c r="E151" i="17"/>
  <c r="D151" i="17"/>
  <c r="V151" i="17" s="1"/>
  <c r="A151" i="17"/>
  <c r="A150" i="17"/>
  <c r="A149" i="17"/>
  <c r="A148" i="17"/>
  <c r="A146" i="17"/>
  <c r="A145" i="17"/>
  <c r="Y144" i="17"/>
  <c r="T144" i="17"/>
  <c r="R144" i="17"/>
  <c r="O144" i="17"/>
  <c r="Q144" i="17" s="1"/>
  <c r="N144" i="17"/>
  <c r="M144" i="17"/>
  <c r="L144" i="17"/>
  <c r="J144" i="17"/>
  <c r="K144" i="17" s="1"/>
  <c r="H144" i="17"/>
  <c r="I144" i="17" s="1"/>
  <c r="G144" i="17"/>
  <c r="F144" i="17"/>
  <c r="E144" i="17"/>
  <c r="D144" i="17"/>
  <c r="X144" i="17" s="1"/>
  <c r="A144" i="17"/>
  <c r="A143" i="17"/>
  <c r="A142" i="17"/>
  <c r="A141" i="17"/>
  <c r="A139" i="17"/>
  <c r="A138" i="17"/>
  <c r="V137" i="17"/>
  <c r="T137" i="17"/>
  <c r="R137" i="17"/>
  <c r="Q137" i="17"/>
  <c r="O137" i="17"/>
  <c r="N137" i="17"/>
  <c r="M137" i="17"/>
  <c r="L137" i="17"/>
  <c r="P137" i="17" s="1"/>
  <c r="J137" i="17"/>
  <c r="F137" i="17"/>
  <c r="E137" i="17"/>
  <c r="D137" i="17"/>
  <c r="A137" i="17"/>
  <c r="A136" i="17"/>
  <c r="A135" i="17"/>
  <c r="A134" i="17"/>
  <c r="A132" i="17"/>
  <c r="A131" i="17"/>
  <c r="Y130" i="17"/>
  <c r="T130" i="17"/>
  <c r="O130" i="17"/>
  <c r="N130" i="17"/>
  <c r="M130" i="17"/>
  <c r="L130" i="17"/>
  <c r="K130" i="17"/>
  <c r="J130" i="17"/>
  <c r="F130" i="17"/>
  <c r="G130" i="17" s="1"/>
  <c r="E130" i="17"/>
  <c r="D130" i="17"/>
  <c r="A130" i="17"/>
  <c r="A129" i="17"/>
  <c r="A128" i="17"/>
  <c r="A127" i="17"/>
  <c r="A125" i="17"/>
  <c r="A124" i="17"/>
  <c r="X123" i="17"/>
  <c r="W123" i="17"/>
  <c r="T123" i="17"/>
  <c r="R123" i="17"/>
  <c r="Q123" i="17"/>
  <c r="P123" i="17"/>
  <c r="O123" i="17"/>
  <c r="N123" i="17"/>
  <c r="M123" i="17"/>
  <c r="L123" i="17"/>
  <c r="J123" i="17"/>
  <c r="H123" i="17"/>
  <c r="F123" i="17"/>
  <c r="E123" i="17"/>
  <c r="D123" i="17"/>
  <c r="A123" i="17"/>
  <c r="A122" i="17"/>
  <c r="A121" i="17"/>
  <c r="A120" i="17"/>
  <c r="A118" i="17"/>
  <c r="A117" i="17"/>
  <c r="Y116" i="17"/>
  <c r="T116" i="17"/>
  <c r="R116" i="17"/>
  <c r="O116" i="17"/>
  <c r="N116" i="17"/>
  <c r="M116" i="17"/>
  <c r="L116" i="17"/>
  <c r="J116" i="17"/>
  <c r="K116" i="17" s="1"/>
  <c r="H116" i="17"/>
  <c r="G116" i="17"/>
  <c r="F116" i="17"/>
  <c r="E116" i="17"/>
  <c r="D116" i="17"/>
  <c r="X116" i="17" s="1"/>
  <c r="A116" i="17"/>
  <c r="A115" i="17"/>
  <c r="A114" i="17"/>
  <c r="A113" i="17"/>
  <c r="A111" i="17"/>
  <c r="A110" i="17"/>
  <c r="W109" i="17"/>
  <c r="V109" i="17"/>
  <c r="T109" i="17"/>
  <c r="O109" i="17"/>
  <c r="N109" i="17"/>
  <c r="M109" i="17"/>
  <c r="L109" i="17"/>
  <c r="P109" i="17" s="1"/>
  <c r="J109" i="17"/>
  <c r="F109" i="17"/>
  <c r="E109" i="17"/>
  <c r="D109" i="17"/>
  <c r="A109" i="17"/>
  <c r="A108" i="17"/>
  <c r="A107" i="17"/>
  <c r="A106" i="17"/>
  <c r="A104" i="17"/>
  <c r="A103" i="17"/>
  <c r="Y102" i="17"/>
  <c r="X102" i="17"/>
  <c r="V102" i="17"/>
  <c r="T102" i="17"/>
  <c r="O102" i="17"/>
  <c r="Q102" i="17" s="1"/>
  <c r="N102" i="17"/>
  <c r="M102" i="17"/>
  <c r="L102" i="17"/>
  <c r="R102" i="17" s="1"/>
  <c r="K102" i="17"/>
  <c r="J102" i="17"/>
  <c r="H102" i="17"/>
  <c r="F102" i="17"/>
  <c r="G102" i="17" s="1"/>
  <c r="E102" i="17"/>
  <c r="D102" i="17"/>
  <c r="A102" i="17"/>
  <c r="A101" i="17"/>
  <c r="A100" i="17"/>
  <c r="A99" i="17"/>
  <c r="A97" i="17"/>
  <c r="A96" i="17"/>
  <c r="X95" i="17"/>
  <c r="T95" i="17"/>
  <c r="R95" i="17"/>
  <c r="Q95" i="17"/>
  <c r="P95" i="17"/>
  <c r="O95" i="17"/>
  <c r="N95" i="17"/>
  <c r="M95" i="17"/>
  <c r="L95" i="17"/>
  <c r="J95" i="17"/>
  <c r="H95" i="17"/>
  <c r="F95" i="17"/>
  <c r="E95" i="17"/>
  <c r="D95" i="17"/>
  <c r="V95" i="17" s="1"/>
  <c r="A95" i="17"/>
  <c r="A94" i="17"/>
  <c r="A93" i="17"/>
  <c r="A92" i="17"/>
  <c r="A90" i="17"/>
  <c r="A89" i="17"/>
  <c r="Y88" i="17"/>
  <c r="T88" i="17"/>
  <c r="O88" i="17"/>
  <c r="N88" i="17"/>
  <c r="M88" i="17"/>
  <c r="L88" i="17"/>
  <c r="R88" i="17" s="1"/>
  <c r="K88" i="17"/>
  <c r="J88" i="17"/>
  <c r="G88" i="17"/>
  <c r="F88" i="17"/>
  <c r="E88" i="17"/>
  <c r="W88" i="17" s="1"/>
  <c r="D88" i="17"/>
  <c r="A88" i="17"/>
  <c r="A87" i="17"/>
  <c r="A86" i="17"/>
  <c r="A85" i="17"/>
  <c r="A83" i="17"/>
  <c r="A82" i="17"/>
  <c r="X81" i="17"/>
  <c r="W81" i="17"/>
  <c r="V81" i="17"/>
  <c r="T81" i="17"/>
  <c r="O81" i="17"/>
  <c r="N81" i="17"/>
  <c r="M81" i="17"/>
  <c r="L81" i="17"/>
  <c r="J81" i="17"/>
  <c r="F81" i="17"/>
  <c r="E81" i="17"/>
  <c r="D81" i="17"/>
  <c r="H81" i="17" s="1"/>
  <c r="A81" i="17"/>
  <c r="A80" i="17"/>
  <c r="A79" i="17"/>
  <c r="A78" i="17"/>
  <c r="A76" i="17"/>
  <c r="A75" i="17"/>
  <c r="Y74" i="17"/>
  <c r="X74" i="17"/>
  <c r="V74" i="17"/>
  <c r="T74" i="17"/>
  <c r="P74" i="17"/>
  <c r="O74" i="17"/>
  <c r="Q74" i="17" s="1"/>
  <c r="N74" i="17"/>
  <c r="M74" i="17"/>
  <c r="L74" i="17"/>
  <c r="K74" i="17"/>
  <c r="J74" i="17"/>
  <c r="H74" i="17"/>
  <c r="I74" i="17" s="1"/>
  <c r="G74" i="17"/>
  <c r="F74" i="17"/>
  <c r="E74" i="17"/>
  <c r="W74" i="17" s="1"/>
  <c r="D74" i="17"/>
  <c r="A74" i="17"/>
  <c r="A73" i="17"/>
  <c r="A72" i="17"/>
  <c r="A71" i="17"/>
  <c r="A69" i="17"/>
  <c r="A68" i="17"/>
  <c r="X67" i="17"/>
  <c r="T67" i="17"/>
  <c r="R67" i="17"/>
  <c r="Q67" i="17"/>
  <c r="P67" i="17"/>
  <c r="O67" i="17"/>
  <c r="N67" i="17"/>
  <c r="M67" i="17"/>
  <c r="L67" i="17"/>
  <c r="J67" i="17"/>
  <c r="F67" i="17"/>
  <c r="E67" i="17"/>
  <c r="D67" i="17"/>
  <c r="V67" i="17" s="1"/>
  <c r="A67" i="17"/>
  <c r="A66" i="17"/>
  <c r="A65" i="17"/>
  <c r="A64" i="17"/>
  <c r="A62" i="17"/>
  <c r="A61" i="17"/>
  <c r="Y60" i="17"/>
  <c r="T60" i="17"/>
  <c r="O60" i="17"/>
  <c r="N60" i="17"/>
  <c r="M60" i="17"/>
  <c r="L60" i="17"/>
  <c r="J60" i="17"/>
  <c r="K60" i="17" s="1"/>
  <c r="G60" i="17"/>
  <c r="F60" i="17"/>
  <c r="E60" i="17"/>
  <c r="W60" i="17" s="1"/>
  <c r="D60" i="17"/>
  <c r="A60" i="17"/>
  <c r="A59" i="17"/>
  <c r="A58" i="17"/>
  <c r="A57" i="17"/>
  <c r="A55" i="17"/>
  <c r="A54" i="17"/>
  <c r="V53" i="17"/>
  <c r="T53" i="17"/>
  <c r="Q53" i="17"/>
  <c r="P53" i="17"/>
  <c r="O53" i="17"/>
  <c r="N53" i="17"/>
  <c r="M53" i="17"/>
  <c r="L53" i="17"/>
  <c r="K53" i="17"/>
  <c r="J53" i="17"/>
  <c r="H53" i="17"/>
  <c r="F53" i="17"/>
  <c r="E53" i="17"/>
  <c r="W291" i="17" s="1"/>
  <c r="D53" i="17"/>
  <c r="V376" i="17" s="1"/>
  <c r="A53" i="17"/>
  <c r="A52" i="17"/>
  <c r="A51" i="17"/>
  <c r="A50" i="17"/>
  <c r="A48" i="17"/>
  <c r="A47" i="17"/>
  <c r="X46" i="17"/>
  <c r="T46" i="17"/>
  <c r="R46" i="17"/>
  <c r="O46" i="17"/>
  <c r="Q46" i="17" s="1"/>
  <c r="N46" i="17"/>
  <c r="M46" i="17"/>
  <c r="L46" i="17"/>
  <c r="J46" i="17"/>
  <c r="F46" i="17"/>
  <c r="G46" i="17" s="1"/>
  <c r="E46" i="17"/>
  <c r="D46" i="17"/>
  <c r="V370" i="17" s="1"/>
  <c r="A46" i="17"/>
  <c r="A45" i="17"/>
  <c r="A44" i="17"/>
  <c r="A43" i="17"/>
  <c r="A41" i="17"/>
  <c r="A40" i="17"/>
  <c r="T39" i="17"/>
  <c r="O39" i="17"/>
  <c r="Q39" i="17" s="1"/>
  <c r="N39" i="17"/>
  <c r="M39" i="17"/>
  <c r="L39" i="17"/>
  <c r="R39" i="17" s="1"/>
  <c r="J39" i="17"/>
  <c r="F39" i="17"/>
  <c r="E39" i="17"/>
  <c r="D39" i="17"/>
  <c r="X39" i="17" s="1"/>
  <c r="A39" i="17"/>
  <c r="A38" i="17"/>
  <c r="A37" i="17"/>
  <c r="A36" i="17"/>
  <c r="A34" i="17"/>
  <c r="A33" i="17"/>
  <c r="Y32" i="17"/>
  <c r="X32" i="17"/>
  <c r="T32" i="17"/>
  <c r="R32" i="17"/>
  <c r="O32" i="17"/>
  <c r="P32" i="17" s="1"/>
  <c r="N32" i="17"/>
  <c r="M32" i="17"/>
  <c r="L32" i="17"/>
  <c r="J32" i="17"/>
  <c r="K32" i="17" s="1"/>
  <c r="H32" i="17"/>
  <c r="G32" i="17"/>
  <c r="I32" i="17" s="1"/>
  <c r="F32" i="17"/>
  <c r="E32" i="17"/>
  <c r="W32" i="17" s="1"/>
  <c r="D32" i="17"/>
  <c r="V32" i="17" s="1"/>
  <c r="A32" i="17"/>
  <c r="A31" i="17"/>
  <c r="A30" i="17"/>
  <c r="A29" i="17"/>
  <c r="A27" i="17"/>
  <c r="A26" i="17"/>
  <c r="W25" i="17"/>
  <c r="V25" i="17"/>
  <c r="T25" i="17"/>
  <c r="O25" i="17"/>
  <c r="N25" i="17"/>
  <c r="M25" i="17"/>
  <c r="L25" i="17"/>
  <c r="K25" i="17"/>
  <c r="J25" i="17"/>
  <c r="F25" i="17"/>
  <c r="E25" i="17"/>
  <c r="D25" i="17"/>
  <c r="X25" i="17" s="1"/>
  <c r="A25" i="17"/>
  <c r="A24" i="17"/>
  <c r="A23" i="17"/>
  <c r="A22" i="17"/>
  <c r="A20" i="17"/>
  <c r="A19" i="17"/>
  <c r="X18" i="17"/>
  <c r="U18" i="17"/>
  <c r="T18" i="17"/>
  <c r="R18" i="17"/>
  <c r="Q18" i="17"/>
  <c r="O18" i="17"/>
  <c r="N18" i="17"/>
  <c r="M18" i="17"/>
  <c r="L18" i="17"/>
  <c r="P18" i="17" s="1"/>
  <c r="J18" i="17"/>
  <c r="F18" i="17"/>
  <c r="E18" i="17"/>
  <c r="D18" i="17"/>
  <c r="A18" i="17"/>
  <c r="A16" i="17"/>
  <c r="A15" i="17"/>
  <c r="A13" i="17"/>
  <c r="A12" i="17"/>
  <c r="F9" i="17"/>
  <c r="F8" i="17"/>
  <c r="C8" i="17"/>
  <c r="C9" i="17" s="1"/>
  <c r="C5" i="17"/>
  <c r="K4" i="17"/>
  <c r="K5" i="17" s="1"/>
  <c r="F4" i="17"/>
  <c r="F5" i="17" s="1"/>
  <c r="C4" i="17"/>
  <c r="R99" i="16"/>
  <c r="O99" i="16"/>
  <c r="N99" i="16"/>
  <c r="M99" i="16"/>
  <c r="L99" i="16"/>
  <c r="J99" i="16"/>
  <c r="K99" i="16" s="1"/>
  <c r="H99" i="16"/>
  <c r="F99" i="16"/>
  <c r="G99" i="16" s="1"/>
  <c r="I99" i="16" s="1"/>
  <c r="E99" i="16"/>
  <c r="W99" i="16" s="1"/>
  <c r="D99" i="16"/>
  <c r="V99" i="16" s="1"/>
  <c r="A99" i="16"/>
  <c r="U98" i="16"/>
  <c r="T98" i="16"/>
  <c r="S98" i="16"/>
  <c r="R98" i="16"/>
  <c r="Q98" i="16"/>
  <c r="P98" i="16"/>
  <c r="K98" i="16"/>
  <c r="H98" i="16"/>
  <c r="I98" i="16" s="1"/>
  <c r="G98" i="16"/>
  <c r="W97" i="16"/>
  <c r="V97" i="16"/>
  <c r="U97" i="16"/>
  <c r="T97" i="16"/>
  <c r="S97" i="16"/>
  <c r="R97" i="16"/>
  <c r="Q97" i="16"/>
  <c r="P97" i="16"/>
  <c r="K97" i="16"/>
  <c r="H97" i="16"/>
  <c r="I97" i="16" s="1"/>
  <c r="G97" i="16"/>
  <c r="W96" i="16"/>
  <c r="V96" i="16"/>
  <c r="U96" i="16"/>
  <c r="T96" i="16"/>
  <c r="S96" i="16"/>
  <c r="R96" i="16"/>
  <c r="Q96" i="16"/>
  <c r="P96" i="16"/>
  <c r="K96" i="16"/>
  <c r="H96" i="16"/>
  <c r="I96" i="16" s="1"/>
  <c r="G96" i="16"/>
  <c r="W95" i="16"/>
  <c r="V95" i="16"/>
  <c r="U95" i="16"/>
  <c r="T95" i="16"/>
  <c r="S95" i="16"/>
  <c r="R95" i="16"/>
  <c r="Q95" i="16"/>
  <c r="P95" i="16"/>
  <c r="K95" i="16"/>
  <c r="I95" i="16"/>
  <c r="H95" i="16"/>
  <c r="G95" i="16"/>
  <c r="W94" i="16"/>
  <c r="V94" i="16"/>
  <c r="U94" i="16"/>
  <c r="T94" i="16"/>
  <c r="T99" i="16" s="1"/>
  <c r="S94" i="16"/>
  <c r="R94" i="16"/>
  <c r="Q94" i="16"/>
  <c r="P94" i="16"/>
  <c r="K94" i="16"/>
  <c r="H94" i="16"/>
  <c r="I94" i="16" s="1"/>
  <c r="G94" i="16"/>
  <c r="W93" i="16"/>
  <c r="V93" i="16"/>
  <c r="U93" i="16"/>
  <c r="T93" i="16"/>
  <c r="S93" i="16"/>
  <c r="R93" i="16"/>
  <c r="Q93" i="16"/>
  <c r="P93" i="16"/>
  <c r="K93" i="16"/>
  <c r="I93" i="16"/>
  <c r="H93" i="16"/>
  <c r="G93" i="16"/>
  <c r="O92" i="16"/>
  <c r="Q92" i="16" s="1"/>
  <c r="N92" i="16"/>
  <c r="M92" i="16"/>
  <c r="L92" i="16"/>
  <c r="R92" i="16" s="1"/>
  <c r="K92" i="16"/>
  <c r="J92" i="16"/>
  <c r="G92" i="16"/>
  <c r="F92" i="16"/>
  <c r="E92" i="16"/>
  <c r="W92" i="16" s="1"/>
  <c r="D92" i="16"/>
  <c r="A92" i="16"/>
  <c r="U91" i="16"/>
  <c r="T91" i="16"/>
  <c r="S91" i="16"/>
  <c r="R91" i="16"/>
  <c r="Q91" i="16"/>
  <c r="P91" i="16"/>
  <c r="K91" i="16"/>
  <c r="H91" i="16"/>
  <c r="I91" i="16" s="1"/>
  <c r="G91" i="16"/>
  <c r="W90" i="16"/>
  <c r="V90" i="16"/>
  <c r="U90" i="16"/>
  <c r="T90" i="16"/>
  <c r="S90" i="16"/>
  <c r="R90" i="16"/>
  <c r="Q90" i="16"/>
  <c r="P90" i="16"/>
  <c r="K90" i="16"/>
  <c r="I90" i="16"/>
  <c r="H90" i="16"/>
  <c r="G90" i="16"/>
  <c r="W89" i="16"/>
  <c r="V89" i="16"/>
  <c r="U89" i="16"/>
  <c r="T89" i="16"/>
  <c r="S89" i="16"/>
  <c r="R89" i="16"/>
  <c r="Q89" i="16"/>
  <c r="P89" i="16"/>
  <c r="K89" i="16"/>
  <c r="H89" i="16"/>
  <c r="I89" i="16" s="1"/>
  <c r="G89" i="16"/>
  <c r="W88" i="16"/>
  <c r="V88" i="16"/>
  <c r="U88" i="16"/>
  <c r="T88" i="16"/>
  <c r="S88" i="16"/>
  <c r="R88" i="16"/>
  <c r="Q88" i="16"/>
  <c r="P88" i="16"/>
  <c r="K88" i="16"/>
  <c r="I88" i="16"/>
  <c r="H88" i="16"/>
  <c r="G88" i="16"/>
  <c r="W87" i="16"/>
  <c r="V87" i="16"/>
  <c r="U87" i="16"/>
  <c r="T87" i="16"/>
  <c r="T92" i="16" s="1"/>
  <c r="S87" i="16"/>
  <c r="R87" i="16"/>
  <c r="Q87" i="16"/>
  <c r="P87" i="16"/>
  <c r="K87" i="16"/>
  <c r="H87" i="16"/>
  <c r="I87" i="16" s="1"/>
  <c r="G87" i="16"/>
  <c r="W86" i="16"/>
  <c r="V86" i="16"/>
  <c r="U86" i="16"/>
  <c r="T86" i="16"/>
  <c r="S86" i="16"/>
  <c r="R86" i="16"/>
  <c r="Q86" i="16"/>
  <c r="P86" i="16"/>
  <c r="K86" i="16"/>
  <c r="I86" i="16"/>
  <c r="H86" i="16"/>
  <c r="G86" i="16"/>
  <c r="O85" i="16"/>
  <c r="N85" i="16"/>
  <c r="M85" i="16"/>
  <c r="L85" i="16"/>
  <c r="R85" i="16" s="1"/>
  <c r="K85" i="16"/>
  <c r="J85" i="16"/>
  <c r="F85" i="16"/>
  <c r="E85" i="16"/>
  <c r="G85" i="16" s="1"/>
  <c r="D85" i="16"/>
  <c r="A85" i="16"/>
  <c r="U84" i="16"/>
  <c r="T84" i="16"/>
  <c r="S84" i="16"/>
  <c r="R84" i="16"/>
  <c r="Q84" i="16"/>
  <c r="P84" i="16"/>
  <c r="K84" i="16"/>
  <c r="H84" i="16"/>
  <c r="I84" i="16" s="1"/>
  <c r="G84" i="16"/>
  <c r="W83" i="16"/>
  <c r="V83" i="16"/>
  <c r="U83" i="16"/>
  <c r="T83" i="16"/>
  <c r="S83" i="16"/>
  <c r="R83" i="16"/>
  <c r="Q83" i="16"/>
  <c r="P83" i="16"/>
  <c r="K83" i="16"/>
  <c r="H83" i="16"/>
  <c r="G83" i="16"/>
  <c r="W82" i="16"/>
  <c r="V82" i="16"/>
  <c r="U82" i="16"/>
  <c r="T82" i="16"/>
  <c r="S82" i="16"/>
  <c r="R82" i="16"/>
  <c r="Q82" i="16"/>
  <c r="P82" i="16"/>
  <c r="K82" i="16"/>
  <c r="H82" i="16"/>
  <c r="G82" i="16"/>
  <c r="I82" i="16" s="1"/>
  <c r="W81" i="16"/>
  <c r="V81" i="16"/>
  <c r="U81" i="16"/>
  <c r="T81" i="16"/>
  <c r="T85" i="16" s="1"/>
  <c r="S81" i="16"/>
  <c r="R81" i="16"/>
  <c r="Q81" i="16"/>
  <c r="P81" i="16"/>
  <c r="K81" i="16"/>
  <c r="H81" i="16"/>
  <c r="G81" i="16"/>
  <c r="W80" i="16"/>
  <c r="V80" i="16"/>
  <c r="U80" i="16"/>
  <c r="T80" i="16"/>
  <c r="S80" i="16"/>
  <c r="R80" i="16"/>
  <c r="Q80" i="16"/>
  <c r="P80" i="16"/>
  <c r="K80" i="16"/>
  <c r="I80" i="16"/>
  <c r="H80" i="16"/>
  <c r="G80" i="16"/>
  <c r="W79" i="16"/>
  <c r="V79" i="16"/>
  <c r="U79" i="16"/>
  <c r="T79" i="16"/>
  <c r="S79" i="16"/>
  <c r="R79" i="16"/>
  <c r="Q79" i="16"/>
  <c r="P79" i="16"/>
  <c r="K79" i="16"/>
  <c r="H79" i="16"/>
  <c r="G79" i="16"/>
  <c r="V78" i="16"/>
  <c r="T78" i="16"/>
  <c r="R78" i="16"/>
  <c r="Q78" i="16"/>
  <c r="O78" i="16"/>
  <c r="N78" i="16"/>
  <c r="M78" i="16"/>
  <c r="L78" i="16"/>
  <c r="P78" i="16" s="1"/>
  <c r="J78" i="16"/>
  <c r="K78" i="16" s="1"/>
  <c r="F78" i="16"/>
  <c r="E78" i="16"/>
  <c r="D78" i="16"/>
  <c r="A78" i="16"/>
  <c r="U77" i="16"/>
  <c r="T77" i="16"/>
  <c r="S77" i="16"/>
  <c r="R77" i="16"/>
  <c r="Q77" i="16"/>
  <c r="P77" i="16"/>
  <c r="K77" i="16"/>
  <c r="H77" i="16"/>
  <c r="I77" i="16" s="1"/>
  <c r="G77" i="16"/>
  <c r="W76" i="16"/>
  <c r="V76" i="16"/>
  <c r="U76" i="16"/>
  <c r="T76" i="16"/>
  <c r="S76" i="16"/>
  <c r="R76" i="16"/>
  <c r="Q76" i="16"/>
  <c r="P76" i="16"/>
  <c r="K76" i="16"/>
  <c r="H76" i="16"/>
  <c r="I76" i="16" s="1"/>
  <c r="G76" i="16"/>
  <c r="W75" i="16"/>
  <c r="V75" i="16"/>
  <c r="U75" i="16"/>
  <c r="T75" i="16"/>
  <c r="S75" i="16"/>
  <c r="R75" i="16"/>
  <c r="Q75" i="16"/>
  <c r="P75" i="16"/>
  <c r="K75" i="16"/>
  <c r="H75" i="16"/>
  <c r="I75" i="16" s="1"/>
  <c r="G75" i="16"/>
  <c r="W74" i="16"/>
  <c r="V74" i="16"/>
  <c r="U74" i="16"/>
  <c r="T74" i="16"/>
  <c r="S74" i="16"/>
  <c r="R74" i="16"/>
  <c r="Q74" i="16"/>
  <c r="P74" i="16"/>
  <c r="K74" i="16"/>
  <c r="H74" i="16"/>
  <c r="I74" i="16" s="1"/>
  <c r="G74" i="16"/>
  <c r="W73" i="16"/>
  <c r="V73" i="16"/>
  <c r="U73" i="16"/>
  <c r="T73" i="16"/>
  <c r="S73" i="16"/>
  <c r="R73" i="16"/>
  <c r="Q73" i="16"/>
  <c r="P73" i="16"/>
  <c r="K73" i="16"/>
  <c r="I73" i="16"/>
  <c r="H73" i="16"/>
  <c r="G73" i="16"/>
  <c r="W72" i="16"/>
  <c r="V72" i="16"/>
  <c r="U72" i="16"/>
  <c r="T72" i="16"/>
  <c r="S72" i="16"/>
  <c r="R72" i="16"/>
  <c r="Q72" i="16"/>
  <c r="P72" i="16"/>
  <c r="K72" i="16"/>
  <c r="H72" i="16"/>
  <c r="G72" i="16"/>
  <c r="W71" i="16"/>
  <c r="V71" i="16"/>
  <c r="T71" i="16"/>
  <c r="O71" i="16"/>
  <c r="N71" i="16"/>
  <c r="M71" i="16"/>
  <c r="L71" i="16"/>
  <c r="K71" i="16"/>
  <c r="J71" i="16"/>
  <c r="G71" i="16"/>
  <c r="F71" i="16"/>
  <c r="E71" i="16"/>
  <c r="D71" i="16"/>
  <c r="H71" i="16" s="1"/>
  <c r="A71" i="16"/>
  <c r="U70" i="16"/>
  <c r="T70" i="16"/>
  <c r="S70" i="16"/>
  <c r="R70" i="16"/>
  <c r="Q70" i="16"/>
  <c r="P70" i="16"/>
  <c r="K70" i="16"/>
  <c r="H70" i="16"/>
  <c r="I70" i="16" s="1"/>
  <c r="G70" i="16"/>
  <c r="W69" i="16"/>
  <c r="V69" i="16"/>
  <c r="U69" i="16"/>
  <c r="T69" i="16"/>
  <c r="S69" i="16"/>
  <c r="R69" i="16"/>
  <c r="Q69" i="16"/>
  <c r="P69" i="16"/>
  <c r="K69" i="16"/>
  <c r="I69" i="16"/>
  <c r="H69" i="16"/>
  <c r="G69" i="16"/>
  <c r="W68" i="16"/>
  <c r="V68" i="16"/>
  <c r="U68" i="16"/>
  <c r="T68" i="16"/>
  <c r="S68" i="16"/>
  <c r="R68" i="16"/>
  <c r="Q68" i="16"/>
  <c r="P68" i="16"/>
  <c r="K68" i="16"/>
  <c r="H68" i="16"/>
  <c r="I68" i="16" s="1"/>
  <c r="G68" i="16"/>
  <c r="W67" i="16"/>
  <c r="V67" i="16"/>
  <c r="U67" i="16"/>
  <c r="T67" i="16"/>
  <c r="S67" i="16"/>
  <c r="R67" i="16"/>
  <c r="Q67" i="16"/>
  <c r="P67" i="16"/>
  <c r="K67" i="16"/>
  <c r="I67" i="16"/>
  <c r="H67" i="16"/>
  <c r="G67" i="16"/>
  <c r="W66" i="16"/>
  <c r="V66" i="16"/>
  <c r="U66" i="16"/>
  <c r="T66" i="16"/>
  <c r="S66" i="16"/>
  <c r="R66" i="16"/>
  <c r="Q66" i="16"/>
  <c r="P66" i="16"/>
  <c r="K66" i="16"/>
  <c r="H66" i="16"/>
  <c r="I66" i="16" s="1"/>
  <c r="G66" i="16"/>
  <c r="W65" i="16"/>
  <c r="V65" i="16"/>
  <c r="U65" i="16"/>
  <c r="T65" i="16"/>
  <c r="S65" i="16"/>
  <c r="R65" i="16"/>
  <c r="Q65" i="16"/>
  <c r="P65" i="16"/>
  <c r="K65" i="16"/>
  <c r="I65" i="16"/>
  <c r="H65" i="16"/>
  <c r="G65" i="16"/>
  <c r="V64" i="16"/>
  <c r="P64" i="16"/>
  <c r="O64" i="16"/>
  <c r="Q64" i="16" s="1"/>
  <c r="N64" i="16"/>
  <c r="M64" i="16"/>
  <c r="L64" i="16"/>
  <c r="R64" i="16" s="1"/>
  <c r="J64" i="16"/>
  <c r="F64" i="16"/>
  <c r="E64" i="16"/>
  <c r="D64" i="16"/>
  <c r="A64" i="16"/>
  <c r="U63" i="16"/>
  <c r="T63" i="16"/>
  <c r="S63" i="16"/>
  <c r="R63" i="16"/>
  <c r="Q63" i="16"/>
  <c r="P63" i="16"/>
  <c r="K63" i="16"/>
  <c r="I63" i="16"/>
  <c r="H63" i="16"/>
  <c r="G63" i="16"/>
  <c r="W62" i="16"/>
  <c r="V62" i="16"/>
  <c r="U62" i="16"/>
  <c r="T62" i="16"/>
  <c r="S62" i="16"/>
  <c r="R62" i="16"/>
  <c r="Q62" i="16"/>
  <c r="P62" i="16"/>
  <c r="K62" i="16"/>
  <c r="H62" i="16"/>
  <c r="G62" i="16"/>
  <c r="I62" i="16" s="1"/>
  <c r="W61" i="16"/>
  <c r="V61" i="16"/>
  <c r="U61" i="16"/>
  <c r="T61" i="16"/>
  <c r="S61" i="16"/>
  <c r="R61" i="16"/>
  <c r="Q61" i="16"/>
  <c r="P61" i="16"/>
  <c r="K61" i="16"/>
  <c r="I61" i="16"/>
  <c r="H61" i="16"/>
  <c r="G61" i="16"/>
  <c r="W60" i="16"/>
  <c r="V60" i="16"/>
  <c r="U60" i="16"/>
  <c r="T60" i="16"/>
  <c r="S60" i="16"/>
  <c r="R60" i="16"/>
  <c r="Q60" i="16"/>
  <c r="P60" i="16"/>
  <c r="K60" i="16"/>
  <c r="H60" i="16"/>
  <c r="G60" i="16"/>
  <c r="I60" i="16" s="1"/>
  <c r="W59" i="16"/>
  <c r="V59" i="16"/>
  <c r="U59" i="16"/>
  <c r="T59" i="16"/>
  <c r="S59" i="16"/>
  <c r="R59" i="16"/>
  <c r="Q59" i="16"/>
  <c r="P59" i="16"/>
  <c r="K59" i="16"/>
  <c r="I59" i="16"/>
  <c r="H59" i="16"/>
  <c r="G59" i="16"/>
  <c r="W58" i="16"/>
  <c r="V58" i="16"/>
  <c r="U58" i="16"/>
  <c r="T58" i="16"/>
  <c r="T64" i="16" s="1"/>
  <c r="S58" i="16"/>
  <c r="R58" i="16"/>
  <c r="Q58" i="16"/>
  <c r="P58" i="16"/>
  <c r="K58" i="16"/>
  <c r="H58" i="16"/>
  <c r="G58" i="16"/>
  <c r="I58" i="16" s="1"/>
  <c r="O57" i="16"/>
  <c r="N57" i="16"/>
  <c r="M57" i="16"/>
  <c r="L57" i="16"/>
  <c r="R57" i="16" s="1"/>
  <c r="J57" i="16"/>
  <c r="F57" i="16"/>
  <c r="G57" i="16" s="1"/>
  <c r="E57" i="16"/>
  <c r="D57" i="16"/>
  <c r="V57" i="16" s="1"/>
  <c r="A57" i="16"/>
  <c r="U56" i="16"/>
  <c r="T56" i="16"/>
  <c r="S56" i="16"/>
  <c r="R56" i="16"/>
  <c r="Q56" i="16"/>
  <c r="P56" i="16"/>
  <c r="K56" i="16"/>
  <c r="H56" i="16"/>
  <c r="I56" i="16" s="1"/>
  <c r="G56" i="16"/>
  <c r="W55" i="16"/>
  <c r="V55" i="16"/>
  <c r="U55" i="16"/>
  <c r="T55" i="16"/>
  <c r="S55" i="16"/>
  <c r="R55" i="16"/>
  <c r="Q55" i="16"/>
  <c r="P55" i="16"/>
  <c r="K55" i="16"/>
  <c r="H55" i="16"/>
  <c r="G55" i="16"/>
  <c r="W54" i="16"/>
  <c r="V54" i="16"/>
  <c r="U54" i="16"/>
  <c r="T54" i="16"/>
  <c r="S54" i="16"/>
  <c r="R54" i="16"/>
  <c r="Q54" i="16"/>
  <c r="P54" i="16"/>
  <c r="K54" i="16"/>
  <c r="H54" i="16"/>
  <c r="G54" i="16"/>
  <c r="W53" i="16"/>
  <c r="V53" i="16"/>
  <c r="U53" i="16"/>
  <c r="T53" i="16"/>
  <c r="S53" i="16"/>
  <c r="R53" i="16"/>
  <c r="Q53" i="16"/>
  <c r="P53" i="16"/>
  <c r="K53" i="16"/>
  <c r="H53" i="16"/>
  <c r="G53" i="16"/>
  <c r="W52" i="16"/>
  <c r="V52" i="16"/>
  <c r="U52" i="16"/>
  <c r="T52" i="16"/>
  <c r="S52" i="16"/>
  <c r="R52" i="16"/>
  <c r="Q52" i="16"/>
  <c r="P52" i="16"/>
  <c r="K52" i="16"/>
  <c r="H52" i="16"/>
  <c r="I52" i="16" s="1"/>
  <c r="G52" i="16"/>
  <c r="W51" i="16"/>
  <c r="V51" i="16"/>
  <c r="U51" i="16"/>
  <c r="T51" i="16"/>
  <c r="S51" i="16"/>
  <c r="R51" i="16"/>
  <c r="Q51" i="16"/>
  <c r="P51" i="16"/>
  <c r="K51" i="16"/>
  <c r="H51" i="16"/>
  <c r="I51" i="16" s="1"/>
  <c r="G51" i="16"/>
  <c r="W50" i="16"/>
  <c r="R50" i="16"/>
  <c r="O50" i="16"/>
  <c r="P50" i="16" s="1"/>
  <c r="N50" i="16"/>
  <c r="M50" i="16"/>
  <c r="L50" i="16"/>
  <c r="J50" i="16"/>
  <c r="H50" i="16"/>
  <c r="I50" i="16" s="1"/>
  <c r="F50" i="16"/>
  <c r="G50" i="16" s="1"/>
  <c r="E50" i="16"/>
  <c r="D50" i="16"/>
  <c r="V50" i="16" s="1"/>
  <c r="A50" i="16"/>
  <c r="U49" i="16"/>
  <c r="T49" i="16"/>
  <c r="S49" i="16"/>
  <c r="R49" i="16"/>
  <c r="Q49" i="16"/>
  <c r="P49" i="16"/>
  <c r="K49" i="16"/>
  <c r="H49" i="16"/>
  <c r="G49" i="16"/>
  <c r="W48" i="16"/>
  <c r="V48" i="16"/>
  <c r="U48" i="16"/>
  <c r="T48" i="16"/>
  <c r="S48" i="16"/>
  <c r="R48" i="16"/>
  <c r="Q48" i="16"/>
  <c r="P48" i="16"/>
  <c r="K48" i="16"/>
  <c r="H48" i="16"/>
  <c r="G48" i="16"/>
  <c r="I48" i="16" s="1"/>
  <c r="W47" i="16"/>
  <c r="V47" i="16"/>
  <c r="U47" i="16"/>
  <c r="T47" i="16"/>
  <c r="S47" i="16"/>
  <c r="R47" i="16"/>
  <c r="Q47" i="16"/>
  <c r="P47" i="16"/>
  <c r="K47" i="16"/>
  <c r="H47" i="16"/>
  <c r="G47" i="16"/>
  <c r="W46" i="16"/>
  <c r="V46" i="16"/>
  <c r="U46" i="16"/>
  <c r="T46" i="16"/>
  <c r="S46" i="16"/>
  <c r="R46" i="16"/>
  <c r="Q46" i="16"/>
  <c r="P46" i="16"/>
  <c r="K46" i="16"/>
  <c r="I46" i="16"/>
  <c r="H46" i="16"/>
  <c r="G46" i="16"/>
  <c r="W45" i="16"/>
  <c r="V45" i="16"/>
  <c r="U45" i="16"/>
  <c r="T45" i="16"/>
  <c r="S45" i="16"/>
  <c r="R45" i="16"/>
  <c r="Q45" i="16"/>
  <c r="P45" i="16"/>
  <c r="K45" i="16"/>
  <c r="H45" i="16"/>
  <c r="G45" i="16"/>
  <c r="W44" i="16"/>
  <c r="V44" i="16"/>
  <c r="U44" i="16"/>
  <c r="T44" i="16"/>
  <c r="S44" i="16"/>
  <c r="R44" i="16"/>
  <c r="Q44" i="16"/>
  <c r="P44" i="16"/>
  <c r="K44" i="16"/>
  <c r="I44" i="16"/>
  <c r="H44" i="16"/>
  <c r="G44" i="16"/>
  <c r="T43" i="16"/>
  <c r="R43" i="16"/>
  <c r="O43" i="16"/>
  <c r="Q43" i="16" s="1"/>
  <c r="N43" i="16"/>
  <c r="M43" i="16"/>
  <c r="L43" i="16"/>
  <c r="J43" i="16"/>
  <c r="K43" i="16" s="1"/>
  <c r="H43" i="16"/>
  <c r="F43" i="16"/>
  <c r="G43" i="16" s="1"/>
  <c r="E43" i="16"/>
  <c r="W43" i="16" s="1"/>
  <c r="D43" i="16"/>
  <c r="V43" i="16" s="1"/>
  <c r="A43" i="16"/>
  <c r="U42" i="16"/>
  <c r="T42" i="16"/>
  <c r="S42" i="16"/>
  <c r="R42" i="16"/>
  <c r="Q42" i="16"/>
  <c r="P42" i="16"/>
  <c r="K42" i="16"/>
  <c r="H42" i="16"/>
  <c r="I42" i="16" s="1"/>
  <c r="G42" i="16"/>
  <c r="W41" i="16"/>
  <c r="V41" i="16"/>
  <c r="U41" i="16"/>
  <c r="T41" i="16"/>
  <c r="S41" i="16"/>
  <c r="R41" i="16"/>
  <c r="Q41" i="16"/>
  <c r="P41" i="16"/>
  <c r="K41" i="16"/>
  <c r="H41" i="16"/>
  <c r="I41" i="16" s="1"/>
  <c r="G41" i="16"/>
  <c r="W40" i="16"/>
  <c r="V40" i="16"/>
  <c r="U40" i="16"/>
  <c r="T40" i="16"/>
  <c r="S40" i="16"/>
  <c r="R40" i="16"/>
  <c r="Q40" i="16"/>
  <c r="P40" i="16"/>
  <c r="K40" i="16"/>
  <c r="H40" i="16"/>
  <c r="I40" i="16" s="1"/>
  <c r="G40" i="16"/>
  <c r="W39" i="16"/>
  <c r="V39" i="16"/>
  <c r="U39" i="16"/>
  <c r="T39" i="16"/>
  <c r="S39" i="16"/>
  <c r="R39" i="16"/>
  <c r="Q39" i="16"/>
  <c r="P39" i="16"/>
  <c r="K39" i="16"/>
  <c r="H39" i="16"/>
  <c r="I39" i="16" s="1"/>
  <c r="G39" i="16"/>
  <c r="W38" i="16"/>
  <c r="V38" i="16"/>
  <c r="U38" i="16"/>
  <c r="T38" i="16"/>
  <c r="S38" i="16"/>
  <c r="R38" i="16"/>
  <c r="Q38" i="16"/>
  <c r="P38" i="16"/>
  <c r="K38" i="16"/>
  <c r="H38" i="16"/>
  <c r="I38" i="16" s="1"/>
  <c r="G38" i="16"/>
  <c r="W37" i="16"/>
  <c r="V37" i="16"/>
  <c r="U37" i="16"/>
  <c r="T37" i="16"/>
  <c r="S37" i="16"/>
  <c r="R37" i="16"/>
  <c r="Q37" i="16"/>
  <c r="P37" i="16"/>
  <c r="K37" i="16"/>
  <c r="H37" i="16"/>
  <c r="I37" i="16" s="1"/>
  <c r="G37" i="16"/>
  <c r="V36" i="16"/>
  <c r="R36" i="16"/>
  <c r="O36" i="16"/>
  <c r="N36" i="16"/>
  <c r="M36" i="16"/>
  <c r="L36" i="16"/>
  <c r="P36" i="16" s="1"/>
  <c r="J36" i="16"/>
  <c r="K36" i="16" s="1"/>
  <c r="G36" i="16"/>
  <c r="F36" i="16"/>
  <c r="E36" i="16"/>
  <c r="W36" i="16" s="1"/>
  <c r="D36" i="16"/>
  <c r="H36" i="16" s="1"/>
  <c r="I36" i="16" s="1"/>
  <c r="A36" i="16"/>
  <c r="W35" i="16"/>
  <c r="V35" i="16"/>
  <c r="U35" i="16"/>
  <c r="T35" i="16"/>
  <c r="S35" i="16"/>
  <c r="R35" i="16"/>
  <c r="Q35" i="16"/>
  <c r="P35" i="16"/>
  <c r="K35" i="16"/>
  <c r="H35" i="16"/>
  <c r="I35" i="16" s="1"/>
  <c r="G35" i="16"/>
  <c r="W34" i="16"/>
  <c r="V34" i="16"/>
  <c r="U34" i="16"/>
  <c r="T34" i="16"/>
  <c r="S34" i="16"/>
  <c r="R34" i="16"/>
  <c r="Q34" i="16"/>
  <c r="P34" i="16"/>
  <c r="K34" i="16"/>
  <c r="H34" i="16"/>
  <c r="G34" i="16"/>
  <c r="W33" i="16"/>
  <c r="V33" i="16"/>
  <c r="U33" i="16"/>
  <c r="T33" i="16"/>
  <c r="S33" i="16"/>
  <c r="R33" i="16"/>
  <c r="Q33" i="16"/>
  <c r="P33" i="16"/>
  <c r="K33" i="16"/>
  <c r="I33" i="16"/>
  <c r="H33" i="16"/>
  <c r="G33" i="16"/>
  <c r="W32" i="16"/>
  <c r="V32" i="16"/>
  <c r="U32" i="16"/>
  <c r="T32" i="16"/>
  <c r="T36" i="16" s="1"/>
  <c r="S32" i="16"/>
  <c r="R32" i="16"/>
  <c r="Q32" i="16"/>
  <c r="P32" i="16"/>
  <c r="K32" i="16"/>
  <c r="H32" i="16"/>
  <c r="I32" i="16" s="1"/>
  <c r="G32" i="16"/>
  <c r="W31" i="16"/>
  <c r="V31" i="16"/>
  <c r="U31" i="16"/>
  <c r="T31" i="16"/>
  <c r="S31" i="16"/>
  <c r="R31" i="16"/>
  <c r="Q31" i="16"/>
  <c r="P31" i="16"/>
  <c r="K31" i="16"/>
  <c r="H31" i="16"/>
  <c r="I31" i="16" s="1"/>
  <c r="G31" i="16"/>
  <c r="R30" i="16"/>
  <c r="P30" i="16"/>
  <c r="O30" i="16"/>
  <c r="Q30" i="16" s="1"/>
  <c r="N30" i="16"/>
  <c r="M30" i="16"/>
  <c r="L30" i="16"/>
  <c r="J30" i="16"/>
  <c r="K30" i="16" s="1"/>
  <c r="H30" i="16"/>
  <c r="I30" i="16" s="1"/>
  <c r="G30" i="16"/>
  <c r="F30" i="16"/>
  <c r="E30" i="16"/>
  <c r="W30" i="16" s="1"/>
  <c r="D30" i="16"/>
  <c r="V30" i="16" s="1"/>
  <c r="A30" i="16"/>
  <c r="W29" i="16"/>
  <c r="V29" i="16"/>
  <c r="U29" i="16"/>
  <c r="T29" i="16"/>
  <c r="S29" i="16"/>
  <c r="R29" i="16"/>
  <c r="Q29" i="16"/>
  <c r="P29" i="16"/>
  <c r="K29" i="16"/>
  <c r="H29" i="16"/>
  <c r="I29" i="16" s="1"/>
  <c r="G29" i="16"/>
  <c r="W28" i="16"/>
  <c r="V28" i="16"/>
  <c r="U28" i="16"/>
  <c r="T28" i="16"/>
  <c r="S28" i="16"/>
  <c r="R28" i="16"/>
  <c r="Q28" i="16"/>
  <c r="P28" i="16"/>
  <c r="K28" i="16"/>
  <c r="H28" i="16"/>
  <c r="I28" i="16" s="1"/>
  <c r="G28" i="16"/>
  <c r="W27" i="16"/>
  <c r="V27" i="16"/>
  <c r="U27" i="16"/>
  <c r="T27" i="16"/>
  <c r="S27" i="16"/>
  <c r="R27" i="16"/>
  <c r="Q27" i="16"/>
  <c r="P27" i="16"/>
  <c r="K27" i="16"/>
  <c r="H27" i="16"/>
  <c r="G27" i="16"/>
  <c r="W26" i="16"/>
  <c r="V26" i="16"/>
  <c r="U26" i="16"/>
  <c r="T26" i="16"/>
  <c r="S26" i="16"/>
  <c r="R26" i="16"/>
  <c r="Q26" i="16"/>
  <c r="P26" i="16"/>
  <c r="K26" i="16"/>
  <c r="H26" i="16"/>
  <c r="G26" i="16"/>
  <c r="W25" i="16"/>
  <c r="V25" i="16"/>
  <c r="U25" i="16"/>
  <c r="T25" i="16"/>
  <c r="S25" i="16"/>
  <c r="R25" i="16"/>
  <c r="Q25" i="16"/>
  <c r="P25" i="16"/>
  <c r="K25" i="16"/>
  <c r="H25" i="16"/>
  <c r="I25" i="16" s="1"/>
  <c r="G25" i="16"/>
  <c r="W24" i="16"/>
  <c r="R24" i="16"/>
  <c r="Q24" i="16"/>
  <c r="P24" i="16"/>
  <c r="O24" i="16"/>
  <c r="N24" i="16"/>
  <c r="M24" i="16"/>
  <c r="L24" i="16"/>
  <c r="J24" i="16"/>
  <c r="H24" i="16"/>
  <c r="G24" i="16"/>
  <c r="I24" i="16" s="1"/>
  <c r="F24" i="16"/>
  <c r="E24" i="16"/>
  <c r="D24" i="16"/>
  <c r="V24" i="16" s="1"/>
  <c r="W23" i="16"/>
  <c r="V23" i="16"/>
  <c r="U23" i="16"/>
  <c r="T23" i="16"/>
  <c r="S23" i="16"/>
  <c r="R23" i="16"/>
  <c r="Q23" i="16"/>
  <c r="P23" i="16"/>
  <c r="K23" i="16"/>
  <c r="H23" i="16"/>
  <c r="I23" i="16" s="1"/>
  <c r="G23" i="16"/>
  <c r="W22" i="16"/>
  <c r="V22" i="16"/>
  <c r="U22" i="16"/>
  <c r="T22" i="16"/>
  <c r="S22" i="16"/>
  <c r="R22" i="16"/>
  <c r="Q22" i="16"/>
  <c r="P22" i="16"/>
  <c r="K22" i="16"/>
  <c r="H22" i="16"/>
  <c r="I22" i="16" s="1"/>
  <c r="G22" i="16"/>
  <c r="W21" i="16"/>
  <c r="V21" i="16"/>
  <c r="U21" i="16"/>
  <c r="T21" i="16"/>
  <c r="S21" i="16"/>
  <c r="R21" i="16"/>
  <c r="Q21" i="16"/>
  <c r="P21" i="16"/>
  <c r="K21" i="16"/>
  <c r="H21" i="16"/>
  <c r="I21" i="16" s="1"/>
  <c r="G21" i="16"/>
  <c r="W20" i="16"/>
  <c r="V20" i="16"/>
  <c r="U20" i="16"/>
  <c r="T20" i="16"/>
  <c r="S20" i="16"/>
  <c r="R20" i="16"/>
  <c r="Q20" i="16"/>
  <c r="P20" i="16"/>
  <c r="K20" i="16"/>
  <c r="H20" i="16"/>
  <c r="I20" i="16" s="1"/>
  <c r="G20" i="16"/>
  <c r="W19" i="16"/>
  <c r="V19" i="16"/>
  <c r="U19" i="16"/>
  <c r="T19" i="16"/>
  <c r="T24" i="16" s="1"/>
  <c r="S19" i="16"/>
  <c r="R19" i="16"/>
  <c r="Q19" i="16"/>
  <c r="P19" i="16"/>
  <c r="K19" i="16"/>
  <c r="I19" i="16"/>
  <c r="H19" i="16"/>
  <c r="G19" i="16"/>
  <c r="O18" i="16"/>
  <c r="Q18" i="16" s="1"/>
  <c r="N18" i="16"/>
  <c r="M18" i="16"/>
  <c r="L18" i="16"/>
  <c r="K18" i="16"/>
  <c r="J18" i="16"/>
  <c r="F18" i="16"/>
  <c r="E18" i="16"/>
  <c r="G18" i="16" s="1"/>
  <c r="D18" i="16"/>
  <c r="W17" i="16"/>
  <c r="V17" i="16"/>
  <c r="U17" i="16"/>
  <c r="T17" i="16"/>
  <c r="S17" i="16"/>
  <c r="R17" i="16"/>
  <c r="Q17" i="16"/>
  <c r="P17" i="16"/>
  <c r="K17" i="16"/>
  <c r="H17" i="16"/>
  <c r="I17" i="16" s="1"/>
  <c r="G17" i="16"/>
  <c r="W16" i="16"/>
  <c r="V16" i="16"/>
  <c r="U16" i="16"/>
  <c r="T16" i="16"/>
  <c r="S16" i="16"/>
  <c r="R16" i="16"/>
  <c r="Q16" i="16"/>
  <c r="P16" i="16"/>
  <c r="K16" i="16"/>
  <c r="H16" i="16"/>
  <c r="G16" i="16"/>
  <c r="W15" i="16"/>
  <c r="V15" i="16"/>
  <c r="U15" i="16"/>
  <c r="T15" i="16"/>
  <c r="S15" i="16"/>
  <c r="R15" i="16"/>
  <c r="Q15" i="16"/>
  <c r="P15" i="16"/>
  <c r="K15" i="16"/>
  <c r="H15" i="16"/>
  <c r="G15" i="16"/>
  <c r="W14" i="16"/>
  <c r="V14" i="16"/>
  <c r="U14" i="16"/>
  <c r="T14" i="16"/>
  <c r="S14" i="16"/>
  <c r="R14" i="16"/>
  <c r="Q14" i="16"/>
  <c r="P14" i="16"/>
  <c r="K14" i="16"/>
  <c r="H14" i="16"/>
  <c r="G14" i="16"/>
  <c r="W13" i="16"/>
  <c r="V13" i="16"/>
  <c r="U13" i="16"/>
  <c r="T13" i="16"/>
  <c r="T18" i="16" s="1"/>
  <c r="S13" i="16"/>
  <c r="R13" i="16"/>
  <c r="Q13" i="16"/>
  <c r="P13" i="16"/>
  <c r="K13" i="16"/>
  <c r="H13" i="16"/>
  <c r="I13" i="16" s="1"/>
  <c r="G13" i="16"/>
  <c r="F8" i="16"/>
  <c r="F5" i="16"/>
  <c r="K4" i="16"/>
  <c r="K5" i="16" s="1"/>
  <c r="F4" i="16"/>
  <c r="C4" i="16"/>
  <c r="Y2" i="16"/>
  <c r="X2" i="16"/>
  <c r="Y372" i="15"/>
  <c r="X372" i="15"/>
  <c r="W372" i="15"/>
  <c r="V372" i="15"/>
  <c r="T372" i="15"/>
  <c r="R372" i="15"/>
  <c r="Q372" i="15"/>
  <c r="P372" i="15"/>
  <c r="O372" i="15"/>
  <c r="S372" i="15" s="1"/>
  <c r="N372" i="15"/>
  <c r="M372" i="15"/>
  <c r="L372" i="15"/>
  <c r="U372" i="15" s="1"/>
  <c r="J372" i="15"/>
  <c r="H372" i="15"/>
  <c r="G372" i="15"/>
  <c r="F372" i="15"/>
  <c r="E372" i="15"/>
  <c r="D372" i="15"/>
  <c r="A372" i="15"/>
  <c r="U371" i="15"/>
  <c r="S371" i="15"/>
  <c r="R371" i="15"/>
  <c r="Q371" i="15"/>
  <c r="P371" i="15"/>
  <c r="K371" i="15"/>
  <c r="H371" i="15"/>
  <c r="G371" i="15"/>
  <c r="U370" i="15"/>
  <c r="S370" i="15"/>
  <c r="R370" i="15"/>
  <c r="Q370" i="15"/>
  <c r="P370" i="15"/>
  <c r="K370" i="15"/>
  <c r="H370" i="15"/>
  <c r="G370" i="15"/>
  <c r="U369" i="15"/>
  <c r="S369" i="15"/>
  <c r="R369" i="15"/>
  <c r="Q369" i="15"/>
  <c r="P369" i="15"/>
  <c r="K369" i="15"/>
  <c r="H369" i="15"/>
  <c r="I369" i="15" s="1"/>
  <c r="G369" i="15"/>
  <c r="U368" i="15"/>
  <c r="S368" i="15"/>
  <c r="R368" i="15"/>
  <c r="Q368" i="15"/>
  <c r="P368" i="15"/>
  <c r="K368" i="15"/>
  <c r="I368" i="15"/>
  <c r="H368" i="15"/>
  <c r="G368" i="15"/>
  <c r="U367" i="15"/>
  <c r="S367" i="15"/>
  <c r="R367" i="15"/>
  <c r="Q367" i="15"/>
  <c r="P367" i="15"/>
  <c r="K367" i="15"/>
  <c r="H367" i="15"/>
  <c r="G367" i="15"/>
  <c r="I367" i="15" s="1"/>
  <c r="U366" i="15"/>
  <c r="S366" i="15"/>
  <c r="R366" i="15"/>
  <c r="Q366" i="15"/>
  <c r="P366" i="15"/>
  <c r="K366" i="15"/>
  <c r="K372" i="15" s="1"/>
  <c r="H366" i="15"/>
  <c r="I366" i="15" s="1"/>
  <c r="I372" i="15" s="1"/>
  <c r="G366" i="15"/>
  <c r="V365" i="15"/>
  <c r="U365" i="15"/>
  <c r="O365" i="15"/>
  <c r="N365" i="15"/>
  <c r="M365" i="15"/>
  <c r="L365" i="15"/>
  <c r="R365" i="15" s="1"/>
  <c r="J365" i="15"/>
  <c r="F365" i="15"/>
  <c r="E365" i="15"/>
  <c r="D365" i="15"/>
  <c r="X365" i="15" s="1"/>
  <c r="A365" i="15"/>
  <c r="U364" i="15"/>
  <c r="T364" i="15"/>
  <c r="S364" i="15"/>
  <c r="R364" i="15"/>
  <c r="Q364" i="15"/>
  <c r="P364" i="15"/>
  <c r="K364" i="15"/>
  <c r="I364" i="15"/>
  <c r="H364" i="15"/>
  <c r="G364" i="15"/>
  <c r="A364" i="15"/>
  <c r="U363" i="15"/>
  <c r="T363" i="15"/>
  <c r="S363" i="15"/>
  <c r="R363" i="15"/>
  <c r="Q363" i="15"/>
  <c r="P363" i="15"/>
  <c r="K363" i="15"/>
  <c r="H363" i="15"/>
  <c r="I363" i="15" s="1"/>
  <c r="G363" i="15"/>
  <c r="U362" i="15"/>
  <c r="T362" i="15"/>
  <c r="S362" i="15"/>
  <c r="R362" i="15"/>
  <c r="Q362" i="15"/>
  <c r="P362" i="15"/>
  <c r="K362" i="15"/>
  <c r="I362" i="15"/>
  <c r="H362" i="15"/>
  <c r="G362" i="15"/>
  <c r="A362" i="15"/>
  <c r="U361" i="15"/>
  <c r="T361" i="15"/>
  <c r="S361" i="15"/>
  <c r="R361" i="15"/>
  <c r="Q361" i="15"/>
  <c r="P361" i="15"/>
  <c r="K361" i="15"/>
  <c r="I361" i="15"/>
  <c r="H361" i="15"/>
  <c r="G361" i="15"/>
  <c r="A361" i="15"/>
  <c r="U360" i="15"/>
  <c r="T360" i="15"/>
  <c r="S360" i="15"/>
  <c r="R360" i="15"/>
  <c r="Q360" i="15"/>
  <c r="P360" i="15"/>
  <c r="K360" i="15"/>
  <c r="H360" i="15"/>
  <c r="G360" i="15"/>
  <c r="A360" i="15"/>
  <c r="U359" i="15"/>
  <c r="T359" i="15"/>
  <c r="T365" i="15" s="1"/>
  <c r="S359" i="15"/>
  <c r="R359" i="15"/>
  <c r="Q359" i="15"/>
  <c r="P359" i="15"/>
  <c r="K359" i="15"/>
  <c r="H359" i="15"/>
  <c r="G359" i="15"/>
  <c r="I359" i="15" s="1"/>
  <c r="A359" i="15"/>
  <c r="S358" i="15"/>
  <c r="O358" i="15"/>
  <c r="Q358" i="15" s="1"/>
  <c r="N358" i="15"/>
  <c r="U358" i="15" s="1"/>
  <c r="M358" i="15"/>
  <c r="L358" i="15"/>
  <c r="R358" i="15" s="1"/>
  <c r="J358" i="15"/>
  <c r="F358" i="15"/>
  <c r="E358" i="15"/>
  <c r="Y358" i="15" s="1"/>
  <c r="D358" i="15"/>
  <c r="X358" i="15" s="1"/>
  <c r="A358" i="15"/>
  <c r="U357" i="15"/>
  <c r="T357" i="15"/>
  <c r="S357" i="15"/>
  <c r="R357" i="15"/>
  <c r="Q357" i="15"/>
  <c r="P357" i="15"/>
  <c r="K357" i="15"/>
  <c r="I357" i="15"/>
  <c r="H357" i="15"/>
  <c r="G357" i="15"/>
  <c r="A357" i="15"/>
  <c r="U356" i="15"/>
  <c r="T356" i="15"/>
  <c r="S356" i="15"/>
  <c r="R356" i="15"/>
  <c r="Q356" i="15"/>
  <c r="P356" i="15"/>
  <c r="K356" i="15"/>
  <c r="H356" i="15"/>
  <c r="G356" i="15"/>
  <c r="U355" i="15"/>
  <c r="T355" i="15"/>
  <c r="S355" i="15"/>
  <c r="R355" i="15"/>
  <c r="Q355" i="15"/>
  <c r="P355" i="15"/>
  <c r="K355" i="15"/>
  <c r="H355" i="15"/>
  <c r="I355" i="15" s="1"/>
  <c r="G355" i="15"/>
  <c r="A355" i="15"/>
  <c r="U354" i="15"/>
  <c r="T354" i="15"/>
  <c r="S354" i="15"/>
  <c r="R354" i="15"/>
  <c r="Q354" i="15"/>
  <c r="P354" i="15"/>
  <c r="K354" i="15"/>
  <c r="I354" i="15"/>
  <c r="H354" i="15"/>
  <c r="G354" i="15"/>
  <c r="A354" i="15"/>
  <c r="U353" i="15"/>
  <c r="T353" i="15"/>
  <c r="S353" i="15"/>
  <c r="R353" i="15"/>
  <c r="Q353" i="15"/>
  <c r="P353" i="15"/>
  <c r="K353" i="15"/>
  <c r="H353" i="15"/>
  <c r="G353" i="15"/>
  <c r="A353" i="15"/>
  <c r="U352" i="15"/>
  <c r="T352" i="15"/>
  <c r="S352" i="15"/>
  <c r="R352" i="15"/>
  <c r="Q352" i="15"/>
  <c r="P352" i="15"/>
  <c r="K352" i="15"/>
  <c r="H352" i="15"/>
  <c r="G352" i="15"/>
  <c r="I352" i="15" s="1"/>
  <c r="A352" i="15"/>
  <c r="W351" i="15"/>
  <c r="O351" i="15"/>
  <c r="Q351" i="15" s="1"/>
  <c r="N351" i="15"/>
  <c r="U351" i="15" s="1"/>
  <c r="M351" i="15"/>
  <c r="L351" i="15"/>
  <c r="R351" i="15" s="1"/>
  <c r="K351" i="15"/>
  <c r="J351" i="15"/>
  <c r="F351" i="15"/>
  <c r="E351" i="15"/>
  <c r="Y351" i="15" s="1"/>
  <c r="D351" i="15"/>
  <c r="X351" i="15" s="1"/>
  <c r="A351" i="15"/>
  <c r="U350" i="15"/>
  <c r="T350" i="15"/>
  <c r="S350" i="15"/>
  <c r="R350" i="15"/>
  <c r="Q350" i="15"/>
  <c r="P350" i="15"/>
  <c r="K350" i="15"/>
  <c r="I350" i="15"/>
  <c r="H350" i="15"/>
  <c r="G350" i="15"/>
  <c r="A350" i="15"/>
  <c r="U349" i="15"/>
  <c r="T349" i="15"/>
  <c r="S349" i="15"/>
  <c r="R349" i="15"/>
  <c r="Q349" i="15"/>
  <c r="P349" i="15"/>
  <c r="K349" i="15"/>
  <c r="H349" i="15"/>
  <c r="G349" i="15"/>
  <c r="U348" i="15"/>
  <c r="T348" i="15"/>
  <c r="S348" i="15"/>
  <c r="R348" i="15"/>
  <c r="Q348" i="15"/>
  <c r="P348" i="15"/>
  <c r="K348" i="15"/>
  <c r="H348" i="15"/>
  <c r="I348" i="15" s="1"/>
  <c r="G348" i="15"/>
  <c r="A348" i="15"/>
  <c r="U347" i="15"/>
  <c r="T347" i="15"/>
  <c r="S347" i="15"/>
  <c r="R347" i="15"/>
  <c r="Q347" i="15"/>
  <c r="P347" i="15"/>
  <c r="K347" i="15"/>
  <c r="I347" i="15"/>
  <c r="H347" i="15"/>
  <c r="G347" i="15"/>
  <c r="A347" i="15"/>
  <c r="U346" i="15"/>
  <c r="T346" i="15"/>
  <c r="S346" i="15"/>
  <c r="R346" i="15"/>
  <c r="Q346" i="15"/>
  <c r="P346" i="15"/>
  <c r="K346" i="15"/>
  <c r="H346" i="15"/>
  <c r="I346" i="15" s="1"/>
  <c r="G346" i="15"/>
  <c r="A346" i="15"/>
  <c r="U345" i="15"/>
  <c r="T345" i="15"/>
  <c r="T351" i="15" s="1"/>
  <c r="S345" i="15"/>
  <c r="R345" i="15"/>
  <c r="Q345" i="15"/>
  <c r="P345" i="15"/>
  <c r="K345" i="15"/>
  <c r="H345" i="15"/>
  <c r="G345" i="15"/>
  <c r="I345" i="15" s="1"/>
  <c r="A345" i="15"/>
  <c r="W344" i="15"/>
  <c r="U344" i="15"/>
  <c r="O344" i="15"/>
  <c r="Q344" i="15" s="1"/>
  <c r="N344" i="15"/>
  <c r="M344" i="15"/>
  <c r="L344" i="15"/>
  <c r="R344" i="15" s="1"/>
  <c r="K344" i="15"/>
  <c r="J344" i="15"/>
  <c r="G344" i="15"/>
  <c r="F344" i="15"/>
  <c r="E344" i="15"/>
  <c r="Y344" i="15" s="1"/>
  <c r="D344" i="15"/>
  <c r="X344" i="15" s="1"/>
  <c r="A344" i="15"/>
  <c r="U343" i="15"/>
  <c r="T343" i="15"/>
  <c r="S343" i="15"/>
  <c r="R343" i="15"/>
  <c r="Q343" i="15"/>
  <c r="P343" i="15"/>
  <c r="K343" i="15"/>
  <c r="I343" i="15"/>
  <c r="H343" i="15"/>
  <c r="G343" i="15"/>
  <c r="A343" i="15"/>
  <c r="U342" i="15"/>
  <c r="T342" i="15"/>
  <c r="S342" i="15"/>
  <c r="R342" i="15"/>
  <c r="Q342" i="15"/>
  <c r="P342" i="15"/>
  <c r="K342" i="15"/>
  <c r="H342" i="15"/>
  <c r="G342" i="15"/>
  <c r="U341" i="15"/>
  <c r="T341" i="15"/>
  <c r="S341" i="15"/>
  <c r="R341" i="15"/>
  <c r="Q341" i="15"/>
  <c r="P341" i="15"/>
  <c r="K341" i="15"/>
  <c r="I341" i="15"/>
  <c r="H341" i="15"/>
  <c r="G341" i="15"/>
  <c r="A341" i="15"/>
  <c r="U340" i="15"/>
  <c r="T340" i="15"/>
  <c r="S340" i="15"/>
  <c r="R340" i="15"/>
  <c r="Q340" i="15"/>
  <c r="P340" i="15"/>
  <c r="K340" i="15"/>
  <c r="I340" i="15"/>
  <c r="H340" i="15"/>
  <c r="G340" i="15"/>
  <c r="A340" i="15"/>
  <c r="U339" i="15"/>
  <c r="T339" i="15"/>
  <c r="S339" i="15"/>
  <c r="R339" i="15"/>
  <c r="Q339" i="15"/>
  <c r="P339" i="15"/>
  <c r="K339" i="15"/>
  <c r="H339" i="15"/>
  <c r="I339" i="15" s="1"/>
  <c r="G339" i="15"/>
  <c r="A339" i="15"/>
  <c r="U338" i="15"/>
  <c r="T338" i="15"/>
  <c r="S338" i="15"/>
  <c r="R338" i="15"/>
  <c r="Q338" i="15"/>
  <c r="P338" i="15"/>
  <c r="K338" i="15"/>
  <c r="I338" i="15"/>
  <c r="H338" i="15"/>
  <c r="G338" i="15"/>
  <c r="A338" i="15"/>
  <c r="U337" i="15"/>
  <c r="O337" i="15"/>
  <c r="N337" i="15"/>
  <c r="M337" i="15"/>
  <c r="L337" i="15"/>
  <c r="R337" i="15" s="1"/>
  <c r="J337" i="15"/>
  <c r="F337" i="15"/>
  <c r="E337" i="15"/>
  <c r="D337" i="15"/>
  <c r="X337" i="15" s="1"/>
  <c r="A337" i="15"/>
  <c r="U336" i="15"/>
  <c r="T336" i="15"/>
  <c r="S336" i="15"/>
  <c r="R336" i="15"/>
  <c r="Q336" i="15"/>
  <c r="P336" i="15"/>
  <c r="K336" i="15"/>
  <c r="I336" i="15"/>
  <c r="H336" i="15"/>
  <c r="G336" i="15"/>
  <c r="A336" i="15"/>
  <c r="U335" i="15"/>
  <c r="T335" i="15"/>
  <c r="S335" i="15"/>
  <c r="R335" i="15"/>
  <c r="Q335" i="15"/>
  <c r="P335" i="15"/>
  <c r="K335" i="15"/>
  <c r="H335" i="15"/>
  <c r="I335" i="15" s="1"/>
  <c r="G335" i="15"/>
  <c r="U334" i="15"/>
  <c r="T334" i="15"/>
  <c r="S334" i="15"/>
  <c r="R334" i="15"/>
  <c r="Q334" i="15"/>
  <c r="P334" i="15"/>
  <c r="K334" i="15"/>
  <c r="I334" i="15"/>
  <c r="H334" i="15"/>
  <c r="G334" i="15"/>
  <c r="A334" i="15"/>
  <c r="U333" i="15"/>
  <c r="T333" i="15"/>
  <c r="S333" i="15"/>
  <c r="R333" i="15"/>
  <c r="Q333" i="15"/>
  <c r="P333" i="15"/>
  <c r="K333" i="15"/>
  <c r="I333" i="15"/>
  <c r="H333" i="15"/>
  <c r="G333" i="15"/>
  <c r="A333" i="15"/>
  <c r="U332" i="15"/>
  <c r="T332" i="15"/>
  <c r="S332" i="15"/>
  <c r="R332" i="15"/>
  <c r="Q332" i="15"/>
  <c r="P332" i="15"/>
  <c r="K332" i="15"/>
  <c r="H332" i="15"/>
  <c r="G332" i="15"/>
  <c r="A332" i="15"/>
  <c r="U331" i="15"/>
  <c r="T331" i="15"/>
  <c r="T337" i="15" s="1"/>
  <c r="S331" i="15"/>
  <c r="R331" i="15"/>
  <c r="Q331" i="15"/>
  <c r="P331" i="15"/>
  <c r="K331" i="15"/>
  <c r="H331" i="15"/>
  <c r="G331" i="15"/>
  <c r="I331" i="15" s="1"/>
  <c r="A331" i="15"/>
  <c r="S330" i="15"/>
  <c r="O330" i="15"/>
  <c r="Q330" i="15" s="1"/>
  <c r="N330" i="15"/>
  <c r="U330" i="15" s="1"/>
  <c r="M330" i="15"/>
  <c r="L330" i="15"/>
  <c r="R330" i="15" s="1"/>
  <c r="J330" i="15"/>
  <c r="F330" i="15"/>
  <c r="E330" i="15"/>
  <c r="Y330" i="15" s="1"/>
  <c r="D330" i="15"/>
  <c r="X330" i="15" s="1"/>
  <c r="A330" i="15"/>
  <c r="U329" i="15"/>
  <c r="T329" i="15"/>
  <c r="S329" i="15"/>
  <c r="R329" i="15"/>
  <c r="Q329" i="15"/>
  <c r="P329" i="15"/>
  <c r="K329" i="15"/>
  <c r="I329" i="15"/>
  <c r="H329" i="15"/>
  <c r="G329" i="15"/>
  <c r="A329" i="15"/>
  <c r="U328" i="15"/>
  <c r="T328" i="15"/>
  <c r="S328" i="15"/>
  <c r="R328" i="15"/>
  <c r="Q328" i="15"/>
  <c r="P328" i="15"/>
  <c r="K328" i="15"/>
  <c r="H328" i="15"/>
  <c r="G328" i="15"/>
  <c r="U327" i="15"/>
  <c r="T327" i="15"/>
  <c r="S327" i="15"/>
  <c r="R327" i="15"/>
  <c r="Q327" i="15"/>
  <c r="P327" i="15"/>
  <c r="K327" i="15"/>
  <c r="H327" i="15"/>
  <c r="I327" i="15" s="1"/>
  <c r="G327" i="15"/>
  <c r="A327" i="15"/>
  <c r="U326" i="15"/>
  <c r="T326" i="15"/>
  <c r="S326" i="15"/>
  <c r="R326" i="15"/>
  <c r="Q326" i="15"/>
  <c r="P326" i="15"/>
  <c r="K326" i="15"/>
  <c r="I326" i="15"/>
  <c r="H326" i="15"/>
  <c r="G326" i="15"/>
  <c r="A326" i="15"/>
  <c r="U325" i="15"/>
  <c r="T325" i="15"/>
  <c r="S325" i="15"/>
  <c r="R325" i="15"/>
  <c r="Q325" i="15"/>
  <c r="P325" i="15"/>
  <c r="K325" i="15"/>
  <c r="H325" i="15"/>
  <c r="G325" i="15"/>
  <c r="A325" i="15"/>
  <c r="U324" i="15"/>
  <c r="T324" i="15"/>
  <c r="S324" i="15"/>
  <c r="R324" i="15"/>
  <c r="Q324" i="15"/>
  <c r="P324" i="15"/>
  <c r="K324" i="15"/>
  <c r="H324" i="15"/>
  <c r="G324" i="15"/>
  <c r="I324" i="15" s="1"/>
  <c r="A324" i="15"/>
  <c r="W323" i="15"/>
  <c r="O323" i="15"/>
  <c r="Q323" i="15" s="1"/>
  <c r="N323" i="15"/>
  <c r="U323" i="15" s="1"/>
  <c r="M323" i="15"/>
  <c r="L323" i="15"/>
  <c r="R323" i="15" s="1"/>
  <c r="K323" i="15"/>
  <c r="J323" i="15"/>
  <c r="F323" i="15"/>
  <c r="E323" i="15"/>
  <c r="Y323" i="15" s="1"/>
  <c r="D323" i="15"/>
  <c r="X323" i="15" s="1"/>
  <c r="A323" i="15"/>
  <c r="U322" i="15"/>
  <c r="T322" i="15"/>
  <c r="S322" i="15"/>
  <c r="R322" i="15"/>
  <c r="Q322" i="15"/>
  <c r="P322" i="15"/>
  <c r="K322" i="15"/>
  <c r="I322" i="15"/>
  <c r="H322" i="15"/>
  <c r="G322" i="15"/>
  <c r="A322" i="15"/>
  <c r="U321" i="15"/>
  <c r="T321" i="15"/>
  <c r="S321" i="15"/>
  <c r="R321" i="15"/>
  <c r="Q321" i="15"/>
  <c r="P321" i="15"/>
  <c r="K321" i="15"/>
  <c r="H321" i="15"/>
  <c r="G321" i="15"/>
  <c r="U320" i="15"/>
  <c r="T320" i="15"/>
  <c r="S320" i="15"/>
  <c r="R320" i="15"/>
  <c r="Q320" i="15"/>
  <c r="P320" i="15"/>
  <c r="K320" i="15"/>
  <c r="H320" i="15"/>
  <c r="I320" i="15" s="1"/>
  <c r="G320" i="15"/>
  <c r="A320" i="15"/>
  <c r="U319" i="15"/>
  <c r="T319" i="15"/>
  <c r="S319" i="15"/>
  <c r="R319" i="15"/>
  <c r="Q319" i="15"/>
  <c r="P319" i="15"/>
  <c r="K319" i="15"/>
  <c r="I319" i="15"/>
  <c r="H319" i="15"/>
  <c r="G319" i="15"/>
  <c r="A319" i="15"/>
  <c r="U318" i="15"/>
  <c r="T318" i="15"/>
  <c r="S318" i="15"/>
  <c r="R318" i="15"/>
  <c r="Q318" i="15"/>
  <c r="P318" i="15"/>
  <c r="K318" i="15"/>
  <c r="H318" i="15"/>
  <c r="I318" i="15" s="1"/>
  <c r="G318" i="15"/>
  <c r="A318" i="15"/>
  <c r="U317" i="15"/>
  <c r="T317" i="15"/>
  <c r="T323" i="15" s="1"/>
  <c r="S317" i="15"/>
  <c r="R317" i="15"/>
  <c r="Q317" i="15"/>
  <c r="P317" i="15"/>
  <c r="K317" i="15"/>
  <c r="H317" i="15"/>
  <c r="G317" i="15"/>
  <c r="I317" i="15" s="1"/>
  <c r="A317" i="15"/>
  <c r="W316" i="15"/>
  <c r="U316" i="15"/>
  <c r="O316" i="15"/>
  <c r="Q316" i="15" s="1"/>
  <c r="N316" i="15"/>
  <c r="M316" i="15"/>
  <c r="L316" i="15"/>
  <c r="R316" i="15" s="1"/>
  <c r="K316" i="15"/>
  <c r="J316" i="15"/>
  <c r="G316" i="15"/>
  <c r="F316" i="15"/>
  <c r="E316" i="15"/>
  <c r="Y316" i="15" s="1"/>
  <c r="D316" i="15"/>
  <c r="X316" i="15" s="1"/>
  <c r="A316" i="15"/>
  <c r="U315" i="15"/>
  <c r="T315" i="15"/>
  <c r="S315" i="15"/>
  <c r="R315" i="15"/>
  <c r="Q315" i="15"/>
  <c r="P315" i="15"/>
  <c r="K315" i="15"/>
  <c r="I315" i="15"/>
  <c r="H315" i="15"/>
  <c r="G315" i="15"/>
  <c r="A315" i="15"/>
  <c r="U314" i="15"/>
  <c r="T314" i="15"/>
  <c r="S314" i="15"/>
  <c r="R314" i="15"/>
  <c r="Q314" i="15"/>
  <c r="P314" i="15"/>
  <c r="K314" i="15"/>
  <c r="H314" i="15"/>
  <c r="G314" i="15"/>
  <c r="U313" i="15"/>
  <c r="T313" i="15"/>
  <c r="S313" i="15"/>
  <c r="R313" i="15"/>
  <c r="Q313" i="15"/>
  <c r="P313" i="15"/>
  <c r="K313" i="15"/>
  <c r="I313" i="15"/>
  <c r="H313" i="15"/>
  <c r="G313" i="15"/>
  <c r="A313" i="15"/>
  <c r="U312" i="15"/>
  <c r="T312" i="15"/>
  <c r="S312" i="15"/>
  <c r="R312" i="15"/>
  <c r="Q312" i="15"/>
  <c r="P312" i="15"/>
  <c r="K312" i="15"/>
  <c r="I312" i="15"/>
  <c r="H312" i="15"/>
  <c r="G312" i="15"/>
  <c r="A312" i="15"/>
  <c r="U311" i="15"/>
  <c r="T311" i="15"/>
  <c r="S311" i="15"/>
  <c r="R311" i="15"/>
  <c r="Q311" i="15"/>
  <c r="P311" i="15"/>
  <c r="K311" i="15"/>
  <c r="H311" i="15"/>
  <c r="I311" i="15" s="1"/>
  <c r="G311" i="15"/>
  <c r="A311" i="15"/>
  <c r="U310" i="15"/>
  <c r="T310" i="15"/>
  <c r="S310" i="15"/>
  <c r="R310" i="15"/>
  <c r="Q310" i="15"/>
  <c r="P310" i="15"/>
  <c r="K310" i="15"/>
  <c r="I310" i="15"/>
  <c r="H310" i="15"/>
  <c r="G310" i="15"/>
  <c r="A310" i="15"/>
  <c r="V309" i="15"/>
  <c r="U309" i="15"/>
  <c r="O309" i="15"/>
  <c r="N309" i="15"/>
  <c r="M309" i="15"/>
  <c r="L309" i="15"/>
  <c r="R309" i="15" s="1"/>
  <c r="J309" i="15"/>
  <c r="G309" i="15"/>
  <c r="F309" i="15"/>
  <c r="E309" i="15"/>
  <c r="D309" i="15"/>
  <c r="X309" i="15" s="1"/>
  <c r="A309" i="15"/>
  <c r="U308" i="15"/>
  <c r="T308" i="15"/>
  <c r="S308" i="15"/>
  <c r="R308" i="15"/>
  <c r="Q308" i="15"/>
  <c r="P308" i="15"/>
  <c r="K308" i="15"/>
  <c r="I308" i="15"/>
  <c r="H308" i="15"/>
  <c r="G308" i="15"/>
  <c r="A308" i="15"/>
  <c r="U307" i="15"/>
  <c r="T307" i="15"/>
  <c r="S307" i="15"/>
  <c r="R307" i="15"/>
  <c r="Q307" i="15"/>
  <c r="P307" i="15"/>
  <c r="K307" i="15"/>
  <c r="H307" i="15"/>
  <c r="G307" i="15"/>
  <c r="U306" i="15"/>
  <c r="T306" i="15"/>
  <c r="S306" i="15"/>
  <c r="R306" i="15"/>
  <c r="Q306" i="15"/>
  <c r="P306" i="15"/>
  <c r="K306" i="15"/>
  <c r="I306" i="15"/>
  <c r="H306" i="15"/>
  <c r="G306" i="15"/>
  <c r="A306" i="15"/>
  <c r="U305" i="15"/>
  <c r="T305" i="15"/>
  <c r="S305" i="15"/>
  <c r="R305" i="15"/>
  <c r="Q305" i="15"/>
  <c r="P305" i="15"/>
  <c r="K305" i="15"/>
  <c r="I305" i="15"/>
  <c r="H305" i="15"/>
  <c r="G305" i="15"/>
  <c r="A305" i="15"/>
  <c r="U304" i="15"/>
  <c r="T304" i="15"/>
  <c r="S304" i="15"/>
  <c r="R304" i="15"/>
  <c r="Q304" i="15"/>
  <c r="P304" i="15"/>
  <c r="K304" i="15"/>
  <c r="H304" i="15"/>
  <c r="G304" i="15"/>
  <c r="A304" i="15"/>
  <c r="U303" i="15"/>
  <c r="T303" i="15"/>
  <c r="S303" i="15"/>
  <c r="R303" i="15"/>
  <c r="Q303" i="15"/>
  <c r="P303" i="15"/>
  <c r="K303" i="15"/>
  <c r="I303" i="15"/>
  <c r="H303" i="15"/>
  <c r="G303" i="15"/>
  <c r="A303" i="15"/>
  <c r="O302" i="15"/>
  <c r="Q302" i="15" s="1"/>
  <c r="N302" i="15"/>
  <c r="U302" i="15" s="1"/>
  <c r="M302" i="15"/>
  <c r="L302" i="15"/>
  <c r="R302" i="15" s="1"/>
  <c r="J302" i="15"/>
  <c r="F302" i="15"/>
  <c r="E302" i="15"/>
  <c r="D302" i="15"/>
  <c r="X302" i="15" s="1"/>
  <c r="A302" i="15"/>
  <c r="U301" i="15"/>
  <c r="T301" i="15"/>
  <c r="S301" i="15"/>
  <c r="R301" i="15"/>
  <c r="Q301" i="15"/>
  <c r="P301" i="15"/>
  <c r="K301" i="15"/>
  <c r="I301" i="15"/>
  <c r="H301" i="15"/>
  <c r="G301" i="15"/>
  <c r="A301" i="15"/>
  <c r="U300" i="15"/>
  <c r="T300" i="15"/>
  <c r="S300" i="15"/>
  <c r="R300" i="15"/>
  <c r="Q300" i="15"/>
  <c r="P300" i="15"/>
  <c r="K300" i="15"/>
  <c r="H300" i="15"/>
  <c r="G300" i="15"/>
  <c r="U299" i="15"/>
  <c r="T299" i="15"/>
  <c r="S299" i="15"/>
  <c r="R299" i="15"/>
  <c r="Q299" i="15"/>
  <c r="P299" i="15"/>
  <c r="K299" i="15"/>
  <c r="H299" i="15"/>
  <c r="I299" i="15" s="1"/>
  <c r="G299" i="15"/>
  <c r="A299" i="15"/>
  <c r="U298" i="15"/>
  <c r="T298" i="15"/>
  <c r="S298" i="15"/>
  <c r="R298" i="15"/>
  <c r="Q298" i="15"/>
  <c r="P298" i="15"/>
  <c r="K298" i="15"/>
  <c r="I298" i="15"/>
  <c r="H298" i="15"/>
  <c r="G298" i="15"/>
  <c r="A298" i="15"/>
  <c r="U297" i="15"/>
  <c r="T297" i="15"/>
  <c r="S297" i="15"/>
  <c r="R297" i="15"/>
  <c r="Q297" i="15"/>
  <c r="P297" i="15"/>
  <c r="K297" i="15"/>
  <c r="H297" i="15"/>
  <c r="I297" i="15" s="1"/>
  <c r="G297" i="15"/>
  <c r="A297" i="15"/>
  <c r="U296" i="15"/>
  <c r="T296" i="15"/>
  <c r="T302" i="15" s="1"/>
  <c r="S296" i="15"/>
  <c r="R296" i="15"/>
  <c r="Q296" i="15"/>
  <c r="P296" i="15"/>
  <c r="K296" i="15"/>
  <c r="H296" i="15"/>
  <c r="G296" i="15"/>
  <c r="I296" i="15" s="1"/>
  <c r="A296" i="15"/>
  <c r="W295" i="15"/>
  <c r="O295" i="15"/>
  <c r="Q295" i="15" s="1"/>
  <c r="N295" i="15"/>
  <c r="U295" i="15" s="1"/>
  <c r="M295" i="15"/>
  <c r="L295" i="15"/>
  <c r="R295" i="15" s="1"/>
  <c r="K295" i="15"/>
  <c r="J295" i="15"/>
  <c r="F295" i="15"/>
  <c r="E295" i="15"/>
  <c r="Y295" i="15" s="1"/>
  <c r="D295" i="15"/>
  <c r="X295" i="15" s="1"/>
  <c r="A295" i="15"/>
  <c r="U294" i="15"/>
  <c r="T294" i="15"/>
  <c r="S294" i="15"/>
  <c r="R294" i="15"/>
  <c r="Q294" i="15"/>
  <c r="P294" i="15"/>
  <c r="K294" i="15"/>
  <c r="I294" i="15"/>
  <c r="H294" i="15"/>
  <c r="G294" i="15"/>
  <c r="A294" i="15"/>
  <c r="U293" i="15"/>
  <c r="T293" i="15"/>
  <c r="S293" i="15"/>
  <c r="R293" i="15"/>
  <c r="Q293" i="15"/>
  <c r="P293" i="15"/>
  <c r="K293" i="15"/>
  <c r="H293" i="15"/>
  <c r="G293" i="15"/>
  <c r="U292" i="15"/>
  <c r="T292" i="15"/>
  <c r="S292" i="15"/>
  <c r="R292" i="15"/>
  <c r="Q292" i="15"/>
  <c r="P292" i="15"/>
  <c r="K292" i="15"/>
  <c r="I292" i="15"/>
  <c r="H292" i="15"/>
  <c r="G292" i="15"/>
  <c r="A292" i="15"/>
  <c r="U291" i="15"/>
  <c r="T291" i="15"/>
  <c r="S291" i="15"/>
  <c r="R291" i="15"/>
  <c r="Q291" i="15"/>
  <c r="P291" i="15"/>
  <c r="K291" i="15"/>
  <c r="I291" i="15"/>
  <c r="H291" i="15"/>
  <c r="G291" i="15"/>
  <c r="A291" i="15"/>
  <c r="U290" i="15"/>
  <c r="T290" i="15"/>
  <c r="S290" i="15"/>
  <c r="R290" i="15"/>
  <c r="Q290" i="15"/>
  <c r="P290" i="15"/>
  <c r="K290" i="15"/>
  <c r="H290" i="15"/>
  <c r="I290" i="15" s="1"/>
  <c r="G290" i="15"/>
  <c r="A290" i="15"/>
  <c r="U289" i="15"/>
  <c r="T289" i="15"/>
  <c r="T295" i="15" s="1"/>
  <c r="S289" i="15"/>
  <c r="R289" i="15"/>
  <c r="Q289" i="15"/>
  <c r="P289" i="15"/>
  <c r="K289" i="15"/>
  <c r="H289" i="15"/>
  <c r="G289" i="15"/>
  <c r="I289" i="15" s="1"/>
  <c r="A289" i="15"/>
  <c r="W288" i="15"/>
  <c r="U288" i="15"/>
  <c r="O288" i="15"/>
  <c r="Q288" i="15" s="1"/>
  <c r="N288" i="15"/>
  <c r="M288" i="15"/>
  <c r="L288" i="15"/>
  <c r="R288" i="15" s="1"/>
  <c r="K288" i="15"/>
  <c r="J288" i="15"/>
  <c r="G288" i="15"/>
  <c r="F288" i="15"/>
  <c r="E288" i="15"/>
  <c r="Y288" i="15" s="1"/>
  <c r="D288" i="15"/>
  <c r="X288" i="15" s="1"/>
  <c r="A288" i="15"/>
  <c r="U287" i="15"/>
  <c r="T287" i="15"/>
  <c r="S287" i="15"/>
  <c r="R287" i="15"/>
  <c r="Q287" i="15"/>
  <c r="P287" i="15"/>
  <c r="K287" i="15"/>
  <c r="I287" i="15"/>
  <c r="H287" i="15"/>
  <c r="G287" i="15"/>
  <c r="A287" i="15"/>
  <c r="U286" i="15"/>
  <c r="T286" i="15"/>
  <c r="S286" i="15"/>
  <c r="R286" i="15"/>
  <c r="Q286" i="15"/>
  <c r="P286" i="15"/>
  <c r="K286" i="15"/>
  <c r="H286" i="15"/>
  <c r="G286" i="15"/>
  <c r="U285" i="15"/>
  <c r="T285" i="15"/>
  <c r="S285" i="15"/>
  <c r="R285" i="15"/>
  <c r="Q285" i="15"/>
  <c r="P285" i="15"/>
  <c r="K285" i="15"/>
  <c r="I285" i="15"/>
  <c r="H285" i="15"/>
  <c r="G285" i="15"/>
  <c r="A285" i="15"/>
  <c r="U284" i="15"/>
  <c r="T284" i="15"/>
  <c r="S284" i="15"/>
  <c r="R284" i="15"/>
  <c r="Q284" i="15"/>
  <c r="P284" i="15"/>
  <c r="K284" i="15"/>
  <c r="I284" i="15"/>
  <c r="H284" i="15"/>
  <c r="G284" i="15"/>
  <c r="A284" i="15"/>
  <c r="U283" i="15"/>
  <c r="T283" i="15"/>
  <c r="S283" i="15"/>
  <c r="R283" i="15"/>
  <c r="Q283" i="15"/>
  <c r="P283" i="15"/>
  <c r="K283" i="15"/>
  <c r="H283" i="15"/>
  <c r="I283" i="15" s="1"/>
  <c r="G283" i="15"/>
  <c r="A283" i="15"/>
  <c r="U282" i="15"/>
  <c r="T282" i="15"/>
  <c r="S282" i="15"/>
  <c r="R282" i="15"/>
  <c r="Q282" i="15"/>
  <c r="P282" i="15"/>
  <c r="K282" i="15"/>
  <c r="I282" i="15"/>
  <c r="H282" i="15"/>
  <c r="G282" i="15"/>
  <c r="A282" i="15"/>
  <c r="V281" i="15"/>
  <c r="U281" i="15"/>
  <c r="O281" i="15"/>
  <c r="N281" i="15"/>
  <c r="M281" i="15"/>
  <c r="L281" i="15"/>
  <c r="R281" i="15" s="1"/>
  <c r="J281" i="15"/>
  <c r="F281" i="15"/>
  <c r="E281" i="15"/>
  <c r="D281" i="15"/>
  <c r="X281" i="15" s="1"/>
  <c r="A281" i="15"/>
  <c r="U280" i="15"/>
  <c r="T280" i="15"/>
  <c r="S280" i="15"/>
  <c r="R280" i="15"/>
  <c r="Q280" i="15"/>
  <c r="P280" i="15"/>
  <c r="K280" i="15"/>
  <c r="I280" i="15"/>
  <c r="H280" i="15"/>
  <c r="G280" i="15"/>
  <c r="A280" i="15"/>
  <c r="U279" i="15"/>
  <c r="T279" i="15"/>
  <c r="S279" i="15"/>
  <c r="R279" i="15"/>
  <c r="Q279" i="15"/>
  <c r="P279" i="15"/>
  <c r="K279" i="15"/>
  <c r="H279" i="15"/>
  <c r="G279" i="15"/>
  <c r="U278" i="15"/>
  <c r="T278" i="15"/>
  <c r="S278" i="15"/>
  <c r="R278" i="15"/>
  <c r="Q278" i="15"/>
  <c r="P278" i="15"/>
  <c r="K278" i="15"/>
  <c r="I278" i="15"/>
  <c r="H278" i="15"/>
  <c r="G278" i="15"/>
  <c r="A278" i="15"/>
  <c r="U277" i="15"/>
  <c r="T277" i="15"/>
  <c r="S277" i="15"/>
  <c r="R277" i="15"/>
  <c r="Q277" i="15"/>
  <c r="P277" i="15"/>
  <c r="K277" i="15"/>
  <c r="I277" i="15"/>
  <c r="H277" i="15"/>
  <c r="G277" i="15"/>
  <c r="A277" i="15"/>
  <c r="U276" i="15"/>
  <c r="T276" i="15"/>
  <c r="S276" i="15"/>
  <c r="R276" i="15"/>
  <c r="Q276" i="15"/>
  <c r="P276" i="15"/>
  <c r="K276" i="15"/>
  <c r="H276" i="15"/>
  <c r="G276" i="15"/>
  <c r="A276" i="15"/>
  <c r="U275" i="15"/>
  <c r="T275" i="15"/>
  <c r="T281" i="15" s="1"/>
  <c r="S275" i="15"/>
  <c r="R275" i="15"/>
  <c r="Q275" i="15"/>
  <c r="P275" i="15"/>
  <c r="K275" i="15"/>
  <c r="H275" i="15"/>
  <c r="G275" i="15"/>
  <c r="I275" i="15" s="1"/>
  <c r="A275" i="15"/>
  <c r="U274" i="15"/>
  <c r="O274" i="15"/>
  <c r="Q274" i="15" s="1"/>
  <c r="N274" i="15"/>
  <c r="M274" i="15"/>
  <c r="L274" i="15"/>
  <c r="R274" i="15" s="1"/>
  <c r="J274" i="15"/>
  <c r="F274" i="15"/>
  <c r="E274" i="15"/>
  <c r="D274" i="15"/>
  <c r="X274" i="15" s="1"/>
  <c r="A274" i="15"/>
  <c r="U273" i="15"/>
  <c r="T273" i="15"/>
  <c r="S273" i="15"/>
  <c r="R273" i="15"/>
  <c r="Q273" i="15"/>
  <c r="P273" i="15"/>
  <c r="K273" i="15"/>
  <c r="I273" i="15"/>
  <c r="H273" i="15"/>
  <c r="G273" i="15"/>
  <c r="A273" i="15"/>
  <c r="U272" i="15"/>
  <c r="T272" i="15"/>
  <c r="S272" i="15"/>
  <c r="R272" i="15"/>
  <c r="Q272" i="15"/>
  <c r="P272" i="15"/>
  <c r="K272" i="15"/>
  <c r="H272" i="15"/>
  <c r="G272" i="15"/>
  <c r="U271" i="15"/>
  <c r="T271" i="15"/>
  <c r="S271" i="15"/>
  <c r="R271" i="15"/>
  <c r="Q271" i="15"/>
  <c r="P271" i="15"/>
  <c r="K271" i="15"/>
  <c r="H271" i="15"/>
  <c r="I271" i="15" s="1"/>
  <c r="G271" i="15"/>
  <c r="A271" i="15"/>
  <c r="U270" i="15"/>
  <c r="T270" i="15"/>
  <c r="S270" i="15"/>
  <c r="R270" i="15"/>
  <c r="Q270" i="15"/>
  <c r="P270" i="15"/>
  <c r="K270" i="15"/>
  <c r="I270" i="15"/>
  <c r="H270" i="15"/>
  <c r="G270" i="15"/>
  <c r="A270" i="15"/>
  <c r="U269" i="15"/>
  <c r="T269" i="15"/>
  <c r="S269" i="15"/>
  <c r="R269" i="15"/>
  <c r="Q269" i="15"/>
  <c r="P269" i="15"/>
  <c r="K269" i="15"/>
  <c r="H269" i="15"/>
  <c r="I269" i="15" s="1"/>
  <c r="G269" i="15"/>
  <c r="A269" i="15"/>
  <c r="U268" i="15"/>
  <c r="T268" i="15"/>
  <c r="T274" i="15" s="1"/>
  <c r="S268" i="15"/>
  <c r="R268" i="15"/>
  <c r="Q268" i="15"/>
  <c r="P268" i="15"/>
  <c r="K268" i="15"/>
  <c r="H268" i="15"/>
  <c r="G268" i="15"/>
  <c r="A268" i="15"/>
  <c r="W267" i="15"/>
  <c r="O267" i="15"/>
  <c r="N267" i="15"/>
  <c r="M267" i="15"/>
  <c r="L267" i="15"/>
  <c r="J267" i="15"/>
  <c r="F267" i="15"/>
  <c r="E267" i="15"/>
  <c r="D267" i="15"/>
  <c r="A267" i="15"/>
  <c r="U266" i="15"/>
  <c r="T266" i="15"/>
  <c r="S266" i="15"/>
  <c r="R266" i="15"/>
  <c r="Q266" i="15"/>
  <c r="P266" i="15"/>
  <c r="K266" i="15"/>
  <c r="I266" i="15"/>
  <c r="H266" i="15"/>
  <c r="G266" i="15"/>
  <c r="A266" i="15"/>
  <c r="U265" i="15"/>
  <c r="T265" i="15"/>
  <c r="S265" i="15"/>
  <c r="R265" i="15"/>
  <c r="Q265" i="15"/>
  <c r="P265" i="15"/>
  <c r="K265" i="15"/>
  <c r="H265" i="15"/>
  <c r="I265" i="15" s="1"/>
  <c r="G265" i="15"/>
  <c r="U264" i="15"/>
  <c r="T264" i="15"/>
  <c r="S264" i="15"/>
  <c r="R264" i="15"/>
  <c r="Q264" i="15"/>
  <c r="P264" i="15"/>
  <c r="K264" i="15"/>
  <c r="H264" i="15"/>
  <c r="G264" i="15"/>
  <c r="A264" i="15"/>
  <c r="U263" i="15"/>
  <c r="T263" i="15"/>
  <c r="S263" i="15"/>
  <c r="R263" i="15"/>
  <c r="Q263" i="15"/>
  <c r="P263" i="15"/>
  <c r="K263" i="15"/>
  <c r="I263" i="15"/>
  <c r="H263" i="15"/>
  <c r="G263" i="15"/>
  <c r="A263" i="15"/>
  <c r="U262" i="15"/>
  <c r="T262" i="15"/>
  <c r="S262" i="15"/>
  <c r="R262" i="15"/>
  <c r="Q262" i="15"/>
  <c r="P262" i="15"/>
  <c r="K262" i="15"/>
  <c r="H262" i="15"/>
  <c r="G262" i="15"/>
  <c r="A262" i="15"/>
  <c r="U261" i="15"/>
  <c r="T261" i="15"/>
  <c r="T267" i="15" s="1"/>
  <c r="S261" i="15"/>
  <c r="R261" i="15"/>
  <c r="Q261" i="15"/>
  <c r="P261" i="15"/>
  <c r="K261" i="15"/>
  <c r="H261" i="15"/>
  <c r="G261" i="15"/>
  <c r="A261" i="15"/>
  <c r="O260" i="15"/>
  <c r="Q260" i="15" s="1"/>
  <c r="N260" i="15"/>
  <c r="M260" i="15"/>
  <c r="L260" i="15"/>
  <c r="J260" i="15"/>
  <c r="F260" i="15"/>
  <c r="E260" i="15"/>
  <c r="D260" i="15"/>
  <c r="A260" i="15"/>
  <c r="U259" i="15"/>
  <c r="T259" i="15"/>
  <c r="S259" i="15"/>
  <c r="R259" i="15"/>
  <c r="Q259" i="15"/>
  <c r="P259" i="15"/>
  <c r="K259" i="15"/>
  <c r="I259" i="15"/>
  <c r="H259" i="15"/>
  <c r="G259" i="15"/>
  <c r="A259" i="15"/>
  <c r="U258" i="15"/>
  <c r="T258" i="15"/>
  <c r="S258" i="15"/>
  <c r="R258" i="15"/>
  <c r="Q258" i="15"/>
  <c r="P258" i="15"/>
  <c r="K258" i="15"/>
  <c r="H258" i="15"/>
  <c r="G258" i="15"/>
  <c r="I258" i="15" s="1"/>
  <c r="U257" i="15"/>
  <c r="T257" i="15"/>
  <c r="S257" i="15"/>
  <c r="R257" i="15"/>
  <c r="Q257" i="15"/>
  <c r="P257" i="15"/>
  <c r="K257" i="15"/>
  <c r="H257" i="15"/>
  <c r="G257" i="15"/>
  <c r="A257" i="15"/>
  <c r="U256" i="15"/>
  <c r="T256" i="15"/>
  <c r="S256" i="15"/>
  <c r="R256" i="15"/>
  <c r="Q256" i="15"/>
  <c r="P256" i="15"/>
  <c r="K256" i="15"/>
  <c r="I256" i="15"/>
  <c r="H256" i="15"/>
  <c r="G256" i="15"/>
  <c r="A256" i="15"/>
  <c r="U255" i="15"/>
  <c r="T255" i="15"/>
  <c r="S255" i="15"/>
  <c r="R255" i="15"/>
  <c r="Q255" i="15"/>
  <c r="P255" i="15"/>
  <c r="K255" i="15"/>
  <c r="H255" i="15"/>
  <c r="G255" i="15"/>
  <c r="I255" i="15" s="1"/>
  <c r="A255" i="15"/>
  <c r="U254" i="15"/>
  <c r="T254" i="15"/>
  <c r="T260" i="15" s="1"/>
  <c r="S254" i="15"/>
  <c r="R254" i="15"/>
  <c r="Q254" i="15"/>
  <c r="P254" i="15"/>
  <c r="K254" i="15"/>
  <c r="H254" i="15"/>
  <c r="I254" i="15" s="1"/>
  <c r="G254" i="15"/>
  <c r="A254" i="15"/>
  <c r="U253" i="15"/>
  <c r="O253" i="15"/>
  <c r="N253" i="15"/>
  <c r="M253" i="15"/>
  <c r="L253" i="15"/>
  <c r="K253" i="15"/>
  <c r="J253" i="15"/>
  <c r="H253" i="15"/>
  <c r="F253" i="15"/>
  <c r="G253" i="15" s="1"/>
  <c r="E253" i="15"/>
  <c r="Y253" i="15" s="1"/>
  <c r="D253" i="15"/>
  <c r="X253" i="15" s="1"/>
  <c r="A253" i="15"/>
  <c r="U252" i="15"/>
  <c r="T252" i="15"/>
  <c r="S252" i="15"/>
  <c r="R252" i="15"/>
  <c r="Q252" i="15"/>
  <c r="P252" i="15"/>
  <c r="K252" i="15"/>
  <c r="I252" i="15"/>
  <c r="H252" i="15"/>
  <c r="G252" i="15"/>
  <c r="A252" i="15"/>
  <c r="U251" i="15"/>
  <c r="T251" i="15"/>
  <c r="S251" i="15"/>
  <c r="R251" i="15"/>
  <c r="Q251" i="15"/>
  <c r="P251" i="15"/>
  <c r="K251" i="15"/>
  <c r="I251" i="15"/>
  <c r="H251" i="15"/>
  <c r="G251" i="15"/>
  <c r="U250" i="15"/>
  <c r="T250" i="15"/>
  <c r="S250" i="15"/>
  <c r="R250" i="15"/>
  <c r="Q250" i="15"/>
  <c r="P250" i="15"/>
  <c r="K250" i="15"/>
  <c r="I250" i="15"/>
  <c r="H250" i="15"/>
  <c r="G250" i="15"/>
  <c r="A250" i="15"/>
  <c r="U249" i="15"/>
  <c r="T249" i="15"/>
  <c r="S249" i="15"/>
  <c r="R249" i="15"/>
  <c r="Q249" i="15"/>
  <c r="P249" i="15"/>
  <c r="K249" i="15"/>
  <c r="I249" i="15"/>
  <c r="H249" i="15"/>
  <c r="G249" i="15"/>
  <c r="A249" i="15"/>
  <c r="U248" i="15"/>
  <c r="T248" i="15"/>
  <c r="T253" i="15" s="1"/>
  <c r="S248" i="15"/>
  <c r="R248" i="15"/>
  <c r="Q248" i="15"/>
  <c r="P248" i="15"/>
  <c r="K248" i="15"/>
  <c r="I248" i="15"/>
  <c r="H248" i="15"/>
  <c r="G248" i="15"/>
  <c r="A248" i="15"/>
  <c r="U247" i="15"/>
  <c r="T247" i="15"/>
  <c r="S247" i="15"/>
  <c r="R247" i="15"/>
  <c r="Q247" i="15"/>
  <c r="P247" i="15"/>
  <c r="K247" i="15"/>
  <c r="H247" i="15"/>
  <c r="I247" i="15" s="1"/>
  <c r="G247" i="15"/>
  <c r="A247" i="15"/>
  <c r="X246" i="15"/>
  <c r="U246" i="15"/>
  <c r="O246" i="15"/>
  <c r="Q246" i="15" s="1"/>
  <c r="N246" i="15"/>
  <c r="M246" i="15"/>
  <c r="L246" i="15"/>
  <c r="K246" i="15"/>
  <c r="J246" i="15"/>
  <c r="F246" i="15"/>
  <c r="E246" i="15"/>
  <c r="D246" i="15"/>
  <c r="A246" i="15"/>
  <c r="U245" i="15"/>
  <c r="T245" i="15"/>
  <c r="S245" i="15"/>
  <c r="R245" i="15"/>
  <c r="Q245" i="15"/>
  <c r="P245" i="15"/>
  <c r="K245" i="15"/>
  <c r="I245" i="15"/>
  <c r="H245" i="15"/>
  <c r="G245" i="15"/>
  <c r="A245" i="15"/>
  <c r="U244" i="15"/>
  <c r="T244" i="15"/>
  <c r="S244" i="15"/>
  <c r="R244" i="15"/>
  <c r="Q244" i="15"/>
  <c r="P244" i="15"/>
  <c r="K244" i="15"/>
  <c r="H244" i="15"/>
  <c r="G244" i="15"/>
  <c r="I244" i="15" s="1"/>
  <c r="U243" i="15"/>
  <c r="T243" i="15"/>
  <c r="S243" i="15"/>
  <c r="R243" i="15"/>
  <c r="Q243" i="15"/>
  <c r="P243" i="15"/>
  <c r="K243" i="15"/>
  <c r="H243" i="15"/>
  <c r="I243" i="15" s="1"/>
  <c r="G243" i="15"/>
  <c r="A243" i="15"/>
  <c r="U242" i="15"/>
  <c r="T242" i="15"/>
  <c r="S242" i="15"/>
  <c r="R242" i="15"/>
  <c r="Q242" i="15"/>
  <c r="P242" i="15"/>
  <c r="K242" i="15"/>
  <c r="I242" i="15"/>
  <c r="H242" i="15"/>
  <c r="G242" i="15"/>
  <c r="A242" i="15"/>
  <c r="U241" i="15"/>
  <c r="T241" i="15"/>
  <c r="S241" i="15"/>
  <c r="R241" i="15"/>
  <c r="Q241" i="15"/>
  <c r="P241" i="15"/>
  <c r="K241" i="15"/>
  <c r="H241" i="15"/>
  <c r="G241" i="15"/>
  <c r="I241" i="15" s="1"/>
  <c r="A241" i="15"/>
  <c r="U240" i="15"/>
  <c r="T240" i="15"/>
  <c r="S240" i="15"/>
  <c r="R240" i="15"/>
  <c r="Q240" i="15"/>
  <c r="P240" i="15"/>
  <c r="K240" i="15"/>
  <c r="I240" i="15"/>
  <c r="H240" i="15"/>
  <c r="G240" i="15"/>
  <c r="A240" i="15"/>
  <c r="U239" i="15"/>
  <c r="O239" i="15"/>
  <c r="N239" i="15"/>
  <c r="M239" i="15"/>
  <c r="L239" i="15"/>
  <c r="K239" i="15"/>
  <c r="J239" i="15"/>
  <c r="H239" i="15"/>
  <c r="F239" i="15"/>
  <c r="G239" i="15" s="1"/>
  <c r="E239" i="15"/>
  <c r="Y239" i="15" s="1"/>
  <c r="D239" i="15"/>
  <c r="X239" i="15" s="1"/>
  <c r="A239" i="15"/>
  <c r="U238" i="15"/>
  <c r="T238" i="15"/>
  <c r="S238" i="15"/>
  <c r="R238" i="15"/>
  <c r="Q238" i="15"/>
  <c r="P238" i="15"/>
  <c r="K238" i="15"/>
  <c r="I238" i="15"/>
  <c r="H238" i="15"/>
  <c r="G238" i="15"/>
  <c r="A238" i="15"/>
  <c r="U237" i="15"/>
  <c r="T237" i="15"/>
  <c r="S237" i="15"/>
  <c r="R237" i="15"/>
  <c r="Q237" i="15"/>
  <c r="P237" i="15"/>
  <c r="K237" i="15"/>
  <c r="H237" i="15"/>
  <c r="G237" i="15"/>
  <c r="I237" i="15" s="1"/>
  <c r="U236" i="15"/>
  <c r="T236" i="15"/>
  <c r="S236" i="15"/>
  <c r="R236" i="15"/>
  <c r="Q236" i="15"/>
  <c r="P236" i="15"/>
  <c r="K236" i="15"/>
  <c r="I236" i="15"/>
  <c r="H236" i="15"/>
  <c r="G236" i="15"/>
  <c r="A236" i="15"/>
  <c r="U235" i="15"/>
  <c r="T235" i="15"/>
  <c r="S235" i="15"/>
  <c r="R235" i="15"/>
  <c r="Q235" i="15"/>
  <c r="P235" i="15"/>
  <c r="K235" i="15"/>
  <c r="I235" i="15"/>
  <c r="H235" i="15"/>
  <c r="G235" i="15"/>
  <c r="A235" i="15"/>
  <c r="U234" i="15"/>
  <c r="T234" i="15"/>
  <c r="T239" i="15" s="1"/>
  <c r="S234" i="15"/>
  <c r="R234" i="15"/>
  <c r="Q234" i="15"/>
  <c r="P234" i="15"/>
  <c r="K234" i="15"/>
  <c r="H234" i="15"/>
  <c r="G234" i="15"/>
  <c r="I234" i="15" s="1"/>
  <c r="A234" i="15"/>
  <c r="U233" i="15"/>
  <c r="T233" i="15"/>
  <c r="S233" i="15"/>
  <c r="R233" i="15"/>
  <c r="Q233" i="15"/>
  <c r="P233" i="15"/>
  <c r="K233" i="15"/>
  <c r="H233" i="15"/>
  <c r="I233" i="15" s="1"/>
  <c r="G233" i="15"/>
  <c r="A233" i="15"/>
  <c r="X232" i="15"/>
  <c r="W232" i="15"/>
  <c r="O232" i="15"/>
  <c r="N232" i="15"/>
  <c r="U232" i="15" s="1"/>
  <c r="M232" i="15"/>
  <c r="L232" i="15"/>
  <c r="K232" i="15"/>
  <c r="J232" i="15"/>
  <c r="F232" i="15"/>
  <c r="E232" i="15"/>
  <c r="D232" i="15"/>
  <c r="A232" i="15"/>
  <c r="U231" i="15"/>
  <c r="T231" i="15"/>
  <c r="S231" i="15"/>
  <c r="R231" i="15"/>
  <c r="Q231" i="15"/>
  <c r="P231" i="15"/>
  <c r="K231" i="15"/>
  <c r="I231" i="15"/>
  <c r="H231" i="15"/>
  <c r="G231" i="15"/>
  <c r="A231" i="15"/>
  <c r="U230" i="15"/>
  <c r="T230" i="15"/>
  <c r="S230" i="15"/>
  <c r="R230" i="15"/>
  <c r="Q230" i="15"/>
  <c r="P230" i="15"/>
  <c r="K230" i="15"/>
  <c r="H230" i="15"/>
  <c r="G230" i="15"/>
  <c r="I230" i="15" s="1"/>
  <c r="U229" i="15"/>
  <c r="T229" i="15"/>
  <c r="S229" i="15"/>
  <c r="R229" i="15"/>
  <c r="Q229" i="15"/>
  <c r="P229" i="15"/>
  <c r="K229" i="15"/>
  <c r="H229" i="15"/>
  <c r="G229" i="15"/>
  <c r="A229" i="15"/>
  <c r="U228" i="15"/>
  <c r="T228" i="15"/>
  <c r="S228" i="15"/>
  <c r="R228" i="15"/>
  <c r="Q228" i="15"/>
  <c r="P228" i="15"/>
  <c r="K228" i="15"/>
  <c r="I228" i="15"/>
  <c r="H228" i="15"/>
  <c r="G228" i="15"/>
  <c r="A228" i="15"/>
  <c r="U227" i="15"/>
  <c r="T227" i="15"/>
  <c r="S227" i="15"/>
  <c r="R227" i="15"/>
  <c r="Q227" i="15"/>
  <c r="P227" i="15"/>
  <c r="K227" i="15"/>
  <c r="H227" i="15"/>
  <c r="G227" i="15"/>
  <c r="I227" i="15" s="1"/>
  <c r="A227" i="15"/>
  <c r="U226" i="15"/>
  <c r="T226" i="15"/>
  <c r="T232" i="15" s="1"/>
  <c r="S226" i="15"/>
  <c r="R226" i="15"/>
  <c r="Q226" i="15"/>
  <c r="P226" i="15"/>
  <c r="K226" i="15"/>
  <c r="I226" i="15"/>
  <c r="H226" i="15"/>
  <c r="G226" i="15"/>
  <c r="A226" i="15"/>
  <c r="U225" i="15"/>
  <c r="O225" i="15"/>
  <c r="N225" i="15"/>
  <c r="M225" i="15"/>
  <c r="L225" i="15"/>
  <c r="K225" i="15"/>
  <c r="J225" i="15"/>
  <c r="H225" i="15"/>
  <c r="F225" i="15"/>
  <c r="G225" i="15" s="1"/>
  <c r="E225" i="15"/>
  <c r="Y225" i="15" s="1"/>
  <c r="D225" i="15"/>
  <c r="X225" i="15" s="1"/>
  <c r="A225" i="15"/>
  <c r="U224" i="15"/>
  <c r="T224" i="15"/>
  <c r="S224" i="15"/>
  <c r="R224" i="15"/>
  <c r="Q224" i="15"/>
  <c r="P224" i="15"/>
  <c r="K224" i="15"/>
  <c r="I224" i="15"/>
  <c r="H224" i="15"/>
  <c r="G224" i="15"/>
  <c r="A224" i="15"/>
  <c r="U223" i="15"/>
  <c r="T223" i="15"/>
  <c r="S223" i="15"/>
  <c r="R223" i="15"/>
  <c r="Q223" i="15"/>
  <c r="P223" i="15"/>
  <c r="K223" i="15"/>
  <c r="H223" i="15"/>
  <c r="G223" i="15"/>
  <c r="I223" i="15" s="1"/>
  <c r="U222" i="15"/>
  <c r="T222" i="15"/>
  <c r="S222" i="15"/>
  <c r="R222" i="15"/>
  <c r="Q222" i="15"/>
  <c r="P222" i="15"/>
  <c r="K222" i="15"/>
  <c r="I222" i="15"/>
  <c r="H222" i="15"/>
  <c r="G222" i="15"/>
  <c r="A222" i="15"/>
  <c r="U221" i="15"/>
  <c r="T221" i="15"/>
  <c r="S221" i="15"/>
  <c r="R221" i="15"/>
  <c r="Q221" i="15"/>
  <c r="P221" i="15"/>
  <c r="K221" i="15"/>
  <c r="I221" i="15"/>
  <c r="H221" i="15"/>
  <c r="G221" i="15"/>
  <c r="A221" i="15"/>
  <c r="U220" i="15"/>
  <c r="T220" i="15"/>
  <c r="T225" i="15" s="1"/>
  <c r="S220" i="15"/>
  <c r="R220" i="15"/>
  <c r="Q220" i="15"/>
  <c r="P220" i="15"/>
  <c r="K220" i="15"/>
  <c r="H220" i="15"/>
  <c r="G220" i="15"/>
  <c r="I220" i="15" s="1"/>
  <c r="A220" i="15"/>
  <c r="U219" i="15"/>
  <c r="T219" i="15"/>
  <c r="S219" i="15"/>
  <c r="R219" i="15"/>
  <c r="Q219" i="15"/>
  <c r="P219" i="15"/>
  <c r="K219" i="15"/>
  <c r="H219" i="15"/>
  <c r="I219" i="15" s="1"/>
  <c r="G219" i="15"/>
  <c r="A219" i="15"/>
  <c r="X218" i="15"/>
  <c r="O218" i="15"/>
  <c r="N218" i="15"/>
  <c r="U218" i="15" s="1"/>
  <c r="M218" i="15"/>
  <c r="L218" i="15"/>
  <c r="K218" i="15"/>
  <c r="J218" i="15"/>
  <c r="F218" i="15"/>
  <c r="E218" i="15"/>
  <c r="D218" i="15"/>
  <c r="A218" i="15"/>
  <c r="U217" i="15"/>
  <c r="T217" i="15"/>
  <c r="S217" i="15"/>
  <c r="R217" i="15"/>
  <c r="Q217" i="15"/>
  <c r="P217" i="15"/>
  <c r="K217" i="15"/>
  <c r="I217" i="15"/>
  <c r="H217" i="15"/>
  <c r="G217" i="15"/>
  <c r="A217" i="15"/>
  <c r="U216" i="15"/>
  <c r="T216" i="15"/>
  <c r="S216" i="15"/>
  <c r="R216" i="15"/>
  <c r="Q216" i="15"/>
  <c r="P216" i="15"/>
  <c r="K216" i="15"/>
  <c r="H216" i="15"/>
  <c r="G216" i="15"/>
  <c r="I216" i="15" s="1"/>
  <c r="U215" i="15"/>
  <c r="T215" i="15"/>
  <c r="S215" i="15"/>
  <c r="R215" i="15"/>
  <c r="Q215" i="15"/>
  <c r="P215" i="15"/>
  <c r="K215" i="15"/>
  <c r="H215" i="15"/>
  <c r="I215" i="15" s="1"/>
  <c r="G215" i="15"/>
  <c r="A215" i="15"/>
  <c r="U214" i="15"/>
  <c r="T214" i="15"/>
  <c r="S214" i="15"/>
  <c r="R214" i="15"/>
  <c r="Q214" i="15"/>
  <c r="P214" i="15"/>
  <c r="K214" i="15"/>
  <c r="I214" i="15"/>
  <c r="H214" i="15"/>
  <c r="G214" i="15"/>
  <c r="A214" i="15"/>
  <c r="U213" i="15"/>
  <c r="T213" i="15"/>
  <c r="S213" i="15"/>
  <c r="R213" i="15"/>
  <c r="Q213" i="15"/>
  <c r="P213" i="15"/>
  <c r="K213" i="15"/>
  <c r="H213" i="15"/>
  <c r="G213" i="15"/>
  <c r="I213" i="15" s="1"/>
  <c r="A213" i="15"/>
  <c r="U212" i="15"/>
  <c r="T212" i="15"/>
  <c r="S212" i="15"/>
  <c r="R212" i="15"/>
  <c r="Q212" i="15"/>
  <c r="P212" i="15"/>
  <c r="K212" i="15"/>
  <c r="H212" i="15"/>
  <c r="I212" i="15" s="1"/>
  <c r="G212" i="15"/>
  <c r="A212" i="15"/>
  <c r="U211" i="15"/>
  <c r="S211" i="15"/>
  <c r="O211" i="15"/>
  <c r="N211" i="15"/>
  <c r="M211" i="15"/>
  <c r="L211" i="15"/>
  <c r="K211" i="15"/>
  <c r="J211" i="15"/>
  <c r="H211" i="15"/>
  <c r="F211" i="15"/>
  <c r="G211" i="15" s="1"/>
  <c r="E211" i="15"/>
  <c r="Y211" i="15" s="1"/>
  <c r="D211" i="15"/>
  <c r="X211" i="15" s="1"/>
  <c r="A211" i="15"/>
  <c r="U210" i="15"/>
  <c r="T210" i="15"/>
  <c r="S210" i="15"/>
  <c r="R210" i="15"/>
  <c r="Q210" i="15"/>
  <c r="P210" i="15"/>
  <c r="K210" i="15"/>
  <c r="I210" i="15"/>
  <c r="H210" i="15"/>
  <c r="G210" i="15"/>
  <c r="A210" i="15"/>
  <c r="U209" i="15"/>
  <c r="T209" i="15"/>
  <c r="S209" i="15"/>
  <c r="R209" i="15"/>
  <c r="Q209" i="15"/>
  <c r="P209" i="15"/>
  <c r="K209" i="15"/>
  <c r="H209" i="15"/>
  <c r="G209" i="15"/>
  <c r="I209" i="15" s="1"/>
  <c r="U208" i="15"/>
  <c r="T208" i="15"/>
  <c r="S208" i="15"/>
  <c r="R208" i="15"/>
  <c r="Q208" i="15"/>
  <c r="P208" i="15"/>
  <c r="K208" i="15"/>
  <c r="I208" i="15"/>
  <c r="H208" i="15"/>
  <c r="G208" i="15"/>
  <c r="A208" i="15"/>
  <c r="U207" i="15"/>
  <c r="T207" i="15"/>
  <c r="S207" i="15"/>
  <c r="R207" i="15"/>
  <c r="Q207" i="15"/>
  <c r="P207" i="15"/>
  <c r="K207" i="15"/>
  <c r="I207" i="15"/>
  <c r="H207" i="15"/>
  <c r="G207" i="15"/>
  <c r="A207" i="15"/>
  <c r="U206" i="15"/>
  <c r="T206" i="15"/>
  <c r="S206" i="15"/>
  <c r="R206" i="15"/>
  <c r="Q206" i="15"/>
  <c r="P206" i="15"/>
  <c r="K206" i="15"/>
  <c r="H206" i="15"/>
  <c r="G206" i="15"/>
  <c r="I206" i="15" s="1"/>
  <c r="A206" i="15"/>
  <c r="U205" i="15"/>
  <c r="T205" i="15"/>
  <c r="S205" i="15"/>
  <c r="R205" i="15"/>
  <c r="Q205" i="15"/>
  <c r="P205" i="15"/>
  <c r="K205" i="15"/>
  <c r="H205" i="15"/>
  <c r="I205" i="15" s="1"/>
  <c r="G205" i="15"/>
  <c r="A205" i="15"/>
  <c r="O204" i="15"/>
  <c r="N204" i="15"/>
  <c r="U204" i="15" s="1"/>
  <c r="M204" i="15"/>
  <c r="L204" i="15"/>
  <c r="K204" i="15"/>
  <c r="J204" i="15"/>
  <c r="F204" i="15"/>
  <c r="E204" i="15"/>
  <c r="D204" i="15"/>
  <c r="A204" i="15"/>
  <c r="U203" i="15"/>
  <c r="T203" i="15"/>
  <c r="S203" i="15"/>
  <c r="R203" i="15"/>
  <c r="Q203" i="15"/>
  <c r="P203" i="15"/>
  <c r="K203" i="15"/>
  <c r="I203" i="15"/>
  <c r="H203" i="15"/>
  <c r="G203" i="15"/>
  <c r="A203" i="15"/>
  <c r="U202" i="15"/>
  <c r="T202" i="15"/>
  <c r="S202" i="15"/>
  <c r="R202" i="15"/>
  <c r="Q202" i="15"/>
  <c r="P202" i="15"/>
  <c r="K202" i="15"/>
  <c r="H202" i="15"/>
  <c r="I202" i="15" s="1"/>
  <c r="G202" i="15"/>
  <c r="U201" i="15"/>
  <c r="T201" i="15"/>
  <c r="S201" i="15"/>
  <c r="R201" i="15"/>
  <c r="Q201" i="15"/>
  <c r="P201" i="15"/>
  <c r="K201" i="15"/>
  <c r="H201" i="15"/>
  <c r="G201" i="15"/>
  <c r="A201" i="15"/>
  <c r="U200" i="15"/>
  <c r="T200" i="15"/>
  <c r="S200" i="15"/>
  <c r="R200" i="15"/>
  <c r="Q200" i="15"/>
  <c r="P200" i="15"/>
  <c r="K200" i="15"/>
  <c r="I200" i="15"/>
  <c r="H200" i="15"/>
  <c r="G200" i="15"/>
  <c r="A200" i="15"/>
  <c r="U199" i="15"/>
  <c r="T199" i="15"/>
  <c r="S199" i="15"/>
  <c r="R199" i="15"/>
  <c r="Q199" i="15"/>
  <c r="P199" i="15"/>
  <c r="K199" i="15"/>
  <c r="H199" i="15"/>
  <c r="G199" i="15"/>
  <c r="I199" i="15" s="1"/>
  <c r="A199" i="15"/>
  <c r="U198" i="15"/>
  <c r="T198" i="15"/>
  <c r="T204" i="15" s="1"/>
  <c r="S198" i="15"/>
  <c r="R198" i="15"/>
  <c r="Q198" i="15"/>
  <c r="P198" i="15"/>
  <c r="K198" i="15"/>
  <c r="I198" i="15"/>
  <c r="H198" i="15"/>
  <c r="G198" i="15"/>
  <c r="A198" i="15"/>
  <c r="U197" i="15"/>
  <c r="S197" i="15"/>
  <c r="O197" i="15"/>
  <c r="N197" i="15"/>
  <c r="M197" i="15"/>
  <c r="L197" i="15"/>
  <c r="K197" i="15"/>
  <c r="J197" i="15"/>
  <c r="H197" i="15"/>
  <c r="F197" i="15"/>
  <c r="G197" i="15" s="1"/>
  <c r="E197" i="15"/>
  <c r="Y197" i="15" s="1"/>
  <c r="D197" i="15"/>
  <c r="X197" i="15" s="1"/>
  <c r="A197" i="15"/>
  <c r="U196" i="15"/>
  <c r="T196" i="15"/>
  <c r="S196" i="15"/>
  <c r="R196" i="15"/>
  <c r="Q196" i="15"/>
  <c r="P196" i="15"/>
  <c r="K196" i="15"/>
  <c r="I196" i="15"/>
  <c r="H196" i="15"/>
  <c r="G196" i="15"/>
  <c r="A196" i="15"/>
  <c r="U195" i="15"/>
  <c r="T195" i="15"/>
  <c r="S195" i="15"/>
  <c r="R195" i="15"/>
  <c r="Q195" i="15"/>
  <c r="P195" i="15"/>
  <c r="K195" i="15"/>
  <c r="H195" i="15"/>
  <c r="G195" i="15"/>
  <c r="I195" i="15" s="1"/>
  <c r="U194" i="15"/>
  <c r="T194" i="15"/>
  <c r="S194" i="15"/>
  <c r="R194" i="15"/>
  <c r="Q194" i="15"/>
  <c r="P194" i="15"/>
  <c r="K194" i="15"/>
  <c r="I194" i="15"/>
  <c r="H194" i="15"/>
  <c r="G194" i="15"/>
  <c r="A194" i="15"/>
  <c r="U193" i="15"/>
  <c r="T193" i="15"/>
  <c r="S193" i="15"/>
  <c r="R193" i="15"/>
  <c r="Q193" i="15"/>
  <c r="P193" i="15"/>
  <c r="K193" i="15"/>
  <c r="I193" i="15"/>
  <c r="H193" i="15"/>
  <c r="G193" i="15"/>
  <c r="A193" i="15"/>
  <c r="U192" i="15"/>
  <c r="T192" i="15"/>
  <c r="T197" i="15" s="1"/>
  <c r="S192" i="15"/>
  <c r="R192" i="15"/>
  <c r="Q192" i="15"/>
  <c r="P192" i="15"/>
  <c r="K192" i="15"/>
  <c r="H192" i="15"/>
  <c r="G192" i="15"/>
  <c r="I192" i="15" s="1"/>
  <c r="A192" i="15"/>
  <c r="U191" i="15"/>
  <c r="T191" i="15"/>
  <c r="S191" i="15"/>
  <c r="R191" i="15"/>
  <c r="Q191" i="15"/>
  <c r="P191" i="15"/>
  <c r="K191" i="15"/>
  <c r="H191" i="15"/>
  <c r="I191" i="15" s="1"/>
  <c r="G191" i="15"/>
  <c r="A191" i="15"/>
  <c r="O190" i="15"/>
  <c r="N190" i="15"/>
  <c r="U190" i="15" s="1"/>
  <c r="M190" i="15"/>
  <c r="L190" i="15"/>
  <c r="J190" i="15"/>
  <c r="F190" i="15"/>
  <c r="E190" i="15"/>
  <c r="D190" i="15"/>
  <c r="A190" i="15"/>
  <c r="U189" i="15"/>
  <c r="T189" i="15"/>
  <c r="S189" i="15"/>
  <c r="R189" i="15"/>
  <c r="Q189" i="15"/>
  <c r="P189" i="15"/>
  <c r="K189" i="15"/>
  <c r="I189" i="15"/>
  <c r="H189" i="15"/>
  <c r="G189" i="15"/>
  <c r="A189" i="15"/>
  <c r="U188" i="15"/>
  <c r="T188" i="15"/>
  <c r="S188" i="15"/>
  <c r="R188" i="15"/>
  <c r="Q188" i="15"/>
  <c r="P188" i="15"/>
  <c r="K188" i="15"/>
  <c r="H188" i="15"/>
  <c r="I188" i="15" s="1"/>
  <c r="G188" i="15"/>
  <c r="U187" i="15"/>
  <c r="T187" i="15"/>
  <c r="S187" i="15"/>
  <c r="R187" i="15"/>
  <c r="Q187" i="15"/>
  <c r="P187" i="15"/>
  <c r="K187" i="15"/>
  <c r="H187" i="15"/>
  <c r="G187" i="15"/>
  <c r="A187" i="15"/>
  <c r="U186" i="15"/>
  <c r="T186" i="15"/>
  <c r="S186" i="15"/>
  <c r="R186" i="15"/>
  <c r="Q186" i="15"/>
  <c r="P186" i="15"/>
  <c r="K186" i="15"/>
  <c r="I186" i="15"/>
  <c r="H186" i="15"/>
  <c r="G186" i="15"/>
  <c r="A186" i="15"/>
  <c r="U185" i="15"/>
  <c r="T185" i="15"/>
  <c r="S185" i="15"/>
  <c r="R185" i="15"/>
  <c r="Q185" i="15"/>
  <c r="P185" i="15"/>
  <c r="K185" i="15"/>
  <c r="H185" i="15"/>
  <c r="I185" i="15" s="1"/>
  <c r="G185" i="15"/>
  <c r="A185" i="15"/>
  <c r="U184" i="15"/>
  <c r="T184" i="15"/>
  <c r="S184" i="15"/>
  <c r="R184" i="15"/>
  <c r="Q184" i="15"/>
  <c r="P184" i="15"/>
  <c r="K184" i="15"/>
  <c r="H184" i="15"/>
  <c r="I184" i="15" s="1"/>
  <c r="G184" i="15"/>
  <c r="A184" i="15"/>
  <c r="U183" i="15"/>
  <c r="T183" i="15"/>
  <c r="O183" i="15"/>
  <c r="N183" i="15"/>
  <c r="M183" i="15"/>
  <c r="L183" i="15"/>
  <c r="R183" i="15" s="1"/>
  <c r="K183" i="15"/>
  <c r="J183" i="15"/>
  <c r="H183" i="15"/>
  <c r="I183" i="15" s="1"/>
  <c r="F183" i="15"/>
  <c r="G183" i="15" s="1"/>
  <c r="E183" i="15"/>
  <c r="Y183" i="15" s="1"/>
  <c r="D183" i="15"/>
  <c r="X183" i="15" s="1"/>
  <c r="A183" i="15"/>
  <c r="U182" i="15"/>
  <c r="T182" i="15"/>
  <c r="S182" i="15"/>
  <c r="R182" i="15"/>
  <c r="Q182" i="15"/>
  <c r="P182" i="15"/>
  <c r="K182" i="15"/>
  <c r="I182" i="15"/>
  <c r="H182" i="15"/>
  <c r="G182" i="15"/>
  <c r="A182" i="15"/>
  <c r="U181" i="15"/>
  <c r="T181" i="15"/>
  <c r="S181" i="15"/>
  <c r="R181" i="15"/>
  <c r="Q181" i="15"/>
  <c r="P181" i="15"/>
  <c r="K181" i="15"/>
  <c r="I181" i="15"/>
  <c r="H181" i="15"/>
  <c r="G181" i="15"/>
  <c r="U180" i="15"/>
  <c r="T180" i="15"/>
  <c r="S180" i="15"/>
  <c r="R180" i="15"/>
  <c r="Q180" i="15"/>
  <c r="P180" i="15"/>
  <c r="K180" i="15"/>
  <c r="I180" i="15"/>
  <c r="H180" i="15"/>
  <c r="G180" i="15"/>
  <c r="A180" i="15"/>
  <c r="U179" i="15"/>
  <c r="T179" i="15"/>
  <c r="S179" i="15"/>
  <c r="R179" i="15"/>
  <c r="Q179" i="15"/>
  <c r="P179" i="15"/>
  <c r="K179" i="15"/>
  <c r="I179" i="15"/>
  <c r="H179" i="15"/>
  <c r="G179" i="15"/>
  <c r="A179" i="15"/>
  <c r="U178" i="15"/>
  <c r="T178" i="15"/>
  <c r="S178" i="15"/>
  <c r="R178" i="15"/>
  <c r="Q178" i="15"/>
  <c r="P178" i="15"/>
  <c r="K178" i="15"/>
  <c r="I178" i="15"/>
  <c r="H178" i="15"/>
  <c r="G178" i="15"/>
  <c r="A178" i="15"/>
  <c r="U177" i="15"/>
  <c r="T177" i="15"/>
  <c r="S177" i="15"/>
  <c r="R177" i="15"/>
  <c r="Q177" i="15"/>
  <c r="P177" i="15"/>
  <c r="K177" i="15"/>
  <c r="H177" i="15"/>
  <c r="I177" i="15" s="1"/>
  <c r="G177" i="15"/>
  <c r="A177" i="15"/>
  <c r="U176" i="15"/>
  <c r="O176" i="15"/>
  <c r="N176" i="15"/>
  <c r="M176" i="15"/>
  <c r="L176" i="15"/>
  <c r="J176" i="15"/>
  <c r="F176" i="15"/>
  <c r="E176" i="15"/>
  <c r="D176" i="15"/>
  <c r="A176" i="15"/>
  <c r="U175" i="15"/>
  <c r="T175" i="15"/>
  <c r="S175" i="15"/>
  <c r="R175" i="15"/>
  <c r="Q175" i="15"/>
  <c r="P175" i="15"/>
  <c r="K175" i="15"/>
  <c r="I175" i="15"/>
  <c r="H175" i="15"/>
  <c r="G175" i="15"/>
  <c r="A175" i="15"/>
  <c r="U174" i="15"/>
  <c r="T174" i="15"/>
  <c r="S174" i="15"/>
  <c r="R174" i="15"/>
  <c r="Q174" i="15"/>
  <c r="P174" i="15"/>
  <c r="K174" i="15"/>
  <c r="H174" i="15"/>
  <c r="I174" i="15" s="1"/>
  <c r="G174" i="15"/>
  <c r="U173" i="15"/>
  <c r="T173" i="15"/>
  <c r="S173" i="15"/>
  <c r="R173" i="15"/>
  <c r="Q173" i="15"/>
  <c r="P173" i="15"/>
  <c r="K173" i="15"/>
  <c r="H173" i="15"/>
  <c r="G173" i="15"/>
  <c r="A173" i="15"/>
  <c r="U172" i="15"/>
  <c r="T172" i="15"/>
  <c r="S172" i="15"/>
  <c r="R172" i="15"/>
  <c r="Q172" i="15"/>
  <c r="P172" i="15"/>
  <c r="K172" i="15"/>
  <c r="I172" i="15"/>
  <c r="H172" i="15"/>
  <c r="G172" i="15"/>
  <c r="A172" i="15"/>
  <c r="U171" i="15"/>
  <c r="T171" i="15"/>
  <c r="S171" i="15"/>
  <c r="R171" i="15"/>
  <c r="Q171" i="15"/>
  <c r="P171" i="15"/>
  <c r="K171" i="15"/>
  <c r="H171" i="15"/>
  <c r="I171" i="15" s="1"/>
  <c r="G171" i="15"/>
  <c r="A171" i="15"/>
  <c r="U170" i="15"/>
  <c r="T170" i="15"/>
  <c r="S170" i="15"/>
  <c r="R170" i="15"/>
  <c r="Q170" i="15"/>
  <c r="P170" i="15"/>
  <c r="K170" i="15"/>
  <c r="H170" i="15"/>
  <c r="I170" i="15" s="1"/>
  <c r="G170" i="15"/>
  <c r="A170" i="15"/>
  <c r="U169" i="15"/>
  <c r="S169" i="15"/>
  <c r="O169" i="15"/>
  <c r="N169" i="15"/>
  <c r="M169" i="15"/>
  <c r="L169" i="15"/>
  <c r="R169" i="15" s="1"/>
  <c r="K169" i="15"/>
  <c r="J169" i="15"/>
  <c r="H169" i="15"/>
  <c r="F169" i="15"/>
  <c r="G169" i="15" s="1"/>
  <c r="E169" i="15"/>
  <c r="Y169" i="15" s="1"/>
  <c r="D169" i="15"/>
  <c r="X169" i="15" s="1"/>
  <c r="A169" i="15"/>
  <c r="U168" i="15"/>
  <c r="T168" i="15"/>
  <c r="S168" i="15"/>
  <c r="R168" i="15"/>
  <c r="Q168" i="15"/>
  <c r="P168" i="15"/>
  <c r="K168" i="15"/>
  <c r="I168" i="15"/>
  <c r="H168" i="15"/>
  <c r="G168" i="15"/>
  <c r="A168" i="15"/>
  <c r="U167" i="15"/>
  <c r="T167" i="15"/>
  <c r="S167" i="15"/>
  <c r="R167" i="15"/>
  <c r="Q167" i="15"/>
  <c r="P167" i="15"/>
  <c r="K167" i="15"/>
  <c r="I167" i="15"/>
  <c r="H167" i="15"/>
  <c r="G167" i="15"/>
  <c r="U166" i="15"/>
  <c r="T166" i="15"/>
  <c r="S166" i="15"/>
  <c r="R166" i="15"/>
  <c r="Q166" i="15"/>
  <c r="P166" i="15"/>
  <c r="K166" i="15"/>
  <c r="I166" i="15"/>
  <c r="H166" i="15"/>
  <c r="G166" i="15"/>
  <c r="A166" i="15"/>
  <c r="U165" i="15"/>
  <c r="T165" i="15"/>
  <c r="S165" i="15"/>
  <c r="R165" i="15"/>
  <c r="Q165" i="15"/>
  <c r="P165" i="15"/>
  <c r="K165" i="15"/>
  <c r="I165" i="15"/>
  <c r="H165" i="15"/>
  <c r="G165" i="15"/>
  <c r="A165" i="15"/>
  <c r="U164" i="15"/>
  <c r="T164" i="15"/>
  <c r="T169" i="15" s="1"/>
  <c r="S164" i="15"/>
  <c r="R164" i="15"/>
  <c r="Q164" i="15"/>
  <c r="P164" i="15"/>
  <c r="K164" i="15"/>
  <c r="I164" i="15"/>
  <c r="H164" i="15"/>
  <c r="G164" i="15"/>
  <c r="A164" i="15"/>
  <c r="U163" i="15"/>
  <c r="T163" i="15"/>
  <c r="S163" i="15"/>
  <c r="R163" i="15"/>
  <c r="Q163" i="15"/>
  <c r="P163" i="15"/>
  <c r="K163" i="15"/>
  <c r="H163" i="15"/>
  <c r="I163" i="15" s="1"/>
  <c r="G163" i="15"/>
  <c r="A163" i="15"/>
  <c r="X162" i="15"/>
  <c r="U162" i="15"/>
  <c r="O162" i="15"/>
  <c r="N162" i="15"/>
  <c r="M162" i="15"/>
  <c r="L162" i="15"/>
  <c r="J162" i="15"/>
  <c r="F162" i="15"/>
  <c r="E162" i="15"/>
  <c r="D162" i="15"/>
  <c r="H162" i="15" s="1"/>
  <c r="A162" i="15"/>
  <c r="U161" i="15"/>
  <c r="T161" i="15"/>
  <c r="S161" i="15"/>
  <c r="R161" i="15"/>
  <c r="Q161" i="15"/>
  <c r="P161" i="15"/>
  <c r="K161" i="15"/>
  <c r="I161" i="15"/>
  <c r="H161" i="15"/>
  <c r="G161" i="15"/>
  <c r="A161" i="15"/>
  <c r="U160" i="15"/>
  <c r="T160" i="15"/>
  <c r="S160" i="15"/>
  <c r="R160" i="15"/>
  <c r="Q160" i="15"/>
  <c r="P160" i="15"/>
  <c r="K160" i="15"/>
  <c r="H160" i="15"/>
  <c r="G160" i="15"/>
  <c r="U159" i="15"/>
  <c r="T159" i="15"/>
  <c r="S159" i="15"/>
  <c r="R159" i="15"/>
  <c r="Q159" i="15"/>
  <c r="P159" i="15"/>
  <c r="K159" i="15"/>
  <c r="H159" i="15"/>
  <c r="I159" i="15" s="1"/>
  <c r="G159" i="15"/>
  <c r="A159" i="15"/>
  <c r="U158" i="15"/>
  <c r="T158" i="15"/>
  <c r="S158" i="15"/>
  <c r="R158" i="15"/>
  <c r="Q158" i="15"/>
  <c r="P158" i="15"/>
  <c r="K158" i="15"/>
  <c r="I158" i="15"/>
  <c r="H158" i="15"/>
  <c r="G158" i="15"/>
  <c r="A158" i="15"/>
  <c r="U157" i="15"/>
  <c r="T157" i="15"/>
  <c r="S157" i="15"/>
  <c r="R157" i="15"/>
  <c r="Q157" i="15"/>
  <c r="P157" i="15"/>
  <c r="K157" i="15"/>
  <c r="H157" i="15"/>
  <c r="G157" i="15"/>
  <c r="A157" i="15"/>
  <c r="U156" i="15"/>
  <c r="T156" i="15"/>
  <c r="T162" i="15" s="1"/>
  <c r="S156" i="15"/>
  <c r="R156" i="15"/>
  <c r="Q156" i="15"/>
  <c r="P156" i="15"/>
  <c r="K156" i="15"/>
  <c r="H156" i="15"/>
  <c r="G156" i="15"/>
  <c r="I156" i="15" s="1"/>
  <c r="A156" i="15"/>
  <c r="T155" i="15"/>
  <c r="S155" i="15"/>
  <c r="O155" i="15"/>
  <c r="N155" i="15"/>
  <c r="M155" i="15"/>
  <c r="L155" i="15"/>
  <c r="K155" i="15"/>
  <c r="J155" i="15"/>
  <c r="H155" i="15"/>
  <c r="F155" i="15"/>
  <c r="E155" i="15"/>
  <c r="Y155" i="15" s="1"/>
  <c r="D155" i="15"/>
  <c r="X155" i="15" s="1"/>
  <c r="A155" i="15"/>
  <c r="U154" i="15"/>
  <c r="T154" i="15"/>
  <c r="S154" i="15"/>
  <c r="R154" i="15"/>
  <c r="Q154" i="15"/>
  <c r="P154" i="15"/>
  <c r="K154" i="15"/>
  <c r="I154" i="15"/>
  <c r="H154" i="15"/>
  <c r="G154" i="15"/>
  <c r="A154" i="15"/>
  <c r="U153" i="15"/>
  <c r="T153" i="15"/>
  <c r="S153" i="15"/>
  <c r="R153" i="15"/>
  <c r="Q153" i="15"/>
  <c r="P153" i="15"/>
  <c r="K153" i="15"/>
  <c r="I153" i="15"/>
  <c r="H153" i="15"/>
  <c r="G153" i="15"/>
  <c r="U152" i="15"/>
  <c r="T152" i="15"/>
  <c r="S152" i="15"/>
  <c r="R152" i="15"/>
  <c r="Q152" i="15"/>
  <c r="P152" i="15"/>
  <c r="K152" i="15"/>
  <c r="H152" i="15"/>
  <c r="I152" i="15" s="1"/>
  <c r="G152" i="15"/>
  <c r="A152" i="15"/>
  <c r="U151" i="15"/>
  <c r="T151" i="15"/>
  <c r="S151" i="15"/>
  <c r="R151" i="15"/>
  <c r="Q151" i="15"/>
  <c r="P151" i="15"/>
  <c r="K151" i="15"/>
  <c r="H151" i="15"/>
  <c r="I151" i="15" s="1"/>
  <c r="G151" i="15"/>
  <c r="A151" i="15"/>
  <c r="U150" i="15"/>
  <c r="T150" i="15"/>
  <c r="S150" i="15"/>
  <c r="R150" i="15"/>
  <c r="Q150" i="15"/>
  <c r="P150" i="15"/>
  <c r="K150" i="15"/>
  <c r="I150" i="15"/>
  <c r="H150" i="15"/>
  <c r="G150" i="15"/>
  <c r="A150" i="15"/>
  <c r="U149" i="15"/>
  <c r="T149" i="15"/>
  <c r="S149" i="15"/>
  <c r="R149" i="15"/>
  <c r="Q149" i="15"/>
  <c r="P149" i="15"/>
  <c r="K149" i="15"/>
  <c r="H149" i="15"/>
  <c r="G149" i="15"/>
  <c r="I149" i="15" s="1"/>
  <c r="A149" i="15"/>
  <c r="X148" i="15"/>
  <c r="W148" i="15"/>
  <c r="R148" i="15"/>
  <c r="P148" i="15"/>
  <c r="O148" i="15"/>
  <c r="Q148" i="15" s="1"/>
  <c r="N148" i="15"/>
  <c r="M148" i="15"/>
  <c r="L148" i="15"/>
  <c r="U148" i="15" s="1"/>
  <c r="J148" i="15"/>
  <c r="H148" i="15"/>
  <c r="I148" i="15" s="1"/>
  <c r="G148" i="15"/>
  <c r="F148" i="15"/>
  <c r="E148" i="15"/>
  <c r="D148" i="15"/>
  <c r="V148" i="15" s="1"/>
  <c r="A148" i="15"/>
  <c r="U147" i="15"/>
  <c r="T147" i="15"/>
  <c r="S147" i="15"/>
  <c r="R147" i="15"/>
  <c r="Q147" i="15"/>
  <c r="P147" i="15"/>
  <c r="K147" i="15"/>
  <c r="H147" i="15"/>
  <c r="I147" i="15" s="1"/>
  <c r="G147" i="15"/>
  <c r="A147" i="15"/>
  <c r="U146" i="15"/>
  <c r="T146" i="15"/>
  <c r="S146" i="15"/>
  <c r="R146" i="15"/>
  <c r="Q146" i="15"/>
  <c r="P146" i="15"/>
  <c r="K146" i="15"/>
  <c r="H146" i="15"/>
  <c r="I146" i="15" s="1"/>
  <c r="G146" i="15"/>
  <c r="U145" i="15"/>
  <c r="T145" i="15"/>
  <c r="S145" i="15"/>
  <c r="R145" i="15"/>
  <c r="Q145" i="15"/>
  <c r="P145" i="15"/>
  <c r="K145" i="15"/>
  <c r="H145" i="15"/>
  <c r="I145" i="15" s="1"/>
  <c r="G145" i="15"/>
  <c r="A145" i="15"/>
  <c r="U144" i="15"/>
  <c r="T144" i="15"/>
  <c r="S144" i="15"/>
  <c r="R144" i="15"/>
  <c r="Q144" i="15"/>
  <c r="P144" i="15"/>
  <c r="K144" i="15"/>
  <c r="H144" i="15"/>
  <c r="I144" i="15" s="1"/>
  <c r="G144" i="15"/>
  <c r="A144" i="15"/>
  <c r="U143" i="15"/>
  <c r="T143" i="15"/>
  <c r="T148" i="15" s="1"/>
  <c r="S143" i="15"/>
  <c r="R143" i="15"/>
  <c r="Q143" i="15"/>
  <c r="P143" i="15"/>
  <c r="K143" i="15"/>
  <c r="H143" i="15"/>
  <c r="I143" i="15" s="1"/>
  <c r="G143" i="15"/>
  <c r="A143" i="15"/>
  <c r="U142" i="15"/>
  <c r="T142" i="15"/>
  <c r="S142" i="15"/>
  <c r="R142" i="15"/>
  <c r="Q142" i="15"/>
  <c r="P142" i="15"/>
  <c r="K142" i="15"/>
  <c r="I142" i="15"/>
  <c r="H142" i="15"/>
  <c r="G142" i="15"/>
  <c r="A142" i="15"/>
  <c r="T141" i="15"/>
  <c r="O141" i="15"/>
  <c r="N141" i="15"/>
  <c r="M141" i="15"/>
  <c r="L141" i="15"/>
  <c r="J141" i="15"/>
  <c r="F141" i="15"/>
  <c r="E141" i="15"/>
  <c r="D141" i="15"/>
  <c r="A141" i="15"/>
  <c r="U140" i="15"/>
  <c r="T140" i="15"/>
  <c r="S140" i="15"/>
  <c r="R140" i="15"/>
  <c r="Q140" i="15"/>
  <c r="P140" i="15"/>
  <c r="K140" i="15"/>
  <c r="H140" i="15"/>
  <c r="I140" i="15" s="1"/>
  <c r="G140" i="15"/>
  <c r="A140" i="15"/>
  <c r="U139" i="15"/>
  <c r="T139" i="15"/>
  <c r="S139" i="15"/>
  <c r="R139" i="15"/>
  <c r="Q139" i="15"/>
  <c r="P139" i="15"/>
  <c r="K139" i="15"/>
  <c r="H139" i="15"/>
  <c r="I139" i="15" s="1"/>
  <c r="G139" i="15"/>
  <c r="U138" i="15"/>
  <c r="T138" i="15"/>
  <c r="S138" i="15"/>
  <c r="R138" i="15"/>
  <c r="Q138" i="15"/>
  <c r="P138" i="15"/>
  <c r="K138" i="15"/>
  <c r="H138" i="15"/>
  <c r="G138" i="15"/>
  <c r="A138" i="15"/>
  <c r="U137" i="15"/>
  <c r="T137" i="15"/>
  <c r="S137" i="15"/>
  <c r="R137" i="15"/>
  <c r="Q137" i="15"/>
  <c r="P137" i="15"/>
  <c r="K137" i="15"/>
  <c r="H137" i="15"/>
  <c r="I137" i="15" s="1"/>
  <c r="G137" i="15"/>
  <c r="A137" i="15"/>
  <c r="U136" i="15"/>
  <c r="T136" i="15"/>
  <c r="S136" i="15"/>
  <c r="R136" i="15"/>
  <c r="Q136" i="15"/>
  <c r="P136" i="15"/>
  <c r="K136" i="15"/>
  <c r="H136" i="15"/>
  <c r="I136" i="15" s="1"/>
  <c r="G136" i="15"/>
  <c r="A136" i="15"/>
  <c r="U135" i="15"/>
  <c r="T135" i="15"/>
  <c r="S135" i="15"/>
  <c r="R135" i="15"/>
  <c r="Q135" i="15"/>
  <c r="P135" i="15"/>
  <c r="K135" i="15"/>
  <c r="H135" i="15"/>
  <c r="I135" i="15" s="1"/>
  <c r="G135" i="15"/>
  <c r="A135" i="15"/>
  <c r="T134" i="15"/>
  <c r="S134" i="15"/>
  <c r="R134" i="15"/>
  <c r="P134" i="15"/>
  <c r="O134" i="15"/>
  <c r="N134" i="15"/>
  <c r="M134" i="15"/>
  <c r="L134" i="15"/>
  <c r="U134" i="15" s="1"/>
  <c r="J134" i="15"/>
  <c r="K134" i="15" s="1"/>
  <c r="H134" i="15"/>
  <c r="G134" i="15"/>
  <c r="F134" i="15"/>
  <c r="E134" i="15"/>
  <c r="Y134" i="15" s="1"/>
  <c r="D134" i="15"/>
  <c r="X134" i="15" s="1"/>
  <c r="A134" i="15"/>
  <c r="U133" i="15"/>
  <c r="T133" i="15"/>
  <c r="S133" i="15"/>
  <c r="R133" i="15"/>
  <c r="Q133" i="15"/>
  <c r="P133" i="15"/>
  <c r="K133" i="15"/>
  <c r="H133" i="15"/>
  <c r="I133" i="15" s="1"/>
  <c r="G133" i="15"/>
  <c r="A133" i="15"/>
  <c r="U132" i="15"/>
  <c r="T132" i="15"/>
  <c r="S132" i="15"/>
  <c r="R132" i="15"/>
  <c r="Q132" i="15"/>
  <c r="P132" i="15"/>
  <c r="K132" i="15"/>
  <c r="H132" i="15"/>
  <c r="I132" i="15" s="1"/>
  <c r="G132" i="15"/>
  <c r="U131" i="15"/>
  <c r="T131" i="15"/>
  <c r="S131" i="15"/>
  <c r="R131" i="15"/>
  <c r="Q131" i="15"/>
  <c r="P131" i="15"/>
  <c r="K131" i="15"/>
  <c r="H131" i="15"/>
  <c r="I131" i="15" s="1"/>
  <c r="G131" i="15"/>
  <c r="A131" i="15"/>
  <c r="U130" i="15"/>
  <c r="T130" i="15"/>
  <c r="S130" i="15"/>
  <c r="R130" i="15"/>
  <c r="Q130" i="15"/>
  <c r="P130" i="15"/>
  <c r="K130" i="15"/>
  <c r="H130" i="15"/>
  <c r="I130" i="15" s="1"/>
  <c r="G130" i="15"/>
  <c r="A130" i="15"/>
  <c r="U129" i="15"/>
  <c r="T129" i="15"/>
  <c r="S129" i="15"/>
  <c r="R129" i="15"/>
  <c r="Q129" i="15"/>
  <c r="P129" i="15"/>
  <c r="K129" i="15"/>
  <c r="H129" i="15"/>
  <c r="I129" i="15" s="1"/>
  <c r="G129" i="15"/>
  <c r="A129" i="15"/>
  <c r="U128" i="15"/>
  <c r="T128" i="15"/>
  <c r="S128" i="15"/>
  <c r="R128" i="15"/>
  <c r="Q128" i="15"/>
  <c r="P128" i="15"/>
  <c r="K128" i="15"/>
  <c r="H128" i="15"/>
  <c r="I128" i="15" s="1"/>
  <c r="G128" i="15"/>
  <c r="A128" i="15"/>
  <c r="X127" i="15"/>
  <c r="V127" i="15"/>
  <c r="P127" i="15"/>
  <c r="O127" i="15"/>
  <c r="N127" i="15"/>
  <c r="M127" i="15"/>
  <c r="L127" i="15"/>
  <c r="U127" i="15" s="1"/>
  <c r="J127" i="15"/>
  <c r="G127" i="15"/>
  <c r="F127" i="15"/>
  <c r="E127" i="15"/>
  <c r="Y127" i="15" s="1"/>
  <c r="D127" i="15"/>
  <c r="A127" i="15"/>
  <c r="U126" i="15"/>
  <c r="T126" i="15"/>
  <c r="S126" i="15"/>
  <c r="R126" i="15"/>
  <c r="Q126" i="15"/>
  <c r="P126" i="15"/>
  <c r="K126" i="15"/>
  <c r="H126" i="15"/>
  <c r="I126" i="15" s="1"/>
  <c r="G126" i="15"/>
  <c r="A126" i="15"/>
  <c r="U125" i="15"/>
  <c r="T125" i="15"/>
  <c r="S125" i="15"/>
  <c r="R125" i="15"/>
  <c r="Q125" i="15"/>
  <c r="P125" i="15"/>
  <c r="K125" i="15"/>
  <c r="H125" i="15"/>
  <c r="G125" i="15"/>
  <c r="U124" i="15"/>
  <c r="T124" i="15"/>
  <c r="S124" i="15"/>
  <c r="R124" i="15"/>
  <c r="Q124" i="15"/>
  <c r="P124" i="15"/>
  <c r="K124" i="15"/>
  <c r="I124" i="15"/>
  <c r="H124" i="15"/>
  <c r="G124" i="15"/>
  <c r="A124" i="15"/>
  <c r="U123" i="15"/>
  <c r="T123" i="15"/>
  <c r="S123" i="15"/>
  <c r="R123" i="15"/>
  <c r="Q123" i="15"/>
  <c r="P123" i="15"/>
  <c r="K123" i="15"/>
  <c r="H123" i="15"/>
  <c r="I123" i="15" s="1"/>
  <c r="G123" i="15"/>
  <c r="A123" i="15"/>
  <c r="U122" i="15"/>
  <c r="T122" i="15"/>
  <c r="S122" i="15"/>
  <c r="R122" i="15"/>
  <c r="Q122" i="15"/>
  <c r="P122" i="15"/>
  <c r="K122" i="15"/>
  <c r="H122" i="15"/>
  <c r="G122" i="15"/>
  <c r="A122" i="15"/>
  <c r="U121" i="15"/>
  <c r="T121" i="15"/>
  <c r="S121" i="15"/>
  <c r="R121" i="15"/>
  <c r="Q121" i="15"/>
  <c r="P121" i="15"/>
  <c r="K121" i="15"/>
  <c r="H121" i="15"/>
  <c r="I121" i="15" s="1"/>
  <c r="G121" i="15"/>
  <c r="A121" i="15"/>
  <c r="V120" i="15"/>
  <c r="O120" i="15"/>
  <c r="N120" i="15"/>
  <c r="M120" i="15"/>
  <c r="L120" i="15"/>
  <c r="J120" i="15"/>
  <c r="K120" i="15" s="1"/>
  <c r="F120" i="15"/>
  <c r="E120" i="15"/>
  <c r="Y120" i="15" s="1"/>
  <c r="D120" i="15"/>
  <c r="A120" i="15"/>
  <c r="U119" i="15"/>
  <c r="T119" i="15"/>
  <c r="S119" i="15"/>
  <c r="R119" i="15"/>
  <c r="Q119" i="15"/>
  <c r="P119" i="15"/>
  <c r="K119" i="15"/>
  <c r="I119" i="15"/>
  <c r="H119" i="15"/>
  <c r="G119" i="15"/>
  <c r="A119" i="15"/>
  <c r="U118" i="15"/>
  <c r="T118" i="15"/>
  <c r="S118" i="15"/>
  <c r="R118" i="15"/>
  <c r="Q118" i="15"/>
  <c r="P118" i="15"/>
  <c r="K118" i="15"/>
  <c r="H118" i="15"/>
  <c r="I118" i="15" s="1"/>
  <c r="G118" i="15"/>
  <c r="A118" i="15"/>
  <c r="U117" i="15"/>
  <c r="T117" i="15"/>
  <c r="S117" i="15"/>
  <c r="R117" i="15"/>
  <c r="Q117" i="15"/>
  <c r="P117" i="15"/>
  <c r="K117" i="15"/>
  <c r="H117" i="15"/>
  <c r="G117" i="15"/>
  <c r="A117" i="15"/>
  <c r="U116" i="15"/>
  <c r="T116" i="15"/>
  <c r="S116" i="15"/>
  <c r="R116" i="15"/>
  <c r="Q116" i="15"/>
  <c r="P116" i="15"/>
  <c r="K116" i="15"/>
  <c r="I116" i="15"/>
  <c r="H116" i="15"/>
  <c r="G116" i="15"/>
  <c r="A116" i="15"/>
  <c r="U115" i="15"/>
  <c r="T115" i="15"/>
  <c r="S115" i="15"/>
  <c r="R115" i="15"/>
  <c r="Q115" i="15"/>
  <c r="P115" i="15"/>
  <c r="K115" i="15"/>
  <c r="H115" i="15"/>
  <c r="I115" i="15" s="1"/>
  <c r="G115" i="15"/>
  <c r="A115" i="15"/>
  <c r="X114" i="15"/>
  <c r="V114" i="15"/>
  <c r="T114" i="15"/>
  <c r="S114" i="15"/>
  <c r="R114" i="15"/>
  <c r="Q114" i="15"/>
  <c r="P114" i="15"/>
  <c r="O114" i="15"/>
  <c r="N114" i="15"/>
  <c r="M114" i="15"/>
  <c r="L114" i="15"/>
  <c r="J114" i="15"/>
  <c r="H114" i="15"/>
  <c r="F114" i="15"/>
  <c r="E114" i="15"/>
  <c r="D114" i="15"/>
  <c r="A114" i="15"/>
  <c r="U113" i="15"/>
  <c r="T113" i="15"/>
  <c r="S113" i="15"/>
  <c r="R113" i="15"/>
  <c r="Q113" i="15"/>
  <c r="P113" i="15"/>
  <c r="K113" i="15"/>
  <c r="H113" i="15"/>
  <c r="I113" i="15" s="1"/>
  <c r="G113" i="15"/>
  <c r="A113" i="15"/>
  <c r="U112" i="15"/>
  <c r="T112" i="15"/>
  <c r="S112" i="15"/>
  <c r="R112" i="15"/>
  <c r="Q112" i="15"/>
  <c r="P112" i="15"/>
  <c r="K112" i="15"/>
  <c r="I112" i="15"/>
  <c r="H112" i="15"/>
  <c r="G112" i="15"/>
  <c r="A112" i="15"/>
  <c r="U111" i="15"/>
  <c r="T111" i="15"/>
  <c r="S111" i="15"/>
  <c r="R111" i="15"/>
  <c r="Q111" i="15"/>
  <c r="P111" i="15"/>
  <c r="K111" i="15"/>
  <c r="I111" i="15"/>
  <c r="H111" i="15"/>
  <c r="G111" i="15"/>
  <c r="A111" i="15"/>
  <c r="U110" i="15"/>
  <c r="T110" i="15"/>
  <c r="S110" i="15"/>
  <c r="R110" i="15"/>
  <c r="Q110" i="15"/>
  <c r="P110" i="15"/>
  <c r="K110" i="15"/>
  <c r="H110" i="15"/>
  <c r="G110" i="15"/>
  <c r="A110" i="15"/>
  <c r="U109" i="15"/>
  <c r="T109" i="15"/>
  <c r="S109" i="15"/>
  <c r="R109" i="15"/>
  <c r="Q109" i="15"/>
  <c r="P109" i="15"/>
  <c r="K109" i="15"/>
  <c r="H109" i="15"/>
  <c r="I109" i="15" s="1"/>
  <c r="G109" i="15"/>
  <c r="A109" i="15"/>
  <c r="Y108" i="15"/>
  <c r="W108" i="15"/>
  <c r="T108" i="15"/>
  <c r="O108" i="15"/>
  <c r="N108" i="15"/>
  <c r="M108" i="15"/>
  <c r="L108" i="15"/>
  <c r="K108" i="15"/>
  <c r="J108" i="15"/>
  <c r="F108" i="15"/>
  <c r="G108" i="15" s="1"/>
  <c r="E108" i="15"/>
  <c r="D108" i="15"/>
  <c r="A108" i="15"/>
  <c r="U107" i="15"/>
  <c r="T107" i="15"/>
  <c r="S107" i="15"/>
  <c r="R107" i="15"/>
  <c r="Q107" i="15"/>
  <c r="P107" i="15"/>
  <c r="K107" i="15"/>
  <c r="I107" i="15"/>
  <c r="H107" i="15"/>
  <c r="G107" i="15"/>
  <c r="A107" i="15"/>
  <c r="U106" i="15"/>
  <c r="T106" i="15"/>
  <c r="S106" i="15"/>
  <c r="R106" i="15"/>
  <c r="Q106" i="15"/>
  <c r="P106" i="15"/>
  <c r="K106" i="15"/>
  <c r="H106" i="15"/>
  <c r="I106" i="15" s="1"/>
  <c r="G106" i="15"/>
  <c r="A106" i="15"/>
  <c r="U105" i="15"/>
  <c r="T105" i="15"/>
  <c r="S105" i="15"/>
  <c r="R105" i="15"/>
  <c r="Q105" i="15"/>
  <c r="P105" i="15"/>
  <c r="K105" i="15"/>
  <c r="H105" i="15"/>
  <c r="G105" i="15"/>
  <c r="A105" i="15"/>
  <c r="U104" i="15"/>
  <c r="T104" i="15"/>
  <c r="S104" i="15"/>
  <c r="R104" i="15"/>
  <c r="Q104" i="15"/>
  <c r="P104" i="15"/>
  <c r="K104" i="15"/>
  <c r="H104" i="15"/>
  <c r="G104" i="15"/>
  <c r="I104" i="15" s="1"/>
  <c r="A104" i="15"/>
  <c r="U103" i="15"/>
  <c r="T103" i="15"/>
  <c r="S103" i="15"/>
  <c r="R103" i="15"/>
  <c r="Q103" i="15"/>
  <c r="P103" i="15"/>
  <c r="K103" i="15"/>
  <c r="H103" i="15"/>
  <c r="I103" i="15" s="1"/>
  <c r="G103" i="15"/>
  <c r="A103" i="15"/>
  <c r="Y102" i="15"/>
  <c r="P102" i="15"/>
  <c r="O102" i="15"/>
  <c r="N102" i="15"/>
  <c r="M102" i="15"/>
  <c r="L102" i="15"/>
  <c r="U102" i="15" s="1"/>
  <c r="J102" i="15"/>
  <c r="F102" i="15"/>
  <c r="G102" i="15" s="1"/>
  <c r="E102" i="15"/>
  <c r="K102" i="15" s="1"/>
  <c r="D102" i="15"/>
  <c r="A102" i="15"/>
  <c r="U101" i="15"/>
  <c r="T101" i="15"/>
  <c r="S101" i="15"/>
  <c r="R101" i="15"/>
  <c r="Q101" i="15"/>
  <c r="P101" i="15"/>
  <c r="K101" i="15"/>
  <c r="H101" i="15"/>
  <c r="I101" i="15" s="1"/>
  <c r="G101" i="15"/>
  <c r="A101" i="15"/>
  <c r="U100" i="15"/>
  <c r="T100" i="15"/>
  <c r="S100" i="15"/>
  <c r="R100" i="15"/>
  <c r="Q100" i="15"/>
  <c r="P100" i="15"/>
  <c r="K100" i="15"/>
  <c r="H100" i="15"/>
  <c r="G100" i="15"/>
  <c r="A100" i="15"/>
  <c r="U99" i="15"/>
  <c r="T99" i="15"/>
  <c r="S99" i="15"/>
  <c r="R99" i="15"/>
  <c r="Q99" i="15"/>
  <c r="P99" i="15"/>
  <c r="K99" i="15"/>
  <c r="H99" i="15"/>
  <c r="I99" i="15" s="1"/>
  <c r="G99" i="15"/>
  <c r="A99" i="15"/>
  <c r="U98" i="15"/>
  <c r="T98" i="15"/>
  <c r="S98" i="15"/>
  <c r="R98" i="15"/>
  <c r="Q98" i="15"/>
  <c r="P98" i="15"/>
  <c r="K98" i="15"/>
  <c r="H98" i="15"/>
  <c r="I98" i="15" s="1"/>
  <c r="G98" i="15"/>
  <c r="A98" i="15"/>
  <c r="U97" i="15"/>
  <c r="T97" i="15"/>
  <c r="S97" i="15"/>
  <c r="R97" i="15"/>
  <c r="Q97" i="15"/>
  <c r="P97" i="15"/>
  <c r="K97" i="15"/>
  <c r="H97" i="15"/>
  <c r="I97" i="15" s="1"/>
  <c r="G97" i="15"/>
  <c r="A97" i="15"/>
  <c r="U96" i="15"/>
  <c r="O96" i="15"/>
  <c r="Q96" i="15" s="1"/>
  <c r="N96" i="15"/>
  <c r="M96" i="15"/>
  <c r="L96" i="15"/>
  <c r="P96" i="15" s="1"/>
  <c r="J96" i="15"/>
  <c r="F96" i="15"/>
  <c r="E96" i="15"/>
  <c r="D96" i="15"/>
  <c r="A96" i="15"/>
  <c r="U95" i="15"/>
  <c r="T95" i="15"/>
  <c r="S95" i="15"/>
  <c r="R95" i="15"/>
  <c r="Q95" i="15"/>
  <c r="P95" i="15"/>
  <c r="K95" i="15"/>
  <c r="H95" i="15"/>
  <c r="I95" i="15" s="1"/>
  <c r="G95" i="15"/>
  <c r="A95" i="15"/>
  <c r="U94" i="15"/>
  <c r="T94" i="15"/>
  <c r="S94" i="15"/>
  <c r="R94" i="15"/>
  <c r="Q94" i="15"/>
  <c r="P94" i="15"/>
  <c r="K94" i="15"/>
  <c r="H94" i="15"/>
  <c r="I94" i="15" s="1"/>
  <c r="G94" i="15"/>
  <c r="A94" i="15"/>
  <c r="U93" i="15"/>
  <c r="T93" i="15"/>
  <c r="S93" i="15"/>
  <c r="R93" i="15"/>
  <c r="Q93" i="15"/>
  <c r="P93" i="15"/>
  <c r="K93" i="15"/>
  <c r="H93" i="15"/>
  <c r="I93" i="15" s="1"/>
  <c r="G93" i="15"/>
  <c r="A93" i="15"/>
  <c r="U92" i="15"/>
  <c r="T92" i="15"/>
  <c r="S92" i="15"/>
  <c r="R92" i="15"/>
  <c r="Q92" i="15"/>
  <c r="P92" i="15"/>
  <c r="K92" i="15"/>
  <c r="I92" i="15"/>
  <c r="H92" i="15"/>
  <c r="G92" i="15"/>
  <c r="A92" i="15"/>
  <c r="U91" i="15"/>
  <c r="T91" i="15"/>
  <c r="S91" i="15"/>
  <c r="R91" i="15"/>
  <c r="Q91" i="15"/>
  <c r="P91" i="15"/>
  <c r="K91" i="15"/>
  <c r="H91" i="15"/>
  <c r="I91" i="15" s="1"/>
  <c r="G91" i="15"/>
  <c r="A91" i="15"/>
  <c r="Y90" i="15"/>
  <c r="X90" i="15"/>
  <c r="S90" i="15"/>
  <c r="R90" i="15"/>
  <c r="Q90" i="15"/>
  <c r="P90" i="15"/>
  <c r="O90" i="15"/>
  <c r="N90" i="15"/>
  <c r="M90" i="15"/>
  <c r="L90" i="15"/>
  <c r="U90" i="15" s="1"/>
  <c r="J90" i="15"/>
  <c r="K90" i="15" s="1"/>
  <c r="H90" i="15"/>
  <c r="F90" i="15"/>
  <c r="E90" i="15"/>
  <c r="W90" i="15" s="1"/>
  <c r="D90" i="15"/>
  <c r="V90" i="15" s="1"/>
  <c r="A90" i="15"/>
  <c r="U89" i="15"/>
  <c r="T89" i="15"/>
  <c r="S89" i="15"/>
  <c r="R89" i="15"/>
  <c r="Q89" i="15"/>
  <c r="P89" i="15"/>
  <c r="K89" i="15"/>
  <c r="H89" i="15"/>
  <c r="I89" i="15" s="1"/>
  <c r="G89" i="15"/>
  <c r="A89" i="15"/>
  <c r="U88" i="15"/>
  <c r="T88" i="15"/>
  <c r="S88" i="15"/>
  <c r="R88" i="15"/>
  <c r="Q88" i="15"/>
  <c r="P88" i="15"/>
  <c r="K88" i="15"/>
  <c r="I88" i="15"/>
  <c r="H88" i="15"/>
  <c r="G88" i="15"/>
  <c r="A88" i="15"/>
  <c r="U87" i="15"/>
  <c r="T87" i="15"/>
  <c r="S87" i="15"/>
  <c r="R87" i="15"/>
  <c r="Q87" i="15"/>
  <c r="P87" i="15"/>
  <c r="K87" i="15"/>
  <c r="H87" i="15"/>
  <c r="G87" i="15"/>
  <c r="A87" i="15"/>
  <c r="U86" i="15"/>
  <c r="T86" i="15"/>
  <c r="S86" i="15"/>
  <c r="R86" i="15"/>
  <c r="Q86" i="15"/>
  <c r="P86" i="15"/>
  <c r="K86" i="15"/>
  <c r="H86" i="15"/>
  <c r="G86" i="15"/>
  <c r="I86" i="15" s="1"/>
  <c r="A86" i="15"/>
  <c r="U85" i="15"/>
  <c r="T85" i="15"/>
  <c r="S85" i="15"/>
  <c r="R85" i="15"/>
  <c r="Q85" i="15"/>
  <c r="P85" i="15"/>
  <c r="K85" i="15"/>
  <c r="H85" i="15"/>
  <c r="I85" i="15" s="1"/>
  <c r="G85" i="15"/>
  <c r="A85" i="15"/>
  <c r="Y84" i="15"/>
  <c r="X84" i="15"/>
  <c r="W84" i="15"/>
  <c r="V84" i="15"/>
  <c r="R84" i="15"/>
  <c r="Q84" i="15"/>
  <c r="P84" i="15"/>
  <c r="O84" i="15"/>
  <c r="S84" i="15" s="1"/>
  <c r="N84" i="15"/>
  <c r="M84" i="15"/>
  <c r="L84" i="15"/>
  <c r="U84" i="15" s="1"/>
  <c r="J84" i="15"/>
  <c r="K84" i="15" s="1"/>
  <c r="H84" i="15"/>
  <c r="I84" i="15" s="1"/>
  <c r="F84" i="15"/>
  <c r="G84" i="15" s="1"/>
  <c r="E84" i="15"/>
  <c r="D84" i="15"/>
  <c r="T84" i="15" s="1"/>
  <c r="A84" i="15"/>
  <c r="U83" i="15"/>
  <c r="T83" i="15"/>
  <c r="S83" i="15"/>
  <c r="R83" i="15"/>
  <c r="Q83" i="15"/>
  <c r="P83" i="15"/>
  <c r="K83" i="15"/>
  <c r="H83" i="15"/>
  <c r="G83" i="15"/>
  <c r="A83" i="15"/>
  <c r="U82" i="15"/>
  <c r="T82" i="15"/>
  <c r="S82" i="15"/>
  <c r="R82" i="15"/>
  <c r="Q82" i="15"/>
  <c r="P82" i="15"/>
  <c r="K82" i="15"/>
  <c r="H82" i="15"/>
  <c r="G82" i="15"/>
  <c r="I82" i="15" s="1"/>
  <c r="A82" i="15"/>
  <c r="U81" i="15"/>
  <c r="T81" i="15"/>
  <c r="S81" i="15"/>
  <c r="R81" i="15"/>
  <c r="Q81" i="15"/>
  <c r="P81" i="15"/>
  <c r="K81" i="15"/>
  <c r="H81" i="15"/>
  <c r="I81" i="15" s="1"/>
  <c r="G81" i="15"/>
  <c r="A81" i="15"/>
  <c r="U80" i="15"/>
  <c r="T80" i="15"/>
  <c r="S80" i="15"/>
  <c r="R80" i="15"/>
  <c r="Q80" i="15"/>
  <c r="P80" i="15"/>
  <c r="K80" i="15"/>
  <c r="H80" i="15"/>
  <c r="G80" i="15"/>
  <c r="A80" i="15"/>
  <c r="U79" i="15"/>
  <c r="T79" i="15"/>
  <c r="S79" i="15"/>
  <c r="R79" i="15"/>
  <c r="Q79" i="15"/>
  <c r="P79" i="15"/>
  <c r="K79" i="15"/>
  <c r="H79" i="15"/>
  <c r="I79" i="15" s="1"/>
  <c r="G79" i="15"/>
  <c r="A79" i="15"/>
  <c r="W78" i="15"/>
  <c r="V78" i="15"/>
  <c r="T78" i="15"/>
  <c r="O78" i="15"/>
  <c r="N78" i="15"/>
  <c r="M78" i="15"/>
  <c r="L78" i="15"/>
  <c r="J78" i="15"/>
  <c r="G78" i="15"/>
  <c r="F78" i="15"/>
  <c r="E78" i="15"/>
  <c r="K78" i="15" s="1"/>
  <c r="D78" i="15"/>
  <c r="A78" i="15"/>
  <c r="U77" i="15"/>
  <c r="T77" i="15"/>
  <c r="S77" i="15"/>
  <c r="R77" i="15"/>
  <c r="Q77" i="15"/>
  <c r="P77" i="15"/>
  <c r="K77" i="15"/>
  <c r="H77" i="15"/>
  <c r="I77" i="15" s="1"/>
  <c r="G77" i="15"/>
  <c r="A77" i="15"/>
  <c r="U76" i="15"/>
  <c r="T76" i="15"/>
  <c r="S76" i="15"/>
  <c r="R76" i="15"/>
  <c r="Q76" i="15"/>
  <c r="P76" i="15"/>
  <c r="K76" i="15"/>
  <c r="H76" i="15"/>
  <c r="G76" i="15"/>
  <c r="A76" i="15"/>
  <c r="U75" i="15"/>
  <c r="T75" i="15"/>
  <c r="S75" i="15"/>
  <c r="R75" i="15"/>
  <c r="Q75" i="15"/>
  <c r="P75" i="15"/>
  <c r="K75" i="15"/>
  <c r="H75" i="15"/>
  <c r="I75" i="15" s="1"/>
  <c r="G75" i="15"/>
  <c r="A75" i="15"/>
  <c r="U74" i="15"/>
  <c r="T74" i="15"/>
  <c r="S74" i="15"/>
  <c r="R74" i="15"/>
  <c r="Q74" i="15"/>
  <c r="P74" i="15"/>
  <c r="K74" i="15"/>
  <c r="H74" i="15"/>
  <c r="I74" i="15" s="1"/>
  <c r="G74" i="15"/>
  <c r="A74" i="15"/>
  <c r="U73" i="15"/>
  <c r="T73" i="15"/>
  <c r="S73" i="15"/>
  <c r="R73" i="15"/>
  <c r="Q73" i="15"/>
  <c r="P73" i="15"/>
  <c r="K73" i="15"/>
  <c r="H73" i="15"/>
  <c r="I73" i="15" s="1"/>
  <c r="G73" i="15"/>
  <c r="A73" i="15"/>
  <c r="U72" i="15"/>
  <c r="O72" i="15"/>
  <c r="N72" i="15"/>
  <c r="M72" i="15"/>
  <c r="L72" i="15"/>
  <c r="P72" i="15" s="1"/>
  <c r="J72" i="15"/>
  <c r="F72" i="15"/>
  <c r="E72" i="15"/>
  <c r="D72" i="15"/>
  <c r="A72" i="15"/>
  <c r="U71" i="15"/>
  <c r="T71" i="15"/>
  <c r="S71" i="15"/>
  <c r="R71" i="15"/>
  <c r="Q71" i="15"/>
  <c r="P71" i="15"/>
  <c r="K71" i="15"/>
  <c r="H71" i="15"/>
  <c r="I71" i="15" s="1"/>
  <c r="G71" i="15"/>
  <c r="A71" i="15"/>
  <c r="U70" i="15"/>
  <c r="T70" i="15"/>
  <c r="S70" i="15"/>
  <c r="R70" i="15"/>
  <c r="Q70" i="15"/>
  <c r="P70" i="15"/>
  <c r="K70" i="15"/>
  <c r="H70" i="15"/>
  <c r="G70" i="15"/>
  <c r="I70" i="15" s="1"/>
  <c r="A70" i="15"/>
  <c r="U69" i="15"/>
  <c r="T69" i="15"/>
  <c r="S69" i="15"/>
  <c r="R69" i="15"/>
  <c r="Q69" i="15"/>
  <c r="P69" i="15"/>
  <c r="K69" i="15"/>
  <c r="H69" i="15"/>
  <c r="I69" i="15" s="1"/>
  <c r="G69" i="15"/>
  <c r="A69" i="15"/>
  <c r="U68" i="15"/>
  <c r="T68" i="15"/>
  <c r="S68" i="15"/>
  <c r="R68" i="15"/>
  <c r="Q68" i="15"/>
  <c r="P68" i="15"/>
  <c r="K68" i="15"/>
  <c r="I68" i="15"/>
  <c r="H68" i="15"/>
  <c r="G68" i="15"/>
  <c r="A68" i="15"/>
  <c r="U67" i="15"/>
  <c r="T67" i="15"/>
  <c r="S67" i="15"/>
  <c r="R67" i="15"/>
  <c r="Q67" i="15"/>
  <c r="P67" i="15"/>
  <c r="K67" i="15"/>
  <c r="H67" i="15"/>
  <c r="G67" i="15"/>
  <c r="A67" i="15"/>
  <c r="Y66" i="15"/>
  <c r="O66" i="15"/>
  <c r="N66" i="15"/>
  <c r="M66" i="15"/>
  <c r="L66" i="15"/>
  <c r="U66" i="15" s="1"/>
  <c r="K66" i="15"/>
  <c r="J66" i="15"/>
  <c r="F66" i="15"/>
  <c r="E66" i="15"/>
  <c r="W66" i="15" s="1"/>
  <c r="D66" i="15"/>
  <c r="A66" i="15"/>
  <c r="U65" i="15"/>
  <c r="T65" i="15"/>
  <c r="S65" i="15"/>
  <c r="R65" i="15"/>
  <c r="Q65" i="15"/>
  <c r="P65" i="15"/>
  <c r="K65" i="15"/>
  <c r="H65" i="15"/>
  <c r="I65" i="15" s="1"/>
  <c r="G65" i="15"/>
  <c r="A65" i="15"/>
  <c r="U64" i="15"/>
  <c r="T64" i="15"/>
  <c r="S64" i="15"/>
  <c r="R64" i="15"/>
  <c r="Q64" i="15"/>
  <c r="P64" i="15"/>
  <c r="K64" i="15"/>
  <c r="I64" i="15"/>
  <c r="H64" i="15"/>
  <c r="G64" i="15"/>
  <c r="A64" i="15"/>
  <c r="U63" i="15"/>
  <c r="T63" i="15"/>
  <c r="S63" i="15"/>
  <c r="R63" i="15"/>
  <c r="Q63" i="15"/>
  <c r="P63" i="15"/>
  <c r="K63" i="15"/>
  <c r="H63" i="15"/>
  <c r="I63" i="15" s="1"/>
  <c r="G63" i="15"/>
  <c r="A63" i="15"/>
  <c r="U62" i="15"/>
  <c r="T62" i="15"/>
  <c r="S62" i="15"/>
  <c r="R62" i="15"/>
  <c r="Q62" i="15"/>
  <c r="P62" i="15"/>
  <c r="K62" i="15"/>
  <c r="H62" i="15"/>
  <c r="I62" i="15" s="1"/>
  <c r="G62" i="15"/>
  <c r="A62" i="15"/>
  <c r="U61" i="15"/>
  <c r="T61" i="15"/>
  <c r="S61" i="15"/>
  <c r="R61" i="15"/>
  <c r="Q61" i="15"/>
  <c r="P61" i="15"/>
  <c r="K61" i="15"/>
  <c r="H61" i="15"/>
  <c r="I61" i="15" s="1"/>
  <c r="G61" i="15"/>
  <c r="A61" i="15"/>
  <c r="Y60" i="15"/>
  <c r="X60" i="15"/>
  <c r="W60" i="15"/>
  <c r="V60" i="15"/>
  <c r="R60" i="15"/>
  <c r="O60" i="15"/>
  <c r="S60" i="15" s="1"/>
  <c r="N60" i="15"/>
  <c r="M60" i="15"/>
  <c r="L60" i="15"/>
  <c r="J60" i="15"/>
  <c r="K60" i="15" s="1"/>
  <c r="H60" i="15"/>
  <c r="F60" i="15"/>
  <c r="G60" i="15" s="1"/>
  <c r="E60" i="15"/>
  <c r="D60" i="15"/>
  <c r="T60" i="15" s="1"/>
  <c r="A60" i="15"/>
  <c r="U59" i="15"/>
  <c r="T59" i="15"/>
  <c r="S59" i="15"/>
  <c r="R59" i="15"/>
  <c r="Q59" i="15"/>
  <c r="P59" i="15"/>
  <c r="K59" i="15"/>
  <c r="H59" i="15"/>
  <c r="G59" i="15"/>
  <c r="A59" i="15"/>
  <c r="U58" i="15"/>
  <c r="T58" i="15"/>
  <c r="S58" i="15"/>
  <c r="R58" i="15"/>
  <c r="Q58" i="15"/>
  <c r="P58" i="15"/>
  <c r="K58" i="15"/>
  <c r="H58" i="15"/>
  <c r="I58" i="15" s="1"/>
  <c r="G58" i="15"/>
  <c r="A58" i="15"/>
  <c r="U57" i="15"/>
  <c r="T57" i="15"/>
  <c r="S57" i="15"/>
  <c r="R57" i="15"/>
  <c r="Q57" i="15"/>
  <c r="P57" i="15"/>
  <c r="K57" i="15"/>
  <c r="H57" i="15"/>
  <c r="I57" i="15" s="1"/>
  <c r="G57" i="15"/>
  <c r="A57" i="15"/>
  <c r="U56" i="15"/>
  <c r="T56" i="15"/>
  <c r="S56" i="15"/>
  <c r="R56" i="15"/>
  <c r="Q56" i="15"/>
  <c r="P56" i="15"/>
  <c r="K56" i="15"/>
  <c r="I56" i="15"/>
  <c r="H56" i="15"/>
  <c r="G56" i="15"/>
  <c r="A56" i="15"/>
  <c r="U55" i="15"/>
  <c r="T55" i="15"/>
  <c r="S55" i="15"/>
  <c r="R55" i="15"/>
  <c r="Q55" i="15"/>
  <c r="P55" i="15"/>
  <c r="K55" i="15"/>
  <c r="H55" i="15"/>
  <c r="I55" i="15" s="1"/>
  <c r="G55" i="15"/>
  <c r="A55" i="15"/>
  <c r="X54" i="15"/>
  <c r="W54" i="15"/>
  <c r="V54" i="15"/>
  <c r="O54" i="15"/>
  <c r="N54" i="15"/>
  <c r="M54" i="15"/>
  <c r="L54" i="15"/>
  <c r="J54" i="15"/>
  <c r="H54" i="15"/>
  <c r="F54" i="15"/>
  <c r="E54" i="15"/>
  <c r="D54" i="15"/>
  <c r="T54" i="15" s="1"/>
  <c r="A54" i="15"/>
  <c r="U53" i="15"/>
  <c r="T53" i="15"/>
  <c r="S53" i="15"/>
  <c r="R53" i="15"/>
  <c r="Q53" i="15"/>
  <c r="P53" i="15"/>
  <c r="K53" i="15"/>
  <c r="H53" i="15"/>
  <c r="I53" i="15" s="1"/>
  <c r="G53" i="15"/>
  <c r="A53" i="15"/>
  <c r="U52" i="15"/>
  <c r="T52" i="15"/>
  <c r="S52" i="15"/>
  <c r="R52" i="15"/>
  <c r="Q52" i="15"/>
  <c r="P52" i="15"/>
  <c r="K52" i="15"/>
  <c r="H52" i="15"/>
  <c r="I52" i="15" s="1"/>
  <c r="G52" i="15"/>
  <c r="A52" i="15"/>
  <c r="U51" i="15"/>
  <c r="T51" i="15"/>
  <c r="S51" i="15"/>
  <c r="R51" i="15"/>
  <c r="Q51" i="15"/>
  <c r="P51" i="15"/>
  <c r="K51" i="15"/>
  <c r="H51" i="15"/>
  <c r="I51" i="15" s="1"/>
  <c r="G51" i="15"/>
  <c r="A51" i="15"/>
  <c r="U50" i="15"/>
  <c r="T50" i="15"/>
  <c r="S50" i="15"/>
  <c r="R50" i="15"/>
  <c r="Q50" i="15"/>
  <c r="P50" i="15"/>
  <c r="K50" i="15"/>
  <c r="H50" i="15"/>
  <c r="I50" i="15" s="1"/>
  <c r="G50" i="15"/>
  <c r="A50" i="15"/>
  <c r="U49" i="15"/>
  <c r="T49" i="15"/>
  <c r="S49" i="15"/>
  <c r="R49" i="15"/>
  <c r="Q49" i="15"/>
  <c r="P49" i="15"/>
  <c r="K49" i="15"/>
  <c r="I49" i="15"/>
  <c r="H49" i="15"/>
  <c r="G49" i="15"/>
  <c r="A49" i="15"/>
  <c r="W48" i="15"/>
  <c r="O48" i="15"/>
  <c r="N48" i="15"/>
  <c r="M48" i="15"/>
  <c r="L48" i="15"/>
  <c r="J48" i="15"/>
  <c r="F48" i="15"/>
  <c r="E48" i="15"/>
  <c r="D48" i="15"/>
  <c r="A48" i="15"/>
  <c r="U47" i="15"/>
  <c r="T47" i="15"/>
  <c r="S47" i="15"/>
  <c r="R47" i="15"/>
  <c r="Q47" i="15"/>
  <c r="P47" i="15"/>
  <c r="K47" i="15"/>
  <c r="H47" i="15"/>
  <c r="I47" i="15" s="1"/>
  <c r="G47" i="15"/>
  <c r="A47" i="15"/>
  <c r="U46" i="15"/>
  <c r="T46" i="15"/>
  <c r="S46" i="15"/>
  <c r="R46" i="15"/>
  <c r="Q46" i="15"/>
  <c r="P46" i="15"/>
  <c r="K46" i="15"/>
  <c r="H46" i="15"/>
  <c r="I46" i="15" s="1"/>
  <c r="G46" i="15"/>
  <c r="A46" i="15"/>
  <c r="U45" i="15"/>
  <c r="T45" i="15"/>
  <c r="S45" i="15"/>
  <c r="R45" i="15"/>
  <c r="Q45" i="15"/>
  <c r="P45" i="15"/>
  <c r="K45" i="15"/>
  <c r="I45" i="15"/>
  <c r="H45" i="15"/>
  <c r="G45" i="15"/>
  <c r="A45" i="15"/>
  <c r="U44" i="15"/>
  <c r="T44" i="15"/>
  <c r="S44" i="15"/>
  <c r="R44" i="15"/>
  <c r="Q44" i="15"/>
  <c r="P44" i="15"/>
  <c r="K44" i="15"/>
  <c r="I44" i="15"/>
  <c r="H44" i="15"/>
  <c r="G44" i="15"/>
  <c r="A44" i="15"/>
  <c r="U43" i="15"/>
  <c r="T43" i="15"/>
  <c r="S43" i="15"/>
  <c r="R43" i="15"/>
  <c r="Q43" i="15"/>
  <c r="P43" i="15"/>
  <c r="K43" i="15"/>
  <c r="H43" i="15"/>
  <c r="G43" i="15"/>
  <c r="A43" i="15"/>
  <c r="Y42" i="15"/>
  <c r="X42" i="15"/>
  <c r="T42" i="15"/>
  <c r="S42" i="15"/>
  <c r="R42" i="15"/>
  <c r="Q42" i="15"/>
  <c r="P42" i="15"/>
  <c r="O42" i="15"/>
  <c r="N42" i="15"/>
  <c r="M42" i="15"/>
  <c r="L42" i="15"/>
  <c r="U42" i="15" s="1"/>
  <c r="J42" i="15"/>
  <c r="K42" i="15" s="1"/>
  <c r="H42" i="15"/>
  <c r="F42" i="15"/>
  <c r="E42" i="15"/>
  <c r="D42" i="15"/>
  <c r="V42" i="15" s="1"/>
  <c r="A42" i="15"/>
  <c r="U41" i="15"/>
  <c r="T41" i="15"/>
  <c r="S41" i="15"/>
  <c r="R41" i="15"/>
  <c r="Q41" i="15"/>
  <c r="P41" i="15"/>
  <c r="K41" i="15"/>
  <c r="H41" i="15"/>
  <c r="G41" i="15"/>
  <c r="A41" i="15"/>
  <c r="U40" i="15"/>
  <c r="T40" i="15"/>
  <c r="S40" i="15"/>
  <c r="R40" i="15"/>
  <c r="Q40" i="15"/>
  <c r="P40" i="15"/>
  <c r="K40" i="15"/>
  <c r="I40" i="15"/>
  <c r="H40" i="15"/>
  <c r="G40" i="15"/>
  <c r="A40" i="15"/>
  <c r="U39" i="15"/>
  <c r="T39" i="15"/>
  <c r="S39" i="15"/>
  <c r="R39" i="15"/>
  <c r="Q39" i="15"/>
  <c r="P39" i="15"/>
  <c r="K39" i="15"/>
  <c r="H39" i="15"/>
  <c r="I39" i="15" s="1"/>
  <c r="G39" i="15"/>
  <c r="A39" i="15"/>
  <c r="U38" i="15"/>
  <c r="T38" i="15"/>
  <c r="S38" i="15"/>
  <c r="R38" i="15"/>
  <c r="Q38" i="15"/>
  <c r="P38" i="15"/>
  <c r="K38" i="15"/>
  <c r="H38" i="15"/>
  <c r="G38" i="15"/>
  <c r="A38" i="15"/>
  <c r="U37" i="15"/>
  <c r="T37" i="15"/>
  <c r="S37" i="15"/>
  <c r="R37" i="15"/>
  <c r="Q37" i="15"/>
  <c r="P37" i="15"/>
  <c r="K37" i="15"/>
  <c r="H37" i="15"/>
  <c r="G37" i="15"/>
  <c r="A37" i="15"/>
  <c r="Y36" i="15"/>
  <c r="W36" i="15"/>
  <c r="V36" i="15"/>
  <c r="O36" i="15"/>
  <c r="Q36" i="15" s="1"/>
  <c r="N36" i="15"/>
  <c r="M36" i="15"/>
  <c r="L36" i="15"/>
  <c r="J36" i="15"/>
  <c r="K36" i="15" s="1"/>
  <c r="F36" i="15"/>
  <c r="G36" i="15" s="1"/>
  <c r="E36" i="15"/>
  <c r="D36" i="15"/>
  <c r="A36" i="15"/>
  <c r="U35" i="15"/>
  <c r="T35" i="15"/>
  <c r="S35" i="15"/>
  <c r="R35" i="15"/>
  <c r="Q35" i="15"/>
  <c r="P35" i="15"/>
  <c r="K35" i="15"/>
  <c r="H35" i="15"/>
  <c r="I35" i="15" s="1"/>
  <c r="G35" i="15"/>
  <c r="A35" i="15"/>
  <c r="U34" i="15"/>
  <c r="T34" i="15"/>
  <c r="S34" i="15"/>
  <c r="R34" i="15"/>
  <c r="Q34" i="15"/>
  <c r="P34" i="15"/>
  <c r="K34" i="15"/>
  <c r="H34" i="15"/>
  <c r="I34" i="15" s="1"/>
  <c r="G34" i="15"/>
  <c r="A34" i="15"/>
  <c r="U33" i="15"/>
  <c r="T33" i="15"/>
  <c r="S33" i="15"/>
  <c r="R33" i="15"/>
  <c r="Q33" i="15"/>
  <c r="P33" i="15"/>
  <c r="K33" i="15"/>
  <c r="H33" i="15"/>
  <c r="G33" i="15"/>
  <c r="A33" i="15"/>
  <c r="U32" i="15"/>
  <c r="T32" i="15"/>
  <c r="S32" i="15"/>
  <c r="R32" i="15"/>
  <c r="Q32" i="15"/>
  <c r="P32" i="15"/>
  <c r="K32" i="15"/>
  <c r="H32" i="15"/>
  <c r="I32" i="15" s="1"/>
  <c r="G32" i="15"/>
  <c r="A32" i="15"/>
  <c r="U31" i="15"/>
  <c r="T31" i="15"/>
  <c r="S31" i="15"/>
  <c r="R31" i="15"/>
  <c r="Q31" i="15"/>
  <c r="P31" i="15"/>
  <c r="K31" i="15"/>
  <c r="I31" i="15"/>
  <c r="H31" i="15"/>
  <c r="G31" i="15"/>
  <c r="A31" i="15"/>
  <c r="X30" i="15"/>
  <c r="Q30" i="15"/>
  <c r="P30" i="15"/>
  <c r="O30" i="15"/>
  <c r="S30" i="15" s="1"/>
  <c r="N30" i="15"/>
  <c r="M30" i="15"/>
  <c r="L30" i="15"/>
  <c r="J30" i="15"/>
  <c r="G30" i="15"/>
  <c r="F30" i="15"/>
  <c r="E30" i="15"/>
  <c r="K30" i="15" s="1"/>
  <c r="D30" i="15"/>
  <c r="V30" i="15" s="1"/>
  <c r="A30" i="15"/>
  <c r="U29" i="15"/>
  <c r="T29" i="15"/>
  <c r="S29" i="15"/>
  <c r="R29" i="15"/>
  <c r="Q29" i="15"/>
  <c r="P29" i="15"/>
  <c r="K29" i="15"/>
  <c r="H29" i="15"/>
  <c r="I29" i="15" s="1"/>
  <c r="G29" i="15"/>
  <c r="A29" i="15"/>
  <c r="U28" i="15"/>
  <c r="T28" i="15"/>
  <c r="S28" i="15"/>
  <c r="R28" i="15"/>
  <c r="Q28" i="15"/>
  <c r="P28" i="15"/>
  <c r="K28" i="15"/>
  <c r="H28" i="15"/>
  <c r="I28" i="15" s="1"/>
  <c r="G28" i="15"/>
  <c r="A28" i="15"/>
  <c r="U27" i="15"/>
  <c r="T27" i="15"/>
  <c r="S27" i="15"/>
  <c r="R27" i="15"/>
  <c r="Q27" i="15"/>
  <c r="P27" i="15"/>
  <c r="K27" i="15"/>
  <c r="H27" i="15"/>
  <c r="I27" i="15" s="1"/>
  <c r="G27" i="15"/>
  <c r="A27" i="15"/>
  <c r="U26" i="15"/>
  <c r="T26" i="15"/>
  <c r="S26" i="15"/>
  <c r="R26" i="15"/>
  <c r="Q26" i="15"/>
  <c r="P26" i="15"/>
  <c r="K26" i="15"/>
  <c r="H26" i="15"/>
  <c r="I26" i="15" s="1"/>
  <c r="G26" i="15"/>
  <c r="A26" i="15"/>
  <c r="U25" i="15"/>
  <c r="T25" i="15"/>
  <c r="S25" i="15"/>
  <c r="R25" i="15"/>
  <c r="Q25" i="15"/>
  <c r="P25" i="15"/>
  <c r="K25" i="15"/>
  <c r="H25" i="15"/>
  <c r="I25" i="15" s="1"/>
  <c r="G25" i="15"/>
  <c r="A25" i="15"/>
  <c r="T24" i="15"/>
  <c r="S24" i="15"/>
  <c r="R24" i="15"/>
  <c r="P24" i="15"/>
  <c r="O24" i="15"/>
  <c r="N24" i="15"/>
  <c r="M24" i="15"/>
  <c r="L24" i="15"/>
  <c r="U24" i="15" s="1"/>
  <c r="J24" i="15"/>
  <c r="K24" i="15" s="1"/>
  <c r="H24" i="15"/>
  <c r="G24" i="15"/>
  <c r="F24" i="15"/>
  <c r="E24" i="15"/>
  <c r="Y24" i="15" s="1"/>
  <c r="D24" i="15"/>
  <c r="X24" i="15" s="1"/>
  <c r="A24" i="15"/>
  <c r="U23" i="15"/>
  <c r="T23" i="15"/>
  <c r="S23" i="15"/>
  <c r="R23" i="15"/>
  <c r="Q23" i="15"/>
  <c r="P23" i="15"/>
  <c r="K23" i="15"/>
  <c r="H23" i="15"/>
  <c r="I23" i="15" s="1"/>
  <c r="G23" i="15"/>
  <c r="A23" i="15"/>
  <c r="U22" i="15"/>
  <c r="T22" i="15"/>
  <c r="S22" i="15"/>
  <c r="R22" i="15"/>
  <c r="Q22" i="15"/>
  <c r="P22" i="15"/>
  <c r="K22" i="15"/>
  <c r="H22" i="15"/>
  <c r="I22" i="15" s="1"/>
  <c r="G22" i="15"/>
  <c r="A22" i="15"/>
  <c r="U21" i="15"/>
  <c r="T21" i="15"/>
  <c r="S21" i="15"/>
  <c r="R21" i="15"/>
  <c r="Q21" i="15"/>
  <c r="P21" i="15"/>
  <c r="K21" i="15"/>
  <c r="I21" i="15"/>
  <c r="H21" i="15"/>
  <c r="G21" i="15"/>
  <c r="A21" i="15"/>
  <c r="U20" i="15"/>
  <c r="T20" i="15"/>
  <c r="S20" i="15"/>
  <c r="R20" i="15"/>
  <c r="Q20" i="15"/>
  <c r="P20" i="15"/>
  <c r="K20" i="15"/>
  <c r="I20" i="15"/>
  <c r="H20" i="15"/>
  <c r="G20" i="15"/>
  <c r="A20" i="15"/>
  <c r="U19" i="15"/>
  <c r="T19" i="15"/>
  <c r="S19" i="15"/>
  <c r="R19" i="15"/>
  <c r="Q19" i="15"/>
  <c r="P19" i="15"/>
  <c r="K19" i="15"/>
  <c r="I19" i="15"/>
  <c r="H19" i="15"/>
  <c r="G19" i="15"/>
  <c r="A19" i="15"/>
  <c r="X18" i="15"/>
  <c r="V18" i="15"/>
  <c r="T18" i="15"/>
  <c r="O18" i="15"/>
  <c r="N18" i="15"/>
  <c r="M18" i="15"/>
  <c r="L18" i="15"/>
  <c r="J18" i="15"/>
  <c r="F18" i="15"/>
  <c r="E18" i="15"/>
  <c r="D18" i="15"/>
  <c r="S18" i="15" s="1"/>
  <c r="A18" i="15"/>
  <c r="U17" i="15"/>
  <c r="T17" i="15"/>
  <c r="S17" i="15"/>
  <c r="R17" i="15"/>
  <c r="Q17" i="15"/>
  <c r="P17" i="15"/>
  <c r="K17" i="15"/>
  <c r="I17" i="15"/>
  <c r="H17" i="15"/>
  <c r="G17" i="15"/>
  <c r="A17" i="15"/>
  <c r="U16" i="15"/>
  <c r="T16" i="15"/>
  <c r="S16" i="15"/>
  <c r="R16" i="15"/>
  <c r="Q16" i="15"/>
  <c r="P16" i="15"/>
  <c r="K16" i="15"/>
  <c r="H16" i="15"/>
  <c r="G16" i="15"/>
  <c r="I16" i="15" s="1"/>
  <c r="A16" i="15"/>
  <c r="U15" i="15"/>
  <c r="T15" i="15"/>
  <c r="S15" i="15"/>
  <c r="R15" i="15"/>
  <c r="Q15" i="15"/>
  <c r="P15" i="15"/>
  <c r="K15" i="15"/>
  <c r="H15" i="15"/>
  <c r="G15" i="15"/>
  <c r="I15" i="15" s="1"/>
  <c r="A15" i="15"/>
  <c r="U14" i="15"/>
  <c r="T14" i="15"/>
  <c r="S14" i="15"/>
  <c r="R14" i="15"/>
  <c r="Q14" i="15"/>
  <c r="P14" i="15"/>
  <c r="K14" i="15"/>
  <c r="H14" i="15"/>
  <c r="I14" i="15" s="1"/>
  <c r="G14" i="15"/>
  <c r="A14" i="15"/>
  <c r="U13" i="15"/>
  <c r="T13" i="15"/>
  <c r="S13" i="15"/>
  <c r="R13" i="15"/>
  <c r="Q13" i="15"/>
  <c r="P13" i="15"/>
  <c r="K13" i="15"/>
  <c r="H13" i="15"/>
  <c r="G13" i="15"/>
  <c r="A13" i="15"/>
  <c r="F9" i="15"/>
  <c r="F8" i="15"/>
  <c r="C8" i="15"/>
  <c r="C9" i="15" s="1"/>
  <c r="F5" i="15"/>
  <c r="C5" i="15"/>
  <c r="K4" i="15"/>
  <c r="K5" i="15" s="1"/>
  <c r="F4" i="15"/>
  <c r="C4" i="15"/>
  <c r="Y2" i="15"/>
  <c r="X2" i="15"/>
  <c r="W103" i="14"/>
  <c r="V103" i="14"/>
  <c r="O103" i="14"/>
  <c r="N103" i="14"/>
  <c r="M103" i="14"/>
  <c r="L103" i="14"/>
  <c r="J103" i="14"/>
  <c r="K103" i="14" s="1"/>
  <c r="F103" i="14"/>
  <c r="K4" i="14" s="1"/>
  <c r="K5" i="14" s="1"/>
  <c r="E103" i="14"/>
  <c r="G103" i="14" s="1"/>
  <c r="D103" i="14"/>
  <c r="H103" i="14" s="1"/>
  <c r="I103" i="14" s="1"/>
  <c r="A103" i="14"/>
  <c r="U102" i="14"/>
  <c r="T102" i="14"/>
  <c r="S102" i="14"/>
  <c r="R102" i="14"/>
  <c r="Q102" i="14"/>
  <c r="P102" i="14"/>
  <c r="K102" i="14"/>
  <c r="I102" i="14"/>
  <c r="H102" i="14"/>
  <c r="G102" i="14"/>
  <c r="W101" i="14"/>
  <c r="V101" i="14"/>
  <c r="U101" i="14"/>
  <c r="T101" i="14"/>
  <c r="S101" i="14"/>
  <c r="R101" i="14"/>
  <c r="Q101" i="14"/>
  <c r="P101" i="14"/>
  <c r="K101" i="14"/>
  <c r="H101" i="14"/>
  <c r="G101" i="14"/>
  <c r="W100" i="14"/>
  <c r="V100" i="14"/>
  <c r="U100" i="14"/>
  <c r="T100" i="14"/>
  <c r="S100" i="14"/>
  <c r="R100" i="14"/>
  <c r="Q100" i="14"/>
  <c r="P100" i="14"/>
  <c r="K100" i="14"/>
  <c r="H100" i="14"/>
  <c r="I100" i="14" s="1"/>
  <c r="G100" i="14"/>
  <c r="W99" i="14"/>
  <c r="V99" i="14"/>
  <c r="U99" i="14"/>
  <c r="T99" i="14"/>
  <c r="S99" i="14"/>
  <c r="R99" i="14"/>
  <c r="Q99" i="14"/>
  <c r="P99" i="14"/>
  <c r="K99" i="14"/>
  <c r="H99" i="14"/>
  <c r="G99" i="14"/>
  <c r="W98" i="14"/>
  <c r="V98" i="14"/>
  <c r="U98" i="14"/>
  <c r="T98" i="14"/>
  <c r="T103" i="14" s="1"/>
  <c r="S98" i="14"/>
  <c r="R98" i="14"/>
  <c r="Q98" i="14"/>
  <c r="P98" i="14"/>
  <c r="K98" i="14"/>
  <c r="H98" i="14"/>
  <c r="I98" i="14" s="1"/>
  <c r="G98" i="14"/>
  <c r="W97" i="14"/>
  <c r="V97" i="14"/>
  <c r="U97" i="14"/>
  <c r="T97" i="14"/>
  <c r="S97" i="14"/>
  <c r="R97" i="14"/>
  <c r="Q97" i="14"/>
  <c r="P97" i="14"/>
  <c r="K97" i="14"/>
  <c r="H97" i="14"/>
  <c r="I97" i="14" s="1"/>
  <c r="G97" i="14"/>
  <c r="V96" i="14"/>
  <c r="R96" i="14"/>
  <c r="Q96" i="14"/>
  <c r="O96" i="14"/>
  <c r="N96" i="14"/>
  <c r="M96" i="14"/>
  <c r="L96" i="14"/>
  <c r="J96" i="14"/>
  <c r="F96" i="14"/>
  <c r="E96" i="14"/>
  <c r="D96" i="14"/>
  <c r="A96" i="14"/>
  <c r="U95" i="14"/>
  <c r="T95" i="14"/>
  <c r="S95" i="14"/>
  <c r="R95" i="14"/>
  <c r="Q95" i="14"/>
  <c r="P95" i="14"/>
  <c r="K95" i="14"/>
  <c r="I95" i="14"/>
  <c r="H95" i="14"/>
  <c r="G95" i="14"/>
  <c r="W94" i="14"/>
  <c r="V94" i="14"/>
  <c r="U94" i="14"/>
  <c r="T94" i="14"/>
  <c r="S94" i="14"/>
  <c r="R94" i="14"/>
  <c r="Q94" i="14"/>
  <c r="P94" i="14"/>
  <c r="K94" i="14"/>
  <c r="H94" i="14"/>
  <c r="G94" i="14"/>
  <c r="I94" i="14" s="1"/>
  <c r="W93" i="14"/>
  <c r="V93" i="14"/>
  <c r="U93" i="14"/>
  <c r="T93" i="14"/>
  <c r="S93" i="14"/>
  <c r="R93" i="14"/>
  <c r="Q93" i="14"/>
  <c r="P93" i="14"/>
  <c r="K93" i="14"/>
  <c r="I93" i="14"/>
  <c r="H93" i="14"/>
  <c r="G93" i="14"/>
  <c r="W92" i="14"/>
  <c r="V92" i="14"/>
  <c r="U92" i="14"/>
  <c r="T92" i="14"/>
  <c r="S92" i="14"/>
  <c r="R92" i="14"/>
  <c r="Q92" i="14"/>
  <c r="P92" i="14"/>
  <c r="K92" i="14"/>
  <c r="H92" i="14"/>
  <c r="G92" i="14"/>
  <c r="I92" i="14" s="1"/>
  <c r="W91" i="14"/>
  <c r="V91" i="14"/>
  <c r="U91" i="14"/>
  <c r="T91" i="14"/>
  <c r="S91" i="14"/>
  <c r="R91" i="14"/>
  <c r="Q91" i="14"/>
  <c r="P91" i="14"/>
  <c r="K91" i="14"/>
  <c r="I91" i="14"/>
  <c r="H91" i="14"/>
  <c r="G91" i="14"/>
  <c r="W90" i="14"/>
  <c r="V90" i="14"/>
  <c r="U90" i="14"/>
  <c r="T90" i="14"/>
  <c r="T96" i="14" s="1"/>
  <c r="S90" i="14"/>
  <c r="R90" i="14"/>
  <c r="Q90" i="14"/>
  <c r="P90" i="14"/>
  <c r="K90" i="14"/>
  <c r="H90" i="14"/>
  <c r="G90" i="14"/>
  <c r="I90" i="14" s="1"/>
  <c r="O89" i="14"/>
  <c r="N89" i="14"/>
  <c r="M89" i="14"/>
  <c r="L89" i="14"/>
  <c r="J89" i="14"/>
  <c r="F89" i="14"/>
  <c r="G89" i="14" s="1"/>
  <c r="E89" i="14"/>
  <c r="W89" i="14" s="1"/>
  <c r="D89" i="14"/>
  <c r="A89" i="14"/>
  <c r="U88" i="14"/>
  <c r="T88" i="14"/>
  <c r="S88" i="14"/>
  <c r="R88" i="14"/>
  <c r="Q88" i="14"/>
  <c r="P88" i="14"/>
  <c r="K88" i="14"/>
  <c r="H88" i="14"/>
  <c r="I88" i="14" s="1"/>
  <c r="G88" i="14"/>
  <c r="W87" i="14"/>
  <c r="V87" i="14"/>
  <c r="U87" i="14"/>
  <c r="T87" i="14"/>
  <c r="S87" i="14"/>
  <c r="R87" i="14"/>
  <c r="Q87" i="14"/>
  <c r="P87" i="14"/>
  <c r="K87" i="14"/>
  <c r="H87" i="14"/>
  <c r="I87" i="14" s="1"/>
  <c r="G87" i="14"/>
  <c r="W86" i="14"/>
  <c r="V86" i="14"/>
  <c r="U86" i="14"/>
  <c r="T86" i="14"/>
  <c r="S86" i="14"/>
  <c r="R86" i="14"/>
  <c r="Q86" i="14"/>
  <c r="P86" i="14"/>
  <c r="K86" i="14"/>
  <c r="H86" i="14"/>
  <c r="I86" i="14" s="1"/>
  <c r="G86" i="14"/>
  <c r="W85" i="14"/>
  <c r="V85" i="14"/>
  <c r="U85" i="14"/>
  <c r="T85" i="14"/>
  <c r="S85" i="14"/>
  <c r="R85" i="14"/>
  <c r="Q85" i="14"/>
  <c r="P85" i="14"/>
  <c r="K85" i="14"/>
  <c r="I85" i="14"/>
  <c r="H85" i="14"/>
  <c r="G85" i="14"/>
  <c r="W84" i="14"/>
  <c r="V84" i="14"/>
  <c r="U84" i="14"/>
  <c r="T84" i="14"/>
  <c r="S84" i="14"/>
  <c r="R84" i="14"/>
  <c r="Q84" i="14"/>
  <c r="P84" i="14"/>
  <c r="K84" i="14"/>
  <c r="H84" i="14"/>
  <c r="I84" i="14" s="1"/>
  <c r="G84" i="14"/>
  <c r="W83" i="14"/>
  <c r="V83" i="14"/>
  <c r="U83" i="14"/>
  <c r="T83" i="14"/>
  <c r="T89" i="14" s="1"/>
  <c r="S83" i="14"/>
  <c r="R83" i="14"/>
  <c r="Q83" i="14"/>
  <c r="P83" i="14"/>
  <c r="K83" i="14"/>
  <c r="H83" i="14"/>
  <c r="I83" i="14" s="1"/>
  <c r="G83" i="14"/>
  <c r="W82" i="14"/>
  <c r="O82" i="14"/>
  <c r="Q82" i="14" s="1"/>
  <c r="N82" i="14"/>
  <c r="M82" i="14"/>
  <c r="L82" i="14"/>
  <c r="J82" i="14"/>
  <c r="G82" i="14"/>
  <c r="F82" i="14"/>
  <c r="E82" i="14"/>
  <c r="K82" i="14" s="1"/>
  <c r="D82" i="14"/>
  <c r="A82" i="14"/>
  <c r="U81" i="14"/>
  <c r="T81" i="14"/>
  <c r="S81" i="14"/>
  <c r="R81" i="14"/>
  <c r="Q81" i="14"/>
  <c r="P81" i="14"/>
  <c r="K81" i="14"/>
  <c r="H81" i="14"/>
  <c r="G81" i="14"/>
  <c r="I81" i="14" s="1"/>
  <c r="W80" i="14"/>
  <c r="V80" i="14"/>
  <c r="U80" i="14"/>
  <c r="T80" i="14"/>
  <c r="S80" i="14"/>
  <c r="R80" i="14"/>
  <c r="Q80" i="14"/>
  <c r="P80" i="14"/>
  <c r="K80" i="14"/>
  <c r="H80" i="14"/>
  <c r="I80" i="14" s="1"/>
  <c r="G80" i="14"/>
  <c r="W79" i="14"/>
  <c r="V79" i="14"/>
  <c r="U79" i="14"/>
  <c r="T79" i="14"/>
  <c r="S79" i="14"/>
  <c r="R79" i="14"/>
  <c r="Q79" i="14"/>
  <c r="P79" i="14"/>
  <c r="K79" i="14"/>
  <c r="H79" i="14"/>
  <c r="G79" i="14"/>
  <c r="I79" i="14" s="1"/>
  <c r="W78" i="14"/>
  <c r="V78" i="14"/>
  <c r="U78" i="14"/>
  <c r="T78" i="14"/>
  <c r="S78" i="14"/>
  <c r="R78" i="14"/>
  <c r="Q78" i="14"/>
  <c r="P78" i="14"/>
  <c r="K78" i="14"/>
  <c r="H78" i="14"/>
  <c r="I78" i="14" s="1"/>
  <c r="G78" i="14"/>
  <c r="W77" i="14"/>
  <c r="V77" i="14"/>
  <c r="U77" i="14"/>
  <c r="T77" i="14"/>
  <c r="S77" i="14"/>
  <c r="R77" i="14"/>
  <c r="Q77" i="14"/>
  <c r="P77" i="14"/>
  <c r="K77" i="14"/>
  <c r="H77" i="14"/>
  <c r="G77" i="14"/>
  <c r="I77" i="14" s="1"/>
  <c r="W76" i="14"/>
  <c r="V76" i="14"/>
  <c r="U76" i="14"/>
  <c r="T76" i="14"/>
  <c r="T82" i="14" s="1"/>
  <c r="S76" i="14"/>
  <c r="R76" i="14"/>
  <c r="Q76" i="14"/>
  <c r="P76" i="14"/>
  <c r="K76" i="14"/>
  <c r="I76" i="14"/>
  <c r="H76" i="14"/>
  <c r="G76" i="14"/>
  <c r="W75" i="14"/>
  <c r="O75" i="14"/>
  <c r="N75" i="14"/>
  <c r="M75" i="14"/>
  <c r="L75" i="14"/>
  <c r="J75" i="14"/>
  <c r="F75" i="14"/>
  <c r="E75" i="14"/>
  <c r="D75" i="14"/>
  <c r="V75" i="14" s="1"/>
  <c r="A75" i="14"/>
  <c r="U74" i="14"/>
  <c r="T74" i="14"/>
  <c r="S74" i="14"/>
  <c r="R74" i="14"/>
  <c r="Q74" i="14"/>
  <c r="P74" i="14"/>
  <c r="K74" i="14"/>
  <c r="H74" i="14"/>
  <c r="I74" i="14" s="1"/>
  <c r="G74" i="14"/>
  <c r="W73" i="14"/>
  <c r="V73" i="14"/>
  <c r="U73" i="14"/>
  <c r="T73" i="14"/>
  <c r="S73" i="14"/>
  <c r="R73" i="14"/>
  <c r="Q73" i="14"/>
  <c r="P73" i="14"/>
  <c r="K73" i="14"/>
  <c r="H73" i="14"/>
  <c r="G73" i="14"/>
  <c r="W72" i="14"/>
  <c r="V72" i="14"/>
  <c r="U72" i="14"/>
  <c r="T72" i="14"/>
  <c r="S72" i="14"/>
  <c r="R72" i="14"/>
  <c r="Q72" i="14"/>
  <c r="P72" i="14"/>
  <c r="K72" i="14"/>
  <c r="H72" i="14"/>
  <c r="G72" i="14"/>
  <c r="W71" i="14"/>
  <c r="V71" i="14"/>
  <c r="U71" i="14"/>
  <c r="T71" i="14"/>
  <c r="S71" i="14"/>
  <c r="R71" i="14"/>
  <c r="Q71" i="14"/>
  <c r="P71" i="14"/>
  <c r="K71" i="14"/>
  <c r="H71" i="14"/>
  <c r="G71" i="14"/>
  <c r="I71" i="14" s="1"/>
  <c r="W70" i="14"/>
  <c r="V70" i="14"/>
  <c r="U70" i="14"/>
  <c r="T70" i="14"/>
  <c r="S70" i="14"/>
  <c r="R70" i="14"/>
  <c r="Q70" i="14"/>
  <c r="P70" i="14"/>
  <c r="K70" i="14"/>
  <c r="H70" i="14"/>
  <c r="I70" i="14" s="1"/>
  <c r="G70" i="14"/>
  <c r="W69" i="14"/>
  <c r="V69" i="14"/>
  <c r="U69" i="14"/>
  <c r="T69" i="14"/>
  <c r="S69" i="14"/>
  <c r="R69" i="14"/>
  <c r="Q69" i="14"/>
  <c r="P69" i="14"/>
  <c r="K69" i="14"/>
  <c r="H69" i="14"/>
  <c r="I69" i="14" s="1"/>
  <c r="G69" i="14"/>
  <c r="W68" i="14"/>
  <c r="T68" i="14"/>
  <c r="R68" i="14"/>
  <c r="Q68" i="14"/>
  <c r="P68" i="14"/>
  <c r="O68" i="14"/>
  <c r="N68" i="14"/>
  <c r="M68" i="14"/>
  <c r="L68" i="14"/>
  <c r="K68" i="14"/>
  <c r="J68" i="14"/>
  <c r="H68" i="14"/>
  <c r="I68" i="14" s="1"/>
  <c r="F68" i="14"/>
  <c r="E68" i="14"/>
  <c r="G68" i="14" s="1"/>
  <c r="D68" i="14"/>
  <c r="V68" i="14" s="1"/>
  <c r="A68" i="14"/>
  <c r="U67" i="14"/>
  <c r="T67" i="14"/>
  <c r="S67" i="14"/>
  <c r="R67" i="14"/>
  <c r="Q67" i="14"/>
  <c r="P67" i="14"/>
  <c r="K67" i="14"/>
  <c r="H67" i="14"/>
  <c r="I67" i="14" s="1"/>
  <c r="G67" i="14"/>
  <c r="W66" i="14"/>
  <c r="V66" i="14"/>
  <c r="U66" i="14"/>
  <c r="T66" i="14"/>
  <c r="S66" i="14"/>
  <c r="R66" i="14"/>
  <c r="Q66" i="14"/>
  <c r="P66" i="14"/>
  <c r="K66" i="14"/>
  <c r="H66" i="14"/>
  <c r="I66" i="14" s="1"/>
  <c r="G66" i="14"/>
  <c r="W65" i="14"/>
  <c r="V65" i="14"/>
  <c r="U65" i="14"/>
  <c r="T65" i="14"/>
  <c r="S65" i="14"/>
  <c r="R65" i="14"/>
  <c r="Q65" i="14"/>
  <c r="P65" i="14"/>
  <c r="K65" i="14"/>
  <c r="I65" i="14"/>
  <c r="H65" i="14"/>
  <c r="G65" i="14"/>
  <c r="W64" i="14"/>
  <c r="V64" i="14"/>
  <c r="U64" i="14"/>
  <c r="T64" i="14"/>
  <c r="S64" i="14"/>
  <c r="R64" i="14"/>
  <c r="Q64" i="14"/>
  <c r="P64" i="14"/>
  <c r="K64" i="14"/>
  <c r="H64" i="14"/>
  <c r="I64" i="14" s="1"/>
  <c r="G64" i="14"/>
  <c r="W63" i="14"/>
  <c r="V63" i="14"/>
  <c r="U63" i="14"/>
  <c r="T63" i="14"/>
  <c r="S63" i="14"/>
  <c r="R63" i="14"/>
  <c r="Q63" i="14"/>
  <c r="P63" i="14"/>
  <c r="K63" i="14"/>
  <c r="H63" i="14"/>
  <c r="I63" i="14" s="1"/>
  <c r="G63" i="14"/>
  <c r="W62" i="14"/>
  <c r="V62" i="14"/>
  <c r="U62" i="14"/>
  <c r="T62" i="14"/>
  <c r="S62" i="14"/>
  <c r="R62" i="14"/>
  <c r="Q62" i="14"/>
  <c r="P62" i="14"/>
  <c r="K62" i="14"/>
  <c r="H62" i="14"/>
  <c r="I62" i="14" s="1"/>
  <c r="G62" i="14"/>
  <c r="T61" i="14"/>
  <c r="R61" i="14"/>
  <c r="P61" i="14"/>
  <c r="O61" i="14"/>
  <c r="N61" i="14"/>
  <c r="M61" i="14"/>
  <c r="L61" i="14"/>
  <c r="Q61" i="14" s="1"/>
  <c r="J61" i="14"/>
  <c r="K61" i="14" s="1"/>
  <c r="H61" i="14"/>
  <c r="F61" i="14"/>
  <c r="G61" i="14" s="1"/>
  <c r="E61" i="14"/>
  <c r="W61" i="14" s="1"/>
  <c r="D61" i="14"/>
  <c r="V61" i="14" s="1"/>
  <c r="A61" i="14"/>
  <c r="U60" i="14"/>
  <c r="T60" i="14"/>
  <c r="S60" i="14"/>
  <c r="R60" i="14"/>
  <c r="Q60" i="14"/>
  <c r="P60" i="14"/>
  <c r="K60" i="14"/>
  <c r="H60" i="14"/>
  <c r="I60" i="14" s="1"/>
  <c r="G60" i="14"/>
  <c r="W59" i="14"/>
  <c r="V59" i="14"/>
  <c r="U59" i="14"/>
  <c r="T59" i="14"/>
  <c r="S59" i="14"/>
  <c r="R59" i="14"/>
  <c r="Q59" i="14"/>
  <c r="P59" i="14"/>
  <c r="K59" i="14"/>
  <c r="H59" i="14"/>
  <c r="I59" i="14" s="1"/>
  <c r="G59" i="14"/>
  <c r="W58" i="14"/>
  <c r="V58" i="14"/>
  <c r="U58" i="14"/>
  <c r="T58" i="14"/>
  <c r="S58" i="14"/>
  <c r="R58" i="14"/>
  <c r="Q58" i="14"/>
  <c r="P58" i="14"/>
  <c r="K58" i="14"/>
  <c r="H58" i="14"/>
  <c r="I58" i="14" s="1"/>
  <c r="G58" i="14"/>
  <c r="W57" i="14"/>
  <c r="V57" i="14"/>
  <c r="U57" i="14"/>
  <c r="T57" i="14"/>
  <c r="S57" i="14"/>
  <c r="R57" i="14"/>
  <c r="Q57" i="14"/>
  <c r="P57" i="14"/>
  <c r="K57" i="14"/>
  <c r="H57" i="14"/>
  <c r="I57" i="14" s="1"/>
  <c r="G57" i="14"/>
  <c r="W56" i="14"/>
  <c r="V56" i="14"/>
  <c r="U56" i="14"/>
  <c r="T56" i="14"/>
  <c r="S56" i="14"/>
  <c r="R56" i="14"/>
  <c r="Q56" i="14"/>
  <c r="P56" i="14"/>
  <c r="K56" i="14"/>
  <c r="I56" i="14"/>
  <c r="H56" i="14"/>
  <c r="G56" i="14"/>
  <c r="W55" i="14"/>
  <c r="V55" i="14"/>
  <c r="U55" i="14"/>
  <c r="T55" i="14"/>
  <c r="S55" i="14"/>
  <c r="R55" i="14"/>
  <c r="Q55" i="14"/>
  <c r="P55" i="14"/>
  <c r="K55" i="14"/>
  <c r="H55" i="14"/>
  <c r="I55" i="14" s="1"/>
  <c r="G55" i="14"/>
  <c r="Q54" i="14"/>
  <c r="O54" i="14"/>
  <c r="N54" i="14"/>
  <c r="M54" i="14"/>
  <c r="L54" i="14"/>
  <c r="K54" i="14"/>
  <c r="J54" i="14"/>
  <c r="F54" i="14"/>
  <c r="E54" i="14"/>
  <c r="G54" i="14" s="1"/>
  <c r="D54" i="14"/>
  <c r="H54" i="14" s="1"/>
  <c r="I54" i="14" s="1"/>
  <c r="A54" i="14"/>
  <c r="U53" i="14"/>
  <c r="T53" i="14"/>
  <c r="S53" i="14"/>
  <c r="R53" i="14"/>
  <c r="Q53" i="14"/>
  <c r="P53" i="14"/>
  <c r="K53" i="14"/>
  <c r="H53" i="14"/>
  <c r="G53" i="14"/>
  <c r="I53" i="14" s="1"/>
  <c r="W52" i="14"/>
  <c r="V52" i="14"/>
  <c r="U52" i="14"/>
  <c r="T52" i="14"/>
  <c r="S52" i="14"/>
  <c r="R52" i="14"/>
  <c r="Q52" i="14"/>
  <c r="P52" i="14"/>
  <c r="K52" i="14"/>
  <c r="H52" i="14"/>
  <c r="G52" i="14"/>
  <c r="I52" i="14" s="1"/>
  <c r="W51" i="14"/>
  <c r="V51" i="14"/>
  <c r="U51" i="14"/>
  <c r="T51" i="14"/>
  <c r="S51" i="14"/>
  <c r="R51" i="14"/>
  <c r="Q51" i="14"/>
  <c r="P51" i="14"/>
  <c r="K51" i="14"/>
  <c r="I51" i="14"/>
  <c r="H51" i="14"/>
  <c r="G51" i="14"/>
  <c r="W50" i="14"/>
  <c r="V50" i="14"/>
  <c r="U50" i="14"/>
  <c r="T50" i="14"/>
  <c r="S50" i="14"/>
  <c r="R50" i="14"/>
  <c r="Q50" i="14"/>
  <c r="P50" i="14"/>
  <c r="K50" i="14"/>
  <c r="H50" i="14"/>
  <c r="G50" i="14"/>
  <c r="I50" i="14" s="1"/>
  <c r="W49" i="14"/>
  <c r="V49" i="14"/>
  <c r="U49" i="14"/>
  <c r="T49" i="14"/>
  <c r="S49" i="14"/>
  <c r="R49" i="14"/>
  <c r="Q49" i="14"/>
  <c r="P49" i="14"/>
  <c r="K49" i="14"/>
  <c r="H49" i="14"/>
  <c r="G49" i="14"/>
  <c r="I49" i="14" s="1"/>
  <c r="W48" i="14"/>
  <c r="V48" i="14"/>
  <c r="U48" i="14"/>
  <c r="T48" i="14"/>
  <c r="S48" i="14"/>
  <c r="R48" i="14"/>
  <c r="Q48" i="14"/>
  <c r="P48" i="14"/>
  <c r="K48" i="14"/>
  <c r="H48" i="14"/>
  <c r="G48" i="14"/>
  <c r="I48" i="14" s="1"/>
  <c r="W47" i="14"/>
  <c r="V47" i="14"/>
  <c r="O47" i="14"/>
  <c r="N47" i="14"/>
  <c r="M47" i="14"/>
  <c r="L47" i="14"/>
  <c r="J47" i="14"/>
  <c r="F47" i="14"/>
  <c r="E47" i="14"/>
  <c r="G47" i="14" s="1"/>
  <c r="D47" i="14"/>
  <c r="H47" i="14" s="1"/>
  <c r="I47" i="14" s="1"/>
  <c r="A47" i="14"/>
  <c r="U46" i="14"/>
  <c r="T46" i="14"/>
  <c r="S46" i="14"/>
  <c r="R46" i="14"/>
  <c r="Q46" i="14"/>
  <c r="P46" i="14"/>
  <c r="K46" i="14"/>
  <c r="I46" i="14"/>
  <c r="H46" i="14"/>
  <c r="G46" i="14"/>
  <c r="W45" i="14"/>
  <c r="V45" i="14"/>
  <c r="U45" i="14"/>
  <c r="T45" i="14"/>
  <c r="S45" i="14"/>
  <c r="R45" i="14"/>
  <c r="Q45" i="14"/>
  <c r="P45" i="14"/>
  <c r="K45" i="14"/>
  <c r="H45" i="14"/>
  <c r="I45" i="14" s="1"/>
  <c r="G45" i="14"/>
  <c r="W44" i="14"/>
  <c r="V44" i="14"/>
  <c r="U44" i="14"/>
  <c r="T44" i="14"/>
  <c r="S44" i="14"/>
  <c r="R44" i="14"/>
  <c r="Q44" i="14"/>
  <c r="P44" i="14"/>
  <c r="K44" i="14"/>
  <c r="H44" i="14"/>
  <c r="I44" i="14" s="1"/>
  <c r="G44" i="14"/>
  <c r="W43" i="14"/>
  <c r="V43" i="14"/>
  <c r="U43" i="14"/>
  <c r="T43" i="14"/>
  <c r="S43" i="14"/>
  <c r="R43" i="14"/>
  <c r="Q43" i="14"/>
  <c r="P43" i="14"/>
  <c r="K43" i="14"/>
  <c r="H43" i="14"/>
  <c r="G43" i="14"/>
  <c r="W42" i="14"/>
  <c r="V42" i="14"/>
  <c r="U42" i="14"/>
  <c r="T42" i="14"/>
  <c r="S42" i="14"/>
  <c r="R42" i="14"/>
  <c r="Q42" i="14"/>
  <c r="P42" i="14"/>
  <c r="K42" i="14"/>
  <c r="H42" i="14"/>
  <c r="I42" i="14" s="1"/>
  <c r="G42" i="14"/>
  <c r="W41" i="14"/>
  <c r="V41" i="14"/>
  <c r="U41" i="14"/>
  <c r="T41" i="14"/>
  <c r="T47" i="14" s="1"/>
  <c r="S41" i="14"/>
  <c r="R41" i="14"/>
  <c r="Q41" i="14"/>
  <c r="P41" i="14"/>
  <c r="K41" i="14"/>
  <c r="H41" i="14"/>
  <c r="I41" i="14" s="1"/>
  <c r="G41" i="14"/>
  <c r="V40" i="14"/>
  <c r="R40" i="14"/>
  <c r="Q40" i="14"/>
  <c r="O40" i="14"/>
  <c r="N40" i="14"/>
  <c r="M40" i="14"/>
  <c r="L40" i="14"/>
  <c r="J40" i="14"/>
  <c r="F40" i="14"/>
  <c r="E40" i="14"/>
  <c r="D40" i="14"/>
  <c r="A40" i="14"/>
  <c r="U39" i="14"/>
  <c r="T39" i="14"/>
  <c r="S39" i="14"/>
  <c r="R39" i="14"/>
  <c r="Q39" i="14"/>
  <c r="P39" i="14"/>
  <c r="K39" i="14"/>
  <c r="H39" i="14"/>
  <c r="G39" i="14"/>
  <c r="I39" i="14" s="1"/>
  <c r="W38" i="14"/>
  <c r="V38" i="14"/>
  <c r="U38" i="14"/>
  <c r="T38" i="14"/>
  <c r="S38" i="14"/>
  <c r="R38" i="14"/>
  <c r="Q38" i="14"/>
  <c r="P38" i="14"/>
  <c r="K38" i="14"/>
  <c r="I38" i="14"/>
  <c r="H38" i="14"/>
  <c r="G38" i="14"/>
  <c r="W37" i="14"/>
  <c r="V37" i="14"/>
  <c r="U37" i="14"/>
  <c r="T37" i="14"/>
  <c r="S37" i="14"/>
  <c r="R37" i="14"/>
  <c r="Q37" i="14"/>
  <c r="P37" i="14"/>
  <c r="K37" i="14"/>
  <c r="H37" i="14"/>
  <c r="G37" i="14"/>
  <c r="I37" i="14" s="1"/>
  <c r="W36" i="14"/>
  <c r="V36" i="14"/>
  <c r="U36" i="14"/>
  <c r="T36" i="14"/>
  <c r="S36" i="14"/>
  <c r="R36" i="14"/>
  <c r="Q36" i="14"/>
  <c r="P36" i="14"/>
  <c r="K36" i="14"/>
  <c r="I36" i="14"/>
  <c r="H36" i="14"/>
  <c r="G36" i="14"/>
  <c r="W35" i="14"/>
  <c r="V35" i="14"/>
  <c r="U35" i="14"/>
  <c r="T35" i="14"/>
  <c r="S35" i="14"/>
  <c r="R35" i="14"/>
  <c r="Q35" i="14"/>
  <c r="P35" i="14"/>
  <c r="K35" i="14"/>
  <c r="H35" i="14"/>
  <c r="G35" i="14"/>
  <c r="I35" i="14" s="1"/>
  <c r="W34" i="14"/>
  <c r="V34" i="14"/>
  <c r="U34" i="14"/>
  <c r="T34" i="14"/>
  <c r="T40" i="14" s="1"/>
  <c r="S34" i="14"/>
  <c r="R34" i="14"/>
  <c r="Q34" i="14"/>
  <c r="P34" i="14"/>
  <c r="K34" i="14"/>
  <c r="H34" i="14"/>
  <c r="G34" i="14"/>
  <c r="I34" i="14" s="1"/>
  <c r="O33" i="14"/>
  <c r="Q33" i="14" s="1"/>
  <c r="N33" i="14"/>
  <c r="M33" i="14"/>
  <c r="L33" i="14"/>
  <c r="K33" i="14"/>
  <c r="J33" i="14"/>
  <c r="G33" i="14"/>
  <c r="F33" i="14"/>
  <c r="E33" i="14"/>
  <c r="W33" i="14" s="1"/>
  <c r="D33" i="14"/>
  <c r="A33" i="14"/>
  <c r="U32" i="14"/>
  <c r="T32" i="14"/>
  <c r="S32" i="14"/>
  <c r="R32" i="14"/>
  <c r="Q32" i="14"/>
  <c r="P32" i="14"/>
  <c r="K32" i="14"/>
  <c r="H32" i="14"/>
  <c r="I32" i="14" s="1"/>
  <c r="G32" i="14"/>
  <c r="W31" i="14"/>
  <c r="V31" i="14"/>
  <c r="U31" i="14"/>
  <c r="T31" i="14"/>
  <c r="S31" i="14"/>
  <c r="R31" i="14"/>
  <c r="Q31" i="14"/>
  <c r="P31" i="14"/>
  <c r="K31" i="14"/>
  <c r="H31" i="14"/>
  <c r="I31" i="14" s="1"/>
  <c r="G31" i="14"/>
  <c r="W30" i="14"/>
  <c r="V30" i="14"/>
  <c r="U30" i="14"/>
  <c r="T30" i="14"/>
  <c r="S30" i="14"/>
  <c r="R30" i="14"/>
  <c r="Q30" i="14"/>
  <c r="P30" i="14"/>
  <c r="K30" i="14"/>
  <c r="H30" i="14"/>
  <c r="I30" i="14" s="1"/>
  <c r="G30" i="14"/>
  <c r="W29" i="14"/>
  <c r="V29" i="14"/>
  <c r="U29" i="14"/>
  <c r="T29" i="14"/>
  <c r="S29" i="14"/>
  <c r="R29" i="14"/>
  <c r="Q29" i="14"/>
  <c r="P29" i="14"/>
  <c r="K29" i="14"/>
  <c r="I29" i="14"/>
  <c r="H29" i="14"/>
  <c r="G29" i="14"/>
  <c r="W28" i="14"/>
  <c r="V28" i="14"/>
  <c r="U28" i="14"/>
  <c r="T28" i="14"/>
  <c r="S28" i="14"/>
  <c r="R28" i="14"/>
  <c r="Q28" i="14"/>
  <c r="P28" i="14"/>
  <c r="K28" i="14"/>
  <c r="H28" i="14"/>
  <c r="I28" i="14" s="1"/>
  <c r="G28" i="14"/>
  <c r="W27" i="14"/>
  <c r="V27" i="14"/>
  <c r="U27" i="14"/>
  <c r="T27" i="14"/>
  <c r="T33" i="14" s="1"/>
  <c r="S27" i="14"/>
  <c r="R27" i="14"/>
  <c r="Q27" i="14"/>
  <c r="P27" i="14"/>
  <c r="K27" i="14"/>
  <c r="H27" i="14"/>
  <c r="I27" i="14" s="1"/>
  <c r="G27" i="14"/>
  <c r="W26" i="14"/>
  <c r="T26" i="14"/>
  <c r="O26" i="14"/>
  <c r="N26" i="14"/>
  <c r="M26" i="14"/>
  <c r="L26" i="14"/>
  <c r="J26" i="14"/>
  <c r="F26" i="14"/>
  <c r="G26" i="14" s="1"/>
  <c r="E26" i="14"/>
  <c r="K26" i="14" s="1"/>
  <c r="D26" i="14"/>
  <c r="A26" i="14"/>
  <c r="U25" i="14"/>
  <c r="T25" i="14"/>
  <c r="S25" i="14"/>
  <c r="R25" i="14"/>
  <c r="Q25" i="14"/>
  <c r="P25" i="14"/>
  <c r="K25" i="14"/>
  <c r="H25" i="14"/>
  <c r="G25" i="14"/>
  <c r="I25" i="14" s="1"/>
  <c r="W24" i="14"/>
  <c r="V24" i="14"/>
  <c r="U24" i="14"/>
  <c r="T24" i="14"/>
  <c r="S24" i="14"/>
  <c r="R24" i="14"/>
  <c r="Q24" i="14"/>
  <c r="P24" i="14"/>
  <c r="K24" i="14"/>
  <c r="I24" i="14"/>
  <c r="H24" i="14"/>
  <c r="G24" i="14"/>
  <c r="W23" i="14"/>
  <c r="V23" i="14"/>
  <c r="U23" i="14"/>
  <c r="T23" i="14"/>
  <c r="S23" i="14"/>
  <c r="R23" i="14"/>
  <c r="Q23" i="14"/>
  <c r="P23" i="14"/>
  <c r="K23" i="14"/>
  <c r="H23" i="14"/>
  <c r="G23" i="14"/>
  <c r="I23" i="14" s="1"/>
  <c r="W22" i="14"/>
  <c r="V22" i="14"/>
  <c r="U22" i="14"/>
  <c r="T22" i="14"/>
  <c r="S22" i="14"/>
  <c r="R22" i="14"/>
  <c r="Q22" i="14"/>
  <c r="P22" i="14"/>
  <c r="K22" i="14"/>
  <c r="H22" i="14"/>
  <c r="I22" i="14" s="1"/>
  <c r="G22" i="14"/>
  <c r="W21" i="14"/>
  <c r="V21" i="14"/>
  <c r="U21" i="14"/>
  <c r="T21" i="14"/>
  <c r="S21" i="14"/>
  <c r="R21" i="14"/>
  <c r="Q21" i="14"/>
  <c r="P21" i="14"/>
  <c r="K21" i="14"/>
  <c r="H21" i="14"/>
  <c r="G21" i="14"/>
  <c r="I21" i="14" s="1"/>
  <c r="W20" i="14"/>
  <c r="V20" i="14"/>
  <c r="U20" i="14"/>
  <c r="T20" i="14"/>
  <c r="S20" i="14"/>
  <c r="R20" i="14"/>
  <c r="Q20" i="14"/>
  <c r="P20" i="14"/>
  <c r="K20" i="14"/>
  <c r="H20" i="14"/>
  <c r="I20" i="14" s="1"/>
  <c r="G20" i="14"/>
  <c r="O19" i="14"/>
  <c r="N19" i="14"/>
  <c r="M19" i="14"/>
  <c r="L19" i="14"/>
  <c r="J19" i="14"/>
  <c r="F19" i="14"/>
  <c r="E19" i="14"/>
  <c r="D19" i="14"/>
  <c r="V19" i="14" s="1"/>
  <c r="A19" i="14"/>
  <c r="U18" i="14"/>
  <c r="T18" i="14"/>
  <c r="S18" i="14"/>
  <c r="R18" i="14"/>
  <c r="Q18" i="14"/>
  <c r="P18" i="14"/>
  <c r="K18" i="14"/>
  <c r="H18" i="14"/>
  <c r="I18" i="14" s="1"/>
  <c r="G18" i="14"/>
  <c r="W17" i="14"/>
  <c r="V17" i="14"/>
  <c r="U17" i="14"/>
  <c r="T17" i="14"/>
  <c r="S17" i="14"/>
  <c r="R17" i="14"/>
  <c r="Q17" i="14"/>
  <c r="P17" i="14"/>
  <c r="K17" i="14"/>
  <c r="H17" i="14"/>
  <c r="I17" i="14" s="1"/>
  <c r="G17" i="14"/>
  <c r="W16" i="14"/>
  <c r="V16" i="14"/>
  <c r="U16" i="14"/>
  <c r="T16" i="14"/>
  <c r="S16" i="14"/>
  <c r="R16" i="14"/>
  <c r="Q16" i="14"/>
  <c r="P16" i="14"/>
  <c r="K16" i="14"/>
  <c r="H16" i="14"/>
  <c r="G16" i="14"/>
  <c r="W15" i="14"/>
  <c r="V15" i="14"/>
  <c r="U15" i="14"/>
  <c r="T15" i="14"/>
  <c r="S15" i="14"/>
  <c r="R15" i="14"/>
  <c r="Q15" i="14"/>
  <c r="P15" i="14"/>
  <c r="K15" i="14"/>
  <c r="H15" i="14"/>
  <c r="G15" i="14"/>
  <c r="I15" i="14" s="1"/>
  <c r="W14" i="14"/>
  <c r="V14" i="14"/>
  <c r="U14" i="14"/>
  <c r="T14" i="14"/>
  <c r="S14" i="14"/>
  <c r="R14" i="14"/>
  <c r="Q14" i="14"/>
  <c r="P14" i="14"/>
  <c r="K14" i="14"/>
  <c r="H14" i="14"/>
  <c r="I14" i="14" s="1"/>
  <c r="G14" i="14"/>
  <c r="W13" i="14"/>
  <c r="V13" i="14"/>
  <c r="U13" i="14"/>
  <c r="T13" i="14"/>
  <c r="S13" i="14"/>
  <c r="R13" i="14"/>
  <c r="Q13" i="14"/>
  <c r="P13" i="14"/>
  <c r="K13" i="14"/>
  <c r="H13" i="14"/>
  <c r="I13" i="14" s="1"/>
  <c r="G13" i="14"/>
  <c r="C8" i="14"/>
  <c r="C9" i="14" s="1"/>
  <c r="F4" i="14"/>
  <c r="C4" i="14"/>
  <c r="C5" i="14" s="1"/>
  <c r="Y2" i="14"/>
  <c r="X2" i="14"/>
  <c r="W132" i="13"/>
  <c r="O132" i="13"/>
  <c r="N132" i="13"/>
  <c r="M132" i="13"/>
  <c r="L132" i="13"/>
  <c r="J132" i="13"/>
  <c r="G132" i="13"/>
  <c r="F132" i="13"/>
  <c r="E132" i="13"/>
  <c r="K132" i="13" s="1"/>
  <c r="D132" i="13"/>
  <c r="A132" i="13"/>
  <c r="U131" i="13"/>
  <c r="T131" i="13"/>
  <c r="S131" i="13"/>
  <c r="R131" i="13"/>
  <c r="Q131" i="13"/>
  <c r="P131" i="13"/>
  <c r="K131" i="13"/>
  <c r="H131" i="13"/>
  <c r="G131" i="13"/>
  <c r="I131" i="13" s="1"/>
  <c r="U130" i="13"/>
  <c r="T130" i="13"/>
  <c r="S130" i="13"/>
  <c r="R130" i="13"/>
  <c r="Q130" i="13"/>
  <c r="P130" i="13"/>
  <c r="K130" i="13"/>
  <c r="H130" i="13"/>
  <c r="I130" i="13" s="1"/>
  <c r="G130" i="13"/>
  <c r="W129" i="13"/>
  <c r="V129" i="13"/>
  <c r="U129" i="13"/>
  <c r="T129" i="13"/>
  <c r="S129" i="13"/>
  <c r="R129" i="13"/>
  <c r="Q129" i="13"/>
  <c r="P129" i="13"/>
  <c r="K129" i="13"/>
  <c r="H129" i="13"/>
  <c r="I129" i="13" s="1"/>
  <c r="G129" i="13"/>
  <c r="W128" i="13"/>
  <c r="V128" i="13"/>
  <c r="U128" i="13"/>
  <c r="T128" i="13"/>
  <c r="S128" i="13"/>
  <c r="R128" i="13"/>
  <c r="Q128" i="13"/>
  <c r="P128" i="13"/>
  <c r="K128" i="13"/>
  <c r="H128" i="13"/>
  <c r="G128" i="13"/>
  <c r="W127" i="13"/>
  <c r="V127" i="13"/>
  <c r="U127" i="13"/>
  <c r="T127" i="13"/>
  <c r="S127" i="13"/>
  <c r="R127" i="13"/>
  <c r="Q127" i="13"/>
  <c r="P127" i="13"/>
  <c r="K127" i="13"/>
  <c r="H127" i="13"/>
  <c r="I127" i="13" s="1"/>
  <c r="G127" i="13"/>
  <c r="W126" i="13"/>
  <c r="V126" i="13"/>
  <c r="U126" i="13"/>
  <c r="T126" i="13"/>
  <c r="S126" i="13"/>
  <c r="R126" i="13"/>
  <c r="Q126" i="13"/>
  <c r="P126" i="13"/>
  <c r="K126" i="13"/>
  <c r="H126" i="13"/>
  <c r="G126" i="13"/>
  <c r="W125" i="13"/>
  <c r="V125" i="13"/>
  <c r="U125" i="13"/>
  <c r="T125" i="13"/>
  <c r="S125" i="13"/>
  <c r="R125" i="13"/>
  <c r="Q125" i="13"/>
  <c r="P125" i="13"/>
  <c r="K125" i="13"/>
  <c r="H125" i="13"/>
  <c r="I125" i="13" s="1"/>
  <c r="G125" i="13"/>
  <c r="R124" i="13"/>
  <c r="Q124" i="13"/>
  <c r="P124" i="13"/>
  <c r="O124" i="13"/>
  <c r="N124" i="13"/>
  <c r="M124" i="13"/>
  <c r="L124" i="13"/>
  <c r="J124" i="13"/>
  <c r="K124" i="13" s="1"/>
  <c r="H124" i="13"/>
  <c r="F124" i="13"/>
  <c r="G124" i="13" s="1"/>
  <c r="E124" i="13"/>
  <c r="W124" i="13" s="1"/>
  <c r="D124" i="13"/>
  <c r="V124" i="13" s="1"/>
  <c r="A124" i="13"/>
  <c r="U123" i="13"/>
  <c r="T123" i="13"/>
  <c r="S123" i="13"/>
  <c r="R123" i="13"/>
  <c r="Q123" i="13"/>
  <c r="P123" i="13"/>
  <c r="K123" i="13"/>
  <c r="H123" i="13"/>
  <c r="G123" i="13"/>
  <c r="U122" i="13"/>
  <c r="T122" i="13"/>
  <c r="S122" i="13"/>
  <c r="R122" i="13"/>
  <c r="Q122" i="13"/>
  <c r="P122" i="13"/>
  <c r="K122" i="13"/>
  <c r="H122" i="13"/>
  <c r="I122" i="13" s="1"/>
  <c r="G122" i="13"/>
  <c r="W121" i="13"/>
  <c r="V121" i="13"/>
  <c r="U121" i="13"/>
  <c r="T121" i="13"/>
  <c r="S121" i="13"/>
  <c r="R121" i="13"/>
  <c r="Q121" i="13"/>
  <c r="P121" i="13"/>
  <c r="K121" i="13"/>
  <c r="H121" i="13"/>
  <c r="G121" i="13"/>
  <c r="W120" i="13"/>
  <c r="V120" i="13"/>
  <c r="U120" i="13"/>
  <c r="T120" i="13"/>
  <c r="S120" i="13"/>
  <c r="R120" i="13"/>
  <c r="Q120" i="13"/>
  <c r="P120" i="13"/>
  <c r="K120" i="13"/>
  <c r="H120" i="13"/>
  <c r="G120" i="13"/>
  <c r="W119" i="13"/>
  <c r="V119" i="13"/>
  <c r="U119" i="13"/>
  <c r="T119" i="13"/>
  <c r="S119" i="13"/>
  <c r="R119" i="13"/>
  <c r="Q119" i="13"/>
  <c r="P119" i="13"/>
  <c r="K119" i="13"/>
  <c r="H119" i="13"/>
  <c r="I119" i="13" s="1"/>
  <c r="G119" i="13"/>
  <c r="W118" i="13"/>
  <c r="V118" i="13"/>
  <c r="U118" i="13"/>
  <c r="T118" i="13"/>
  <c r="S118" i="13"/>
  <c r="R118" i="13"/>
  <c r="Q118" i="13"/>
  <c r="P118" i="13"/>
  <c r="K118" i="13"/>
  <c r="H118" i="13"/>
  <c r="G118" i="13"/>
  <c r="W117" i="13"/>
  <c r="V117" i="13"/>
  <c r="U117" i="13"/>
  <c r="T117" i="13"/>
  <c r="S117" i="13"/>
  <c r="R117" i="13"/>
  <c r="Q117" i="13"/>
  <c r="P117" i="13"/>
  <c r="K117" i="13"/>
  <c r="H117" i="13"/>
  <c r="G117" i="13"/>
  <c r="O116" i="13"/>
  <c r="Q116" i="13" s="1"/>
  <c r="N116" i="13"/>
  <c r="M116" i="13"/>
  <c r="L116" i="13"/>
  <c r="J116" i="13"/>
  <c r="F116" i="13"/>
  <c r="G116" i="13" s="1"/>
  <c r="E116" i="13"/>
  <c r="W116" i="13" s="1"/>
  <c r="D116" i="13"/>
  <c r="A116" i="13"/>
  <c r="U115" i="13"/>
  <c r="T115" i="13"/>
  <c r="S115" i="13"/>
  <c r="R115" i="13"/>
  <c r="Q115" i="13"/>
  <c r="P115" i="13"/>
  <c r="K115" i="13"/>
  <c r="H115" i="13"/>
  <c r="I115" i="13" s="1"/>
  <c r="G115" i="13"/>
  <c r="U114" i="13"/>
  <c r="T114" i="13"/>
  <c r="S114" i="13"/>
  <c r="R114" i="13"/>
  <c r="Q114" i="13"/>
  <c r="P114" i="13"/>
  <c r="K114" i="13"/>
  <c r="H114" i="13"/>
  <c r="G114" i="13"/>
  <c r="I114" i="13" s="1"/>
  <c r="W113" i="13"/>
  <c r="V113" i="13"/>
  <c r="U113" i="13"/>
  <c r="T113" i="13"/>
  <c r="S113" i="13"/>
  <c r="R113" i="13"/>
  <c r="Q113" i="13"/>
  <c r="P113" i="13"/>
  <c r="K113" i="13"/>
  <c r="H113" i="13"/>
  <c r="I113" i="13" s="1"/>
  <c r="G113" i="13"/>
  <c r="W112" i="13"/>
  <c r="V112" i="13"/>
  <c r="U112" i="13"/>
  <c r="T112" i="13"/>
  <c r="S112" i="13"/>
  <c r="R112" i="13"/>
  <c r="Q112" i="13"/>
  <c r="P112" i="13"/>
  <c r="K112" i="13"/>
  <c r="H112" i="13"/>
  <c r="G112" i="13"/>
  <c r="I112" i="13" s="1"/>
  <c r="W111" i="13"/>
  <c r="V111" i="13"/>
  <c r="U111" i="13"/>
  <c r="T111" i="13"/>
  <c r="S111" i="13"/>
  <c r="R111" i="13"/>
  <c r="Q111" i="13"/>
  <c r="P111" i="13"/>
  <c r="K111" i="13"/>
  <c r="H111" i="13"/>
  <c r="I111" i="13" s="1"/>
  <c r="G111" i="13"/>
  <c r="W110" i="13"/>
  <c r="V110" i="13"/>
  <c r="U110" i="13"/>
  <c r="T110" i="13"/>
  <c r="T116" i="13" s="1"/>
  <c r="S110" i="13"/>
  <c r="R110" i="13"/>
  <c r="Q110" i="13"/>
  <c r="P110" i="13"/>
  <c r="K110" i="13"/>
  <c r="H110" i="13"/>
  <c r="G110" i="13"/>
  <c r="I110" i="13" s="1"/>
  <c r="W109" i="13"/>
  <c r="V109" i="13"/>
  <c r="U109" i="13"/>
  <c r="T109" i="13"/>
  <c r="S109" i="13"/>
  <c r="R109" i="13"/>
  <c r="Q109" i="13"/>
  <c r="P109" i="13"/>
  <c r="K109" i="13"/>
  <c r="H109" i="13"/>
  <c r="I109" i="13" s="1"/>
  <c r="G109" i="13"/>
  <c r="V108" i="13"/>
  <c r="R108" i="13"/>
  <c r="Q108" i="13"/>
  <c r="P108" i="13"/>
  <c r="O108" i="13"/>
  <c r="N108" i="13"/>
  <c r="M108" i="13"/>
  <c r="L108" i="13"/>
  <c r="J108" i="13"/>
  <c r="F108" i="13"/>
  <c r="E108" i="13"/>
  <c r="D108" i="13"/>
  <c r="A108" i="13"/>
  <c r="U107" i="13"/>
  <c r="T107" i="13"/>
  <c r="S107" i="13"/>
  <c r="R107" i="13"/>
  <c r="Q107" i="13"/>
  <c r="P107" i="13"/>
  <c r="K107" i="13"/>
  <c r="H107" i="13"/>
  <c r="I107" i="13" s="1"/>
  <c r="G107" i="13"/>
  <c r="U106" i="13"/>
  <c r="T106" i="13"/>
  <c r="S106" i="13"/>
  <c r="R106" i="13"/>
  <c r="Q106" i="13"/>
  <c r="P106" i="13"/>
  <c r="K106" i="13"/>
  <c r="H106" i="13"/>
  <c r="G106" i="13"/>
  <c r="W105" i="13"/>
  <c r="V105" i="13"/>
  <c r="U105" i="13"/>
  <c r="T105" i="13"/>
  <c r="S105" i="13"/>
  <c r="R105" i="13"/>
  <c r="Q105" i="13"/>
  <c r="P105" i="13"/>
  <c r="K105" i="13"/>
  <c r="H105" i="13"/>
  <c r="I105" i="13" s="1"/>
  <c r="G105" i="13"/>
  <c r="W104" i="13"/>
  <c r="V104" i="13"/>
  <c r="U104" i="13"/>
  <c r="T104" i="13"/>
  <c r="S104" i="13"/>
  <c r="R104" i="13"/>
  <c r="Q104" i="13"/>
  <c r="P104" i="13"/>
  <c r="K104" i="13"/>
  <c r="H104" i="13"/>
  <c r="G104" i="13"/>
  <c r="W103" i="13"/>
  <c r="V103" i="13"/>
  <c r="U103" i="13"/>
  <c r="T103" i="13"/>
  <c r="S103" i="13"/>
  <c r="R103" i="13"/>
  <c r="Q103" i="13"/>
  <c r="P103" i="13"/>
  <c r="K103" i="13"/>
  <c r="H103" i="13"/>
  <c r="I103" i="13" s="1"/>
  <c r="G103" i="13"/>
  <c r="W102" i="13"/>
  <c r="V102" i="13"/>
  <c r="U102" i="13"/>
  <c r="T102" i="13"/>
  <c r="S102" i="13"/>
  <c r="R102" i="13"/>
  <c r="Q102" i="13"/>
  <c r="P102" i="13"/>
  <c r="K102" i="13"/>
  <c r="H102" i="13"/>
  <c r="I102" i="13" s="1"/>
  <c r="G102" i="13"/>
  <c r="W101" i="13"/>
  <c r="V101" i="13"/>
  <c r="U101" i="13"/>
  <c r="T101" i="13"/>
  <c r="S101" i="13"/>
  <c r="R101" i="13"/>
  <c r="Q101" i="13"/>
  <c r="P101" i="13"/>
  <c r="K101" i="13"/>
  <c r="H101" i="13"/>
  <c r="I101" i="13" s="1"/>
  <c r="G101" i="13"/>
  <c r="R100" i="13"/>
  <c r="O100" i="13"/>
  <c r="P100" i="13" s="1"/>
  <c r="N100" i="13"/>
  <c r="M100" i="13"/>
  <c r="L100" i="13"/>
  <c r="J100" i="13"/>
  <c r="K100" i="13" s="1"/>
  <c r="I100" i="13"/>
  <c r="H100" i="13"/>
  <c r="G100" i="13"/>
  <c r="F100" i="13"/>
  <c r="E100" i="13"/>
  <c r="W100" i="13" s="1"/>
  <c r="D100" i="13"/>
  <c r="V100" i="13" s="1"/>
  <c r="A100" i="13"/>
  <c r="U99" i="13"/>
  <c r="T99" i="13"/>
  <c r="S99" i="13"/>
  <c r="R99" i="13"/>
  <c r="Q99" i="13"/>
  <c r="P99" i="13"/>
  <c r="K99" i="13"/>
  <c r="H99" i="13"/>
  <c r="G99" i="13"/>
  <c r="U98" i="13"/>
  <c r="T98" i="13"/>
  <c r="S98" i="13"/>
  <c r="R98" i="13"/>
  <c r="Q98" i="13"/>
  <c r="P98" i="13"/>
  <c r="K98" i="13"/>
  <c r="H98" i="13"/>
  <c r="G98" i="13"/>
  <c r="I98" i="13" s="1"/>
  <c r="W97" i="13"/>
  <c r="V97" i="13"/>
  <c r="U97" i="13"/>
  <c r="T97" i="13"/>
  <c r="S97" i="13"/>
  <c r="R97" i="13"/>
  <c r="Q97" i="13"/>
  <c r="P97" i="13"/>
  <c r="K97" i="13"/>
  <c r="H97" i="13"/>
  <c r="G97" i="13"/>
  <c r="I97" i="13" s="1"/>
  <c r="W96" i="13"/>
  <c r="V96" i="13"/>
  <c r="U96" i="13"/>
  <c r="T96" i="13"/>
  <c r="S96" i="13"/>
  <c r="R96" i="13"/>
  <c r="Q96" i="13"/>
  <c r="P96" i="13"/>
  <c r="K96" i="13"/>
  <c r="I96" i="13"/>
  <c r="H96" i="13"/>
  <c r="G96" i="13"/>
  <c r="W95" i="13"/>
  <c r="V95" i="13"/>
  <c r="U95" i="13"/>
  <c r="T95" i="13"/>
  <c r="S95" i="13"/>
  <c r="R95" i="13"/>
  <c r="Q95" i="13"/>
  <c r="P95" i="13"/>
  <c r="K95" i="13"/>
  <c r="H95" i="13"/>
  <c r="G95" i="13"/>
  <c r="I95" i="13" s="1"/>
  <c r="W94" i="13"/>
  <c r="V94" i="13"/>
  <c r="U94" i="13"/>
  <c r="T94" i="13"/>
  <c r="S94" i="13"/>
  <c r="R94" i="13"/>
  <c r="Q94" i="13"/>
  <c r="P94" i="13"/>
  <c r="K94" i="13"/>
  <c r="H94" i="13"/>
  <c r="G94" i="13"/>
  <c r="I94" i="13" s="1"/>
  <c r="W93" i="13"/>
  <c r="V93" i="13"/>
  <c r="U93" i="13"/>
  <c r="T93" i="13"/>
  <c r="S93" i="13"/>
  <c r="R93" i="13"/>
  <c r="Q93" i="13"/>
  <c r="P93" i="13"/>
  <c r="K93" i="13"/>
  <c r="H93" i="13"/>
  <c r="G93" i="13"/>
  <c r="I93" i="13" s="1"/>
  <c r="V92" i="13"/>
  <c r="O92" i="13"/>
  <c r="N92" i="13"/>
  <c r="M92" i="13"/>
  <c r="L92" i="13"/>
  <c r="J92" i="13"/>
  <c r="F92" i="13"/>
  <c r="E92" i="13"/>
  <c r="D92" i="13"/>
  <c r="A92" i="13"/>
  <c r="U91" i="13"/>
  <c r="T91" i="13"/>
  <c r="S91" i="13"/>
  <c r="R91" i="13"/>
  <c r="Q91" i="13"/>
  <c r="P91" i="13"/>
  <c r="K91" i="13"/>
  <c r="H91" i="13"/>
  <c r="I91" i="13" s="1"/>
  <c r="G91" i="13"/>
  <c r="U90" i="13"/>
  <c r="T90" i="13"/>
  <c r="S90" i="13"/>
  <c r="R90" i="13"/>
  <c r="Q90" i="13"/>
  <c r="P90" i="13"/>
  <c r="K90" i="13"/>
  <c r="H90" i="13"/>
  <c r="I90" i="13" s="1"/>
  <c r="G90" i="13"/>
  <c r="W89" i="13"/>
  <c r="V89" i="13"/>
  <c r="U89" i="13"/>
  <c r="T89" i="13"/>
  <c r="S89" i="13"/>
  <c r="R89" i="13"/>
  <c r="Q89" i="13"/>
  <c r="P89" i="13"/>
  <c r="K89" i="13"/>
  <c r="H89" i="13"/>
  <c r="I89" i="13" s="1"/>
  <c r="G89" i="13"/>
  <c r="W88" i="13"/>
  <c r="V88" i="13"/>
  <c r="U88" i="13"/>
  <c r="T88" i="13"/>
  <c r="S88" i="13"/>
  <c r="R88" i="13"/>
  <c r="Q88" i="13"/>
  <c r="P88" i="13"/>
  <c r="K88" i="13"/>
  <c r="H88" i="13"/>
  <c r="I88" i="13" s="1"/>
  <c r="G88" i="13"/>
  <c r="W87" i="13"/>
  <c r="V87" i="13"/>
  <c r="U87" i="13"/>
  <c r="T87" i="13"/>
  <c r="S87" i="13"/>
  <c r="R87" i="13"/>
  <c r="Q87" i="13"/>
  <c r="P87" i="13"/>
  <c r="K87" i="13"/>
  <c r="I87" i="13"/>
  <c r="H87" i="13"/>
  <c r="G87" i="13"/>
  <c r="W86" i="13"/>
  <c r="V86" i="13"/>
  <c r="U86" i="13"/>
  <c r="T86" i="13"/>
  <c r="S86" i="13"/>
  <c r="R86" i="13"/>
  <c r="Q86" i="13"/>
  <c r="P86" i="13"/>
  <c r="K86" i="13"/>
  <c r="H86" i="13"/>
  <c r="I86" i="13" s="1"/>
  <c r="G86" i="13"/>
  <c r="W85" i="13"/>
  <c r="V85" i="13"/>
  <c r="U85" i="13"/>
  <c r="T85" i="13"/>
  <c r="T92" i="13" s="1"/>
  <c r="S85" i="13"/>
  <c r="R85" i="13"/>
  <c r="Q85" i="13"/>
  <c r="P85" i="13"/>
  <c r="K85" i="13"/>
  <c r="H85" i="13"/>
  <c r="I85" i="13" s="1"/>
  <c r="G85" i="13"/>
  <c r="R84" i="13"/>
  <c r="O84" i="13"/>
  <c r="Q84" i="13" s="1"/>
  <c r="N84" i="13"/>
  <c r="M84" i="13"/>
  <c r="L84" i="13"/>
  <c r="J84" i="13"/>
  <c r="G84" i="13"/>
  <c r="F84" i="13"/>
  <c r="E84" i="13"/>
  <c r="K84" i="13" s="1"/>
  <c r="D84" i="13"/>
  <c r="V84" i="13" s="1"/>
  <c r="A84" i="13"/>
  <c r="U83" i="13"/>
  <c r="T83" i="13"/>
  <c r="S83" i="13"/>
  <c r="R83" i="13"/>
  <c r="Q83" i="13"/>
  <c r="P83" i="13"/>
  <c r="K83" i="13"/>
  <c r="H83" i="13"/>
  <c r="G83" i="13"/>
  <c r="I83" i="13" s="1"/>
  <c r="U82" i="13"/>
  <c r="T82" i="13"/>
  <c r="S82" i="13"/>
  <c r="R82" i="13"/>
  <c r="Q82" i="13"/>
  <c r="P82" i="13"/>
  <c r="K82" i="13"/>
  <c r="H82" i="13"/>
  <c r="I82" i="13" s="1"/>
  <c r="G82" i="13"/>
  <c r="W81" i="13"/>
  <c r="V81" i="13"/>
  <c r="U81" i="13"/>
  <c r="T81" i="13"/>
  <c r="S81" i="13"/>
  <c r="R81" i="13"/>
  <c r="Q81" i="13"/>
  <c r="P81" i="13"/>
  <c r="K81" i="13"/>
  <c r="I81" i="13"/>
  <c r="H81" i="13"/>
  <c r="G81" i="13"/>
  <c r="W80" i="13"/>
  <c r="V80" i="13"/>
  <c r="U80" i="13"/>
  <c r="T80" i="13"/>
  <c r="S80" i="13"/>
  <c r="R80" i="13"/>
  <c r="Q80" i="13"/>
  <c r="P80" i="13"/>
  <c r="K80" i="13"/>
  <c r="H80" i="13"/>
  <c r="G80" i="13"/>
  <c r="W79" i="13"/>
  <c r="V79" i="13"/>
  <c r="U79" i="13"/>
  <c r="T79" i="13"/>
  <c r="S79" i="13"/>
  <c r="R79" i="13"/>
  <c r="Q79" i="13"/>
  <c r="P79" i="13"/>
  <c r="K79" i="13"/>
  <c r="I79" i="13"/>
  <c r="H79" i="13"/>
  <c r="G79" i="13"/>
  <c r="W78" i="13"/>
  <c r="V78" i="13"/>
  <c r="U78" i="13"/>
  <c r="T78" i="13"/>
  <c r="S78" i="13"/>
  <c r="R78" i="13"/>
  <c r="Q78" i="13"/>
  <c r="P78" i="13"/>
  <c r="K78" i="13"/>
  <c r="H78" i="13"/>
  <c r="I78" i="13" s="1"/>
  <c r="G78" i="13"/>
  <c r="W77" i="13"/>
  <c r="V77" i="13"/>
  <c r="U77" i="13"/>
  <c r="T77" i="13"/>
  <c r="S77" i="13"/>
  <c r="R77" i="13"/>
  <c r="Q77" i="13"/>
  <c r="P77" i="13"/>
  <c r="K77" i="13"/>
  <c r="I77" i="13"/>
  <c r="H77" i="13"/>
  <c r="G77" i="13"/>
  <c r="R76" i="13"/>
  <c r="Q76" i="13"/>
  <c r="P76" i="13"/>
  <c r="O76" i="13"/>
  <c r="N76" i="13"/>
  <c r="M76" i="13"/>
  <c r="L76" i="13"/>
  <c r="J76" i="13"/>
  <c r="K76" i="13" s="1"/>
  <c r="H76" i="13"/>
  <c r="F76" i="13"/>
  <c r="E76" i="13"/>
  <c r="G76" i="13" s="1"/>
  <c r="D76" i="13"/>
  <c r="V76" i="13" s="1"/>
  <c r="A76" i="13"/>
  <c r="U75" i="13"/>
  <c r="T75" i="13"/>
  <c r="S75" i="13"/>
  <c r="R75" i="13"/>
  <c r="Q75" i="13"/>
  <c r="P75" i="13"/>
  <c r="K75" i="13"/>
  <c r="H75" i="13"/>
  <c r="I75" i="13" s="1"/>
  <c r="G75" i="13"/>
  <c r="U74" i="13"/>
  <c r="T74" i="13"/>
  <c r="S74" i="13"/>
  <c r="R74" i="13"/>
  <c r="Q74" i="13"/>
  <c r="P74" i="13"/>
  <c r="K74" i="13"/>
  <c r="H74" i="13"/>
  <c r="I74" i="13" s="1"/>
  <c r="G74" i="13"/>
  <c r="W73" i="13"/>
  <c r="V73" i="13"/>
  <c r="U73" i="13"/>
  <c r="T73" i="13"/>
  <c r="S73" i="13"/>
  <c r="R73" i="13"/>
  <c r="Q73" i="13"/>
  <c r="P73" i="13"/>
  <c r="K73" i="13"/>
  <c r="H73" i="13"/>
  <c r="G73" i="13"/>
  <c r="W72" i="13"/>
  <c r="V72" i="13"/>
  <c r="U72" i="13"/>
  <c r="T72" i="13"/>
  <c r="S72" i="13"/>
  <c r="R72" i="13"/>
  <c r="Q72" i="13"/>
  <c r="P72" i="13"/>
  <c r="K72" i="13"/>
  <c r="H72" i="13"/>
  <c r="I72" i="13" s="1"/>
  <c r="G72" i="13"/>
  <c r="W71" i="13"/>
  <c r="V71" i="13"/>
  <c r="U71" i="13"/>
  <c r="T71" i="13"/>
  <c r="S71" i="13"/>
  <c r="R71" i="13"/>
  <c r="Q71" i="13"/>
  <c r="P71" i="13"/>
  <c r="K71" i="13"/>
  <c r="H71" i="13"/>
  <c r="G71" i="13"/>
  <c r="W70" i="13"/>
  <c r="V70" i="13"/>
  <c r="U70" i="13"/>
  <c r="T70" i="13"/>
  <c r="S70" i="13"/>
  <c r="R70" i="13"/>
  <c r="Q70" i="13"/>
  <c r="P70" i="13"/>
  <c r="K70" i="13"/>
  <c r="H70" i="13"/>
  <c r="I70" i="13" s="1"/>
  <c r="G70" i="13"/>
  <c r="W69" i="13"/>
  <c r="V69" i="13"/>
  <c r="U69" i="13"/>
  <c r="T69" i="13"/>
  <c r="T76" i="13" s="1"/>
  <c r="S69" i="13"/>
  <c r="R69" i="13"/>
  <c r="Q69" i="13"/>
  <c r="P69" i="13"/>
  <c r="K69" i="13"/>
  <c r="H69" i="13"/>
  <c r="I69" i="13" s="1"/>
  <c r="G69" i="13"/>
  <c r="O68" i="13"/>
  <c r="Q68" i="13" s="1"/>
  <c r="N68" i="13"/>
  <c r="M68" i="13"/>
  <c r="L68" i="13"/>
  <c r="R68" i="13" s="1"/>
  <c r="K68" i="13"/>
  <c r="J68" i="13"/>
  <c r="F68" i="13"/>
  <c r="E68" i="13"/>
  <c r="D68" i="13"/>
  <c r="A68" i="13"/>
  <c r="U67" i="13"/>
  <c r="T67" i="13"/>
  <c r="S67" i="13"/>
  <c r="R67" i="13"/>
  <c r="Q67" i="13"/>
  <c r="P67" i="13"/>
  <c r="K67" i="13"/>
  <c r="I67" i="13"/>
  <c r="H67" i="13"/>
  <c r="G67" i="13"/>
  <c r="U66" i="13"/>
  <c r="T66" i="13"/>
  <c r="S66" i="13"/>
  <c r="R66" i="13"/>
  <c r="Q66" i="13"/>
  <c r="P66" i="13"/>
  <c r="K66" i="13"/>
  <c r="H66" i="13"/>
  <c r="G66" i="13"/>
  <c r="I66" i="13" s="1"/>
  <c r="W65" i="13"/>
  <c r="V65" i="13"/>
  <c r="U65" i="13"/>
  <c r="T65" i="13"/>
  <c r="S65" i="13"/>
  <c r="R65" i="13"/>
  <c r="Q65" i="13"/>
  <c r="P65" i="13"/>
  <c r="K65" i="13"/>
  <c r="I65" i="13"/>
  <c r="H65" i="13"/>
  <c r="G65" i="13"/>
  <c r="W64" i="13"/>
  <c r="V64" i="13"/>
  <c r="U64" i="13"/>
  <c r="T64" i="13"/>
  <c r="S64" i="13"/>
  <c r="R64" i="13"/>
  <c r="Q64" i="13"/>
  <c r="P64" i="13"/>
  <c r="K64" i="13"/>
  <c r="H64" i="13"/>
  <c r="G64" i="13"/>
  <c r="I64" i="13" s="1"/>
  <c r="W63" i="13"/>
  <c r="V63" i="13"/>
  <c r="U63" i="13"/>
  <c r="T63" i="13"/>
  <c r="T68" i="13" s="1"/>
  <c r="S63" i="13"/>
  <c r="R63" i="13"/>
  <c r="Q63" i="13"/>
  <c r="P63" i="13"/>
  <c r="K63" i="13"/>
  <c r="H63" i="13"/>
  <c r="G63" i="13"/>
  <c r="I63" i="13" s="1"/>
  <c r="W62" i="13"/>
  <c r="V62" i="13"/>
  <c r="U62" i="13"/>
  <c r="T62" i="13"/>
  <c r="S62" i="13"/>
  <c r="R62" i="13"/>
  <c r="Q62" i="13"/>
  <c r="P62" i="13"/>
  <c r="K62" i="13"/>
  <c r="H62" i="13"/>
  <c r="G62" i="13"/>
  <c r="I62" i="13" s="1"/>
  <c r="W61" i="13"/>
  <c r="V61" i="13"/>
  <c r="U61" i="13"/>
  <c r="T61" i="13"/>
  <c r="S61" i="13"/>
  <c r="R61" i="13"/>
  <c r="Q61" i="13"/>
  <c r="P61" i="13"/>
  <c r="K61" i="13"/>
  <c r="I61" i="13"/>
  <c r="H61" i="13"/>
  <c r="G61" i="13"/>
  <c r="R60" i="13"/>
  <c r="Q60" i="13"/>
  <c r="P60" i="13"/>
  <c r="O60" i="13"/>
  <c r="N60" i="13"/>
  <c r="M60" i="13"/>
  <c r="L60" i="13"/>
  <c r="J60" i="13"/>
  <c r="K60" i="13" s="1"/>
  <c r="H60" i="13"/>
  <c r="F60" i="13"/>
  <c r="G60" i="13" s="1"/>
  <c r="I60" i="13" s="1"/>
  <c r="E60" i="13"/>
  <c r="W60" i="13" s="1"/>
  <c r="D60" i="13"/>
  <c r="V60" i="13" s="1"/>
  <c r="A60" i="13"/>
  <c r="U59" i="13"/>
  <c r="T59" i="13"/>
  <c r="S59" i="13"/>
  <c r="R59" i="13"/>
  <c r="Q59" i="13"/>
  <c r="P59" i="13"/>
  <c r="K59" i="13"/>
  <c r="H59" i="13"/>
  <c r="I59" i="13" s="1"/>
  <c r="G59" i="13"/>
  <c r="U58" i="13"/>
  <c r="T58" i="13"/>
  <c r="S58" i="13"/>
  <c r="R58" i="13"/>
  <c r="Q58" i="13"/>
  <c r="P58" i="13"/>
  <c r="K58" i="13"/>
  <c r="H58" i="13"/>
  <c r="I58" i="13" s="1"/>
  <c r="G58" i="13"/>
  <c r="W57" i="13"/>
  <c r="V57" i="13"/>
  <c r="U57" i="13"/>
  <c r="T57" i="13"/>
  <c r="S57" i="13"/>
  <c r="R57" i="13"/>
  <c r="Q57" i="13"/>
  <c r="P57" i="13"/>
  <c r="K57" i="13"/>
  <c r="H57" i="13"/>
  <c r="I57" i="13" s="1"/>
  <c r="G57" i="13"/>
  <c r="W56" i="13"/>
  <c r="V56" i="13"/>
  <c r="U56" i="13"/>
  <c r="T56" i="13"/>
  <c r="S56" i="13"/>
  <c r="R56" i="13"/>
  <c r="Q56" i="13"/>
  <c r="P56" i="13"/>
  <c r="K56" i="13"/>
  <c r="I56" i="13"/>
  <c r="H56" i="13"/>
  <c r="G56" i="13"/>
  <c r="W55" i="13"/>
  <c r="V55" i="13"/>
  <c r="U55" i="13"/>
  <c r="T55" i="13"/>
  <c r="S55" i="13"/>
  <c r="R55" i="13"/>
  <c r="Q55" i="13"/>
  <c r="P55" i="13"/>
  <c r="K55" i="13"/>
  <c r="H55" i="13"/>
  <c r="I55" i="13" s="1"/>
  <c r="G55" i="13"/>
  <c r="W54" i="13"/>
  <c r="V54" i="13"/>
  <c r="U54" i="13"/>
  <c r="T54" i="13"/>
  <c r="S54" i="13"/>
  <c r="R54" i="13"/>
  <c r="Q54" i="13"/>
  <c r="P54" i="13"/>
  <c r="K54" i="13"/>
  <c r="H54" i="13"/>
  <c r="I54" i="13" s="1"/>
  <c r="G54" i="13"/>
  <c r="W53" i="13"/>
  <c r="V53" i="13"/>
  <c r="U53" i="13"/>
  <c r="T53" i="13"/>
  <c r="T60" i="13" s="1"/>
  <c r="S53" i="13"/>
  <c r="R53" i="13"/>
  <c r="Q53" i="13"/>
  <c r="P53" i="13"/>
  <c r="K53" i="13"/>
  <c r="H53" i="13"/>
  <c r="I53" i="13" s="1"/>
  <c r="G53" i="13"/>
  <c r="V52" i="13"/>
  <c r="O52" i="13"/>
  <c r="N52" i="13"/>
  <c r="M52" i="13"/>
  <c r="L52" i="13"/>
  <c r="K52" i="13"/>
  <c r="J52" i="13"/>
  <c r="F52" i="13"/>
  <c r="E52" i="13"/>
  <c r="G52" i="13" s="1"/>
  <c r="D52" i="13"/>
  <c r="H52" i="13" s="1"/>
  <c r="A52" i="13"/>
  <c r="U51" i="13"/>
  <c r="T51" i="13"/>
  <c r="S51" i="13"/>
  <c r="R51" i="13"/>
  <c r="Q51" i="13"/>
  <c r="P51" i="13"/>
  <c r="K51" i="13"/>
  <c r="I51" i="13"/>
  <c r="H51" i="13"/>
  <c r="G51" i="13"/>
  <c r="U50" i="13"/>
  <c r="T50" i="13"/>
  <c r="S50" i="13"/>
  <c r="R50" i="13"/>
  <c r="Q50" i="13"/>
  <c r="P50" i="13"/>
  <c r="K50" i="13"/>
  <c r="I50" i="13"/>
  <c r="H50" i="13"/>
  <c r="G50" i="13"/>
  <c r="W49" i="13"/>
  <c r="V49" i="13"/>
  <c r="U49" i="13"/>
  <c r="T49" i="13"/>
  <c r="S49" i="13"/>
  <c r="R49" i="13"/>
  <c r="Q49" i="13"/>
  <c r="P49" i="13"/>
  <c r="K49" i="13"/>
  <c r="H49" i="13"/>
  <c r="I49" i="13" s="1"/>
  <c r="G49" i="13"/>
  <c r="W48" i="13"/>
  <c r="V48" i="13"/>
  <c r="U48" i="13"/>
  <c r="T48" i="13"/>
  <c r="S48" i="13"/>
  <c r="R48" i="13"/>
  <c r="Q48" i="13"/>
  <c r="P48" i="13"/>
  <c r="K48" i="13"/>
  <c r="I48" i="13"/>
  <c r="H48" i="13"/>
  <c r="G48" i="13"/>
  <c r="W47" i="13"/>
  <c r="V47" i="13"/>
  <c r="U47" i="13"/>
  <c r="T47" i="13"/>
  <c r="S47" i="13"/>
  <c r="R47" i="13"/>
  <c r="Q47" i="13"/>
  <c r="P47" i="13"/>
  <c r="K47" i="13"/>
  <c r="H47" i="13"/>
  <c r="G47" i="13"/>
  <c r="W46" i="13"/>
  <c r="V46" i="13"/>
  <c r="U46" i="13"/>
  <c r="T46" i="13"/>
  <c r="S46" i="13"/>
  <c r="R46" i="13"/>
  <c r="Q46" i="13"/>
  <c r="P46" i="13"/>
  <c r="K46" i="13"/>
  <c r="I46" i="13"/>
  <c r="H46" i="13"/>
  <c r="G46" i="13"/>
  <c r="W45" i="13"/>
  <c r="V45" i="13"/>
  <c r="U45" i="13"/>
  <c r="T45" i="13"/>
  <c r="T52" i="13" s="1"/>
  <c r="S45" i="13"/>
  <c r="R45" i="13"/>
  <c r="Q45" i="13"/>
  <c r="P45" i="13"/>
  <c r="K45" i="13"/>
  <c r="H45" i="13"/>
  <c r="G45" i="13"/>
  <c r="V44" i="13"/>
  <c r="O44" i="13"/>
  <c r="Q44" i="13" s="1"/>
  <c r="N44" i="13"/>
  <c r="M44" i="13"/>
  <c r="L44" i="13"/>
  <c r="J44" i="13"/>
  <c r="F44" i="13"/>
  <c r="G44" i="13" s="1"/>
  <c r="E44" i="13"/>
  <c r="K44" i="13" s="1"/>
  <c r="D44" i="13"/>
  <c r="H44" i="13" s="1"/>
  <c r="A44" i="13"/>
  <c r="U43" i="13"/>
  <c r="T43" i="13"/>
  <c r="S43" i="13"/>
  <c r="R43" i="13"/>
  <c r="Q43" i="13"/>
  <c r="P43" i="13"/>
  <c r="K43" i="13"/>
  <c r="H43" i="13"/>
  <c r="I43" i="13" s="1"/>
  <c r="G43" i="13"/>
  <c r="U42" i="13"/>
  <c r="T42" i="13"/>
  <c r="S42" i="13"/>
  <c r="R42" i="13"/>
  <c r="Q42" i="13"/>
  <c r="P42" i="13"/>
  <c r="K42" i="13"/>
  <c r="H42" i="13"/>
  <c r="I42" i="13" s="1"/>
  <c r="G42" i="13"/>
  <c r="W41" i="13"/>
  <c r="V41" i="13"/>
  <c r="U41" i="13"/>
  <c r="T41" i="13"/>
  <c r="S41" i="13"/>
  <c r="R41" i="13"/>
  <c r="Q41" i="13"/>
  <c r="P41" i="13"/>
  <c r="K41" i="13"/>
  <c r="H41" i="13"/>
  <c r="I41" i="13" s="1"/>
  <c r="G41" i="13"/>
  <c r="W40" i="13"/>
  <c r="V40" i="13"/>
  <c r="U40" i="13"/>
  <c r="T40" i="13"/>
  <c r="S40" i="13"/>
  <c r="R40" i="13"/>
  <c r="Q40" i="13"/>
  <c r="P40" i="13"/>
  <c r="K40" i="13"/>
  <c r="H40" i="13"/>
  <c r="G40" i="13"/>
  <c r="W39" i="13"/>
  <c r="V39" i="13"/>
  <c r="U39" i="13"/>
  <c r="T39" i="13"/>
  <c r="S39" i="13"/>
  <c r="R39" i="13"/>
  <c r="Q39" i="13"/>
  <c r="P39" i="13"/>
  <c r="K39" i="13"/>
  <c r="H39" i="13"/>
  <c r="I39" i="13" s="1"/>
  <c r="G39" i="13"/>
  <c r="W38" i="13"/>
  <c r="V38" i="13"/>
  <c r="U38" i="13"/>
  <c r="T38" i="13"/>
  <c r="S38" i="13"/>
  <c r="R38" i="13"/>
  <c r="Q38" i="13"/>
  <c r="P38" i="13"/>
  <c r="K38" i="13"/>
  <c r="H38" i="13"/>
  <c r="G38" i="13"/>
  <c r="W37" i="13"/>
  <c r="V37" i="13"/>
  <c r="U37" i="13"/>
  <c r="T37" i="13"/>
  <c r="S37" i="13"/>
  <c r="R37" i="13"/>
  <c r="Q37" i="13"/>
  <c r="P37" i="13"/>
  <c r="K37" i="13"/>
  <c r="H37" i="13"/>
  <c r="I37" i="13" s="1"/>
  <c r="G37" i="13"/>
  <c r="R36" i="13"/>
  <c r="Q36" i="13"/>
  <c r="O36" i="13"/>
  <c r="P36" i="13" s="1"/>
  <c r="N36" i="13"/>
  <c r="M36" i="13"/>
  <c r="L36" i="13"/>
  <c r="J36" i="13"/>
  <c r="K36" i="13" s="1"/>
  <c r="H36" i="13"/>
  <c r="G36" i="13"/>
  <c r="I36" i="13" s="1"/>
  <c r="F36" i="13"/>
  <c r="E36" i="13"/>
  <c r="W36" i="13" s="1"/>
  <c r="D36" i="13"/>
  <c r="V36" i="13" s="1"/>
  <c r="A36" i="13"/>
  <c r="U35" i="13"/>
  <c r="T35" i="13"/>
  <c r="S35" i="13"/>
  <c r="R35" i="13"/>
  <c r="Q35" i="13"/>
  <c r="P35" i="13"/>
  <c r="K35" i="13"/>
  <c r="H35" i="13"/>
  <c r="G35" i="13"/>
  <c r="U34" i="13"/>
  <c r="T34" i="13"/>
  <c r="S34" i="13"/>
  <c r="R34" i="13"/>
  <c r="Q34" i="13"/>
  <c r="P34" i="13"/>
  <c r="K34" i="13"/>
  <c r="I34" i="13"/>
  <c r="H34" i="13"/>
  <c r="G34" i="13"/>
  <c r="W33" i="13"/>
  <c r="V33" i="13"/>
  <c r="U33" i="13"/>
  <c r="T33" i="13"/>
  <c r="S33" i="13"/>
  <c r="R33" i="13"/>
  <c r="Q33" i="13"/>
  <c r="P33" i="13"/>
  <c r="K33" i="13"/>
  <c r="H33" i="13"/>
  <c r="G33" i="13"/>
  <c r="I33" i="13" s="1"/>
  <c r="W32" i="13"/>
  <c r="V32" i="13"/>
  <c r="U32" i="13"/>
  <c r="T32" i="13"/>
  <c r="S32" i="13"/>
  <c r="R32" i="13"/>
  <c r="Q32" i="13"/>
  <c r="P32" i="13"/>
  <c r="K32" i="13"/>
  <c r="H32" i="13"/>
  <c r="G32" i="13"/>
  <c r="I32" i="13" s="1"/>
  <c r="W31" i="13"/>
  <c r="V31" i="13"/>
  <c r="U31" i="13"/>
  <c r="T31" i="13"/>
  <c r="S31" i="13"/>
  <c r="R31" i="13"/>
  <c r="Q31" i="13"/>
  <c r="P31" i="13"/>
  <c r="K31" i="13"/>
  <c r="H31" i="13"/>
  <c r="G31" i="13"/>
  <c r="I31" i="13" s="1"/>
  <c r="W30" i="13"/>
  <c r="V30" i="13"/>
  <c r="U30" i="13"/>
  <c r="T30" i="13"/>
  <c r="S30" i="13"/>
  <c r="R30" i="13"/>
  <c r="Q30" i="13"/>
  <c r="P30" i="13"/>
  <c r="K30" i="13"/>
  <c r="I30" i="13"/>
  <c r="H30" i="13"/>
  <c r="G30" i="13"/>
  <c r="W29" i="13"/>
  <c r="V29" i="13"/>
  <c r="U29" i="13"/>
  <c r="T29" i="13"/>
  <c r="S29" i="13"/>
  <c r="R29" i="13"/>
  <c r="Q29" i="13"/>
  <c r="P29" i="13"/>
  <c r="K29" i="13"/>
  <c r="H29" i="13"/>
  <c r="G29" i="13"/>
  <c r="I29" i="13" s="1"/>
  <c r="O28" i="13"/>
  <c r="Q28" i="13" s="1"/>
  <c r="N28" i="13"/>
  <c r="M28" i="13"/>
  <c r="L28" i="13"/>
  <c r="P28" i="13" s="1"/>
  <c r="J28" i="13"/>
  <c r="F28" i="13"/>
  <c r="E28" i="13"/>
  <c r="D28" i="13"/>
  <c r="A28" i="13"/>
  <c r="U27" i="13"/>
  <c r="T27" i="13"/>
  <c r="S27" i="13"/>
  <c r="R27" i="13"/>
  <c r="Q27" i="13"/>
  <c r="P27" i="13"/>
  <c r="K27" i="13"/>
  <c r="H27" i="13"/>
  <c r="I27" i="13" s="1"/>
  <c r="G27" i="13"/>
  <c r="U26" i="13"/>
  <c r="T26" i="13"/>
  <c r="S26" i="13"/>
  <c r="R26" i="13"/>
  <c r="Q26" i="13"/>
  <c r="P26" i="13"/>
  <c r="K26" i="13"/>
  <c r="H26" i="13"/>
  <c r="I26" i="13" s="1"/>
  <c r="G26" i="13"/>
  <c r="W25" i="13"/>
  <c r="V25" i="13"/>
  <c r="U25" i="13"/>
  <c r="T25" i="13"/>
  <c r="S25" i="13"/>
  <c r="R25" i="13"/>
  <c r="Q25" i="13"/>
  <c r="P25" i="13"/>
  <c r="K25" i="13"/>
  <c r="I25" i="13"/>
  <c r="H25" i="13"/>
  <c r="G25" i="13"/>
  <c r="W24" i="13"/>
  <c r="V24" i="13"/>
  <c r="U24" i="13"/>
  <c r="T24" i="13"/>
  <c r="S24" i="13"/>
  <c r="R24" i="13"/>
  <c r="Q24" i="13"/>
  <c r="P24" i="13"/>
  <c r="K24" i="13"/>
  <c r="H24" i="13"/>
  <c r="I24" i="13" s="1"/>
  <c r="G24" i="13"/>
  <c r="W23" i="13"/>
  <c r="V23" i="13"/>
  <c r="U23" i="13"/>
  <c r="T23" i="13"/>
  <c r="S23" i="13"/>
  <c r="R23" i="13"/>
  <c r="Q23" i="13"/>
  <c r="P23" i="13"/>
  <c r="K23" i="13"/>
  <c r="H23" i="13"/>
  <c r="I23" i="13" s="1"/>
  <c r="G23" i="13"/>
  <c r="W22" i="13"/>
  <c r="V22" i="13"/>
  <c r="U22" i="13"/>
  <c r="T22" i="13"/>
  <c r="S22" i="13"/>
  <c r="R22" i="13"/>
  <c r="Q22" i="13"/>
  <c r="P22" i="13"/>
  <c r="K22" i="13"/>
  <c r="H22" i="13"/>
  <c r="I22" i="13" s="1"/>
  <c r="G22" i="13"/>
  <c r="W21" i="13"/>
  <c r="V21" i="13"/>
  <c r="U21" i="13"/>
  <c r="T21" i="13"/>
  <c r="T28" i="13" s="1"/>
  <c r="S21" i="13"/>
  <c r="R21" i="13"/>
  <c r="Q21" i="13"/>
  <c r="P21" i="13"/>
  <c r="K21" i="13"/>
  <c r="I21" i="13"/>
  <c r="H21" i="13"/>
  <c r="G21" i="13"/>
  <c r="R20" i="13"/>
  <c r="Q20" i="13"/>
  <c r="O20" i="13"/>
  <c r="P20" i="13" s="1"/>
  <c r="N20" i="13"/>
  <c r="M20" i="13"/>
  <c r="L20" i="13"/>
  <c r="J20" i="13"/>
  <c r="F20" i="13"/>
  <c r="E20" i="13"/>
  <c r="D20" i="13"/>
  <c r="V20" i="13" s="1"/>
  <c r="A20" i="13"/>
  <c r="U19" i="13"/>
  <c r="T19" i="13"/>
  <c r="S19" i="13"/>
  <c r="R19" i="13"/>
  <c r="Q19" i="13"/>
  <c r="P19" i="13"/>
  <c r="K19" i="13"/>
  <c r="H19" i="13"/>
  <c r="G19" i="13"/>
  <c r="I19" i="13" s="1"/>
  <c r="U18" i="13"/>
  <c r="T18" i="13"/>
  <c r="S18" i="13"/>
  <c r="R18" i="13"/>
  <c r="Q18" i="13"/>
  <c r="P18" i="13"/>
  <c r="K18" i="13"/>
  <c r="H18" i="13"/>
  <c r="I18" i="13" s="1"/>
  <c r="G18" i="13"/>
  <c r="W17" i="13"/>
  <c r="V17" i="13"/>
  <c r="U17" i="13"/>
  <c r="T17" i="13"/>
  <c r="S17" i="13"/>
  <c r="R17" i="13"/>
  <c r="Q17" i="13"/>
  <c r="P17" i="13"/>
  <c r="K17" i="13"/>
  <c r="I17" i="13"/>
  <c r="H17" i="13"/>
  <c r="G17" i="13"/>
  <c r="W16" i="13"/>
  <c r="V16" i="13"/>
  <c r="U16" i="13"/>
  <c r="T16" i="13"/>
  <c r="S16" i="13"/>
  <c r="R16" i="13"/>
  <c r="Q16" i="13"/>
  <c r="P16" i="13"/>
  <c r="K16" i="13"/>
  <c r="H16" i="13"/>
  <c r="G16" i="13"/>
  <c r="W15" i="13"/>
  <c r="V15" i="13"/>
  <c r="U15" i="13"/>
  <c r="T15" i="13"/>
  <c r="S15" i="13"/>
  <c r="R15" i="13"/>
  <c r="Q15" i="13"/>
  <c r="P15" i="13"/>
  <c r="K15" i="13"/>
  <c r="I15" i="13"/>
  <c r="H15" i="13"/>
  <c r="G15" i="13"/>
  <c r="W14" i="13"/>
  <c r="V14" i="13"/>
  <c r="U14" i="13"/>
  <c r="T14" i="13"/>
  <c r="S14" i="13"/>
  <c r="R14" i="13"/>
  <c r="Q14" i="13"/>
  <c r="P14" i="13"/>
  <c r="K14" i="13"/>
  <c r="H14" i="13"/>
  <c r="G14" i="13"/>
  <c r="W13" i="13"/>
  <c r="V13" i="13"/>
  <c r="U13" i="13"/>
  <c r="T13" i="13"/>
  <c r="S13" i="13"/>
  <c r="R13" i="13"/>
  <c r="Q13" i="13"/>
  <c r="P13" i="13"/>
  <c r="K13" i="13"/>
  <c r="I13" i="13"/>
  <c r="H13" i="13"/>
  <c r="G13" i="13"/>
  <c r="F8" i="13"/>
  <c r="K8" i="13" s="1"/>
  <c r="C8" i="13"/>
  <c r="C9" i="13" s="1"/>
  <c r="K4" i="13"/>
  <c r="F4" i="13"/>
  <c r="F5" i="13" s="1"/>
  <c r="C4" i="13"/>
  <c r="C5" i="13" s="1"/>
  <c r="Y2" i="13"/>
  <c r="X2" i="13"/>
  <c r="R67" i="12"/>
  <c r="Q67" i="12"/>
  <c r="O67" i="12"/>
  <c r="P67" i="12" s="1"/>
  <c r="N67" i="12"/>
  <c r="M67" i="12"/>
  <c r="L67" i="12"/>
  <c r="J67" i="12"/>
  <c r="K67" i="12" s="1"/>
  <c r="H67" i="12"/>
  <c r="I67" i="12" s="1"/>
  <c r="F67" i="12"/>
  <c r="G67" i="12" s="1"/>
  <c r="E67" i="12"/>
  <c r="W67" i="12" s="1"/>
  <c r="D67" i="12"/>
  <c r="V67" i="12" s="1"/>
  <c r="A67" i="12"/>
  <c r="U66" i="12"/>
  <c r="T66" i="12"/>
  <c r="S66" i="12"/>
  <c r="R66" i="12"/>
  <c r="Q66" i="12"/>
  <c r="P66" i="12"/>
  <c r="K66" i="12"/>
  <c r="H66" i="12"/>
  <c r="I66" i="12" s="1"/>
  <c r="G66" i="12"/>
  <c r="W65" i="12"/>
  <c r="V65" i="12"/>
  <c r="U65" i="12"/>
  <c r="T65" i="12"/>
  <c r="S65" i="12"/>
  <c r="R65" i="12"/>
  <c r="Q65" i="12"/>
  <c r="P65" i="12"/>
  <c r="K65" i="12"/>
  <c r="I65" i="12"/>
  <c r="H65" i="12"/>
  <c r="G65" i="12"/>
  <c r="W64" i="12"/>
  <c r="V64" i="12"/>
  <c r="U64" i="12"/>
  <c r="T64" i="12"/>
  <c r="S64" i="12"/>
  <c r="R64" i="12"/>
  <c r="Q64" i="12"/>
  <c r="P64" i="12"/>
  <c r="K64" i="12"/>
  <c r="H64" i="12"/>
  <c r="G64" i="12"/>
  <c r="W63" i="12"/>
  <c r="V63" i="12"/>
  <c r="U63" i="12"/>
  <c r="T63" i="12"/>
  <c r="S63" i="12"/>
  <c r="R63" i="12"/>
  <c r="Q63" i="12"/>
  <c r="P63" i="12"/>
  <c r="K63" i="12"/>
  <c r="H63" i="12"/>
  <c r="I63" i="12" s="1"/>
  <c r="G63" i="12"/>
  <c r="W62" i="12"/>
  <c r="V62" i="12"/>
  <c r="U62" i="12"/>
  <c r="T62" i="12"/>
  <c r="T67" i="12" s="1"/>
  <c r="S62" i="12"/>
  <c r="R62" i="12"/>
  <c r="Q62" i="12"/>
  <c r="P62" i="12"/>
  <c r="K62" i="12"/>
  <c r="H62" i="12"/>
  <c r="I62" i="12" s="1"/>
  <c r="G62" i="12"/>
  <c r="W61" i="12"/>
  <c r="V61" i="12"/>
  <c r="U61" i="12"/>
  <c r="T61" i="12"/>
  <c r="S61" i="12"/>
  <c r="R61" i="12"/>
  <c r="Q61" i="12"/>
  <c r="P61" i="12"/>
  <c r="K61" i="12"/>
  <c r="H61" i="12"/>
  <c r="I61" i="12" s="1"/>
  <c r="G61" i="12"/>
  <c r="R60" i="12"/>
  <c r="Q60" i="12"/>
  <c r="O60" i="12"/>
  <c r="P60" i="12" s="1"/>
  <c r="N60" i="12"/>
  <c r="M60" i="12"/>
  <c r="L60" i="12"/>
  <c r="J60" i="12"/>
  <c r="K60" i="12" s="1"/>
  <c r="H60" i="12"/>
  <c r="G60" i="12"/>
  <c r="I60" i="12" s="1"/>
  <c r="F60" i="12"/>
  <c r="E60" i="12"/>
  <c r="W60" i="12" s="1"/>
  <c r="D60" i="12"/>
  <c r="V60" i="12" s="1"/>
  <c r="A60" i="12"/>
  <c r="U59" i="12"/>
  <c r="T59" i="12"/>
  <c r="S59" i="12"/>
  <c r="R59" i="12"/>
  <c r="Q59" i="12"/>
  <c r="P59" i="12"/>
  <c r="K59" i="12"/>
  <c r="H59" i="12"/>
  <c r="G59" i="12"/>
  <c r="W58" i="12"/>
  <c r="V58" i="12"/>
  <c r="U58" i="12"/>
  <c r="T58" i="12"/>
  <c r="S58" i="12"/>
  <c r="R58" i="12"/>
  <c r="Q58" i="12"/>
  <c r="P58" i="12"/>
  <c r="K58" i="12"/>
  <c r="I58" i="12"/>
  <c r="H58" i="12"/>
  <c r="G58" i="12"/>
  <c r="W57" i="12"/>
  <c r="V57" i="12"/>
  <c r="U57" i="12"/>
  <c r="T57" i="12"/>
  <c r="S57" i="12"/>
  <c r="R57" i="12"/>
  <c r="Q57" i="12"/>
  <c r="P57" i="12"/>
  <c r="K57" i="12"/>
  <c r="H57" i="12"/>
  <c r="I57" i="12" s="1"/>
  <c r="G57" i="12"/>
  <c r="W56" i="12"/>
  <c r="V56" i="12"/>
  <c r="U56" i="12"/>
  <c r="T56" i="12"/>
  <c r="S56" i="12"/>
  <c r="R56" i="12"/>
  <c r="Q56" i="12"/>
  <c r="P56" i="12"/>
  <c r="K56" i="12"/>
  <c r="I56" i="12"/>
  <c r="H56" i="12"/>
  <c r="G56" i="12"/>
  <c r="W55" i="12"/>
  <c r="V55" i="12"/>
  <c r="U55" i="12"/>
  <c r="T55" i="12"/>
  <c r="S55" i="12"/>
  <c r="R55" i="12"/>
  <c r="Q55" i="12"/>
  <c r="P55" i="12"/>
  <c r="K55" i="12"/>
  <c r="H55" i="12"/>
  <c r="G55" i="12"/>
  <c r="W54" i="12"/>
  <c r="V54" i="12"/>
  <c r="U54" i="12"/>
  <c r="T54" i="12"/>
  <c r="S54" i="12"/>
  <c r="R54" i="12"/>
  <c r="Q54" i="12"/>
  <c r="P54" i="12"/>
  <c r="K54" i="12"/>
  <c r="I54" i="12"/>
  <c r="H54" i="12"/>
  <c r="G54" i="12"/>
  <c r="V53" i="12"/>
  <c r="O53" i="12"/>
  <c r="N53" i="12"/>
  <c r="M53" i="12"/>
  <c r="L53" i="12"/>
  <c r="J53" i="12"/>
  <c r="K53" i="12" s="1"/>
  <c r="I53" i="12"/>
  <c r="H53" i="12"/>
  <c r="F53" i="12"/>
  <c r="E53" i="12"/>
  <c r="G53" i="12" s="1"/>
  <c r="D53" i="12"/>
  <c r="U52" i="12"/>
  <c r="T52" i="12"/>
  <c r="S52" i="12"/>
  <c r="R52" i="12"/>
  <c r="Q52" i="12"/>
  <c r="P52" i="12"/>
  <c r="K52" i="12"/>
  <c r="H52" i="12"/>
  <c r="I52" i="12" s="1"/>
  <c r="G52" i="12"/>
  <c r="W51" i="12"/>
  <c r="V51" i="12"/>
  <c r="U51" i="12"/>
  <c r="T51" i="12"/>
  <c r="S51" i="12"/>
  <c r="R51" i="12"/>
  <c r="Q51" i="12"/>
  <c r="P51" i="12"/>
  <c r="K51" i="12"/>
  <c r="I51" i="12"/>
  <c r="H51" i="12"/>
  <c r="G51" i="12"/>
  <c r="W50" i="12"/>
  <c r="V50" i="12"/>
  <c r="U50" i="12"/>
  <c r="T50" i="12"/>
  <c r="S50" i="12"/>
  <c r="R50" i="12"/>
  <c r="Q50" i="12"/>
  <c r="P50" i="12"/>
  <c r="K50" i="12"/>
  <c r="H50" i="12"/>
  <c r="I50" i="12" s="1"/>
  <c r="G50" i="12"/>
  <c r="W49" i="12"/>
  <c r="V49" i="12"/>
  <c r="U49" i="12"/>
  <c r="T49" i="12"/>
  <c r="S49" i="12"/>
  <c r="R49" i="12"/>
  <c r="Q49" i="12"/>
  <c r="P49" i="12"/>
  <c r="K49" i="12"/>
  <c r="I49" i="12"/>
  <c r="H49" i="12"/>
  <c r="G49" i="12"/>
  <c r="W48" i="12"/>
  <c r="V48" i="12"/>
  <c r="U48" i="12"/>
  <c r="T48" i="12"/>
  <c r="T53" i="12" s="1"/>
  <c r="S48" i="12"/>
  <c r="R48" i="12"/>
  <c r="Q48" i="12"/>
  <c r="P48" i="12"/>
  <c r="K48" i="12"/>
  <c r="H48" i="12"/>
  <c r="I48" i="12" s="1"/>
  <c r="G48" i="12"/>
  <c r="W47" i="12"/>
  <c r="V47" i="12"/>
  <c r="U47" i="12"/>
  <c r="T47" i="12"/>
  <c r="S47" i="12"/>
  <c r="R47" i="12"/>
  <c r="Q47" i="12"/>
  <c r="P47" i="12"/>
  <c r="K47" i="12"/>
  <c r="I47" i="12"/>
  <c r="H47" i="12"/>
  <c r="G47" i="12"/>
  <c r="R46" i="12"/>
  <c r="Q46" i="12"/>
  <c r="P46" i="12"/>
  <c r="O46" i="12"/>
  <c r="N46" i="12"/>
  <c r="M46" i="12"/>
  <c r="L46" i="12"/>
  <c r="J46" i="12"/>
  <c r="K46" i="12" s="1"/>
  <c r="F46" i="12"/>
  <c r="E46" i="12"/>
  <c r="G46" i="12" s="1"/>
  <c r="D46" i="12"/>
  <c r="U45" i="12"/>
  <c r="T45" i="12"/>
  <c r="S45" i="12"/>
  <c r="R45" i="12"/>
  <c r="Q45" i="12"/>
  <c r="P45" i="12"/>
  <c r="K45" i="12"/>
  <c r="I45" i="12"/>
  <c r="H45" i="12"/>
  <c r="G45" i="12"/>
  <c r="W44" i="12"/>
  <c r="V44" i="12"/>
  <c r="U44" i="12"/>
  <c r="T44" i="12"/>
  <c r="S44" i="12"/>
  <c r="R44" i="12"/>
  <c r="Q44" i="12"/>
  <c r="P44" i="12"/>
  <c r="K44" i="12"/>
  <c r="I44" i="12"/>
  <c r="H44" i="12"/>
  <c r="G44" i="12"/>
  <c r="W43" i="12"/>
  <c r="V43" i="12"/>
  <c r="U43" i="12"/>
  <c r="T43" i="12"/>
  <c r="S43" i="12"/>
  <c r="R43" i="12"/>
  <c r="Q43" i="12"/>
  <c r="P43" i="12"/>
  <c r="K43" i="12"/>
  <c r="I43" i="12"/>
  <c r="H43" i="12"/>
  <c r="G43" i="12"/>
  <c r="W42" i="12"/>
  <c r="V42" i="12"/>
  <c r="U42" i="12"/>
  <c r="T42" i="12"/>
  <c r="S42" i="12"/>
  <c r="R42" i="12"/>
  <c r="Q42" i="12"/>
  <c r="P42" i="12"/>
  <c r="K42" i="12"/>
  <c r="I42" i="12"/>
  <c r="H42" i="12"/>
  <c r="G42" i="12"/>
  <c r="W41" i="12"/>
  <c r="V41" i="12"/>
  <c r="U41" i="12"/>
  <c r="T41" i="12"/>
  <c r="T46" i="12" s="1"/>
  <c r="S41" i="12"/>
  <c r="R41" i="12"/>
  <c r="Q41" i="12"/>
  <c r="P41" i="12"/>
  <c r="K41" i="12"/>
  <c r="I41" i="12"/>
  <c r="H41" i="12"/>
  <c r="G41" i="12"/>
  <c r="W40" i="12"/>
  <c r="V40" i="12"/>
  <c r="U40" i="12"/>
  <c r="T40" i="12"/>
  <c r="S40" i="12"/>
  <c r="R40" i="12"/>
  <c r="Q40" i="12"/>
  <c r="P40" i="12"/>
  <c r="K40" i="12"/>
  <c r="I40" i="12"/>
  <c r="H40" i="12"/>
  <c r="G40" i="12"/>
  <c r="V39" i="12"/>
  <c r="O39" i="12"/>
  <c r="N39" i="12"/>
  <c r="M39" i="12"/>
  <c r="L39" i="12"/>
  <c r="J39" i="12"/>
  <c r="F39" i="12"/>
  <c r="E39" i="12"/>
  <c r="D39" i="12"/>
  <c r="U38" i="12"/>
  <c r="T38" i="12"/>
  <c r="S38" i="12"/>
  <c r="R38" i="12"/>
  <c r="Q38" i="12"/>
  <c r="P38" i="12"/>
  <c r="K38" i="12"/>
  <c r="H38" i="12"/>
  <c r="I38" i="12" s="1"/>
  <c r="G38" i="12"/>
  <c r="W37" i="12"/>
  <c r="V37" i="12"/>
  <c r="U37" i="12"/>
  <c r="T37" i="12"/>
  <c r="S37" i="12"/>
  <c r="R37" i="12"/>
  <c r="Q37" i="12"/>
  <c r="P37" i="12"/>
  <c r="K37" i="12"/>
  <c r="I37" i="12"/>
  <c r="H37" i="12"/>
  <c r="G37" i="12"/>
  <c r="W36" i="12"/>
  <c r="V36" i="12"/>
  <c r="U36" i="12"/>
  <c r="T36" i="12"/>
  <c r="S36" i="12"/>
  <c r="R36" i="12"/>
  <c r="Q36" i="12"/>
  <c r="P36" i="12"/>
  <c r="K36" i="12"/>
  <c r="H36" i="12"/>
  <c r="I36" i="12" s="1"/>
  <c r="G36" i="12"/>
  <c r="W35" i="12"/>
  <c r="V35" i="12"/>
  <c r="U35" i="12"/>
  <c r="T35" i="12"/>
  <c r="S35" i="12"/>
  <c r="R35" i="12"/>
  <c r="Q35" i="12"/>
  <c r="P35" i="12"/>
  <c r="K35" i="12"/>
  <c r="I35" i="12"/>
  <c r="H35" i="12"/>
  <c r="G35" i="12"/>
  <c r="W34" i="12"/>
  <c r="V34" i="12"/>
  <c r="U34" i="12"/>
  <c r="T34" i="12"/>
  <c r="T39" i="12" s="1"/>
  <c r="S34" i="12"/>
  <c r="R34" i="12"/>
  <c r="Q34" i="12"/>
  <c r="P34" i="12"/>
  <c r="K34" i="12"/>
  <c r="H34" i="12"/>
  <c r="I34" i="12" s="1"/>
  <c r="G34" i="12"/>
  <c r="W33" i="12"/>
  <c r="V33" i="12"/>
  <c r="U33" i="12"/>
  <c r="T33" i="12"/>
  <c r="S33" i="12"/>
  <c r="R33" i="12"/>
  <c r="Q33" i="12"/>
  <c r="P33" i="12"/>
  <c r="K33" i="12"/>
  <c r="I33" i="12"/>
  <c r="H33" i="12"/>
  <c r="G33" i="12"/>
  <c r="W32" i="12"/>
  <c r="P32" i="12"/>
  <c r="O32" i="12"/>
  <c r="N32" i="12"/>
  <c r="M32" i="12"/>
  <c r="L32" i="12"/>
  <c r="R32" i="12" s="1"/>
  <c r="K32" i="12"/>
  <c r="J32" i="12"/>
  <c r="H32" i="12"/>
  <c r="I32" i="12" s="1"/>
  <c r="F32" i="12"/>
  <c r="E32" i="12"/>
  <c r="G32" i="12" s="1"/>
  <c r="D32" i="12"/>
  <c r="V32" i="12" s="1"/>
  <c r="U31" i="12"/>
  <c r="T31" i="12"/>
  <c r="S31" i="12"/>
  <c r="R31" i="12"/>
  <c r="Q31" i="12"/>
  <c r="P31" i="12"/>
  <c r="K31" i="12"/>
  <c r="H31" i="12"/>
  <c r="G31" i="12"/>
  <c r="I31" i="12" s="1"/>
  <c r="W30" i="12"/>
  <c r="V30" i="12"/>
  <c r="U30" i="12"/>
  <c r="T30" i="12"/>
  <c r="S30" i="12"/>
  <c r="R30" i="12"/>
  <c r="Q30" i="12"/>
  <c r="P30" i="12"/>
  <c r="K30" i="12"/>
  <c r="I30" i="12"/>
  <c r="H30" i="12"/>
  <c r="G30" i="12"/>
  <c r="W29" i="12"/>
  <c r="V29" i="12"/>
  <c r="U29" i="12"/>
  <c r="T29" i="12"/>
  <c r="S29" i="12"/>
  <c r="R29" i="12"/>
  <c r="Q29" i="12"/>
  <c r="P29" i="12"/>
  <c r="K29" i="12"/>
  <c r="H29" i="12"/>
  <c r="G29" i="12"/>
  <c r="I29" i="12" s="1"/>
  <c r="W28" i="12"/>
  <c r="V28" i="12"/>
  <c r="U28" i="12"/>
  <c r="T28" i="12"/>
  <c r="S28" i="12"/>
  <c r="R28" i="12"/>
  <c r="Q28" i="12"/>
  <c r="P28" i="12"/>
  <c r="K28" i="12"/>
  <c r="H28" i="12"/>
  <c r="G28" i="12"/>
  <c r="I28" i="12" s="1"/>
  <c r="W27" i="12"/>
  <c r="V27" i="12"/>
  <c r="U27" i="12"/>
  <c r="T27" i="12"/>
  <c r="T32" i="12" s="1"/>
  <c r="S27" i="12"/>
  <c r="R27" i="12"/>
  <c r="Q27" i="12"/>
  <c r="P27" i="12"/>
  <c r="K27" i="12"/>
  <c r="H27" i="12"/>
  <c r="G27" i="12"/>
  <c r="I27" i="12" s="1"/>
  <c r="W26" i="12"/>
  <c r="V26" i="12"/>
  <c r="U26" i="12"/>
  <c r="T26" i="12"/>
  <c r="S26" i="12"/>
  <c r="R26" i="12"/>
  <c r="Q26" i="12"/>
  <c r="P26" i="12"/>
  <c r="K26" i="12"/>
  <c r="H26" i="12"/>
  <c r="G26" i="12"/>
  <c r="I26" i="12" s="1"/>
  <c r="W25" i="12"/>
  <c r="V25" i="12"/>
  <c r="O25" i="12"/>
  <c r="N25" i="12"/>
  <c r="M25" i="12"/>
  <c r="L25" i="12"/>
  <c r="J25" i="12"/>
  <c r="F25" i="12"/>
  <c r="E25" i="12"/>
  <c r="K25" i="12" s="1"/>
  <c r="D25" i="12"/>
  <c r="H25" i="12" s="1"/>
  <c r="A25" i="12"/>
  <c r="U24" i="12"/>
  <c r="T24" i="12"/>
  <c r="S24" i="12"/>
  <c r="R24" i="12"/>
  <c r="Q24" i="12"/>
  <c r="P24" i="12"/>
  <c r="K24" i="12"/>
  <c r="H24" i="12"/>
  <c r="G24" i="12"/>
  <c r="I24" i="12" s="1"/>
  <c r="W23" i="12"/>
  <c r="V23" i="12"/>
  <c r="U23" i="12"/>
  <c r="T23" i="12"/>
  <c r="S23" i="12"/>
  <c r="R23" i="12"/>
  <c r="Q23" i="12"/>
  <c r="P23" i="12"/>
  <c r="K23" i="12"/>
  <c r="H23" i="12"/>
  <c r="G23" i="12"/>
  <c r="W22" i="12"/>
  <c r="V22" i="12"/>
  <c r="U22" i="12"/>
  <c r="T22" i="12"/>
  <c r="S22" i="12"/>
  <c r="R22" i="12"/>
  <c r="Q22" i="12"/>
  <c r="P22" i="12"/>
  <c r="K22" i="12"/>
  <c r="H22" i="12"/>
  <c r="I22" i="12" s="1"/>
  <c r="G22" i="12"/>
  <c r="W21" i="12"/>
  <c r="V21" i="12"/>
  <c r="U21" i="12"/>
  <c r="T21" i="12"/>
  <c r="S21" i="12"/>
  <c r="R21" i="12"/>
  <c r="Q21" i="12"/>
  <c r="P21" i="12"/>
  <c r="K21" i="12"/>
  <c r="H21" i="12"/>
  <c r="G21" i="12"/>
  <c r="W20" i="12"/>
  <c r="V20" i="12"/>
  <c r="U20" i="12"/>
  <c r="T20" i="12"/>
  <c r="S20" i="12"/>
  <c r="R20" i="12"/>
  <c r="Q20" i="12"/>
  <c r="P20" i="12"/>
  <c r="K20" i="12"/>
  <c r="H20" i="12"/>
  <c r="G20" i="12"/>
  <c r="W19" i="12"/>
  <c r="V19" i="12"/>
  <c r="U19" i="12"/>
  <c r="T19" i="12"/>
  <c r="S19" i="12"/>
  <c r="R19" i="12"/>
  <c r="Q19" i="12"/>
  <c r="P19" i="12"/>
  <c r="K19" i="12"/>
  <c r="H19" i="12"/>
  <c r="I19" i="12" s="1"/>
  <c r="G19" i="12"/>
  <c r="U18" i="12"/>
  <c r="T18" i="12"/>
  <c r="S18" i="12"/>
  <c r="R18" i="12"/>
  <c r="Q18" i="12"/>
  <c r="P18" i="12"/>
  <c r="K18" i="12"/>
  <c r="H18" i="12"/>
  <c r="I18" i="12" s="1"/>
  <c r="G18" i="12"/>
  <c r="W17" i="12"/>
  <c r="V17" i="12"/>
  <c r="U17" i="12"/>
  <c r="T17" i="12"/>
  <c r="S17" i="12"/>
  <c r="R17" i="12"/>
  <c r="Q17" i="12"/>
  <c r="P17" i="12"/>
  <c r="K17" i="12"/>
  <c r="H17" i="12"/>
  <c r="I17" i="12" s="1"/>
  <c r="G17" i="12"/>
  <c r="W16" i="12"/>
  <c r="V16" i="12"/>
  <c r="U16" i="12"/>
  <c r="T16" i="12"/>
  <c r="S16" i="12"/>
  <c r="R16" i="12"/>
  <c r="Q16" i="12"/>
  <c r="P16" i="12"/>
  <c r="K16" i="12"/>
  <c r="H16" i="12"/>
  <c r="I16" i="12" s="1"/>
  <c r="G16" i="12"/>
  <c r="W15" i="12"/>
  <c r="V15" i="12"/>
  <c r="U15" i="12"/>
  <c r="T15" i="12"/>
  <c r="S15" i="12"/>
  <c r="R15" i="12"/>
  <c r="Q15" i="12"/>
  <c r="P15" i="12"/>
  <c r="K15" i="12"/>
  <c r="H15" i="12"/>
  <c r="I15" i="12" s="1"/>
  <c r="G15" i="12"/>
  <c r="W14" i="12"/>
  <c r="V14" i="12"/>
  <c r="U14" i="12"/>
  <c r="T14" i="12"/>
  <c r="S14" i="12"/>
  <c r="R14" i="12"/>
  <c r="Q14" i="12"/>
  <c r="P14" i="12"/>
  <c r="K14" i="12"/>
  <c r="H14" i="12"/>
  <c r="G14" i="12"/>
  <c r="W13" i="12"/>
  <c r="V13" i="12"/>
  <c r="U13" i="12"/>
  <c r="T13" i="12"/>
  <c r="S13" i="12"/>
  <c r="R13" i="12"/>
  <c r="Q13" i="12"/>
  <c r="P13" i="12"/>
  <c r="K13" i="12"/>
  <c r="H13" i="12"/>
  <c r="I13" i="12" s="1"/>
  <c r="G13" i="12"/>
  <c r="K8" i="12"/>
  <c r="K9" i="12" s="1"/>
  <c r="F8" i="12"/>
  <c r="F9" i="12" s="1"/>
  <c r="C8" i="12"/>
  <c r="C9" i="12" s="1"/>
  <c r="K5" i="12"/>
  <c r="C5" i="12"/>
  <c r="K4" i="12"/>
  <c r="F4" i="12"/>
  <c r="F5" i="12" s="1"/>
  <c r="C4" i="12"/>
  <c r="Y2" i="12"/>
  <c r="X2" i="12"/>
  <c r="W152" i="11"/>
  <c r="R152" i="11"/>
  <c r="Q152" i="11"/>
  <c r="O152" i="11"/>
  <c r="P152" i="11" s="1"/>
  <c r="N152" i="11"/>
  <c r="M152" i="11"/>
  <c r="L152" i="11"/>
  <c r="K152" i="11"/>
  <c r="J152" i="11"/>
  <c r="F152" i="11"/>
  <c r="K4" i="11" s="1"/>
  <c r="E152" i="11"/>
  <c r="F4" i="11" s="1"/>
  <c r="D152" i="11"/>
  <c r="V152" i="11" s="1"/>
  <c r="A152" i="11"/>
  <c r="U151" i="11"/>
  <c r="T151" i="11"/>
  <c r="S151" i="11"/>
  <c r="R151" i="11"/>
  <c r="Q151" i="11"/>
  <c r="P151" i="11"/>
  <c r="K151" i="11"/>
  <c r="H151" i="11"/>
  <c r="G151" i="11"/>
  <c r="I151" i="11" s="1"/>
  <c r="U150" i="11"/>
  <c r="T150" i="11"/>
  <c r="S150" i="11"/>
  <c r="R150" i="11"/>
  <c r="Q150" i="11"/>
  <c r="P150" i="11"/>
  <c r="K150" i="11"/>
  <c r="I150" i="11"/>
  <c r="H150" i="11"/>
  <c r="G150" i="11"/>
  <c r="U149" i="11"/>
  <c r="T149" i="11"/>
  <c r="S149" i="11"/>
  <c r="R149" i="11"/>
  <c r="Q149" i="11"/>
  <c r="P149" i="11"/>
  <c r="K149" i="11"/>
  <c r="H149" i="11"/>
  <c r="I149" i="11" s="1"/>
  <c r="G149" i="11"/>
  <c r="U148" i="11"/>
  <c r="T148" i="11"/>
  <c r="S148" i="11"/>
  <c r="R148" i="11"/>
  <c r="Q148" i="11"/>
  <c r="P148" i="11"/>
  <c r="K148" i="11"/>
  <c r="H148" i="11"/>
  <c r="G148" i="11"/>
  <c r="I148" i="11" s="1"/>
  <c r="U147" i="11"/>
  <c r="T147" i="11"/>
  <c r="S147" i="11"/>
  <c r="R147" i="11"/>
  <c r="Q147" i="11"/>
  <c r="P147" i="11"/>
  <c r="K147" i="11"/>
  <c r="I147" i="11"/>
  <c r="H147" i="11"/>
  <c r="G147" i="11"/>
  <c r="W146" i="11"/>
  <c r="V146" i="11"/>
  <c r="U146" i="11"/>
  <c r="T146" i="11"/>
  <c r="S146" i="11"/>
  <c r="R146" i="11"/>
  <c r="Q146" i="11"/>
  <c r="P146" i="11"/>
  <c r="K146" i="11"/>
  <c r="H146" i="11"/>
  <c r="I146" i="11" s="1"/>
  <c r="G146" i="11"/>
  <c r="W145" i="11"/>
  <c r="V145" i="11"/>
  <c r="U145" i="11"/>
  <c r="T145" i="11"/>
  <c r="S145" i="11"/>
  <c r="R145" i="11"/>
  <c r="Q145" i="11"/>
  <c r="P145" i="11"/>
  <c r="K145" i="11"/>
  <c r="H145" i="11"/>
  <c r="G145" i="11"/>
  <c r="I145" i="11" s="1"/>
  <c r="W144" i="11"/>
  <c r="V144" i="11"/>
  <c r="U144" i="11"/>
  <c r="T144" i="11"/>
  <c r="S144" i="11"/>
  <c r="R144" i="11"/>
  <c r="Q144" i="11"/>
  <c r="P144" i="11"/>
  <c r="K144" i="11"/>
  <c r="H144" i="11"/>
  <c r="I144" i="11" s="1"/>
  <c r="G144" i="11"/>
  <c r="W143" i="11"/>
  <c r="V143" i="11"/>
  <c r="U143" i="11"/>
  <c r="T143" i="11"/>
  <c r="T152" i="11" s="1"/>
  <c r="S143" i="11"/>
  <c r="R143" i="11"/>
  <c r="Q143" i="11"/>
  <c r="P143" i="11"/>
  <c r="K143" i="11"/>
  <c r="H143" i="11"/>
  <c r="G143" i="11"/>
  <c r="I143" i="11" s="1"/>
  <c r="W142" i="11"/>
  <c r="V142" i="11"/>
  <c r="U142" i="11"/>
  <c r="T142" i="11"/>
  <c r="S142" i="11"/>
  <c r="R142" i="11"/>
  <c r="Q142" i="11"/>
  <c r="P142" i="11"/>
  <c r="K142" i="11"/>
  <c r="H142" i="11"/>
  <c r="I142" i="11" s="1"/>
  <c r="G142" i="11"/>
  <c r="Q141" i="11"/>
  <c r="O141" i="11"/>
  <c r="N141" i="11"/>
  <c r="M141" i="11"/>
  <c r="L141" i="11"/>
  <c r="P141" i="11" s="1"/>
  <c r="K141" i="11"/>
  <c r="J141" i="11"/>
  <c r="F141" i="11"/>
  <c r="G141" i="11" s="1"/>
  <c r="I141" i="11" s="1"/>
  <c r="E141" i="11"/>
  <c r="W141" i="11" s="1"/>
  <c r="D141" i="11"/>
  <c r="H141" i="11" s="1"/>
  <c r="A141" i="11"/>
  <c r="U140" i="11"/>
  <c r="T140" i="11"/>
  <c r="S140" i="11"/>
  <c r="R140" i="11"/>
  <c r="Q140" i="11"/>
  <c r="P140" i="11"/>
  <c r="K140" i="11"/>
  <c r="I140" i="11"/>
  <c r="H140" i="11"/>
  <c r="G140" i="11"/>
  <c r="U139" i="11"/>
  <c r="T139" i="11"/>
  <c r="S139" i="11"/>
  <c r="R139" i="11"/>
  <c r="Q139" i="11"/>
  <c r="P139" i="11"/>
  <c r="K139" i="11"/>
  <c r="I139" i="11"/>
  <c r="H139" i="11"/>
  <c r="G139" i="11"/>
  <c r="U138" i="11"/>
  <c r="T138" i="11"/>
  <c r="S138" i="11"/>
  <c r="R138" i="11"/>
  <c r="Q138" i="11"/>
  <c r="P138" i="11"/>
  <c r="K138" i="11"/>
  <c r="H138" i="11"/>
  <c r="I138" i="11" s="1"/>
  <c r="G138" i="11"/>
  <c r="U137" i="11"/>
  <c r="T137" i="11"/>
  <c r="S137" i="11"/>
  <c r="R137" i="11"/>
  <c r="Q137" i="11"/>
  <c r="P137" i="11"/>
  <c r="K137" i="11"/>
  <c r="H137" i="11"/>
  <c r="G137" i="11"/>
  <c r="W136" i="11"/>
  <c r="V136" i="11"/>
  <c r="U136" i="11"/>
  <c r="T136" i="11"/>
  <c r="S136" i="11"/>
  <c r="R136" i="11"/>
  <c r="Q136" i="11"/>
  <c r="P136" i="11"/>
  <c r="K136" i="11"/>
  <c r="H136" i="11"/>
  <c r="I136" i="11" s="1"/>
  <c r="G136" i="11"/>
  <c r="W135" i="11"/>
  <c r="V135" i="11"/>
  <c r="U135" i="11"/>
  <c r="T135" i="11"/>
  <c r="S135" i="11"/>
  <c r="R135" i="11"/>
  <c r="Q135" i="11"/>
  <c r="P135" i="11"/>
  <c r="K135" i="11"/>
  <c r="H135" i="11"/>
  <c r="I135" i="11" s="1"/>
  <c r="G135" i="11"/>
  <c r="W134" i="11"/>
  <c r="V134" i="11"/>
  <c r="U134" i="11"/>
  <c r="T134" i="11"/>
  <c r="T141" i="11" s="1"/>
  <c r="S134" i="11"/>
  <c r="R134" i="11"/>
  <c r="Q134" i="11"/>
  <c r="P134" i="11"/>
  <c r="K134" i="11"/>
  <c r="H134" i="11"/>
  <c r="G134" i="11"/>
  <c r="I134" i="11" s="1"/>
  <c r="W133" i="11"/>
  <c r="V133" i="11"/>
  <c r="U133" i="11"/>
  <c r="T133" i="11"/>
  <c r="S133" i="11"/>
  <c r="R133" i="11"/>
  <c r="Q133" i="11"/>
  <c r="P133" i="11"/>
  <c r="K133" i="11"/>
  <c r="H133" i="11"/>
  <c r="G133" i="11"/>
  <c r="W132" i="11"/>
  <c r="V132" i="11"/>
  <c r="U132" i="11"/>
  <c r="T132" i="11"/>
  <c r="S132" i="11"/>
  <c r="R132" i="11"/>
  <c r="Q132" i="11"/>
  <c r="P132" i="11"/>
  <c r="K132" i="11"/>
  <c r="H132" i="11"/>
  <c r="I132" i="11" s="1"/>
  <c r="G132" i="11"/>
  <c r="W131" i="11"/>
  <c r="R131" i="11"/>
  <c r="Q131" i="11"/>
  <c r="O131" i="11"/>
  <c r="P131" i="11" s="1"/>
  <c r="N131" i="11"/>
  <c r="M131" i="11"/>
  <c r="L131" i="11"/>
  <c r="J131" i="11"/>
  <c r="H131" i="11"/>
  <c r="F131" i="11"/>
  <c r="G131" i="11" s="1"/>
  <c r="I131" i="11" s="1"/>
  <c r="E131" i="11"/>
  <c r="K131" i="11" s="1"/>
  <c r="D131" i="11"/>
  <c r="V131" i="11" s="1"/>
  <c r="A131" i="11"/>
  <c r="U130" i="11"/>
  <c r="T130" i="11"/>
  <c r="S130" i="11"/>
  <c r="R130" i="11"/>
  <c r="Q130" i="11"/>
  <c r="P130" i="11"/>
  <c r="K130" i="11"/>
  <c r="H130" i="11"/>
  <c r="G130" i="11"/>
  <c r="U129" i="11"/>
  <c r="T129" i="11"/>
  <c r="S129" i="11"/>
  <c r="R129" i="11"/>
  <c r="Q129" i="11"/>
  <c r="P129" i="11"/>
  <c r="K129" i="11"/>
  <c r="I129" i="11"/>
  <c r="H129" i="11"/>
  <c r="G129" i="11"/>
  <c r="U128" i="11"/>
  <c r="T128" i="11"/>
  <c r="S128" i="11"/>
  <c r="R128" i="11"/>
  <c r="Q128" i="11"/>
  <c r="P128" i="11"/>
  <c r="K128" i="11"/>
  <c r="H128" i="11"/>
  <c r="I128" i="11" s="1"/>
  <c r="G128" i="11"/>
  <c r="U127" i="11"/>
  <c r="T127" i="11"/>
  <c r="S127" i="11"/>
  <c r="R127" i="11"/>
  <c r="Q127" i="11"/>
  <c r="P127" i="11"/>
  <c r="K127" i="11"/>
  <c r="I127" i="11"/>
  <c r="H127" i="11"/>
  <c r="G127" i="11"/>
  <c r="W126" i="11"/>
  <c r="V126" i="11"/>
  <c r="U126" i="11"/>
  <c r="T126" i="11"/>
  <c r="S126" i="11"/>
  <c r="R126" i="11"/>
  <c r="Q126" i="11"/>
  <c r="P126" i="11"/>
  <c r="K126" i="11"/>
  <c r="I126" i="11"/>
  <c r="H126" i="11"/>
  <c r="G126" i="11"/>
  <c r="W125" i="11"/>
  <c r="V125" i="11"/>
  <c r="U125" i="11"/>
  <c r="T125" i="11"/>
  <c r="S125" i="11"/>
  <c r="R125" i="11"/>
  <c r="Q125" i="11"/>
  <c r="P125" i="11"/>
  <c r="K125" i="11"/>
  <c r="I125" i="11"/>
  <c r="H125" i="11"/>
  <c r="G125" i="11"/>
  <c r="W124" i="11"/>
  <c r="V124" i="11"/>
  <c r="U124" i="11"/>
  <c r="T124" i="11"/>
  <c r="S124" i="11"/>
  <c r="R124" i="11"/>
  <c r="Q124" i="11"/>
  <c r="P124" i="11"/>
  <c r="K124" i="11"/>
  <c r="I124" i="11"/>
  <c r="H124" i="11"/>
  <c r="G124" i="11"/>
  <c r="W123" i="11"/>
  <c r="V123" i="11"/>
  <c r="U123" i="11"/>
  <c r="T123" i="11"/>
  <c r="S123" i="11"/>
  <c r="R123" i="11"/>
  <c r="Q123" i="11"/>
  <c r="P123" i="11"/>
  <c r="K123" i="11"/>
  <c r="I123" i="11"/>
  <c r="H123" i="11"/>
  <c r="G123" i="11"/>
  <c r="W122" i="11"/>
  <c r="V122" i="11"/>
  <c r="U122" i="11"/>
  <c r="T122" i="11"/>
  <c r="T131" i="11" s="1"/>
  <c r="S122" i="11"/>
  <c r="R122" i="11"/>
  <c r="Q122" i="11"/>
  <c r="P122" i="11"/>
  <c r="K122" i="11"/>
  <c r="I122" i="11"/>
  <c r="H122" i="11"/>
  <c r="G122" i="11"/>
  <c r="W121" i="11"/>
  <c r="R121" i="11"/>
  <c r="O121" i="11"/>
  <c r="N121" i="11"/>
  <c r="M121" i="11"/>
  <c r="L121" i="11"/>
  <c r="P121" i="11" s="1"/>
  <c r="J121" i="11"/>
  <c r="F121" i="11"/>
  <c r="E121" i="11"/>
  <c r="K121" i="11" s="1"/>
  <c r="D121" i="11"/>
  <c r="H121" i="11" s="1"/>
  <c r="A121" i="11"/>
  <c r="U120" i="11"/>
  <c r="T120" i="11"/>
  <c r="S120" i="11"/>
  <c r="R120" i="11"/>
  <c r="Q120" i="11"/>
  <c r="P120" i="11"/>
  <c r="K120" i="11"/>
  <c r="H120" i="11"/>
  <c r="I120" i="11" s="1"/>
  <c r="G120" i="11"/>
  <c r="U119" i="11"/>
  <c r="T119" i="11"/>
  <c r="S119" i="11"/>
  <c r="R119" i="11"/>
  <c r="Q119" i="11"/>
  <c r="P119" i="11"/>
  <c r="K119" i="11"/>
  <c r="H119" i="11"/>
  <c r="I119" i="11" s="1"/>
  <c r="G119" i="11"/>
  <c r="U118" i="11"/>
  <c r="T118" i="11"/>
  <c r="S118" i="11"/>
  <c r="R118" i="11"/>
  <c r="Q118" i="11"/>
  <c r="P118" i="11"/>
  <c r="K118" i="11"/>
  <c r="H118" i="11"/>
  <c r="G118" i="11"/>
  <c r="U117" i="11"/>
  <c r="T117" i="11"/>
  <c r="S117" i="11"/>
  <c r="R117" i="11"/>
  <c r="Q117" i="11"/>
  <c r="P117" i="11"/>
  <c r="K117" i="11"/>
  <c r="I117" i="11"/>
  <c r="H117" i="11"/>
  <c r="G117" i="11"/>
  <c r="W116" i="11"/>
  <c r="V116" i="11"/>
  <c r="U116" i="11"/>
  <c r="T116" i="11"/>
  <c r="S116" i="11"/>
  <c r="R116" i="11"/>
  <c r="Q116" i="11"/>
  <c r="P116" i="11"/>
  <c r="K116" i="11"/>
  <c r="H116" i="11"/>
  <c r="I116" i="11" s="1"/>
  <c r="G116" i="11"/>
  <c r="W115" i="11"/>
  <c r="V115" i="11"/>
  <c r="U115" i="11"/>
  <c r="T115" i="11"/>
  <c r="S115" i="11"/>
  <c r="R115" i="11"/>
  <c r="Q115" i="11"/>
  <c r="P115" i="11"/>
  <c r="K115" i="11"/>
  <c r="I115" i="11"/>
  <c r="H115" i="11"/>
  <c r="G115" i="11"/>
  <c r="W114" i="11"/>
  <c r="V114" i="11"/>
  <c r="U114" i="11"/>
  <c r="T114" i="11"/>
  <c r="S114" i="11"/>
  <c r="R114" i="11"/>
  <c r="Q114" i="11"/>
  <c r="P114" i="11"/>
  <c r="K114" i="11"/>
  <c r="H114" i="11"/>
  <c r="I114" i="11" s="1"/>
  <c r="G114" i="11"/>
  <c r="W113" i="11"/>
  <c r="V113" i="11"/>
  <c r="U113" i="11"/>
  <c r="T113" i="11"/>
  <c r="S113" i="11"/>
  <c r="R113" i="11"/>
  <c r="Q113" i="11"/>
  <c r="P113" i="11"/>
  <c r="K113" i="11"/>
  <c r="I113" i="11"/>
  <c r="H113" i="11"/>
  <c r="G113" i="11"/>
  <c r="W112" i="11"/>
  <c r="V112" i="11"/>
  <c r="U112" i="11"/>
  <c r="T112" i="11"/>
  <c r="S112" i="11"/>
  <c r="R112" i="11"/>
  <c r="Q112" i="11"/>
  <c r="P112" i="11"/>
  <c r="K112" i="11"/>
  <c r="H112" i="11"/>
  <c r="I112" i="11" s="1"/>
  <c r="G112" i="11"/>
  <c r="W111" i="11"/>
  <c r="V111" i="11"/>
  <c r="Q111" i="11"/>
  <c r="P111" i="11"/>
  <c r="O111" i="11"/>
  <c r="N111" i="11"/>
  <c r="M111" i="11"/>
  <c r="L111" i="11"/>
  <c r="K111" i="11"/>
  <c r="J111" i="11"/>
  <c r="H111" i="11"/>
  <c r="I111" i="11" s="1"/>
  <c r="F111" i="11"/>
  <c r="G111" i="11" s="1"/>
  <c r="E111" i="11"/>
  <c r="D111" i="11"/>
  <c r="A111" i="11"/>
  <c r="U110" i="11"/>
  <c r="T110" i="11"/>
  <c r="S110" i="11"/>
  <c r="R110" i="11"/>
  <c r="Q110" i="11"/>
  <c r="P110" i="11"/>
  <c r="K110" i="11"/>
  <c r="I110" i="11"/>
  <c r="H110" i="11"/>
  <c r="G110" i="11"/>
  <c r="U109" i="11"/>
  <c r="T109" i="11"/>
  <c r="S109" i="11"/>
  <c r="R109" i="11"/>
  <c r="Q109" i="11"/>
  <c r="P109" i="11"/>
  <c r="K109" i="11"/>
  <c r="H109" i="11"/>
  <c r="I109" i="11" s="1"/>
  <c r="G109" i="11"/>
  <c r="U108" i="11"/>
  <c r="T108" i="11"/>
  <c r="S108" i="11"/>
  <c r="R108" i="11"/>
  <c r="Q108" i="11"/>
  <c r="P108" i="11"/>
  <c r="K108" i="11"/>
  <c r="H108" i="11"/>
  <c r="I108" i="11" s="1"/>
  <c r="G108" i="11"/>
  <c r="W107" i="11"/>
  <c r="V107" i="11"/>
  <c r="U107" i="11"/>
  <c r="T107" i="11"/>
  <c r="S107" i="11"/>
  <c r="R107" i="11"/>
  <c r="Q107" i="11"/>
  <c r="P107" i="11"/>
  <c r="K107" i="11"/>
  <c r="I107" i="11"/>
  <c r="H107" i="11"/>
  <c r="G107" i="11"/>
  <c r="W106" i="11"/>
  <c r="V106" i="11"/>
  <c r="U106" i="11"/>
  <c r="T106" i="11"/>
  <c r="S106" i="11"/>
  <c r="R106" i="11"/>
  <c r="Q106" i="11"/>
  <c r="P106" i="11"/>
  <c r="K106" i="11"/>
  <c r="H106" i="11"/>
  <c r="I106" i="11" s="1"/>
  <c r="G106" i="11"/>
  <c r="W105" i="11"/>
  <c r="V105" i="11"/>
  <c r="U105" i="11"/>
  <c r="T105" i="11"/>
  <c r="S105" i="11"/>
  <c r="R105" i="11"/>
  <c r="Q105" i="11"/>
  <c r="P105" i="11"/>
  <c r="K105" i="11"/>
  <c r="I105" i="11"/>
  <c r="H105" i="11"/>
  <c r="G105" i="11"/>
  <c r="W104" i="11"/>
  <c r="V104" i="11"/>
  <c r="U104" i="11"/>
  <c r="T104" i="11"/>
  <c r="S104" i="11"/>
  <c r="R104" i="11"/>
  <c r="Q104" i="11"/>
  <c r="P104" i="11"/>
  <c r="K104" i="11"/>
  <c r="H104" i="11"/>
  <c r="I104" i="11" s="1"/>
  <c r="G104" i="11"/>
  <c r="W103" i="11"/>
  <c r="V103" i="11"/>
  <c r="U103" i="11"/>
  <c r="T103" i="11"/>
  <c r="T111" i="11" s="1"/>
  <c r="S103" i="11"/>
  <c r="R103" i="11"/>
  <c r="Q103" i="11"/>
  <c r="P103" i="11"/>
  <c r="K103" i="11"/>
  <c r="I103" i="11"/>
  <c r="H103" i="11"/>
  <c r="G103" i="11"/>
  <c r="W102" i="11"/>
  <c r="P102" i="11"/>
  <c r="O102" i="11"/>
  <c r="N102" i="11"/>
  <c r="M102" i="11"/>
  <c r="L102" i="11"/>
  <c r="R102" i="11" s="1"/>
  <c r="K102" i="11"/>
  <c r="J102" i="11"/>
  <c r="F102" i="11"/>
  <c r="E102" i="11"/>
  <c r="G102" i="11" s="1"/>
  <c r="D102" i="11"/>
  <c r="V102" i="11" s="1"/>
  <c r="A102" i="11"/>
  <c r="U101" i="11"/>
  <c r="T101" i="11"/>
  <c r="S101" i="11"/>
  <c r="R101" i="11"/>
  <c r="Q101" i="11"/>
  <c r="P101" i="11"/>
  <c r="K101" i="11"/>
  <c r="H101" i="11"/>
  <c r="I101" i="11" s="1"/>
  <c r="G101" i="11"/>
  <c r="U100" i="11"/>
  <c r="T100" i="11"/>
  <c r="S100" i="11"/>
  <c r="R100" i="11"/>
  <c r="Q100" i="11"/>
  <c r="P100" i="11"/>
  <c r="K100" i="11"/>
  <c r="H100" i="11"/>
  <c r="I100" i="11" s="1"/>
  <c r="G100" i="11"/>
  <c r="U99" i="11"/>
  <c r="T99" i="11"/>
  <c r="S99" i="11"/>
  <c r="R99" i="11"/>
  <c r="Q99" i="11"/>
  <c r="P99" i="11"/>
  <c r="K99" i="11"/>
  <c r="H99" i="11"/>
  <c r="I99" i="11" s="1"/>
  <c r="G99" i="11"/>
  <c r="W98" i="11"/>
  <c r="V98" i="11"/>
  <c r="U98" i="11"/>
  <c r="T98" i="11"/>
  <c r="S98" i="11"/>
  <c r="R98" i="11"/>
  <c r="Q98" i="11"/>
  <c r="P98" i="11"/>
  <c r="K98" i="11"/>
  <c r="I98" i="11"/>
  <c r="H98" i="11"/>
  <c r="G98" i="11"/>
  <c r="W97" i="11"/>
  <c r="V97" i="11"/>
  <c r="U97" i="11"/>
  <c r="T97" i="11"/>
  <c r="S97" i="11"/>
  <c r="R97" i="11"/>
  <c r="Q97" i="11"/>
  <c r="P97" i="11"/>
  <c r="K97" i="11"/>
  <c r="H97" i="11"/>
  <c r="G97" i="11"/>
  <c r="W96" i="11"/>
  <c r="V96" i="11"/>
  <c r="U96" i="11"/>
  <c r="T96" i="11"/>
  <c r="S96" i="11"/>
  <c r="R96" i="11"/>
  <c r="Q96" i="11"/>
  <c r="P96" i="11"/>
  <c r="K96" i="11"/>
  <c r="H96" i="11"/>
  <c r="I96" i="11" s="1"/>
  <c r="G96" i="11"/>
  <c r="W95" i="11"/>
  <c r="V95" i="11"/>
  <c r="U95" i="11"/>
  <c r="T95" i="11"/>
  <c r="S95" i="11"/>
  <c r="R95" i="11"/>
  <c r="Q95" i="11"/>
  <c r="P95" i="11"/>
  <c r="K95" i="11"/>
  <c r="H95" i="11"/>
  <c r="G95" i="11"/>
  <c r="W94" i="11"/>
  <c r="V94" i="11"/>
  <c r="U94" i="11"/>
  <c r="T94" i="11"/>
  <c r="T102" i="11" s="1"/>
  <c r="S94" i="11"/>
  <c r="R94" i="11"/>
  <c r="Q94" i="11"/>
  <c r="P94" i="11"/>
  <c r="K94" i="11"/>
  <c r="H94" i="11"/>
  <c r="I94" i="11" s="1"/>
  <c r="G94" i="11"/>
  <c r="R93" i="11"/>
  <c r="P93" i="11"/>
  <c r="O93" i="11"/>
  <c r="Q93" i="11" s="1"/>
  <c r="N93" i="11"/>
  <c r="M93" i="11"/>
  <c r="L93" i="11"/>
  <c r="J93" i="11"/>
  <c r="H93" i="11"/>
  <c r="F93" i="11"/>
  <c r="E93" i="11"/>
  <c r="D93" i="11"/>
  <c r="V93" i="11" s="1"/>
  <c r="A93" i="11"/>
  <c r="U92" i="11"/>
  <c r="T92" i="11"/>
  <c r="S92" i="11"/>
  <c r="R92" i="11"/>
  <c r="Q92" i="11"/>
  <c r="P92" i="11"/>
  <c r="K92" i="11"/>
  <c r="I92" i="11"/>
  <c r="H92" i="11"/>
  <c r="G92" i="11"/>
  <c r="U91" i="11"/>
  <c r="T91" i="11"/>
  <c r="S91" i="11"/>
  <c r="R91" i="11"/>
  <c r="Q91" i="11"/>
  <c r="P91" i="11"/>
  <c r="K91" i="11"/>
  <c r="H91" i="11"/>
  <c r="I91" i="11" s="1"/>
  <c r="G91" i="11"/>
  <c r="U90" i="11"/>
  <c r="T90" i="11"/>
  <c r="S90" i="11"/>
  <c r="R90" i="11"/>
  <c r="Q90" i="11"/>
  <c r="P90" i="11"/>
  <c r="K90" i="11"/>
  <c r="H90" i="11"/>
  <c r="G90" i="11"/>
  <c r="W89" i="11"/>
  <c r="V89" i="11"/>
  <c r="U89" i="11"/>
  <c r="T89" i="11"/>
  <c r="S89" i="11"/>
  <c r="R89" i="11"/>
  <c r="Q89" i="11"/>
  <c r="P89" i="11"/>
  <c r="K89" i="11"/>
  <c r="I89" i="11"/>
  <c r="H89" i="11"/>
  <c r="G89" i="11"/>
  <c r="W88" i="11"/>
  <c r="V88" i="11"/>
  <c r="U88" i="11"/>
  <c r="T88" i="11"/>
  <c r="S88" i="11"/>
  <c r="R88" i="11"/>
  <c r="Q88" i="11"/>
  <c r="P88" i="11"/>
  <c r="K88" i="11"/>
  <c r="H88" i="11"/>
  <c r="I88" i="11" s="1"/>
  <c r="G88" i="11"/>
  <c r="W87" i="11"/>
  <c r="V87" i="11"/>
  <c r="U87" i="11"/>
  <c r="T87" i="11"/>
  <c r="S87" i="11"/>
  <c r="R87" i="11"/>
  <c r="Q87" i="11"/>
  <c r="P87" i="11"/>
  <c r="K87" i="11"/>
  <c r="I87" i="11"/>
  <c r="H87" i="11"/>
  <c r="G87" i="11"/>
  <c r="W86" i="11"/>
  <c r="V86" i="11"/>
  <c r="U86" i="11"/>
  <c r="T86" i="11"/>
  <c r="T93" i="11" s="1"/>
  <c r="S86" i="11"/>
  <c r="R86" i="11"/>
  <c r="Q86" i="11"/>
  <c r="P86" i="11"/>
  <c r="K86" i="11"/>
  <c r="H86" i="11"/>
  <c r="I86" i="11" s="1"/>
  <c r="G86" i="11"/>
  <c r="W85" i="11"/>
  <c r="V85" i="11"/>
  <c r="U85" i="11"/>
  <c r="T85" i="11"/>
  <c r="S85" i="11"/>
  <c r="R85" i="11"/>
  <c r="Q85" i="11"/>
  <c r="P85" i="11"/>
  <c r="K85" i="11"/>
  <c r="I85" i="11"/>
  <c r="H85" i="11"/>
  <c r="G85" i="11"/>
  <c r="W84" i="11"/>
  <c r="V84" i="11"/>
  <c r="R84" i="11"/>
  <c r="O84" i="11"/>
  <c r="N84" i="11"/>
  <c r="M84" i="11"/>
  <c r="L84" i="11"/>
  <c r="P84" i="11" s="1"/>
  <c r="J84" i="11"/>
  <c r="K84" i="11" s="1"/>
  <c r="H84" i="11"/>
  <c r="I84" i="11" s="1"/>
  <c r="F84" i="11"/>
  <c r="G84" i="11" s="1"/>
  <c r="E84" i="11"/>
  <c r="D84" i="11"/>
  <c r="A84" i="11"/>
  <c r="U83" i="11"/>
  <c r="T83" i="11"/>
  <c r="S83" i="11"/>
  <c r="R83" i="11"/>
  <c r="Q83" i="11"/>
  <c r="P83" i="11"/>
  <c r="K83" i="11"/>
  <c r="I83" i="11"/>
  <c r="H83" i="11"/>
  <c r="G83" i="11"/>
  <c r="U82" i="11"/>
  <c r="T82" i="11"/>
  <c r="S82" i="11"/>
  <c r="R82" i="11"/>
  <c r="Q82" i="11"/>
  <c r="P82" i="11"/>
  <c r="K82" i="11"/>
  <c r="H82" i="11"/>
  <c r="G82" i="11"/>
  <c r="U81" i="11"/>
  <c r="T81" i="11"/>
  <c r="S81" i="11"/>
  <c r="R81" i="11"/>
  <c r="Q81" i="11"/>
  <c r="P81" i="11"/>
  <c r="K81" i="11"/>
  <c r="H81" i="11"/>
  <c r="G81" i="11"/>
  <c r="I81" i="11" s="1"/>
  <c r="W80" i="11"/>
  <c r="V80" i="11"/>
  <c r="U80" i="11"/>
  <c r="T80" i="11"/>
  <c r="S80" i="11"/>
  <c r="R80" i="11"/>
  <c r="Q80" i="11"/>
  <c r="P80" i="11"/>
  <c r="K80" i="11"/>
  <c r="H80" i="11"/>
  <c r="I80" i="11" s="1"/>
  <c r="G80" i="11"/>
  <c r="W79" i="11"/>
  <c r="V79" i="11"/>
  <c r="U79" i="11"/>
  <c r="T79" i="11"/>
  <c r="S79" i="11"/>
  <c r="R79" i="11"/>
  <c r="Q79" i="11"/>
  <c r="P79" i="11"/>
  <c r="K79" i="11"/>
  <c r="H79" i="11"/>
  <c r="G79" i="11"/>
  <c r="I79" i="11" s="1"/>
  <c r="W78" i="11"/>
  <c r="V78" i="11"/>
  <c r="U78" i="11"/>
  <c r="T78" i="11"/>
  <c r="S78" i="11"/>
  <c r="R78" i="11"/>
  <c r="Q78" i="11"/>
  <c r="P78" i="11"/>
  <c r="K78" i="11"/>
  <c r="H78" i="11"/>
  <c r="I78" i="11" s="1"/>
  <c r="G78" i="11"/>
  <c r="W77" i="11"/>
  <c r="V77" i="11"/>
  <c r="U77" i="11"/>
  <c r="T77" i="11"/>
  <c r="S77" i="11"/>
  <c r="R77" i="11"/>
  <c r="Q77" i="11"/>
  <c r="P77" i="11"/>
  <c r="K77" i="11"/>
  <c r="I77" i="11"/>
  <c r="H77" i="11"/>
  <c r="G77" i="11"/>
  <c r="W76" i="11"/>
  <c r="V76" i="11"/>
  <c r="U76" i="11"/>
  <c r="T76" i="11"/>
  <c r="S76" i="11"/>
  <c r="R76" i="11"/>
  <c r="Q76" i="11"/>
  <c r="P76" i="11"/>
  <c r="K76" i="11"/>
  <c r="H76" i="11"/>
  <c r="I76" i="11" s="1"/>
  <c r="G76" i="11"/>
  <c r="O75" i="11"/>
  <c r="N75" i="11"/>
  <c r="M75" i="11"/>
  <c r="L75" i="11"/>
  <c r="J75" i="11"/>
  <c r="G75" i="11"/>
  <c r="F75" i="11"/>
  <c r="E75" i="11"/>
  <c r="W75" i="11" s="1"/>
  <c r="D75" i="11"/>
  <c r="A75" i="11"/>
  <c r="U74" i="11"/>
  <c r="T74" i="11"/>
  <c r="S74" i="11"/>
  <c r="R74" i="11"/>
  <c r="Q74" i="11"/>
  <c r="P74" i="11"/>
  <c r="K74" i="11"/>
  <c r="H74" i="11"/>
  <c r="I74" i="11" s="1"/>
  <c r="G74" i="11"/>
  <c r="U73" i="11"/>
  <c r="T73" i="11"/>
  <c r="S73" i="11"/>
  <c r="R73" i="11"/>
  <c r="Q73" i="11"/>
  <c r="P73" i="11"/>
  <c r="K73" i="11"/>
  <c r="H73" i="11"/>
  <c r="G73" i="11"/>
  <c r="U72" i="11"/>
  <c r="T72" i="11"/>
  <c r="S72" i="11"/>
  <c r="R72" i="11"/>
  <c r="Q72" i="11"/>
  <c r="P72" i="11"/>
  <c r="K72" i="11"/>
  <c r="I72" i="11"/>
  <c r="H72" i="11"/>
  <c r="G72" i="11"/>
  <c r="W71" i="11"/>
  <c r="V71" i="11"/>
  <c r="U71" i="11"/>
  <c r="T71" i="11"/>
  <c r="S71" i="11"/>
  <c r="R71" i="11"/>
  <c r="Q71" i="11"/>
  <c r="P71" i="11"/>
  <c r="K71" i="11"/>
  <c r="H71" i="11"/>
  <c r="I71" i="11" s="1"/>
  <c r="G71" i="11"/>
  <c r="W70" i="11"/>
  <c r="V70" i="11"/>
  <c r="U70" i="11"/>
  <c r="T70" i="11"/>
  <c r="S70" i="11"/>
  <c r="R70" i="11"/>
  <c r="Q70" i="11"/>
  <c r="P70" i="11"/>
  <c r="K70" i="11"/>
  <c r="I70" i="11"/>
  <c r="H70" i="11"/>
  <c r="G70" i="11"/>
  <c r="W69" i="11"/>
  <c r="V69" i="11"/>
  <c r="U69" i="11"/>
  <c r="T69" i="11"/>
  <c r="S69" i="11"/>
  <c r="R69" i="11"/>
  <c r="Q69" i="11"/>
  <c r="P69" i="11"/>
  <c r="K69" i="11"/>
  <c r="H69" i="11"/>
  <c r="I69" i="11" s="1"/>
  <c r="G69" i="11"/>
  <c r="W68" i="11"/>
  <c r="V68" i="11"/>
  <c r="U68" i="11"/>
  <c r="T68" i="11"/>
  <c r="T75" i="11" s="1"/>
  <c r="S68" i="11"/>
  <c r="R68" i="11"/>
  <c r="Q68" i="11"/>
  <c r="P68" i="11"/>
  <c r="K68" i="11"/>
  <c r="I68" i="11"/>
  <c r="H68" i="11"/>
  <c r="G68" i="11"/>
  <c r="W67" i="11"/>
  <c r="V67" i="11"/>
  <c r="U67" i="11"/>
  <c r="T67" i="11"/>
  <c r="S67" i="11"/>
  <c r="R67" i="11"/>
  <c r="Q67" i="11"/>
  <c r="P67" i="11"/>
  <c r="K67" i="11"/>
  <c r="H67" i="11"/>
  <c r="I67" i="11" s="1"/>
  <c r="G67" i="11"/>
  <c r="V66" i="11"/>
  <c r="R66" i="11"/>
  <c r="Q66" i="11"/>
  <c r="P66" i="11"/>
  <c r="O66" i="11"/>
  <c r="N66" i="11"/>
  <c r="M66" i="11"/>
  <c r="L66" i="11"/>
  <c r="J66" i="11"/>
  <c r="G66" i="11"/>
  <c r="F66" i="11"/>
  <c r="E66" i="11"/>
  <c r="D66" i="11"/>
  <c r="A66" i="11"/>
  <c r="U65" i="11"/>
  <c r="T65" i="11"/>
  <c r="S65" i="11"/>
  <c r="R65" i="11"/>
  <c r="Q65" i="11"/>
  <c r="P65" i="11"/>
  <c r="K65" i="11"/>
  <c r="H65" i="11"/>
  <c r="G65" i="11"/>
  <c r="U64" i="11"/>
  <c r="T64" i="11"/>
  <c r="S64" i="11"/>
  <c r="R64" i="11"/>
  <c r="Q64" i="11"/>
  <c r="P64" i="11"/>
  <c r="K64" i="11"/>
  <c r="I64" i="11"/>
  <c r="H64" i="11"/>
  <c r="G64" i="11"/>
  <c r="W63" i="11"/>
  <c r="V63" i="11"/>
  <c r="U63" i="11"/>
  <c r="T63" i="11"/>
  <c r="S63" i="11"/>
  <c r="R63" i="11"/>
  <c r="Q63" i="11"/>
  <c r="P63" i="11"/>
  <c r="K63" i="11"/>
  <c r="H63" i="11"/>
  <c r="I63" i="11" s="1"/>
  <c r="G63" i="11"/>
  <c r="W62" i="11"/>
  <c r="V62" i="11"/>
  <c r="U62" i="11"/>
  <c r="T62" i="11"/>
  <c r="S62" i="11"/>
  <c r="R62" i="11"/>
  <c r="Q62" i="11"/>
  <c r="P62" i="11"/>
  <c r="K62" i="11"/>
  <c r="I62" i="11"/>
  <c r="H62" i="11"/>
  <c r="G62" i="11"/>
  <c r="W61" i="11"/>
  <c r="V61" i="11"/>
  <c r="U61" i="11"/>
  <c r="T61" i="11"/>
  <c r="S61" i="11"/>
  <c r="R61" i="11"/>
  <c r="Q61" i="11"/>
  <c r="P61" i="11"/>
  <c r="K61" i="11"/>
  <c r="H61" i="11"/>
  <c r="I61" i="11" s="1"/>
  <c r="G61" i="11"/>
  <c r="W60" i="11"/>
  <c r="V60" i="11"/>
  <c r="U60" i="11"/>
  <c r="T60" i="11"/>
  <c r="S60" i="11"/>
  <c r="R60" i="11"/>
  <c r="Q60" i="11"/>
  <c r="P60" i="11"/>
  <c r="K60" i="11"/>
  <c r="I60" i="11"/>
  <c r="H60" i="11"/>
  <c r="G60" i="11"/>
  <c r="W59" i="11"/>
  <c r="V59" i="11"/>
  <c r="U59" i="11"/>
  <c r="T59" i="11"/>
  <c r="S59" i="11"/>
  <c r="R59" i="11"/>
  <c r="Q59" i="11"/>
  <c r="P59" i="11"/>
  <c r="K59" i="11"/>
  <c r="H59" i="11"/>
  <c r="I59" i="11" s="1"/>
  <c r="G59" i="11"/>
  <c r="O58" i="11"/>
  <c r="Q58" i="11" s="1"/>
  <c r="N58" i="11"/>
  <c r="M58" i="11"/>
  <c r="L58" i="11"/>
  <c r="J58" i="11"/>
  <c r="K58" i="11" s="1"/>
  <c r="I58" i="11"/>
  <c r="G58" i="11"/>
  <c r="F58" i="11"/>
  <c r="E58" i="11"/>
  <c r="W58" i="11" s="1"/>
  <c r="D58" i="11"/>
  <c r="H58" i="11" s="1"/>
  <c r="A58" i="11"/>
  <c r="U57" i="11"/>
  <c r="T57" i="11"/>
  <c r="S57" i="11"/>
  <c r="R57" i="11"/>
  <c r="Q57" i="11"/>
  <c r="P57" i="11"/>
  <c r="K57" i="11"/>
  <c r="H57" i="11"/>
  <c r="I57" i="11" s="1"/>
  <c r="G57" i="11"/>
  <c r="U56" i="11"/>
  <c r="T56" i="11"/>
  <c r="S56" i="11"/>
  <c r="R56" i="11"/>
  <c r="Q56" i="11"/>
  <c r="P56" i="11"/>
  <c r="K56" i="11"/>
  <c r="H56" i="11"/>
  <c r="G56" i="11"/>
  <c r="I56" i="11" s="1"/>
  <c r="W55" i="11"/>
  <c r="V55" i="11"/>
  <c r="U55" i="11"/>
  <c r="T55" i="11"/>
  <c r="S55" i="11"/>
  <c r="R55" i="11"/>
  <c r="Q55" i="11"/>
  <c r="P55" i="11"/>
  <c r="K55" i="11"/>
  <c r="H55" i="11"/>
  <c r="I55" i="11" s="1"/>
  <c r="G55" i="11"/>
  <c r="W54" i="11"/>
  <c r="V54" i="11"/>
  <c r="U54" i="11"/>
  <c r="T54" i="11"/>
  <c r="S54" i="11"/>
  <c r="R54" i="11"/>
  <c r="Q54" i="11"/>
  <c r="P54" i="11"/>
  <c r="K54" i="11"/>
  <c r="I54" i="11"/>
  <c r="H54" i="11"/>
  <c r="G54" i="11"/>
  <c r="W53" i="11"/>
  <c r="V53" i="11"/>
  <c r="U53" i="11"/>
  <c r="T53" i="11"/>
  <c r="S53" i="11"/>
  <c r="R53" i="11"/>
  <c r="Q53" i="11"/>
  <c r="P53" i="11"/>
  <c r="K53" i="11"/>
  <c r="H53" i="11"/>
  <c r="I53" i="11" s="1"/>
  <c r="G53" i="11"/>
  <c r="W52" i="11"/>
  <c r="V52" i="11"/>
  <c r="U52" i="11"/>
  <c r="T52" i="11"/>
  <c r="S52" i="11"/>
  <c r="R52" i="11"/>
  <c r="Q52" i="11"/>
  <c r="P52" i="11"/>
  <c r="K52" i="11"/>
  <c r="I52" i="11"/>
  <c r="H52" i="11"/>
  <c r="G52" i="11"/>
  <c r="W51" i="11"/>
  <c r="V51" i="11"/>
  <c r="U51" i="11"/>
  <c r="T51" i="11"/>
  <c r="S51" i="11"/>
  <c r="R51" i="11"/>
  <c r="Q51" i="11"/>
  <c r="P51" i="11"/>
  <c r="K51" i="11"/>
  <c r="H51" i="11"/>
  <c r="I51" i="11" s="1"/>
  <c r="G51" i="11"/>
  <c r="V50" i="11"/>
  <c r="R50" i="11"/>
  <c r="O50" i="11"/>
  <c r="N50" i="11"/>
  <c r="M50" i="11"/>
  <c r="L50" i="11"/>
  <c r="P50" i="11" s="1"/>
  <c r="K50" i="11"/>
  <c r="J50" i="11"/>
  <c r="F50" i="11"/>
  <c r="E50" i="11"/>
  <c r="D50" i="11"/>
  <c r="A50" i="11"/>
  <c r="U49" i="11"/>
  <c r="T49" i="11"/>
  <c r="S49" i="11"/>
  <c r="R49" i="11"/>
  <c r="Q49" i="11"/>
  <c r="P49" i="11"/>
  <c r="K49" i="11"/>
  <c r="H49" i="11"/>
  <c r="I49" i="11" s="1"/>
  <c r="G49" i="11"/>
  <c r="U48" i="11"/>
  <c r="T48" i="11"/>
  <c r="S48" i="11"/>
  <c r="R48" i="11"/>
  <c r="Q48" i="11"/>
  <c r="P48" i="11"/>
  <c r="K48" i="11"/>
  <c r="H48" i="11"/>
  <c r="G48" i="11"/>
  <c r="W47" i="11"/>
  <c r="V47" i="11"/>
  <c r="U47" i="11"/>
  <c r="T47" i="11"/>
  <c r="S47" i="11"/>
  <c r="R47" i="11"/>
  <c r="Q47" i="11"/>
  <c r="P47" i="11"/>
  <c r="K47" i="11"/>
  <c r="H47" i="11"/>
  <c r="I47" i="11" s="1"/>
  <c r="G47" i="11"/>
  <c r="W46" i="11"/>
  <c r="V46" i="11"/>
  <c r="U46" i="11"/>
  <c r="T46" i="11"/>
  <c r="S46" i="11"/>
  <c r="R46" i="11"/>
  <c r="Q46" i="11"/>
  <c r="P46" i="11"/>
  <c r="K46" i="11"/>
  <c r="H46" i="11"/>
  <c r="I46" i="11" s="1"/>
  <c r="G46" i="11"/>
  <c r="W45" i="11"/>
  <c r="V45" i="11"/>
  <c r="U45" i="11"/>
  <c r="T45" i="11"/>
  <c r="S45" i="11"/>
  <c r="R45" i="11"/>
  <c r="Q45" i="11"/>
  <c r="P45" i="11"/>
  <c r="K45" i="11"/>
  <c r="H45" i="11"/>
  <c r="I45" i="11" s="1"/>
  <c r="G45" i="11"/>
  <c r="W44" i="11"/>
  <c r="V44" i="11"/>
  <c r="U44" i="11"/>
  <c r="T44" i="11"/>
  <c r="T50" i="11" s="1"/>
  <c r="S44" i="11"/>
  <c r="R44" i="11"/>
  <c r="Q44" i="11"/>
  <c r="P44" i="11"/>
  <c r="K44" i="11"/>
  <c r="H44" i="11"/>
  <c r="G44" i="11"/>
  <c r="W43" i="11"/>
  <c r="V43" i="11"/>
  <c r="U43" i="11"/>
  <c r="T43" i="11"/>
  <c r="S43" i="11"/>
  <c r="R43" i="11"/>
  <c r="Q43" i="11"/>
  <c r="P43" i="11"/>
  <c r="K43" i="11"/>
  <c r="I43" i="11"/>
  <c r="H43" i="11"/>
  <c r="G43" i="11"/>
  <c r="W42" i="11"/>
  <c r="R42" i="11"/>
  <c r="Q42" i="11"/>
  <c r="O42" i="11"/>
  <c r="P42" i="11" s="1"/>
  <c r="N42" i="11"/>
  <c r="M42" i="11"/>
  <c r="L42" i="11"/>
  <c r="J42" i="11"/>
  <c r="K42" i="11" s="1"/>
  <c r="H42" i="11"/>
  <c r="G42" i="11"/>
  <c r="I42" i="11" s="1"/>
  <c r="F42" i="11"/>
  <c r="E42" i="11"/>
  <c r="D42" i="11"/>
  <c r="V42" i="11" s="1"/>
  <c r="A42" i="11"/>
  <c r="U41" i="11"/>
  <c r="T41" i="11"/>
  <c r="S41" i="11"/>
  <c r="R41" i="11"/>
  <c r="Q41" i="11"/>
  <c r="P41" i="11"/>
  <c r="K41" i="11"/>
  <c r="H41" i="11"/>
  <c r="G41" i="11"/>
  <c r="U40" i="11"/>
  <c r="T40" i="11"/>
  <c r="S40" i="11"/>
  <c r="R40" i="11"/>
  <c r="Q40" i="11"/>
  <c r="P40" i="11"/>
  <c r="K40" i="11"/>
  <c r="I40" i="11"/>
  <c r="H40" i="11"/>
  <c r="G40" i="11"/>
  <c r="W39" i="11"/>
  <c r="V39" i="11"/>
  <c r="U39" i="11"/>
  <c r="T39" i="11"/>
  <c r="S39" i="11"/>
  <c r="R39" i="11"/>
  <c r="Q39" i="11"/>
  <c r="P39" i="11"/>
  <c r="K39" i="11"/>
  <c r="H39" i="11"/>
  <c r="G39" i="11"/>
  <c r="I39" i="11" s="1"/>
  <c r="W38" i="11"/>
  <c r="V38" i="11"/>
  <c r="U38" i="11"/>
  <c r="T38" i="11"/>
  <c r="S38" i="11"/>
  <c r="R38" i="11"/>
  <c r="Q38" i="11"/>
  <c r="P38" i="11"/>
  <c r="K38" i="11"/>
  <c r="H38" i="11"/>
  <c r="G38" i="11"/>
  <c r="I38" i="11" s="1"/>
  <c r="W37" i="11"/>
  <c r="V37" i="11"/>
  <c r="U37" i="11"/>
  <c r="T37" i="11"/>
  <c r="S37" i="11"/>
  <c r="R37" i="11"/>
  <c r="Q37" i="11"/>
  <c r="P37" i="11"/>
  <c r="K37" i="11"/>
  <c r="H37" i="11"/>
  <c r="G37" i="11"/>
  <c r="I37" i="11" s="1"/>
  <c r="W36" i="11"/>
  <c r="V36" i="11"/>
  <c r="U36" i="11"/>
  <c r="T36" i="11"/>
  <c r="S36" i="11"/>
  <c r="R36" i="11"/>
  <c r="Q36" i="11"/>
  <c r="P36" i="11"/>
  <c r="K36" i="11"/>
  <c r="H36" i="11"/>
  <c r="G36" i="11"/>
  <c r="I36" i="11" s="1"/>
  <c r="W35" i="11"/>
  <c r="V35" i="11"/>
  <c r="U35" i="11"/>
  <c r="T35" i="11"/>
  <c r="S35" i="11"/>
  <c r="R35" i="11"/>
  <c r="Q35" i="11"/>
  <c r="P35" i="11"/>
  <c r="K35" i="11"/>
  <c r="H35" i="11"/>
  <c r="G35" i="11"/>
  <c r="I35" i="11" s="1"/>
  <c r="W34" i="11"/>
  <c r="V34" i="11"/>
  <c r="O34" i="11"/>
  <c r="N34" i="11"/>
  <c r="M34" i="11"/>
  <c r="L34" i="11"/>
  <c r="J34" i="11"/>
  <c r="F34" i="11"/>
  <c r="E34" i="11"/>
  <c r="D34" i="11"/>
  <c r="H34" i="11" s="1"/>
  <c r="A34" i="11"/>
  <c r="U33" i="11"/>
  <c r="T33" i="11"/>
  <c r="S33" i="11"/>
  <c r="R33" i="11"/>
  <c r="Q33" i="11"/>
  <c r="P33" i="11"/>
  <c r="K33" i="11"/>
  <c r="H33" i="11"/>
  <c r="G33" i="11"/>
  <c r="I33" i="11" s="1"/>
  <c r="U32" i="11"/>
  <c r="T32" i="11"/>
  <c r="S32" i="11"/>
  <c r="R32" i="11"/>
  <c r="Q32" i="11"/>
  <c r="P32" i="11"/>
  <c r="K32" i="11"/>
  <c r="I32" i="11"/>
  <c r="H32" i="11"/>
  <c r="G32" i="11"/>
  <c r="W31" i="11"/>
  <c r="V31" i="11"/>
  <c r="U31" i="11"/>
  <c r="T31" i="11"/>
  <c r="S31" i="11"/>
  <c r="R31" i="11"/>
  <c r="Q31" i="11"/>
  <c r="P31" i="11"/>
  <c r="K31" i="11"/>
  <c r="H31" i="11"/>
  <c r="I31" i="11" s="1"/>
  <c r="G31" i="11"/>
  <c r="W30" i="11"/>
  <c r="V30" i="11"/>
  <c r="U30" i="11"/>
  <c r="T30" i="11"/>
  <c r="S30" i="11"/>
  <c r="R30" i="11"/>
  <c r="Q30" i="11"/>
  <c r="P30" i="11"/>
  <c r="K30" i="11"/>
  <c r="I30" i="11"/>
  <c r="H30" i="11"/>
  <c r="G30" i="11"/>
  <c r="W29" i="11"/>
  <c r="V29" i="11"/>
  <c r="U29" i="11"/>
  <c r="T29" i="11"/>
  <c r="S29" i="11"/>
  <c r="R29" i="11"/>
  <c r="Q29" i="11"/>
  <c r="P29" i="11"/>
  <c r="K29" i="11"/>
  <c r="H29" i="11"/>
  <c r="G29" i="11"/>
  <c r="W28" i="11"/>
  <c r="V28" i="11"/>
  <c r="U28" i="11"/>
  <c r="T28" i="11"/>
  <c r="S28" i="11"/>
  <c r="R28" i="11"/>
  <c r="Q28" i="11"/>
  <c r="P28" i="11"/>
  <c r="K28" i="11"/>
  <c r="I28" i="11"/>
  <c r="H28" i="11"/>
  <c r="G28" i="11"/>
  <c r="W27" i="11"/>
  <c r="V27" i="11"/>
  <c r="U27" i="11"/>
  <c r="T27" i="11"/>
  <c r="T34" i="11" s="1"/>
  <c r="S27" i="11"/>
  <c r="R27" i="11"/>
  <c r="Q27" i="11"/>
  <c r="P27" i="11"/>
  <c r="K27" i="11"/>
  <c r="H27" i="11"/>
  <c r="I27" i="11" s="1"/>
  <c r="G27" i="11"/>
  <c r="V26" i="11"/>
  <c r="P26" i="11"/>
  <c r="O26" i="11"/>
  <c r="Q26" i="11" s="1"/>
  <c r="N26" i="11"/>
  <c r="M26" i="11"/>
  <c r="L26" i="11"/>
  <c r="K26" i="11"/>
  <c r="J26" i="11"/>
  <c r="H26" i="11"/>
  <c r="F26" i="11"/>
  <c r="E26" i="11"/>
  <c r="D26" i="11"/>
  <c r="A26" i="11"/>
  <c r="U25" i="11"/>
  <c r="T25" i="11"/>
  <c r="S25" i="11"/>
  <c r="R25" i="11"/>
  <c r="Q25" i="11"/>
  <c r="P25" i="11"/>
  <c r="K25" i="11"/>
  <c r="I25" i="11"/>
  <c r="H25" i="11"/>
  <c r="G25" i="11"/>
  <c r="U24" i="11"/>
  <c r="T24" i="11"/>
  <c r="S24" i="11"/>
  <c r="R24" i="11"/>
  <c r="Q24" i="11"/>
  <c r="P24" i="11"/>
  <c r="K24" i="11"/>
  <c r="H24" i="11"/>
  <c r="I24" i="11" s="1"/>
  <c r="G24" i="11"/>
  <c r="W23" i="11"/>
  <c r="V23" i="11"/>
  <c r="U23" i="11"/>
  <c r="T23" i="11"/>
  <c r="S23" i="11"/>
  <c r="R23" i="11"/>
  <c r="Q23" i="11"/>
  <c r="P23" i="11"/>
  <c r="K23" i="11"/>
  <c r="H23" i="11"/>
  <c r="G23" i="11"/>
  <c r="I23" i="11" s="1"/>
  <c r="W22" i="11"/>
  <c r="V22" i="11"/>
  <c r="U22" i="11"/>
  <c r="T22" i="11"/>
  <c r="S22" i="11"/>
  <c r="R22" i="11"/>
  <c r="Q22" i="11"/>
  <c r="P22" i="11"/>
  <c r="K22" i="11"/>
  <c r="H22" i="11"/>
  <c r="I22" i="11" s="1"/>
  <c r="G22" i="11"/>
  <c r="W21" i="11"/>
  <c r="V21" i="11"/>
  <c r="U21" i="11"/>
  <c r="T21" i="11"/>
  <c r="S21" i="11"/>
  <c r="R21" i="11"/>
  <c r="Q21" i="11"/>
  <c r="P21" i="11"/>
  <c r="K21" i="11"/>
  <c r="I21" i="11"/>
  <c r="H21" i="11"/>
  <c r="G21" i="11"/>
  <c r="W20" i="11"/>
  <c r="V20" i="11"/>
  <c r="U20" i="11"/>
  <c r="T20" i="11"/>
  <c r="S20" i="11"/>
  <c r="R20" i="11"/>
  <c r="Q20" i="11"/>
  <c r="P20" i="11"/>
  <c r="K20" i="11"/>
  <c r="H20" i="11"/>
  <c r="I20" i="11" s="1"/>
  <c r="G20" i="11"/>
  <c r="W19" i="11"/>
  <c r="V19" i="11"/>
  <c r="U19" i="11"/>
  <c r="T19" i="11"/>
  <c r="S19" i="11"/>
  <c r="R19" i="11"/>
  <c r="Q19" i="11"/>
  <c r="P19" i="11"/>
  <c r="K19" i="11"/>
  <c r="I19" i="11"/>
  <c r="H19" i="11"/>
  <c r="G19" i="11"/>
  <c r="U18" i="11"/>
  <c r="T18" i="11"/>
  <c r="S18" i="11"/>
  <c r="R18" i="11"/>
  <c r="Q18" i="11"/>
  <c r="P18" i="11"/>
  <c r="K18" i="11"/>
  <c r="I18" i="11"/>
  <c r="H18" i="11"/>
  <c r="G18" i="11"/>
  <c r="W17" i="11"/>
  <c r="V17" i="11"/>
  <c r="U17" i="11"/>
  <c r="T17" i="11"/>
  <c r="S17" i="11"/>
  <c r="R17" i="11"/>
  <c r="Q17" i="11"/>
  <c r="P17" i="11"/>
  <c r="K17" i="11"/>
  <c r="H17" i="11"/>
  <c r="G17" i="11"/>
  <c r="W16" i="11"/>
  <c r="V16" i="11"/>
  <c r="U16" i="11"/>
  <c r="T16" i="11"/>
  <c r="S16" i="11"/>
  <c r="R16" i="11"/>
  <c r="Q16" i="11"/>
  <c r="P16" i="11"/>
  <c r="K16" i="11"/>
  <c r="I16" i="11"/>
  <c r="H16" i="11"/>
  <c r="G16" i="11"/>
  <c r="W15" i="11"/>
  <c r="V15" i="11"/>
  <c r="U15" i="11"/>
  <c r="T15" i="11"/>
  <c r="S15" i="11"/>
  <c r="R15" i="11"/>
  <c r="Q15" i="11"/>
  <c r="P15" i="11"/>
  <c r="K15" i="11"/>
  <c r="H15" i="11"/>
  <c r="G15" i="11"/>
  <c r="W14" i="11"/>
  <c r="V14" i="11"/>
  <c r="U14" i="11"/>
  <c r="T14" i="11"/>
  <c r="S14" i="11"/>
  <c r="R14" i="11"/>
  <c r="Q14" i="11"/>
  <c r="P14" i="11"/>
  <c r="K14" i="11"/>
  <c r="I14" i="11"/>
  <c r="H14" i="11"/>
  <c r="G14" i="11"/>
  <c r="W13" i="11"/>
  <c r="V13" i="11"/>
  <c r="U13" i="11"/>
  <c r="T13" i="11"/>
  <c r="S13" i="11"/>
  <c r="R13" i="11"/>
  <c r="Q13" i="11"/>
  <c r="P13" i="11"/>
  <c r="K13" i="11"/>
  <c r="H13" i="11"/>
  <c r="I13" i="11" s="1"/>
  <c r="G13" i="11"/>
  <c r="F9" i="11"/>
  <c r="F8" i="11"/>
  <c r="K8" i="11" s="1"/>
  <c r="K9" i="11" s="1"/>
  <c r="C8" i="11"/>
  <c r="C9" i="11" s="1"/>
  <c r="F5" i="11"/>
  <c r="C4" i="11"/>
  <c r="C5" i="11" s="1"/>
  <c r="Y2" i="11"/>
  <c r="X2" i="11"/>
  <c r="W38" i="10"/>
  <c r="U38" i="10"/>
  <c r="T38" i="10"/>
  <c r="R38" i="10"/>
  <c r="Q38" i="10"/>
  <c r="N38" i="10"/>
  <c r="M38" i="10"/>
  <c r="O38" i="10" s="1"/>
  <c r="L38" i="10"/>
  <c r="K38" i="10"/>
  <c r="J38" i="10"/>
  <c r="G38" i="10"/>
  <c r="F38" i="10"/>
  <c r="E38" i="10"/>
  <c r="D38" i="10"/>
  <c r="V38" i="10" s="1"/>
  <c r="A38" i="10"/>
  <c r="S37" i="10"/>
  <c r="Q37" i="10"/>
  <c r="P37" i="10"/>
  <c r="O37" i="10"/>
  <c r="N37" i="10"/>
  <c r="H37" i="10"/>
  <c r="I37" i="10" s="1"/>
  <c r="G37" i="10"/>
  <c r="S36" i="10"/>
  <c r="Q36" i="10"/>
  <c r="P36" i="10"/>
  <c r="O36" i="10"/>
  <c r="N36" i="10"/>
  <c r="H36" i="10"/>
  <c r="I36" i="10" s="1"/>
  <c r="G36" i="10"/>
  <c r="S35" i="10"/>
  <c r="Q35" i="10"/>
  <c r="P35" i="10"/>
  <c r="O35" i="10"/>
  <c r="N35" i="10"/>
  <c r="H35" i="10"/>
  <c r="I35" i="10" s="1"/>
  <c r="G35" i="10"/>
  <c r="S34" i="10"/>
  <c r="Q34" i="10"/>
  <c r="P34" i="10"/>
  <c r="O34" i="10"/>
  <c r="N34" i="10"/>
  <c r="H34" i="10"/>
  <c r="I34" i="10" s="1"/>
  <c r="G34" i="10"/>
  <c r="S33" i="10"/>
  <c r="Q33" i="10"/>
  <c r="P33" i="10"/>
  <c r="O33" i="10"/>
  <c r="N33" i="10"/>
  <c r="H33" i="10"/>
  <c r="I33" i="10" s="1"/>
  <c r="G33" i="10"/>
  <c r="S32" i="10"/>
  <c r="Q32" i="10"/>
  <c r="P32" i="10"/>
  <c r="O32" i="10"/>
  <c r="N32" i="10"/>
  <c r="H32" i="10"/>
  <c r="H38" i="10" s="1"/>
  <c r="G32" i="10"/>
  <c r="S31" i="10"/>
  <c r="M31" i="10"/>
  <c r="L31" i="10"/>
  <c r="K31" i="10"/>
  <c r="J31" i="10"/>
  <c r="F31" i="10"/>
  <c r="E31" i="10"/>
  <c r="U31" i="10" s="1"/>
  <c r="D31" i="10"/>
  <c r="A31" i="10"/>
  <c r="S30" i="10"/>
  <c r="R30" i="10"/>
  <c r="R31" i="10" s="1"/>
  <c r="Q30" i="10"/>
  <c r="P30" i="10"/>
  <c r="O30" i="10"/>
  <c r="N30" i="10"/>
  <c r="I30" i="10"/>
  <c r="H30" i="10"/>
  <c r="G30" i="10"/>
  <c r="W29" i="10"/>
  <c r="Q29" i="10"/>
  <c r="O29" i="10"/>
  <c r="M29" i="10"/>
  <c r="L29" i="10"/>
  <c r="K29" i="10"/>
  <c r="J29" i="10"/>
  <c r="N29" i="10" s="1"/>
  <c r="H29" i="10"/>
  <c r="G29" i="10"/>
  <c r="I29" i="10" s="1"/>
  <c r="F29" i="10"/>
  <c r="E29" i="10"/>
  <c r="D29" i="10"/>
  <c r="V29" i="10" s="1"/>
  <c r="A29" i="10"/>
  <c r="S28" i="10"/>
  <c r="R28" i="10"/>
  <c r="R29" i="10" s="1"/>
  <c r="Q28" i="10"/>
  <c r="P28" i="10"/>
  <c r="O28" i="10"/>
  <c r="N28" i="10"/>
  <c r="H28" i="10"/>
  <c r="I28" i="10" s="1"/>
  <c r="G28" i="10"/>
  <c r="V27" i="10"/>
  <c r="R27" i="10"/>
  <c r="N27" i="10"/>
  <c r="M27" i="10"/>
  <c r="Q27" i="10" s="1"/>
  <c r="L27" i="10"/>
  <c r="K27" i="10"/>
  <c r="J27" i="10"/>
  <c r="F27" i="10"/>
  <c r="E27" i="10"/>
  <c r="D27" i="10"/>
  <c r="A27" i="10"/>
  <c r="S26" i="10"/>
  <c r="R26" i="10"/>
  <c r="Q26" i="10"/>
  <c r="P26" i="10"/>
  <c r="O26" i="10"/>
  <c r="N26" i="10"/>
  <c r="H26" i="10"/>
  <c r="I26" i="10" s="1"/>
  <c r="G26" i="10"/>
  <c r="A26" i="10"/>
  <c r="V25" i="10"/>
  <c r="T25" i="10"/>
  <c r="S25" i="10"/>
  <c r="M25" i="10"/>
  <c r="L25" i="10"/>
  <c r="K25" i="10"/>
  <c r="J25" i="10"/>
  <c r="N25" i="10" s="1"/>
  <c r="G25" i="10"/>
  <c r="F25" i="10"/>
  <c r="E25" i="10"/>
  <c r="D25" i="10"/>
  <c r="A25" i="10"/>
  <c r="S24" i="10"/>
  <c r="R24" i="10"/>
  <c r="Q24" i="10"/>
  <c r="P24" i="10"/>
  <c r="O24" i="10"/>
  <c r="N24" i="10"/>
  <c r="H24" i="10"/>
  <c r="G24" i="10"/>
  <c r="A24" i="10"/>
  <c r="S23" i="10"/>
  <c r="R23" i="10"/>
  <c r="Q23" i="10"/>
  <c r="P23" i="10"/>
  <c r="O23" i="10"/>
  <c r="N23" i="10"/>
  <c r="I23" i="10"/>
  <c r="H23" i="10"/>
  <c r="G23" i="10"/>
  <c r="S22" i="10"/>
  <c r="R22" i="10"/>
  <c r="Q22" i="10"/>
  <c r="P22" i="10"/>
  <c r="O22" i="10"/>
  <c r="N22" i="10"/>
  <c r="H22" i="10"/>
  <c r="I22" i="10" s="1"/>
  <c r="G22" i="10"/>
  <c r="S21" i="10"/>
  <c r="R21" i="10"/>
  <c r="Q21" i="10"/>
  <c r="P21" i="10"/>
  <c r="O21" i="10"/>
  <c r="N21" i="10"/>
  <c r="H21" i="10"/>
  <c r="I21" i="10" s="1"/>
  <c r="G21" i="10"/>
  <c r="S20" i="10"/>
  <c r="R20" i="10"/>
  <c r="Q20" i="10"/>
  <c r="P20" i="10"/>
  <c r="O20" i="10"/>
  <c r="N20" i="10"/>
  <c r="I20" i="10"/>
  <c r="H20" i="10"/>
  <c r="G20" i="10"/>
  <c r="S19" i="10"/>
  <c r="R19" i="10"/>
  <c r="Q19" i="10"/>
  <c r="P19" i="10"/>
  <c r="O19" i="10"/>
  <c r="N19" i="10"/>
  <c r="H19" i="10"/>
  <c r="I19" i="10" s="1"/>
  <c r="G19" i="10"/>
  <c r="S18" i="10"/>
  <c r="R18" i="10"/>
  <c r="Q18" i="10"/>
  <c r="P18" i="10"/>
  <c r="O18" i="10"/>
  <c r="N18" i="10"/>
  <c r="I18" i="10"/>
  <c r="H18" i="10"/>
  <c r="G18" i="10"/>
  <c r="S17" i="10"/>
  <c r="R17" i="10"/>
  <c r="Q17" i="10"/>
  <c r="P17" i="10"/>
  <c r="O17" i="10"/>
  <c r="N17" i="10"/>
  <c r="H17" i="10"/>
  <c r="G17" i="10"/>
  <c r="S16" i="10"/>
  <c r="R16" i="10"/>
  <c r="Q16" i="10"/>
  <c r="P16" i="10"/>
  <c r="O16" i="10"/>
  <c r="N16" i="10"/>
  <c r="H16" i="10"/>
  <c r="I16" i="10" s="1"/>
  <c r="G16" i="10"/>
  <c r="S15" i="10"/>
  <c r="R15" i="10"/>
  <c r="Q15" i="10"/>
  <c r="P15" i="10"/>
  <c r="O15" i="10"/>
  <c r="N15" i="10"/>
  <c r="I15" i="10"/>
  <c r="H15" i="10"/>
  <c r="G15" i="10"/>
  <c r="S14" i="10"/>
  <c r="R14" i="10"/>
  <c r="Q14" i="10"/>
  <c r="P14" i="10"/>
  <c r="O14" i="10"/>
  <c r="N14" i="10"/>
  <c r="H14" i="10"/>
  <c r="I14" i="10" s="1"/>
  <c r="G14" i="10"/>
  <c r="S13" i="10"/>
  <c r="R13" i="10"/>
  <c r="Q13" i="10"/>
  <c r="P13" i="10"/>
  <c r="O13" i="10"/>
  <c r="N13" i="10"/>
  <c r="H13" i="10"/>
  <c r="I13" i="10" s="1"/>
  <c r="G13" i="10"/>
  <c r="A13" i="10"/>
  <c r="C8" i="10"/>
  <c r="C9" i="10" s="1"/>
  <c r="F5" i="10"/>
  <c r="F4" i="10"/>
  <c r="Y2" i="10"/>
  <c r="X2" i="10"/>
  <c r="X429" i="9"/>
  <c r="U429" i="9"/>
  <c r="T429" i="9"/>
  <c r="S429" i="9"/>
  <c r="R429" i="9"/>
  <c r="P429" i="9"/>
  <c r="O429" i="9"/>
  <c r="N429" i="9"/>
  <c r="M429" i="9"/>
  <c r="L429" i="9"/>
  <c r="Q429" i="9" s="1"/>
  <c r="J429" i="9"/>
  <c r="H429" i="9"/>
  <c r="F429" i="9"/>
  <c r="E429" i="9"/>
  <c r="D429" i="9"/>
  <c r="V429" i="9" s="1"/>
  <c r="A429" i="9"/>
  <c r="U428" i="9"/>
  <c r="S428" i="9"/>
  <c r="R428" i="9"/>
  <c r="Q428" i="9"/>
  <c r="P428" i="9"/>
  <c r="K428" i="9"/>
  <c r="H428" i="9"/>
  <c r="G428" i="9"/>
  <c r="U427" i="9"/>
  <c r="S427" i="9"/>
  <c r="R427" i="9"/>
  <c r="Q427" i="9"/>
  <c r="P427" i="9"/>
  <c r="K427" i="9"/>
  <c r="H427" i="9"/>
  <c r="I427" i="9" s="1"/>
  <c r="G427" i="9"/>
  <c r="U426" i="9"/>
  <c r="S426" i="9"/>
  <c r="R426" i="9"/>
  <c r="Q426" i="9"/>
  <c r="P426" i="9"/>
  <c r="K426" i="9"/>
  <c r="H426" i="9"/>
  <c r="G426" i="9"/>
  <c r="I426" i="9" s="1"/>
  <c r="U425" i="9"/>
  <c r="S425" i="9"/>
  <c r="R425" i="9"/>
  <c r="Q425" i="9"/>
  <c r="P425" i="9"/>
  <c r="K425" i="9"/>
  <c r="H425" i="9"/>
  <c r="I425" i="9" s="1"/>
  <c r="G425" i="9"/>
  <c r="U424" i="9"/>
  <c r="S424" i="9"/>
  <c r="R424" i="9"/>
  <c r="Q424" i="9"/>
  <c r="P424" i="9"/>
  <c r="K424" i="9"/>
  <c r="I424" i="9"/>
  <c r="H424" i="9"/>
  <c r="G424" i="9"/>
  <c r="U423" i="9"/>
  <c r="S423" i="9"/>
  <c r="R423" i="9"/>
  <c r="Q423" i="9"/>
  <c r="P423" i="9"/>
  <c r="K423" i="9"/>
  <c r="K429" i="9" s="1"/>
  <c r="H423" i="9"/>
  <c r="G423" i="9"/>
  <c r="G429" i="9" s="1"/>
  <c r="X422" i="9"/>
  <c r="U422" i="9"/>
  <c r="R422" i="9"/>
  <c r="O422" i="9"/>
  <c r="N422" i="9"/>
  <c r="M422" i="9"/>
  <c r="L422" i="9"/>
  <c r="J422" i="9"/>
  <c r="F422" i="9"/>
  <c r="E422" i="9"/>
  <c r="D422" i="9"/>
  <c r="A422" i="9"/>
  <c r="U421" i="9"/>
  <c r="T421" i="9"/>
  <c r="S421" i="9"/>
  <c r="R421" i="9"/>
  <c r="Q421" i="9"/>
  <c r="P421" i="9"/>
  <c r="K421" i="9"/>
  <c r="H421" i="9"/>
  <c r="I421" i="9" s="1"/>
  <c r="G421" i="9"/>
  <c r="A421" i="9"/>
  <c r="U420" i="9"/>
  <c r="T420" i="9"/>
  <c r="S420" i="9"/>
  <c r="R420" i="9"/>
  <c r="Q420" i="9"/>
  <c r="P420" i="9"/>
  <c r="K420" i="9"/>
  <c r="H420" i="9"/>
  <c r="I420" i="9" s="1"/>
  <c r="G420" i="9"/>
  <c r="U419" i="9"/>
  <c r="T419" i="9"/>
  <c r="S419" i="9"/>
  <c r="R419" i="9"/>
  <c r="Q419" i="9"/>
  <c r="P419" i="9"/>
  <c r="K419" i="9"/>
  <c r="H419" i="9"/>
  <c r="I419" i="9" s="1"/>
  <c r="G419" i="9"/>
  <c r="U418" i="9"/>
  <c r="T418" i="9"/>
  <c r="S418" i="9"/>
  <c r="R418" i="9"/>
  <c r="Q418" i="9"/>
  <c r="P418" i="9"/>
  <c r="K418" i="9"/>
  <c r="H418" i="9"/>
  <c r="G418" i="9"/>
  <c r="A418" i="9"/>
  <c r="U417" i="9"/>
  <c r="T417" i="9"/>
  <c r="S417" i="9"/>
  <c r="R417" i="9"/>
  <c r="Q417" i="9"/>
  <c r="P417" i="9"/>
  <c r="K417" i="9"/>
  <c r="H417" i="9"/>
  <c r="G417" i="9"/>
  <c r="A417" i="9"/>
  <c r="U416" i="9"/>
  <c r="T416" i="9"/>
  <c r="S416" i="9"/>
  <c r="R416" i="9"/>
  <c r="Q416" i="9"/>
  <c r="P416" i="9"/>
  <c r="K416" i="9"/>
  <c r="H416" i="9"/>
  <c r="I416" i="9" s="1"/>
  <c r="G416" i="9"/>
  <c r="A416" i="9"/>
  <c r="U415" i="9"/>
  <c r="T415" i="9"/>
  <c r="S415" i="9"/>
  <c r="R415" i="9"/>
  <c r="Q415" i="9"/>
  <c r="P415" i="9"/>
  <c r="K415" i="9"/>
  <c r="H415" i="9"/>
  <c r="I415" i="9" s="1"/>
  <c r="G415" i="9"/>
  <c r="A415" i="9"/>
  <c r="Y414" i="9"/>
  <c r="W414" i="9"/>
  <c r="Q414" i="9"/>
  <c r="O414" i="9"/>
  <c r="N414" i="9"/>
  <c r="M414" i="9"/>
  <c r="L414" i="9"/>
  <c r="J414" i="9"/>
  <c r="K414" i="9" s="1"/>
  <c r="G414" i="9"/>
  <c r="F414" i="9"/>
  <c r="E414" i="9"/>
  <c r="D414" i="9"/>
  <c r="A414" i="9"/>
  <c r="U413" i="9"/>
  <c r="T413" i="9"/>
  <c r="S413" i="9"/>
  <c r="R413" i="9"/>
  <c r="Q413" i="9"/>
  <c r="P413" i="9"/>
  <c r="K413" i="9"/>
  <c r="H413" i="9"/>
  <c r="G413" i="9"/>
  <c r="A413" i="9"/>
  <c r="U412" i="9"/>
  <c r="T412" i="9"/>
  <c r="S412" i="9"/>
  <c r="R412" i="9"/>
  <c r="Q412" i="9"/>
  <c r="P412" i="9"/>
  <c r="K412" i="9"/>
  <c r="H412" i="9"/>
  <c r="I412" i="9" s="1"/>
  <c r="G412" i="9"/>
  <c r="U411" i="9"/>
  <c r="T411" i="9"/>
  <c r="S411" i="9"/>
  <c r="R411" i="9"/>
  <c r="Q411" i="9"/>
  <c r="P411" i="9"/>
  <c r="K411" i="9"/>
  <c r="H411" i="9"/>
  <c r="G411" i="9"/>
  <c r="U410" i="9"/>
  <c r="T410" i="9"/>
  <c r="S410" i="9"/>
  <c r="R410" i="9"/>
  <c r="Q410" i="9"/>
  <c r="P410" i="9"/>
  <c r="K410" i="9"/>
  <c r="I410" i="9"/>
  <c r="H410" i="9"/>
  <c r="G410" i="9"/>
  <c r="A410" i="9"/>
  <c r="U409" i="9"/>
  <c r="T409" i="9"/>
  <c r="S409" i="9"/>
  <c r="R409" i="9"/>
  <c r="Q409" i="9"/>
  <c r="P409" i="9"/>
  <c r="K409" i="9"/>
  <c r="I409" i="9"/>
  <c r="H409" i="9"/>
  <c r="G409" i="9"/>
  <c r="A409" i="9"/>
  <c r="U408" i="9"/>
  <c r="T408" i="9"/>
  <c r="S408" i="9"/>
  <c r="R408" i="9"/>
  <c r="Q408" i="9"/>
  <c r="P408" i="9"/>
  <c r="K408" i="9"/>
  <c r="H408" i="9"/>
  <c r="I408" i="9" s="1"/>
  <c r="G408" i="9"/>
  <c r="A408" i="9"/>
  <c r="U407" i="9"/>
  <c r="T407" i="9"/>
  <c r="T414" i="9" s="1"/>
  <c r="S407" i="9"/>
  <c r="R407" i="9"/>
  <c r="Q407" i="9"/>
  <c r="P407" i="9"/>
  <c r="K407" i="9"/>
  <c r="H407" i="9"/>
  <c r="G407" i="9"/>
  <c r="A407" i="9"/>
  <c r="Y406" i="9"/>
  <c r="V406" i="9"/>
  <c r="S406" i="9"/>
  <c r="Q406" i="9"/>
  <c r="O406" i="9"/>
  <c r="N406" i="9"/>
  <c r="M406" i="9"/>
  <c r="L406" i="9"/>
  <c r="P406" i="9" s="1"/>
  <c r="K406" i="9"/>
  <c r="J406" i="9"/>
  <c r="F406" i="9"/>
  <c r="E406" i="9"/>
  <c r="W406" i="9" s="1"/>
  <c r="D406" i="9"/>
  <c r="X406" i="9" s="1"/>
  <c r="A406" i="9"/>
  <c r="U405" i="9"/>
  <c r="T405" i="9"/>
  <c r="S405" i="9"/>
  <c r="R405" i="9"/>
  <c r="Q405" i="9"/>
  <c r="P405" i="9"/>
  <c r="K405" i="9"/>
  <c r="H405" i="9"/>
  <c r="G405" i="9"/>
  <c r="I405" i="9" s="1"/>
  <c r="A405" i="9"/>
  <c r="U404" i="9"/>
  <c r="T404" i="9"/>
  <c r="S404" i="9"/>
  <c r="R404" i="9"/>
  <c r="Q404" i="9"/>
  <c r="P404" i="9"/>
  <c r="K404" i="9"/>
  <c r="H404" i="9"/>
  <c r="G404" i="9"/>
  <c r="U403" i="9"/>
  <c r="T403" i="9"/>
  <c r="S403" i="9"/>
  <c r="R403" i="9"/>
  <c r="Q403" i="9"/>
  <c r="P403" i="9"/>
  <c r="K403" i="9"/>
  <c r="I403" i="9"/>
  <c r="H403" i="9"/>
  <c r="G403" i="9"/>
  <c r="U402" i="9"/>
  <c r="T402" i="9"/>
  <c r="S402" i="9"/>
  <c r="R402" i="9"/>
  <c r="Q402" i="9"/>
  <c r="P402" i="9"/>
  <c r="K402" i="9"/>
  <c r="H402" i="9"/>
  <c r="I402" i="9" s="1"/>
  <c r="G402" i="9"/>
  <c r="A402" i="9"/>
  <c r="U401" i="9"/>
  <c r="T401" i="9"/>
  <c r="S401" i="9"/>
  <c r="R401" i="9"/>
  <c r="Q401" i="9"/>
  <c r="P401" i="9"/>
  <c r="K401" i="9"/>
  <c r="I401" i="9"/>
  <c r="H401" i="9"/>
  <c r="G401" i="9"/>
  <c r="A401" i="9"/>
  <c r="U400" i="9"/>
  <c r="T400" i="9"/>
  <c r="S400" i="9"/>
  <c r="R400" i="9"/>
  <c r="Q400" i="9"/>
  <c r="P400" i="9"/>
  <c r="K400" i="9"/>
  <c r="I400" i="9"/>
  <c r="H400" i="9"/>
  <c r="G400" i="9"/>
  <c r="A400" i="9"/>
  <c r="U399" i="9"/>
  <c r="T399" i="9"/>
  <c r="S399" i="9"/>
  <c r="R399" i="9"/>
  <c r="Q399" i="9"/>
  <c r="P399" i="9"/>
  <c r="K399" i="9"/>
  <c r="H399" i="9"/>
  <c r="G399" i="9"/>
  <c r="I399" i="9" s="1"/>
  <c r="A399" i="9"/>
  <c r="X398" i="9"/>
  <c r="V398" i="9"/>
  <c r="U398" i="9"/>
  <c r="S398" i="9"/>
  <c r="P398" i="9"/>
  <c r="O398" i="9"/>
  <c r="Q398" i="9" s="1"/>
  <c r="N398" i="9"/>
  <c r="M398" i="9"/>
  <c r="L398" i="9"/>
  <c r="R398" i="9" s="1"/>
  <c r="J398" i="9"/>
  <c r="H398" i="9"/>
  <c r="F398" i="9"/>
  <c r="E398" i="9"/>
  <c r="D398" i="9"/>
  <c r="A398" i="9"/>
  <c r="U397" i="9"/>
  <c r="T397" i="9"/>
  <c r="S397" i="9"/>
  <c r="R397" i="9"/>
  <c r="Q397" i="9"/>
  <c r="P397" i="9"/>
  <c r="K397" i="9"/>
  <c r="I397" i="9"/>
  <c r="H397" i="9"/>
  <c r="G397" i="9"/>
  <c r="A397" i="9"/>
  <c r="U396" i="9"/>
  <c r="T396" i="9"/>
  <c r="S396" i="9"/>
  <c r="R396" i="9"/>
  <c r="Q396" i="9"/>
  <c r="P396" i="9"/>
  <c r="K396" i="9"/>
  <c r="I396" i="9"/>
  <c r="H396" i="9"/>
  <c r="G396" i="9"/>
  <c r="U395" i="9"/>
  <c r="T395" i="9"/>
  <c r="S395" i="9"/>
  <c r="R395" i="9"/>
  <c r="Q395" i="9"/>
  <c r="P395" i="9"/>
  <c r="K395" i="9"/>
  <c r="H395" i="9"/>
  <c r="I395" i="9" s="1"/>
  <c r="G395" i="9"/>
  <c r="U394" i="9"/>
  <c r="T394" i="9"/>
  <c r="S394" i="9"/>
  <c r="R394" i="9"/>
  <c r="Q394" i="9"/>
  <c r="P394" i="9"/>
  <c r="K394" i="9"/>
  <c r="H394" i="9"/>
  <c r="I394" i="9" s="1"/>
  <c r="G394" i="9"/>
  <c r="A394" i="9"/>
  <c r="U393" i="9"/>
  <c r="T393" i="9"/>
  <c r="S393" i="9"/>
  <c r="R393" i="9"/>
  <c r="Q393" i="9"/>
  <c r="P393" i="9"/>
  <c r="K393" i="9"/>
  <c r="H393" i="9"/>
  <c r="I393" i="9" s="1"/>
  <c r="G393" i="9"/>
  <c r="A393" i="9"/>
  <c r="U392" i="9"/>
  <c r="T392" i="9"/>
  <c r="T398" i="9" s="1"/>
  <c r="S392" i="9"/>
  <c r="R392" i="9"/>
  <c r="Q392" i="9"/>
  <c r="P392" i="9"/>
  <c r="K392" i="9"/>
  <c r="H392" i="9"/>
  <c r="I392" i="9" s="1"/>
  <c r="G392" i="9"/>
  <c r="A392" i="9"/>
  <c r="U391" i="9"/>
  <c r="T391" i="9"/>
  <c r="S391" i="9"/>
  <c r="R391" i="9"/>
  <c r="Q391" i="9"/>
  <c r="P391" i="9"/>
  <c r="K391" i="9"/>
  <c r="I391" i="9"/>
  <c r="H391" i="9"/>
  <c r="G391" i="9"/>
  <c r="A391" i="9"/>
  <c r="X390" i="9"/>
  <c r="V390" i="9"/>
  <c r="U390" i="9"/>
  <c r="R390" i="9"/>
  <c r="O390" i="9"/>
  <c r="N390" i="9"/>
  <c r="M390" i="9"/>
  <c r="L390" i="9"/>
  <c r="J390" i="9"/>
  <c r="F390" i="9"/>
  <c r="E390" i="9"/>
  <c r="D390" i="9"/>
  <c r="A390" i="9"/>
  <c r="U389" i="9"/>
  <c r="T389" i="9"/>
  <c r="S389" i="9"/>
  <c r="R389" i="9"/>
  <c r="Q389" i="9"/>
  <c r="P389" i="9"/>
  <c r="K389" i="9"/>
  <c r="H389" i="9"/>
  <c r="I389" i="9" s="1"/>
  <c r="G389" i="9"/>
  <c r="A389" i="9"/>
  <c r="U388" i="9"/>
  <c r="T388" i="9"/>
  <c r="S388" i="9"/>
  <c r="R388" i="9"/>
  <c r="Q388" i="9"/>
  <c r="P388" i="9"/>
  <c r="K388" i="9"/>
  <c r="H388" i="9"/>
  <c r="I388" i="9" s="1"/>
  <c r="G388" i="9"/>
  <c r="U387" i="9"/>
  <c r="T387" i="9"/>
  <c r="S387" i="9"/>
  <c r="R387" i="9"/>
  <c r="Q387" i="9"/>
  <c r="P387" i="9"/>
  <c r="K387" i="9"/>
  <c r="H387" i="9"/>
  <c r="I387" i="9" s="1"/>
  <c r="G387" i="9"/>
  <c r="U386" i="9"/>
  <c r="T386" i="9"/>
  <c r="S386" i="9"/>
  <c r="R386" i="9"/>
  <c r="Q386" i="9"/>
  <c r="P386" i="9"/>
  <c r="K386" i="9"/>
  <c r="H386" i="9"/>
  <c r="G386" i="9"/>
  <c r="A386" i="9"/>
  <c r="U385" i="9"/>
  <c r="T385" i="9"/>
  <c r="S385" i="9"/>
  <c r="R385" i="9"/>
  <c r="Q385" i="9"/>
  <c r="P385" i="9"/>
  <c r="K385" i="9"/>
  <c r="H385" i="9"/>
  <c r="I385" i="9" s="1"/>
  <c r="G385" i="9"/>
  <c r="A385" i="9"/>
  <c r="U384" i="9"/>
  <c r="T384" i="9"/>
  <c r="S384" i="9"/>
  <c r="R384" i="9"/>
  <c r="Q384" i="9"/>
  <c r="P384" i="9"/>
  <c r="K384" i="9"/>
  <c r="H384" i="9"/>
  <c r="I384" i="9" s="1"/>
  <c r="G384" i="9"/>
  <c r="A384" i="9"/>
  <c r="U383" i="9"/>
  <c r="T383" i="9"/>
  <c r="S383" i="9"/>
  <c r="R383" i="9"/>
  <c r="Q383" i="9"/>
  <c r="P383" i="9"/>
  <c r="K383" i="9"/>
  <c r="H383" i="9"/>
  <c r="I383" i="9" s="1"/>
  <c r="G383" i="9"/>
  <c r="A383" i="9"/>
  <c r="Y382" i="9"/>
  <c r="W382" i="9"/>
  <c r="O382" i="9"/>
  <c r="N382" i="9"/>
  <c r="M382" i="9"/>
  <c r="L382" i="9"/>
  <c r="J382" i="9"/>
  <c r="K382" i="9" s="1"/>
  <c r="G382" i="9"/>
  <c r="F382" i="9"/>
  <c r="E382" i="9"/>
  <c r="D382" i="9"/>
  <c r="A382" i="9"/>
  <c r="U381" i="9"/>
  <c r="T381" i="9"/>
  <c r="S381" i="9"/>
  <c r="R381" i="9"/>
  <c r="Q381" i="9"/>
  <c r="P381" i="9"/>
  <c r="K381" i="9"/>
  <c r="H381" i="9"/>
  <c r="I381" i="9" s="1"/>
  <c r="G381" i="9"/>
  <c r="A381" i="9"/>
  <c r="U380" i="9"/>
  <c r="T380" i="9"/>
  <c r="S380" i="9"/>
  <c r="R380" i="9"/>
  <c r="Q380" i="9"/>
  <c r="P380" i="9"/>
  <c r="K380" i="9"/>
  <c r="H380" i="9"/>
  <c r="I380" i="9" s="1"/>
  <c r="G380" i="9"/>
  <c r="U379" i="9"/>
  <c r="T379" i="9"/>
  <c r="S379" i="9"/>
  <c r="R379" i="9"/>
  <c r="Q379" i="9"/>
  <c r="P379" i="9"/>
  <c r="K379" i="9"/>
  <c r="H379" i="9"/>
  <c r="I379" i="9" s="1"/>
  <c r="G379" i="9"/>
  <c r="U378" i="9"/>
  <c r="T378" i="9"/>
  <c r="S378" i="9"/>
  <c r="R378" i="9"/>
  <c r="Q378" i="9"/>
  <c r="P378" i="9"/>
  <c r="K378" i="9"/>
  <c r="I378" i="9"/>
  <c r="H378" i="9"/>
  <c r="G378" i="9"/>
  <c r="A378" i="9"/>
  <c r="U377" i="9"/>
  <c r="T377" i="9"/>
  <c r="S377" i="9"/>
  <c r="R377" i="9"/>
  <c r="Q377" i="9"/>
  <c r="P377" i="9"/>
  <c r="K377" i="9"/>
  <c r="I377" i="9"/>
  <c r="H377" i="9"/>
  <c r="G377" i="9"/>
  <c r="A377" i="9"/>
  <c r="U376" i="9"/>
  <c r="T376" i="9"/>
  <c r="S376" i="9"/>
  <c r="R376" i="9"/>
  <c r="Q376" i="9"/>
  <c r="P376" i="9"/>
  <c r="K376" i="9"/>
  <c r="H376" i="9"/>
  <c r="G376" i="9"/>
  <c r="A376" i="9"/>
  <c r="U375" i="9"/>
  <c r="T375" i="9"/>
  <c r="T382" i="9" s="1"/>
  <c r="S375" i="9"/>
  <c r="R375" i="9"/>
  <c r="Q375" i="9"/>
  <c r="P375" i="9"/>
  <c r="K375" i="9"/>
  <c r="H375" i="9"/>
  <c r="G375" i="9"/>
  <c r="A375" i="9"/>
  <c r="Y374" i="9"/>
  <c r="V374" i="9"/>
  <c r="S374" i="9"/>
  <c r="Q374" i="9"/>
  <c r="O374" i="9"/>
  <c r="N374" i="9"/>
  <c r="M374" i="9"/>
  <c r="L374" i="9"/>
  <c r="P374" i="9" s="1"/>
  <c r="K374" i="9"/>
  <c r="J374" i="9"/>
  <c r="F374" i="9"/>
  <c r="E374" i="9"/>
  <c r="W374" i="9" s="1"/>
  <c r="D374" i="9"/>
  <c r="X374" i="9" s="1"/>
  <c r="A374" i="9"/>
  <c r="U373" i="9"/>
  <c r="T373" i="9"/>
  <c r="S373" i="9"/>
  <c r="R373" i="9"/>
  <c r="Q373" i="9"/>
  <c r="P373" i="9"/>
  <c r="K373" i="9"/>
  <c r="H373" i="9"/>
  <c r="G373" i="9"/>
  <c r="I373" i="9" s="1"/>
  <c r="A373" i="9"/>
  <c r="U372" i="9"/>
  <c r="T372" i="9"/>
  <c r="S372" i="9"/>
  <c r="R372" i="9"/>
  <c r="Q372" i="9"/>
  <c r="P372" i="9"/>
  <c r="K372" i="9"/>
  <c r="H372" i="9"/>
  <c r="I372" i="9" s="1"/>
  <c r="G372" i="9"/>
  <c r="U371" i="9"/>
  <c r="T371" i="9"/>
  <c r="S371" i="9"/>
  <c r="R371" i="9"/>
  <c r="Q371" i="9"/>
  <c r="P371" i="9"/>
  <c r="K371" i="9"/>
  <c r="I371" i="9"/>
  <c r="H371" i="9"/>
  <c r="G371" i="9"/>
  <c r="U370" i="9"/>
  <c r="T370" i="9"/>
  <c r="S370" i="9"/>
  <c r="R370" i="9"/>
  <c r="Q370" i="9"/>
  <c r="P370" i="9"/>
  <c r="K370" i="9"/>
  <c r="H370" i="9"/>
  <c r="I370" i="9" s="1"/>
  <c r="G370" i="9"/>
  <c r="A370" i="9"/>
  <c r="U369" i="9"/>
  <c r="T369" i="9"/>
  <c r="S369" i="9"/>
  <c r="R369" i="9"/>
  <c r="Q369" i="9"/>
  <c r="P369" i="9"/>
  <c r="K369" i="9"/>
  <c r="I369" i="9"/>
  <c r="H369" i="9"/>
  <c r="G369" i="9"/>
  <c r="A369" i="9"/>
  <c r="U368" i="9"/>
  <c r="T368" i="9"/>
  <c r="S368" i="9"/>
  <c r="R368" i="9"/>
  <c r="Q368" i="9"/>
  <c r="P368" i="9"/>
  <c r="K368" i="9"/>
  <c r="I368" i="9"/>
  <c r="H368" i="9"/>
  <c r="G368" i="9"/>
  <c r="A368" i="9"/>
  <c r="U367" i="9"/>
  <c r="T367" i="9"/>
  <c r="S367" i="9"/>
  <c r="R367" i="9"/>
  <c r="Q367" i="9"/>
  <c r="P367" i="9"/>
  <c r="K367" i="9"/>
  <c r="I367" i="9"/>
  <c r="H367" i="9"/>
  <c r="G367" i="9"/>
  <c r="A367" i="9"/>
  <c r="X366" i="9"/>
  <c r="V366" i="9"/>
  <c r="U366" i="9"/>
  <c r="S366" i="9"/>
  <c r="P366" i="9"/>
  <c r="O366" i="9"/>
  <c r="Q366" i="9" s="1"/>
  <c r="N366" i="9"/>
  <c r="M366" i="9"/>
  <c r="L366" i="9"/>
  <c r="R366" i="9" s="1"/>
  <c r="K366" i="9"/>
  <c r="J366" i="9"/>
  <c r="F366" i="9"/>
  <c r="E366" i="9"/>
  <c r="D366" i="9"/>
  <c r="A366" i="9"/>
  <c r="U365" i="9"/>
  <c r="T365" i="9"/>
  <c r="S365" i="9"/>
  <c r="R365" i="9"/>
  <c r="Q365" i="9"/>
  <c r="P365" i="9"/>
  <c r="K365" i="9"/>
  <c r="I365" i="9"/>
  <c r="H365" i="9"/>
  <c r="G365" i="9"/>
  <c r="A365" i="9"/>
  <c r="U364" i="9"/>
  <c r="T364" i="9"/>
  <c r="S364" i="9"/>
  <c r="R364" i="9"/>
  <c r="Q364" i="9"/>
  <c r="P364" i="9"/>
  <c r="K364" i="9"/>
  <c r="I364" i="9"/>
  <c r="H364" i="9"/>
  <c r="G364" i="9"/>
  <c r="U363" i="9"/>
  <c r="T363" i="9"/>
  <c r="S363" i="9"/>
  <c r="R363" i="9"/>
  <c r="Q363" i="9"/>
  <c r="P363" i="9"/>
  <c r="K363" i="9"/>
  <c r="H363" i="9"/>
  <c r="I363" i="9" s="1"/>
  <c r="G363" i="9"/>
  <c r="U362" i="9"/>
  <c r="T362" i="9"/>
  <c r="S362" i="9"/>
  <c r="R362" i="9"/>
  <c r="Q362" i="9"/>
  <c r="P362" i="9"/>
  <c r="K362" i="9"/>
  <c r="H362" i="9"/>
  <c r="I362" i="9" s="1"/>
  <c r="G362" i="9"/>
  <c r="A362" i="9"/>
  <c r="U361" i="9"/>
  <c r="T361" i="9"/>
  <c r="S361" i="9"/>
  <c r="R361" i="9"/>
  <c r="Q361" i="9"/>
  <c r="P361" i="9"/>
  <c r="K361" i="9"/>
  <c r="H361" i="9"/>
  <c r="I361" i="9" s="1"/>
  <c r="G361" i="9"/>
  <c r="A361" i="9"/>
  <c r="U360" i="9"/>
  <c r="T360" i="9"/>
  <c r="T366" i="9" s="1"/>
  <c r="S360" i="9"/>
  <c r="R360" i="9"/>
  <c r="Q360" i="9"/>
  <c r="P360" i="9"/>
  <c r="K360" i="9"/>
  <c r="H360" i="9"/>
  <c r="I360" i="9" s="1"/>
  <c r="G360" i="9"/>
  <c r="A360" i="9"/>
  <c r="U359" i="9"/>
  <c r="T359" i="9"/>
  <c r="S359" i="9"/>
  <c r="R359" i="9"/>
  <c r="Q359" i="9"/>
  <c r="P359" i="9"/>
  <c r="K359" i="9"/>
  <c r="I359" i="9"/>
  <c r="H359" i="9"/>
  <c r="G359" i="9"/>
  <c r="A359" i="9"/>
  <c r="X358" i="9"/>
  <c r="W358" i="9"/>
  <c r="V358" i="9"/>
  <c r="U358" i="9"/>
  <c r="R358" i="9"/>
  <c r="O358" i="9"/>
  <c r="N358" i="9"/>
  <c r="M358" i="9"/>
  <c r="L358" i="9"/>
  <c r="J358" i="9"/>
  <c r="G358" i="9"/>
  <c r="F358" i="9"/>
  <c r="E358" i="9"/>
  <c r="D358" i="9"/>
  <c r="A358" i="9"/>
  <c r="U357" i="9"/>
  <c r="T357" i="9"/>
  <c r="S357" i="9"/>
  <c r="R357" i="9"/>
  <c r="Q357" i="9"/>
  <c r="P357" i="9"/>
  <c r="K357" i="9"/>
  <c r="H357" i="9"/>
  <c r="I357" i="9" s="1"/>
  <c r="G357" i="9"/>
  <c r="A357" i="9"/>
  <c r="U356" i="9"/>
  <c r="T356" i="9"/>
  <c r="S356" i="9"/>
  <c r="R356" i="9"/>
  <c r="Q356" i="9"/>
  <c r="P356" i="9"/>
  <c r="K356" i="9"/>
  <c r="H356" i="9"/>
  <c r="I356" i="9" s="1"/>
  <c r="G356" i="9"/>
  <c r="U355" i="9"/>
  <c r="T355" i="9"/>
  <c r="S355" i="9"/>
  <c r="R355" i="9"/>
  <c r="Q355" i="9"/>
  <c r="P355" i="9"/>
  <c r="K355" i="9"/>
  <c r="H355" i="9"/>
  <c r="I355" i="9" s="1"/>
  <c r="G355" i="9"/>
  <c r="U354" i="9"/>
  <c r="T354" i="9"/>
  <c r="S354" i="9"/>
  <c r="R354" i="9"/>
  <c r="Q354" i="9"/>
  <c r="P354" i="9"/>
  <c r="K354" i="9"/>
  <c r="H354" i="9"/>
  <c r="I354" i="9" s="1"/>
  <c r="G354" i="9"/>
  <c r="A354" i="9"/>
  <c r="U353" i="9"/>
  <c r="T353" i="9"/>
  <c r="S353" i="9"/>
  <c r="R353" i="9"/>
  <c r="Q353" i="9"/>
  <c r="P353" i="9"/>
  <c r="K353" i="9"/>
  <c r="H353" i="9"/>
  <c r="G353" i="9"/>
  <c r="A353" i="9"/>
  <c r="U352" i="9"/>
  <c r="T352" i="9"/>
  <c r="S352" i="9"/>
  <c r="R352" i="9"/>
  <c r="Q352" i="9"/>
  <c r="P352" i="9"/>
  <c r="K352" i="9"/>
  <c r="H352" i="9"/>
  <c r="I352" i="9" s="1"/>
  <c r="G352" i="9"/>
  <c r="A352" i="9"/>
  <c r="U351" i="9"/>
  <c r="T351" i="9"/>
  <c r="T358" i="9" s="1"/>
  <c r="S351" i="9"/>
  <c r="R351" i="9"/>
  <c r="Q351" i="9"/>
  <c r="P351" i="9"/>
  <c r="K351" i="9"/>
  <c r="H351" i="9"/>
  <c r="I351" i="9" s="1"/>
  <c r="G351" i="9"/>
  <c r="A351" i="9"/>
  <c r="Y350" i="9"/>
  <c r="W350" i="9"/>
  <c r="T350" i="9"/>
  <c r="O350" i="9"/>
  <c r="N350" i="9"/>
  <c r="M350" i="9"/>
  <c r="L350" i="9"/>
  <c r="J350" i="9"/>
  <c r="K350" i="9" s="1"/>
  <c r="G350" i="9"/>
  <c r="F350" i="9"/>
  <c r="E350" i="9"/>
  <c r="D350" i="9"/>
  <c r="A350" i="9"/>
  <c r="U349" i="9"/>
  <c r="T349" i="9"/>
  <c r="S349" i="9"/>
  <c r="R349" i="9"/>
  <c r="Q349" i="9"/>
  <c r="P349" i="9"/>
  <c r="K349" i="9"/>
  <c r="H349" i="9"/>
  <c r="G349" i="9"/>
  <c r="A349" i="9"/>
  <c r="U348" i="9"/>
  <c r="T348" i="9"/>
  <c r="S348" i="9"/>
  <c r="R348" i="9"/>
  <c r="Q348" i="9"/>
  <c r="P348" i="9"/>
  <c r="K348" i="9"/>
  <c r="H348" i="9"/>
  <c r="I348" i="9" s="1"/>
  <c r="G348" i="9"/>
  <c r="U347" i="9"/>
  <c r="T347" i="9"/>
  <c r="S347" i="9"/>
  <c r="R347" i="9"/>
  <c r="Q347" i="9"/>
  <c r="P347" i="9"/>
  <c r="K347" i="9"/>
  <c r="H347" i="9"/>
  <c r="G347" i="9"/>
  <c r="U346" i="9"/>
  <c r="T346" i="9"/>
  <c r="S346" i="9"/>
  <c r="R346" i="9"/>
  <c r="Q346" i="9"/>
  <c r="P346" i="9"/>
  <c r="K346" i="9"/>
  <c r="I346" i="9"/>
  <c r="H346" i="9"/>
  <c r="G346" i="9"/>
  <c r="A346" i="9"/>
  <c r="U345" i="9"/>
  <c r="T345" i="9"/>
  <c r="S345" i="9"/>
  <c r="R345" i="9"/>
  <c r="Q345" i="9"/>
  <c r="P345" i="9"/>
  <c r="K345" i="9"/>
  <c r="I345" i="9"/>
  <c r="H345" i="9"/>
  <c r="G345" i="9"/>
  <c r="A345" i="9"/>
  <c r="U344" i="9"/>
  <c r="T344" i="9"/>
  <c r="S344" i="9"/>
  <c r="R344" i="9"/>
  <c r="Q344" i="9"/>
  <c r="P344" i="9"/>
  <c r="K344" i="9"/>
  <c r="H344" i="9"/>
  <c r="G344" i="9"/>
  <c r="A344" i="9"/>
  <c r="U343" i="9"/>
  <c r="T343" i="9"/>
  <c r="S343" i="9"/>
  <c r="R343" i="9"/>
  <c r="Q343" i="9"/>
  <c r="P343" i="9"/>
  <c r="K343" i="9"/>
  <c r="H343" i="9"/>
  <c r="I343" i="9" s="1"/>
  <c r="G343" i="9"/>
  <c r="A343" i="9"/>
  <c r="Y342" i="9"/>
  <c r="V342" i="9"/>
  <c r="S342" i="9"/>
  <c r="Q342" i="9"/>
  <c r="O342" i="9"/>
  <c r="N342" i="9"/>
  <c r="M342" i="9"/>
  <c r="L342" i="9"/>
  <c r="P342" i="9" s="1"/>
  <c r="K342" i="9"/>
  <c r="J342" i="9"/>
  <c r="F342" i="9"/>
  <c r="E342" i="9"/>
  <c r="W342" i="9" s="1"/>
  <c r="D342" i="9"/>
  <c r="X342" i="9" s="1"/>
  <c r="A342" i="9"/>
  <c r="U341" i="9"/>
  <c r="T341" i="9"/>
  <c r="S341" i="9"/>
  <c r="R341" i="9"/>
  <c r="Q341" i="9"/>
  <c r="P341" i="9"/>
  <c r="K341" i="9"/>
  <c r="H341" i="9"/>
  <c r="G341" i="9"/>
  <c r="I341" i="9" s="1"/>
  <c r="A341" i="9"/>
  <c r="U340" i="9"/>
  <c r="T340" i="9"/>
  <c r="S340" i="9"/>
  <c r="R340" i="9"/>
  <c r="Q340" i="9"/>
  <c r="P340" i="9"/>
  <c r="K340" i="9"/>
  <c r="H340" i="9"/>
  <c r="G340" i="9"/>
  <c r="U339" i="9"/>
  <c r="T339" i="9"/>
  <c r="S339" i="9"/>
  <c r="R339" i="9"/>
  <c r="Q339" i="9"/>
  <c r="P339" i="9"/>
  <c r="K339" i="9"/>
  <c r="I339" i="9"/>
  <c r="H339" i="9"/>
  <c r="G339" i="9"/>
  <c r="U338" i="9"/>
  <c r="T338" i="9"/>
  <c r="S338" i="9"/>
  <c r="R338" i="9"/>
  <c r="Q338" i="9"/>
  <c r="P338" i="9"/>
  <c r="K338" i="9"/>
  <c r="H338" i="9"/>
  <c r="I338" i="9" s="1"/>
  <c r="G338" i="9"/>
  <c r="A338" i="9"/>
  <c r="U337" i="9"/>
  <c r="T337" i="9"/>
  <c r="S337" i="9"/>
  <c r="R337" i="9"/>
  <c r="Q337" i="9"/>
  <c r="P337" i="9"/>
  <c r="K337" i="9"/>
  <c r="I337" i="9"/>
  <c r="H337" i="9"/>
  <c r="G337" i="9"/>
  <c r="A337" i="9"/>
  <c r="U336" i="9"/>
  <c r="T336" i="9"/>
  <c r="S336" i="9"/>
  <c r="R336" i="9"/>
  <c r="Q336" i="9"/>
  <c r="P336" i="9"/>
  <c r="K336" i="9"/>
  <c r="I336" i="9"/>
  <c r="H336" i="9"/>
  <c r="G336" i="9"/>
  <c r="A336" i="9"/>
  <c r="U335" i="9"/>
  <c r="T335" i="9"/>
  <c r="S335" i="9"/>
  <c r="R335" i="9"/>
  <c r="Q335" i="9"/>
  <c r="P335" i="9"/>
  <c r="K335" i="9"/>
  <c r="H335" i="9"/>
  <c r="G335" i="9"/>
  <c r="I335" i="9" s="1"/>
  <c r="A335" i="9"/>
  <c r="X334" i="9"/>
  <c r="V334" i="9"/>
  <c r="U334" i="9"/>
  <c r="S334" i="9"/>
  <c r="P334" i="9"/>
  <c r="O334" i="9"/>
  <c r="Q334" i="9" s="1"/>
  <c r="N334" i="9"/>
  <c r="M334" i="9"/>
  <c r="L334" i="9"/>
  <c r="R334" i="9" s="1"/>
  <c r="J334" i="9"/>
  <c r="F334" i="9"/>
  <c r="E334" i="9"/>
  <c r="D334" i="9"/>
  <c r="A334" i="9"/>
  <c r="U333" i="9"/>
  <c r="T333" i="9"/>
  <c r="S333" i="9"/>
  <c r="R333" i="9"/>
  <c r="Q333" i="9"/>
  <c r="P333" i="9"/>
  <c r="K333" i="9"/>
  <c r="I333" i="9"/>
  <c r="H333" i="9"/>
  <c r="G333" i="9"/>
  <c r="A333" i="9"/>
  <c r="U332" i="9"/>
  <c r="T332" i="9"/>
  <c r="S332" i="9"/>
  <c r="R332" i="9"/>
  <c r="Q332" i="9"/>
  <c r="P332" i="9"/>
  <c r="K332" i="9"/>
  <c r="I332" i="9"/>
  <c r="H332" i="9"/>
  <c r="G332" i="9"/>
  <c r="U331" i="9"/>
  <c r="T331" i="9"/>
  <c r="S331" i="9"/>
  <c r="R331" i="9"/>
  <c r="Q331" i="9"/>
  <c r="P331" i="9"/>
  <c r="K331" i="9"/>
  <c r="H331" i="9"/>
  <c r="I331" i="9" s="1"/>
  <c r="G331" i="9"/>
  <c r="U330" i="9"/>
  <c r="T330" i="9"/>
  <c r="S330" i="9"/>
  <c r="R330" i="9"/>
  <c r="Q330" i="9"/>
  <c r="P330" i="9"/>
  <c r="K330" i="9"/>
  <c r="H330" i="9"/>
  <c r="I330" i="9" s="1"/>
  <c r="G330" i="9"/>
  <c r="A330" i="9"/>
  <c r="U329" i="9"/>
  <c r="T329" i="9"/>
  <c r="S329" i="9"/>
  <c r="R329" i="9"/>
  <c r="Q329" i="9"/>
  <c r="P329" i="9"/>
  <c r="K329" i="9"/>
  <c r="H329" i="9"/>
  <c r="I329" i="9" s="1"/>
  <c r="G329" i="9"/>
  <c r="A329" i="9"/>
  <c r="U328" i="9"/>
  <c r="T328" i="9"/>
  <c r="T334" i="9" s="1"/>
  <c r="S328" i="9"/>
  <c r="R328" i="9"/>
  <c r="Q328" i="9"/>
  <c r="P328" i="9"/>
  <c r="K328" i="9"/>
  <c r="H328" i="9"/>
  <c r="I328" i="9" s="1"/>
  <c r="G328" i="9"/>
  <c r="A328" i="9"/>
  <c r="U327" i="9"/>
  <c r="T327" i="9"/>
  <c r="S327" i="9"/>
  <c r="R327" i="9"/>
  <c r="Q327" i="9"/>
  <c r="P327" i="9"/>
  <c r="K327" i="9"/>
  <c r="I327" i="9"/>
  <c r="H327" i="9"/>
  <c r="G327" i="9"/>
  <c r="A327" i="9"/>
  <c r="X326" i="9"/>
  <c r="W326" i="9"/>
  <c r="V326" i="9"/>
  <c r="U326" i="9"/>
  <c r="R326" i="9"/>
  <c r="O326" i="9"/>
  <c r="N326" i="9"/>
  <c r="M326" i="9"/>
  <c r="L326" i="9"/>
  <c r="J326" i="9"/>
  <c r="G326" i="9"/>
  <c r="F326" i="9"/>
  <c r="E326" i="9"/>
  <c r="D326" i="9"/>
  <c r="A326" i="9"/>
  <c r="U325" i="9"/>
  <c r="T325" i="9"/>
  <c r="S325" i="9"/>
  <c r="R325" i="9"/>
  <c r="Q325" i="9"/>
  <c r="P325" i="9"/>
  <c r="K325" i="9"/>
  <c r="H325" i="9"/>
  <c r="I325" i="9" s="1"/>
  <c r="G325" i="9"/>
  <c r="A325" i="9"/>
  <c r="U324" i="9"/>
  <c r="T324" i="9"/>
  <c r="S324" i="9"/>
  <c r="R324" i="9"/>
  <c r="Q324" i="9"/>
  <c r="P324" i="9"/>
  <c r="K324" i="9"/>
  <c r="H324" i="9"/>
  <c r="I324" i="9" s="1"/>
  <c r="G324" i="9"/>
  <c r="U323" i="9"/>
  <c r="T323" i="9"/>
  <c r="S323" i="9"/>
  <c r="R323" i="9"/>
  <c r="Q323" i="9"/>
  <c r="P323" i="9"/>
  <c r="K323" i="9"/>
  <c r="H323" i="9"/>
  <c r="I323" i="9" s="1"/>
  <c r="G323" i="9"/>
  <c r="U322" i="9"/>
  <c r="T322" i="9"/>
  <c r="S322" i="9"/>
  <c r="R322" i="9"/>
  <c r="Q322" i="9"/>
  <c r="P322" i="9"/>
  <c r="K322" i="9"/>
  <c r="H322" i="9"/>
  <c r="G322" i="9"/>
  <c r="A322" i="9"/>
  <c r="U321" i="9"/>
  <c r="T321" i="9"/>
  <c r="S321" i="9"/>
  <c r="R321" i="9"/>
  <c r="Q321" i="9"/>
  <c r="P321" i="9"/>
  <c r="K321" i="9"/>
  <c r="H321" i="9"/>
  <c r="G321" i="9"/>
  <c r="A321" i="9"/>
  <c r="U320" i="9"/>
  <c r="T320" i="9"/>
  <c r="S320" i="9"/>
  <c r="R320" i="9"/>
  <c r="Q320" i="9"/>
  <c r="P320" i="9"/>
  <c r="K320" i="9"/>
  <c r="H320" i="9"/>
  <c r="I320" i="9" s="1"/>
  <c r="G320" i="9"/>
  <c r="A320" i="9"/>
  <c r="U319" i="9"/>
  <c r="T319" i="9"/>
  <c r="S319" i="9"/>
  <c r="R319" i="9"/>
  <c r="Q319" i="9"/>
  <c r="P319" i="9"/>
  <c r="K319" i="9"/>
  <c r="H319" i="9"/>
  <c r="I319" i="9" s="1"/>
  <c r="G319" i="9"/>
  <c r="A319" i="9"/>
  <c r="Y318" i="9"/>
  <c r="W318" i="9"/>
  <c r="Q318" i="9"/>
  <c r="O318" i="9"/>
  <c r="N318" i="9"/>
  <c r="M318" i="9"/>
  <c r="L318" i="9"/>
  <c r="J318" i="9"/>
  <c r="K318" i="9" s="1"/>
  <c r="G318" i="9"/>
  <c r="F318" i="9"/>
  <c r="E318" i="9"/>
  <c r="D318" i="9"/>
  <c r="A318" i="9"/>
  <c r="U317" i="9"/>
  <c r="T317" i="9"/>
  <c r="S317" i="9"/>
  <c r="R317" i="9"/>
  <c r="Q317" i="9"/>
  <c r="P317" i="9"/>
  <c r="K317" i="9"/>
  <c r="H317" i="9"/>
  <c r="I317" i="9" s="1"/>
  <c r="G317" i="9"/>
  <c r="A317" i="9"/>
  <c r="U316" i="9"/>
  <c r="T316" i="9"/>
  <c r="S316" i="9"/>
  <c r="R316" i="9"/>
  <c r="Q316" i="9"/>
  <c r="P316" i="9"/>
  <c r="K316" i="9"/>
  <c r="H316" i="9"/>
  <c r="I316" i="9" s="1"/>
  <c r="G316" i="9"/>
  <c r="U315" i="9"/>
  <c r="T315" i="9"/>
  <c r="S315" i="9"/>
  <c r="R315" i="9"/>
  <c r="Q315" i="9"/>
  <c r="P315" i="9"/>
  <c r="K315" i="9"/>
  <c r="H315" i="9"/>
  <c r="G315" i="9"/>
  <c r="U314" i="9"/>
  <c r="T314" i="9"/>
  <c r="S314" i="9"/>
  <c r="R314" i="9"/>
  <c r="Q314" i="9"/>
  <c r="P314" i="9"/>
  <c r="K314" i="9"/>
  <c r="I314" i="9"/>
  <c r="H314" i="9"/>
  <c r="G314" i="9"/>
  <c r="A314" i="9"/>
  <c r="U313" i="9"/>
  <c r="T313" i="9"/>
  <c r="S313" i="9"/>
  <c r="R313" i="9"/>
  <c r="Q313" i="9"/>
  <c r="P313" i="9"/>
  <c r="K313" i="9"/>
  <c r="H313" i="9"/>
  <c r="G313" i="9"/>
  <c r="I313" i="9" s="1"/>
  <c r="A313" i="9"/>
  <c r="U312" i="9"/>
  <c r="T312" i="9"/>
  <c r="S312" i="9"/>
  <c r="R312" i="9"/>
  <c r="Q312" i="9"/>
  <c r="P312" i="9"/>
  <c r="K312" i="9"/>
  <c r="H312" i="9"/>
  <c r="I312" i="9" s="1"/>
  <c r="G312" i="9"/>
  <c r="A312" i="9"/>
  <c r="U311" i="9"/>
  <c r="T311" i="9"/>
  <c r="T318" i="9" s="1"/>
  <c r="S311" i="9"/>
  <c r="R311" i="9"/>
  <c r="Q311" i="9"/>
  <c r="P311" i="9"/>
  <c r="K311" i="9"/>
  <c r="H311" i="9"/>
  <c r="G311" i="9"/>
  <c r="A311" i="9"/>
  <c r="Y310" i="9"/>
  <c r="V310" i="9"/>
  <c r="S310" i="9"/>
  <c r="Q310" i="9"/>
  <c r="O310" i="9"/>
  <c r="N310" i="9"/>
  <c r="M310" i="9"/>
  <c r="L310" i="9"/>
  <c r="K310" i="9"/>
  <c r="J310" i="9"/>
  <c r="F310" i="9"/>
  <c r="E310" i="9"/>
  <c r="W310" i="9" s="1"/>
  <c r="D310" i="9"/>
  <c r="A310" i="9"/>
  <c r="U309" i="9"/>
  <c r="T309" i="9"/>
  <c r="S309" i="9"/>
  <c r="R309" i="9"/>
  <c r="Q309" i="9"/>
  <c r="P309" i="9"/>
  <c r="K309" i="9"/>
  <c r="I309" i="9"/>
  <c r="H309" i="9"/>
  <c r="G309" i="9"/>
  <c r="A309" i="9"/>
  <c r="U308" i="9"/>
  <c r="T308" i="9"/>
  <c r="S308" i="9"/>
  <c r="R308" i="9"/>
  <c r="Q308" i="9"/>
  <c r="P308" i="9"/>
  <c r="K308" i="9"/>
  <c r="H308" i="9"/>
  <c r="I308" i="9" s="1"/>
  <c r="G308" i="9"/>
  <c r="U307" i="9"/>
  <c r="T307" i="9"/>
  <c r="S307" i="9"/>
  <c r="R307" i="9"/>
  <c r="Q307" i="9"/>
  <c r="P307" i="9"/>
  <c r="K307" i="9"/>
  <c r="I307" i="9"/>
  <c r="H307" i="9"/>
  <c r="G307" i="9"/>
  <c r="U306" i="9"/>
  <c r="T306" i="9"/>
  <c r="S306" i="9"/>
  <c r="R306" i="9"/>
  <c r="Q306" i="9"/>
  <c r="P306" i="9"/>
  <c r="K306" i="9"/>
  <c r="H306" i="9"/>
  <c r="I306" i="9" s="1"/>
  <c r="G306" i="9"/>
  <c r="A306" i="9"/>
  <c r="U305" i="9"/>
  <c r="T305" i="9"/>
  <c r="S305" i="9"/>
  <c r="R305" i="9"/>
  <c r="Q305" i="9"/>
  <c r="P305" i="9"/>
  <c r="K305" i="9"/>
  <c r="I305" i="9"/>
  <c r="H305" i="9"/>
  <c r="G305" i="9"/>
  <c r="A305" i="9"/>
  <c r="U304" i="9"/>
  <c r="T304" i="9"/>
  <c r="S304" i="9"/>
  <c r="R304" i="9"/>
  <c r="Q304" i="9"/>
  <c r="P304" i="9"/>
  <c r="K304" i="9"/>
  <c r="I304" i="9"/>
  <c r="H304" i="9"/>
  <c r="G304" i="9"/>
  <c r="A304" i="9"/>
  <c r="U303" i="9"/>
  <c r="T303" i="9"/>
  <c r="S303" i="9"/>
  <c r="R303" i="9"/>
  <c r="Q303" i="9"/>
  <c r="P303" i="9"/>
  <c r="K303" i="9"/>
  <c r="H303" i="9"/>
  <c r="G303" i="9"/>
  <c r="I303" i="9" s="1"/>
  <c r="A303" i="9"/>
  <c r="X302" i="9"/>
  <c r="V302" i="9"/>
  <c r="U302" i="9"/>
  <c r="S302" i="9"/>
  <c r="P302" i="9"/>
  <c r="O302" i="9"/>
  <c r="Q302" i="9" s="1"/>
  <c r="N302" i="9"/>
  <c r="M302" i="9"/>
  <c r="L302" i="9"/>
  <c r="R302" i="9" s="1"/>
  <c r="J302" i="9"/>
  <c r="F302" i="9"/>
  <c r="E302" i="9"/>
  <c r="D302" i="9"/>
  <c r="A302" i="9"/>
  <c r="U301" i="9"/>
  <c r="T301" i="9"/>
  <c r="S301" i="9"/>
  <c r="R301" i="9"/>
  <c r="Q301" i="9"/>
  <c r="P301" i="9"/>
  <c r="K301" i="9"/>
  <c r="I301" i="9"/>
  <c r="H301" i="9"/>
  <c r="G301" i="9"/>
  <c r="A301" i="9"/>
  <c r="U300" i="9"/>
  <c r="T300" i="9"/>
  <c r="S300" i="9"/>
  <c r="R300" i="9"/>
  <c r="Q300" i="9"/>
  <c r="P300" i="9"/>
  <c r="K300" i="9"/>
  <c r="I300" i="9"/>
  <c r="H300" i="9"/>
  <c r="G300" i="9"/>
  <c r="U299" i="9"/>
  <c r="T299" i="9"/>
  <c r="S299" i="9"/>
  <c r="R299" i="9"/>
  <c r="Q299" i="9"/>
  <c r="P299" i="9"/>
  <c r="K299" i="9"/>
  <c r="H299" i="9"/>
  <c r="I299" i="9" s="1"/>
  <c r="G299" i="9"/>
  <c r="U298" i="9"/>
  <c r="T298" i="9"/>
  <c r="S298" i="9"/>
  <c r="R298" i="9"/>
  <c r="Q298" i="9"/>
  <c r="P298" i="9"/>
  <c r="K298" i="9"/>
  <c r="H298" i="9"/>
  <c r="I298" i="9" s="1"/>
  <c r="G298" i="9"/>
  <c r="A298" i="9"/>
  <c r="U297" i="9"/>
  <c r="T297" i="9"/>
  <c r="S297" i="9"/>
  <c r="R297" i="9"/>
  <c r="Q297" i="9"/>
  <c r="P297" i="9"/>
  <c r="K297" i="9"/>
  <c r="H297" i="9"/>
  <c r="I297" i="9" s="1"/>
  <c r="G297" i="9"/>
  <c r="A297" i="9"/>
  <c r="U296" i="9"/>
  <c r="T296" i="9"/>
  <c r="T302" i="9" s="1"/>
  <c r="S296" i="9"/>
  <c r="R296" i="9"/>
  <c r="Q296" i="9"/>
  <c r="P296" i="9"/>
  <c r="K296" i="9"/>
  <c r="I296" i="9"/>
  <c r="H296" i="9"/>
  <c r="G296" i="9"/>
  <c r="A296" i="9"/>
  <c r="U295" i="9"/>
  <c r="T295" i="9"/>
  <c r="S295" i="9"/>
  <c r="R295" i="9"/>
  <c r="Q295" i="9"/>
  <c r="P295" i="9"/>
  <c r="K295" i="9"/>
  <c r="I295" i="9"/>
  <c r="H295" i="9"/>
  <c r="G295" i="9"/>
  <c r="A295" i="9"/>
  <c r="X294" i="9"/>
  <c r="W294" i="9"/>
  <c r="V294" i="9"/>
  <c r="U294" i="9"/>
  <c r="R294" i="9"/>
  <c r="O294" i="9"/>
  <c r="N294" i="9"/>
  <c r="M294" i="9"/>
  <c r="L294" i="9"/>
  <c r="J294" i="9"/>
  <c r="G294" i="9"/>
  <c r="F294" i="9"/>
  <c r="E294" i="9"/>
  <c r="D294" i="9"/>
  <c r="A294" i="9"/>
  <c r="U293" i="9"/>
  <c r="T293" i="9"/>
  <c r="S293" i="9"/>
  <c r="R293" i="9"/>
  <c r="Q293" i="9"/>
  <c r="P293" i="9"/>
  <c r="K293" i="9"/>
  <c r="H293" i="9"/>
  <c r="I293" i="9" s="1"/>
  <c r="G293" i="9"/>
  <c r="A293" i="9"/>
  <c r="U292" i="9"/>
  <c r="T292" i="9"/>
  <c r="S292" i="9"/>
  <c r="R292" i="9"/>
  <c r="Q292" i="9"/>
  <c r="P292" i="9"/>
  <c r="K292" i="9"/>
  <c r="H292" i="9"/>
  <c r="I292" i="9" s="1"/>
  <c r="G292" i="9"/>
  <c r="U291" i="9"/>
  <c r="T291" i="9"/>
  <c r="S291" i="9"/>
  <c r="R291" i="9"/>
  <c r="Q291" i="9"/>
  <c r="P291" i="9"/>
  <c r="K291" i="9"/>
  <c r="H291" i="9"/>
  <c r="I291" i="9" s="1"/>
  <c r="G291" i="9"/>
  <c r="U290" i="9"/>
  <c r="T290" i="9"/>
  <c r="S290" i="9"/>
  <c r="R290" i="9"/>
  <c r="Q290" i="9"/>
  <c r="P290" i="9"/>
  <c r="K290" i="9"/>
  <c r="H290" i="9"/>
  <c r="G290" i="9"/>
  <c r="A290" i="9"/>
  <c r="U289" i="9"/>
  <c r="T289" i="9"/>
  <c r="S289" i="9"/>
  <c r="R289" i="9"/>
  <c r="Q289" i="9"/>
  <c r="P289" i="9"/>
  <c r="K289" i="9"/>
  <c r="H289" i="9"/>
  <c r="I289" i="9" s="1"/>
  <c r="G289" i="9"/>
  <c r="A289" i="9"/>
  <c r="U288" i="9"/>
  <c r="T288" i="9"/>
  <c r="S288" i="9"/>
  <c r="R288" i="9"/>
  <c r="Q288" i="9"/>
  <c r="P288" i="9"/>
  <c r="K288" i="9"/>
  <c r="H288" i="9"/>
  <c r="I288" i="9" s="1"/>
  <c r="G288" i="9"/>
  <c r="A288" i="9"/>
  <c r="U287" i="9"/>
  <c r="T287" i="9"/>
  <c r="S287" i="9"/>
  <c r="R287" i="9"/>
  <c r="Q287" i="9"/>
  <c r="P287" i="9"/>
  <c r="K287" i="9"/>
  <c r="H287" i="9"/>
  <c r="I287" i="9" s="1"/>
  <c r="G287" i="9"/>
  <c r="A287" i="9"/>
  <c r="Y286" i="9"/>
  <c r="W286" i="9"/>
  <c r="R286" i="9"/>
  <c r="O286" i="9"/>
  <c r="N286" i="9"/>
  <c r="M286" i="9"/>
  <c r="L286" i="9"/>
  <c r="J286" i="9"/>
  <c r="K286" i="9" s="1"/>
  <c r="G286" i="9"/>
  <c r="F286" i="9"/>
  <c r="E286" i="9"/>
  <c r="D286" i="9"/>
  <c r="A286" i="9"/>
  <c r="U285" i="9"/>
  <c r="T285" i="9"/>
  <c r="S285" i="9"/>
  <c r="R285" i="9"/>
  <c r="Q285" i="9"/>
  <c r="P285" i="9"/>
  <c r="K285" i="9"/>
  <c r="H285" i="9"/>
  <c r="G285" i="9"/>
  <c r="A285" i="9"/>
  <c r="U284" i="9"/>
  <c r="T284" i="9"/>
  <c r="S284" i="9"/>
  <c r="R284" i="9"/>
  <c r="Q284" i="9"/>
  <c r="P284" i="9"/>
  <c r="K284" i="9"/>
  <c r="H284" i="9"/>
  <c r="I284" i="9" s="1"/>
  <c r="G284" i="9"/>
  <c r="U283" i="9"/>
  <c r="T283" i="9"/>
  <c r="S283" i="9"/>
  <c r="R283" i="9"/>
  <c r="Q283" i="9"/>
  <c r="P283" i="9"/>
  <c r="K283" i="9"/>
  <c r="H283" i="9"/>
  <c r="G283" i="9"/>
  <c r="U282" i="9"/>
  <c r="T282" i="9"/>
  <c r="S282" i="9"/>
  <c r="R282" i="9"/>
  <c r="Q282" i="9"/>
  <c r="P282" i="9"/>
  <c r="K282" i="9"/>
  <c r="I282" i="9"/>
  <c r="H282" i="9"/>
  <c r="G282" i="9"/>
  <c r="A282" i="9"/>
  <c r="U281" i="9"/>
  <c r="T281" i="9"/>
  <c r="S281" i="9"/>
  <c r="R281" i="9"/>
  <c r="Q281" i="9"/>
  <c r="P281" i="9"/>
  <c r="K281" i="9"/>
  <c r="I281" i="9"/>
  <c r="H281" i="9"/>
  <c r="G281" i="9"/>
  <c r="A281" i="9"/>
  <c r="U280" i="9"/>
  <c r="T280" i="9"/>
  <c r="T286" i="9" s="1"/>
  <c r="S280" i="9"/>
  <c r="R280" i="9"/>
  <c r="Q280" i="9"/>
  <c r="P280" i="9"/>
  <c r="K280" i="9"/>
  <c r="H280" i="9"/>
  <c r="I280" i="9" s="1"/>
  <c r="G280" i="9"/>
  <c r="A280" i="9"/>
  <c r="U279" i="9"/>
  <c r="T279" i="9"/>
  <c r="S279" i="9"/>
  <c r="R279" i="9"/>
  <c r="Q279" i="9"/>
  <c r="P279" i="9"/>
  <c r="K279" i="9"/>
  <c r="H279" i="9"/>
  <c r="I279" i="9" s="1"/>
  <c r="G279" i="9"/>
  <c r="A279" i="9"/>
  <c r="Y278" i="9"/>
  <c r="V278" i="9"/>
  <c r="S278" i="9"/>
  <c r="O278" i="9"/>
  <c r="N278" i="9"/>
  <c r="M278" i="9"/>
  <c r="L278" i="9"/>
  <c r="K278" i="9"/>
  <c r="J278" i="9"/>
  <c r="F278" i="9"/>
  <c r="E278" i="9"/>
  <c r="W278" i="9" s="1"/>
  <c r="D278" i="9"/>
  <c r="A278" i="9"/>
  <c r="U277" i="9"/>
  <c r="T277" i="9"/>
  <c r="S277" i="9"/>
  <c r="R277" i="9"/>
  <c r="Q277" i="9"/>
  <c r="P277" i="9"/>
  <c r="K277" i="9"/>
  <c r="H277" i="9"/>
  <c r="G277" i="9"/>
  <c r="I277" i="9" s="1"/>
  <c r="A277" i="9"/>
  <c r="U276" i="9"/>
  <c r="T276" i="9"/>
  <c r="S276" i="9"/>
  <c r="R276" i="9"/>
  <c r="Q276" i="9"/>
  <c r="P276" i="9"/>
  <c r="K276" i="9"/>
  <c r="H276" i="9"/>
  <c r="G276" i="9"/>
  <c r="U275" i="9"/>
  <c r="T275" i="9"/>
  <c r="S275" i="9"/>
  <c r="R275" i="9"/>
  <c r="Q275" i="9"/>
  <c r="P275" i="9"/>
  <c r="K275" i="9"/>
  <c r="H275" i="9"/>
  <c r="G275" i="9"/>
  <c r="I275" i="9" s="1"/>
  <c r="U274" i="9"/>
  <c r="T274" i="9"/>
  <c r="S274" i="9"/>
  <c r="R274" i="9"/>
  <c r="Q274" i="9"/>
  <c r="P274" i="9"/>
  <c r="K274" i="9"/>
  <c r="I274" i="9"/>
  <c r="H274" i="9"/>
  <c r="G274" i="9"/>
  <c r="A274" i="9"/>
  <c r="U273" i="9"/>
  <c r="T273" i="9"/>
  <c r="S273" i="9"/>
  <c r="R273" i="9"/>
  <c r="Q273" i="9"/>
  <c r="P273" i="9"/>
  <c r="K273" i="9"/>
  <c r="I273" i="9"/>
  <c r="H273" i="9"/>
  <c r="G273" i="9"/>
  <c r="A273" i="9"/>
  <c r="U272" i="9"/>
  <c r="T272" i="9"/>
  <c r="S272" i="9"/>
  <c r="R272" i="9"/>
  <c r="Q272" i="9"/>
  <c r="P272" i="9"/>
  <c r="K272" i="9"/>
  <c r="H272" i="9"/>
  <c r="G272" i="9"/>
  <c r="I272" i="9" s="1"/>
  <c r="A272" i="9"/>
  <c r="U271" i="9"/>
  <c r="T271" i="9"/>
  <c r="T278" i="9" s="1"/>
  <c r="S271" i="9"/>
  <c r="R271" i="9"/>
  <c r="Q271" i="9"/>
  <c r="P271" i="9"/>
  <c r="K271" i="9"/>
  <c r="H271" i="9"/>
  <c r="G271" i="9"/>
  <c r="I271" i="9" s="1"/>
  <c r="A271" i="9"/>
  <c r="X270" i="9"/>
  <c r="V270" i="9"/>
  <c r="S270" i="9"/>
  <c r="P270" i="9"/>
  <c r="O270" i="9"/>
  <c r="Q270" i="9" s="1"/>
  <c r="N270" i="9"/>
  <c r="U270" i="9" s="1"/>
  <c r="M270" i="9"/>
  <c r="L270" i="9"/>
  <c r="R270" i="9" s="1"/>
  <c r="K270" i="9"/>
  <c r="J270" i="9"/>
  <c r="H270" i="9"/>
  <c r="F270" i="9"/>
  <c r="E270" i="9"/>
  <c r="D270" i="9"/>
  <c r="A270" i="9"/>
  <c r="U269" i="9"/>
  <c r="T269" i="9"/>
  <c r="S269" i="9"/>
  <c r="R269" i="9"/>
  <c r="Q269" i="9"/>
  <c r="P269" i="9"/>
  <c r="K269" i="9"/>
  <c r="I269" i="9"/>
  <c r="H269" i="9"/>
  <c r="G269" i="9"/>
  <c r="A269" i="9"/>
  <c r="U268" i="9"/>
  <c r="T268" i="9"/>
  <c r="S268" i="9"/>
  <c r="R268" i="9"/>
  <c r="Q268" i="9"/>
  <c r="P268" i="9"/>
  <c r="K268" i="9"/>
  <c r="I268" i="9"/>
  <c r="H268" i="9"/>
  <c r="G268" i="9"/>
  <c r="U267" i="9"/>
  <c r="T267" i="9"/>
  <c r="S267" i="9"/>
  <c r="R267" i="9"/>
  <c r="Q267" i="9"/>
  <c r="P267" i="9"/>
  <c r="K267" i="9"/>
  <c r="H267" i="9"/>
  <c r="I267" i="9" s="1"/>
  <c r="G267" i="9"/>
  <c r="U266" i="9"/>
  <c r="T266" i="9"/>
  <c r="S266" i="9"/>
  <c r="R266" i="9"/>
  <c r="Q266" i="9"/>
  <c r="P266" i="9"/>
  <c r="K266" i="9"/>
  <c r="H266" i="9"/>
  <c r="I266" i="9" s="1"/>
  <c r="G266" i="9"/>
  <c r="A266" i="9"/>
  <c r="U265" i="9"/>
  <c r="T265" i="9"/>
  <c r="S265" i="9"/>
  <c r="R265" i="9"/>
  <c r="Q265" i="9"/>
  <c r="P265" i="9"/>
  <c r="K265" i="9"/>
  <c r="H265" i="9"/>
  <c r="I265" i="9" s="1"/>
  <c r="G265" i="9"/>
  <c r="A265" i="9"/>
  <c r="U264" i="9"/>
  <c r="T264" i="9"/>
  <c r="T270" i="9" s="1"/>
  <c r="S264" i="9"/>
  <c r="R264" i="9"/>
  <c r="Q264" i="9"/>
  <c r="P264" i="9"/>
  <c r="K264" i="9"/>
  <c r="H264" i="9"/>
  <c r="I264" i="9" s="1"/>
  <c r="G264" i="9"/>
  <c r="A264" i="9"/>
  <c r="U263" i="9"/>
  <c r="T263" i="9"/>
  <c r="S263" i="9"/>
  <c r="R263" i="9"/>
  <c r="Q263" i="9"/>
  <c r="P263" i="9"/>
  <c r="K263" i="9"/>
  <c r="I263" i="9"/>
  <c r="H263" i="9"/>
  <c r="G263" i="9"/>
  <c r="A263" i="9"/>
  <c r="X262" i="9"/>
  <c r="W262" i="9"/>
  <c r="V262" i="9"/>
  <c r="U262" i="9"/>
  <c r="R262" i="9"/>
  <c r="P262" i="9"/>
  <c r="O262" i="9"/>
  <c r="N262" i="9"/>
  <c r="M262" i="9"/>
  <c r="L262" i="9"/>
  <c r="J262" i="9"/>
  <c r="F262" i="9"/>
  <c r="E262" i="9"/>
  <c r="D262" i="9"/>
  <c r="A262" i="9"/>
  <c r="U261" i="9"/>
  <c r="T261" i="9"/>
  <c r="S261" i="9"/>
  <c r="R261" i="9"/>
  <c r="Q261" i="9"/>
  <c r="P261" i="9"/>
  <c r="K261" i="9"/>
  <c r="H261" i="9"/>
  <c r="I261" i="9" s="1"/>
  <c r="G261" i="9"/>
  <c r="A261" i="9"/>
  <c r="U260" i="9"/>
  <c r="T260" i="9"/>
  <c r="S260" i="9"/>
  <c r="R260" i="9"/>
  <c r="Q260" i="9"/>
  <c r="P260" i="9"/>
  <c r="K260" i="9"/>
  <c r="I260" i="9"/>
  <c r="H260" i="9"/>
  <c r="G260" i="9"/>
  <c r="U259" i="9"/>
  <c r="T259" i="9"/>
  <c r="S259" i="9"/>
  <c r="R259" i="9"/>
  <c r="Q259" i="9"/>
  <c r="P259" i="9"/>
  <c r="K259" i="9"/>
  <c r="H259" i="9"/>
  <c r="I259" i="9" s="1"/>
  <c r="G259" i="9"/>
  <c r="U258" i="9"/>
  <c r="T258" i="9"/>
  <c r="S258" i="9"/>
  <c r="R258" i="9"/>
  <c r="Q258" i="9"/>
  <c r="P258" i="9"/>
  <c r="K258" i="9"/>
  <c r="H258" i="9"/>
  <c r="I258" i="9" s="1"/>
  <c r="G258" i="9"/>
  <c r="A258" i="9"/>
  <c r="U257" i="9"/>
  <c r="T257" i="9"/>
  <c r="S257" i="9"/>
  <c r="R257" i="9"/>
  <c r="Q257" i="9"/>
  <c r="P257" i="9"/>
  <c r="K257" i="9"/>
  <c r="H257" i="9"/>
  <c r="G257" i="9"/>
  <c r="A257" i="9"/>
  <c r="U256" i="9"/>
  <c r="T256" i="9"/>
  <c r="S256" i="9"/>
  <c r="R256" i="9"/>
  <c r="Q256" i="9"/>
  <c r="P256" i="9"/>
  <c r="K256" i="9"/>
  <c r="H256" i="9"/>
  <c r="I256" i="9" s="1"/>
  <c r="G256" i="9"/>
  <c r="A256" i="9"/>
  <c r="U255" i="9"/>
  <c r="T255" i="9"/>
  <c r="T262" i="9" s="1"/>
  <c r="S255" i="9"/>
  <c r="R255" i="9"/>
  <c r="Q255" i="9"/>
  <c r="P255" i="9"/>
  <c r="K255" i="9"/>
  <c r="H255" i="9"/>
  <c r="I255" i="9" s="1"/>
  <c r="G255" i="9"/>
  <c r="A255" i="9"/>
  <c r="Y254" i="9"/>
  <c r="W254" i="9"/>
  <c r="R254" i="9"/>
  <c r="Q254" i="9"/>
  <c r="O254" i="9"/>
  <c r="N254" i="9"/>
  <c r="M254" i="9"/>
  <c r="L254" i="9"/>
  <c r="J254" i="9"/>
  <c r="K254" i="9" s="1"/>
  <c r="G254" i="9"/>
  <c r="F254" i="9"/>
  <c r="E254" i="9"/>
  <c r="D254" i="9"/>
  <c r="A254" i="9"/>
  <c r="U253" i="9"/>
  <c r="T253" i="9"/>
  <c r="S253" i="9"/>
  <c r="R253" i="9"/>
  <c r="Q253" i="9"/>
  <c r="P253" i="9"/>
  <c r="K253" i="9"/>
  <c r="H253" i="9"/>
  <c r="I253" i="9" s="1"/>
  <c r="G253" i="9"/>
  <c r="A253" i="9"/>
  <c r="U252" i="9"/>
  <c r="T252" i="9"/>
  <c r="S252" i="9"/>
  <c r="R252" i="9"/>
  <c r="Q252" i="9"/>
  <c r="P252" i="9"/>
  <c r="K252" i="9"/>
  <c r="H252" i="9"/>
  <c r="I252" i="9" s="1"/>
  <c r="G252" i="9"/>
  <c r="U251" i="9"/>
  <c r="T251" i="9"/>
  <c r="T254" i="9" s="1"/>
  <c r="S251" i="9"/>
  <c r="R251" i="9"/>
  <c r="Q251" i="9"/>
  <c r="P251" i="9"/>
  <c r="K251" i="9"/>
  <c r="H251" i="9"/>
  <c r="I251" i="9" s="1"/>
  <c r="G251" i="9"/>
  <c r="U250" i="9"/>
  <c r="T250" i="9"/>
  <c r="S250" i="9"/>
  <c r="R250" i="9"/>
  <c r="Q250" i="9"/>
  <c r="P250" i="9"/>
  <c r="K250" i="9"/>
  <c r="I250" i="9"/>
  <c r="H250" i="9"/>
  <c r="G250" i="9"/>
  <c r="A250" i="9"/>
  <c r="U249" i="9"/>
  <c r="T249" i="9"/>
  <c r="S249" i="9"/>
  <c r="R249" i="9"/>
  <c r="Q249" i="9"/>
  <c r="P249" i="9"/>
  <c r="K249" i="9"/>
  <c r="H249" i="9"/>
  <c r="G249" i="9"/>
  <c r="I249" i="9" s="1"/>
  <c r="A249" i="9"/>
  <c r="U248" i="9"/>
  <c r="T248" i="9"/>
  <c r="S248" i="9"/>
  <c r="R248" i="9"/>
  <c r="Q248" i="9"/>
  <c r="P248" i="9"/>
  <c r="K248" i="9"/>
  <c r="H248" i="9"/>
  <c r="G248" i="9"/>
  <c r="A248" i="9"/>
  <c r="U247" i="9"/>
  <c r="T247" i="9"/>
  <c r="S247" i="9"/>
  <c r="R247" i="9"/>
  <c r="Q247" i="9"/>
  <c r="P247" i="9"/>
  <c r="K247" i="9"/>
  <c r="H247" i="9"/>
  <c r="G247" i="9"/>
  <c r="A247" i="9"/>
  <c r="Y246" i="9"/>
  <c r="V246" i="9"/>
  <c r="Q246" i="9"/>
  <c r="O246" i="9"/>
  <c r="N246" i="9"/>
  <c r="M246" i="9"/>
  <c r="L246" i="9"/>
  <c r="K246" i="9"/>
  <c r="J246" i="9"/>
  <c r="F246" i="9"/>
  <c r="E246" i="9"/>
  <c r="W246" i="9" s="1"/>
  <c r="D246" i="9"/>
  <c r="A246" i="9"/>
  <c r="U245" i="9"/>
  <c r="T245" i="9"/>
  <c r="S245" i="9"/>
  <c r="R245" i="9"/>
  <c r="Q245" i="9"/>
  <c r="P245" i="9"/>
  <c r="K245" i="9"/>
  <c r="H245" i="9"/>
  <c r="G245" i="9"/>
  <c r="I245" i="9" s="1"/>
  <c r="A245" i="9"/>
  <c r="U244" i="9"/>
  <c r="T244" i="9"/>
  <c r="S244" i="9"/>
  <c r="R244" i="9"/>
  <c r="Q244" i="9"/>
  <c r="P244" i="9"/>
  <c r="K244" i="9"/>
  <c r="H244" i="9"/>
  <c r="G244" i="9"/>
  <c r="U243" i="9"/>
  <c r="T243" i="9"/>
  <c r="S243" i="9"/>
  <c r="R243" i="9"/>
  <c r="Q243" i="9"/>
  <c r="P243" i="9"/>
  <c r="K243" i="9"/>
  <c r="H243" i="9"/>
  <c r="G243" i="9"/>
  <c r="I243" i="9" s="1"/>
  <c r="U242" i="9"/>
  <c r="T242" i="9"/>
  <c r="S242" i="9"/>
  <c r="R242" i="9"/>
  <c r="Q242" i="9"/>
  <c r="P242" i="9"/>
  <c r="K242" i="9"/>
  <c r="H242" i="9"/>
  <c r="I242" i="9" s="1"/>
  <c r="G242" i="9"/>
  <c r="A242" i="9"/>
  <c r="U241" i="9"/>
  <c r="T241" i="9"/>
  <c r="S241" i="9"/>
  <c r="R241" i="9"/>
  <c r="Q241" i="9"/>
  <c r="P241" i="9"/>
  <c r="K241" i="9"/>
  <c r="I241" i="9"/>
  <c r="H241" i="9"/>
  <c r="G241" i="9"/>
  <c r="A241" i="9"/>
  <c r="U240" i="9"/>
  <c r="T240" i="9"/>
  <c r="T246" i="9" s="1"/>
  <c r="S240" i="9"/>
  <c r="R240" i="9"/>
  <c r="Q240" i="9"/>
  <c r="P240" i="9"/>
  <c r="K240" i="9"/>
  <c r="H240" i="9"/>
  <c r="G240" i="9"/>
  <c r="I240" i="9" s="1"/>
  <c r="A240" i="9"/>
  <c r="U239" i="9"/>
  <c r="T239" i="9"/>
  <c r="S239" i="9"/>
  <c r="R239" i="9"/>
  <c r="Q239" i="9"/>
  <c r="P239" i="9"/>
  <c r="K239" i="9"/>
  <c r="I239" i="9"/>
  <c r="H239" i="9"/>
  <c r="G239" i="9"/>
  <c r="A239" i="9"/>
  <c r="X238" i="9"/>
  <c r="V238" i="9"/>
  <c r="U238" i="9"/>
  <c r="S238" i="9"/>
  <c r="P238" i="9"/>
  <c r="O238" i="9"/>
  <c r="Q238" i="9" s="1"/>
  <c r="N238" i="9"/>
  <c r="M238" i="9"/>
  <c r="L238" i="9"/>
  <c r="R238" i="9" s="1"/>
  <c r="K238" i="9"/>
  <c r="J238" i="9"/>
  <c r="H238" i="9"/>
  <c r="F238" i="9"/>
  <c r="E238" i="9"/>
  <c r="D238" i="9"/>
  <c r="A238" i="9"/>
  <c r="U237" i="9"/>
  <c r="T237" i="9"/>
  <c r="S237" i="9"/>
  <c r="R237" i="9"/>
  <c r="Q237" i="9"/>
  <c r="P237" i="9"/>
  <c r="K237" i="9"/>
  <c r="I237" i="9"/>
  <c r="H237" i="9"/>
  <c r="G237" i="9"/>
  <c r="A237" i="9"/>
  <c r="U236" i="9"/>
  <c r="T236" i="9"/>
  <c r="S236" i="9"/>
  <c r="R236" i="9"/>
  <c r="Q236" i="9"/>
  <c r="P236" i="9"/>
  <c r="K236" i="9"/>
  <c r="H236" i="9"/>
  <c r="G236" i="9"/>
  <c r="I236" i="9" s="1"/>
  <c r="U235" i="9"/>
  <c r="T235" i="9"/>
  <c r="S235" i="9"/>
  <c r="R235" i="9"/>
  <c r="Q235" i="9"/>
  <c r="P235" i="9"/>
  <c r="K235" i="9"/>
  <c r="I235" i="9"/>
  <c r="H235" i="9"/>
  <c r="G235" i="9"/>
  <c r="U234" i="9"/>
  <c r="T234" i="9"/>
  <c r="S234" i="9"/>
  <c r="R234" i="9"/>
  <c r="Q234" i="9"/>
  <c r="P234" i="9"/>
  <c r="K234" i="9"/>
  <c r="H234" i="9"/>
  <c r="I234" i="9" s="1"/>
  <c r="G234" i="9"/>
  <c r="A234" i="9"/>
  <c r="U233" i="9"/>
  <c r="T233" i="9"/>
  <c r="S233" i="9"/>
  <c r="R233" i="9"/>
  <c r="Q233" i="9"/>
  <c r="P233" i="9"/>
  <c r="K233" i="9"/>
  <c r="H233" i="9"/>
  <c r="I233" i="9" s="1"/>
  <c r="G233" i="9"/>
  <c r="A233" i="9"/>
  <c r="U232" i="9"/>
  <c r="T232" i="9"/>
  <c r="S232" i="9"/>
  <c r="R232" i="9"/>
  <c r="Q232" i="9"/>
  <c r="P232" i="9"/>
  <c r="K232" i="9"/>
  <c r="I232" i="9"/>
  <c r="H232" i="9"/>
  <c r="G232" i="9"/>
  <c r="A232" i="9"/>
  <c r="U231" i="9"/>
  <c r="T231" i="9"/>
  <c r="S231" i="9"/>
  <c r="R231" i="9"/>
  <c r="Q231" i="9"/>
  <c r="P231" i="9"/>
  <c r="K231" i="9"/>
  <c r="I231" i="9"/>
  <c r="H231" i="9"/>
  <c r="G231" i="9"/>
  <c r="A231" i="9"/>
  <c r="X230" i="9"/>
  <c r="V230" i="9"/>
  <c r="U230" i="9"/>
  <c r="R230" i="9"/>
  <c r="O230" i="9"/>
  <c r="N230" i="9"/>
  <c r="M230" i="9"/>
  <c r="L230" i="9"/>
  <c r="J230" i="9"/>
  <c r="F230" i="9"/>
  <c r="E230" i="9"/>
  <c r="D230" i="9"/>
  <c r="A230" i="9"/>
  <c r="U229" i="9"/>
  <c r="T229" i="9"/>
  <c r="S229" i="9"/>
  <c r="R229" i="9"/>
  <c r="Q229" i="9"/>
  <c r="P229" i="9"/>
  <c r="K229" i="9"/>
  <c r="H229" i="9"/>
  <c r="I229" i="9" s="1"/>
  <c r="G229" i="9"/>
  <c r="A229" i="9"/>
  <c r="U228" i="9"/>
  <c r="T228" i="9"/>
  <c r="S228" i="9"/>
  <c r="R228" i="9"/>
  <c r="Q228" i="9"/>
  <c r="P228" i="9"/>
  <c r="K228" i="9"/>
  <c r="H228" i="9"/>
  <c r="I228" i="9" s="1"/>
  <c r="G228" i="9"/>
  <c r="U227" i="9"/>
  <c r="T227" i="9"/>
  <c r="S227" i="9"/>
  <c r="R227" i="9"/>
  <c r="Q227" i="9"/>
  <c r="P227" i="9"/>
  <c r="K227" i="9"/>
  <c r="H227" i="9"/>
  <c r="I227" i="9" s="1"/>
  <c r="G227" i="9"/>
  <c r="U226" i="9"/>
  <c r="T226" i="9"/>
  <c r="S226" i="9"/>
  <c r="R226" i="9"/>
  <c r="Q226" i="9"/>
  <c r="P226" i="9"/>
  <c r="K226" i="9"/>
  <c r="H226" i="9"/>
  <c r="G226" i="9"/>
  <c r="A226" i="9"/>
  <c r="U225" i="9"/>
  <c r="T225" i="9"/>
  <c r="S225" i="9"/>
  <c r="R225" i="9"/>
  <c r="Q225" i="9"/>
  <c r="P225" i="9"/>
  <c r="K225" i="9"/>
  <c r="H225" i="9"/>
  <c r="G225" i="9"/>
  <c r="A225" i="9"/>
  <c r="U224" i="9"/>
  <c r="T224" i="9"/>
  <c r="S224" i="9"/>
  <c r="R224" i="9"/>
  <c r="Q224" i="9"/>
  <c r="P224" i="9"/>
  <c r="K224" i="9"/>
  <c r="H224" i="9"/>
  <c r="I224" i="9" s="1"/>
  <c r="G224" i="9"/>
  <c r="A224" i="9"/>
  <c r="U223" i="9"/>
  <c r="T223" i="9"/>
  <c r="S223" i="9"/>
  <c r="R223" i="9"/>
  <c r="Q223" i="9"/>
  <c r="P223" i="9"/>
  <c r="K223" i="9"/>
  <c r="H223" i="9"/>
  <c r="I223" i="9" s="1"/>
  <c r="G223" i="9"/>
  <c r="A223" i="9"/>
  <c r="Y222" i="9"/>
  <c r="W222" i="9"/>
  <c r="S222" i="9"/>
  <c r="Q222" i="9"/>
  <c r="O222" i="9"/>
  <c r="N222" i="9"/>
  <c r="M222" i="9"/>
  <c r="L222" i="9"/>
  <c r="J222" i="9"/>
  <c r="K222" i="9" s="1"/>
  <c r="G222" i="9"/>
  <c r="F222" i="9"/>
  <c r="E222" i="9"/>
  <c r="D222" i="9"/>
  <c r="A222" i="9"/>
  <c r="U221" i="9"/>
  <c r="T221" i="9"/>
  <c r="S221" i="9"/>
  <c r="R221" i="9"/>
  <c r="Q221" i="9"/>
  <c r="P221" i="9"/>
  <c r="K221" i="9"/>
  <c r="H221" i="9"/>
  <c r="G221" i="9"/>
  <c r="A221" i="9"/>
  <c r="U220" i="9"/>
  <c r="T220" i="9"/>
  <c r="S220" i="9"/>
  <c r="R220" i="9"/>
  <c r="Q220" i="9"/>
  <c r="P220" i="9"/>
  <c r="K220" i="9"/>
  <c r="H220" i="9"/>
  <c r="I220" i="9" s="1"/>
  <c r="G220" i="9"/>
  <c r="U219" i="9"/>
  <c r="T219" i="9"/>
  <c r="S219" i="9"/>
  <c r="R219" i="9"/>
  <c r="Q219" i="9"/>
  <c r="P219" i="9"/>
  <c r="K219" i="9"/>
  <c r="H219" i="9"/>
  <c r="I219" i="9" s="1"/>
  <c r="G219" i="9"/>
  <c r="U218" i="9"/>
  <c r="T218" i="9"/>
  <c r="S218" i="9"/>
  <c r="R218" i="9"/>
  <c r="Q218" i="9"/>
  <c r="P218" i="9"/>
  <c r="K218" i="9"/>
  <c r="H218" i="9"/>
  <c r="I218" i="9" s="1"/>
  <c r="G218" i="9"/>
  <c r="A218" i="9"/>
  <c r="U217" i="9"/>
  <c r="T217" i="9"/>
  <c r="S217" i="9"/>
  <c r="R217" i="9"/>
  <c r="Q217" i="9"/>
  <c r="P217" i="9"/>
  <c r="K217" i="9"/>
  <c r="H217" i="9"/>
  <c r="I217" i="9" s="1"/>
  <c r="G217" i="9"/>
  <c r="A217" i="9"/>
  <c r="U216" i="9"/>
  <c r="T216" i="9"/>
  <c r="S216" i="9"/>
  <c r="R216" i="9"/>
  <c r="Q216" i="9"/>
  <c r="P216" i="9"/>
  <c r="K216" i="9"/>
  <c r="H216" i="9"/>
  <c r="G216" i="9"/>
  <c r="A216" i="9"/>
  <c r="U215" i="9"/>
  <c r="T215" i="9"/>
  <c r="T222" i="9" s="1"/>
  <c r="S215" i="9"/>
  <c r="R215" i="9"/>
  <c r="Q215" i="9"/>
  <c r="P215" i="9"/>
  <c r="K215" i="9"/>
  <c r="H215" i="9"/>
  <c r="G215" i="9"/>
  <c r="A215" i="9"/>
  <c r="Y214" i="9"/>
  <c r="V214" i="9"/>
  <c r="Q214" i="9"/>
  <c r="O214" i="9"/>
  <c r="N214" i="9"/>
  <c r="M214" i="9"/>
  <c r="L214" i="9"/>
  <c r="P214" i="9" s="1"/>
  <c r="K214" i="9"/>
  <c r="J214" i="9"/>
  <c r="F214" i="9"/>
  <c r="E214" i="9"/>
  <c r="D214" i="9"/>
  <c r="A214" i="9"/>
  <c r="U213" i="9"/>
  <c r="T213" i="9"/>
  <c r="S213" i="9"/>
  <c r="R213" i="9"/>
  <c r="Q213" i="9"/>
  <c r="P213" i="9"/>
  <c r="K213" i="9"/>
  <c r="H213" i="9"/>
  <c r="G213" i="9"/>
  <c r="I213" i="9" s="1"/>
  <c r="A213" i="9"/>
  <c r="U212" i="9"/>
  <c r="T212" i="9"/>
  <c r="S212" i="9"/>
  <c r="R212" i="9"/>
  <c r="Q212" i="9"/>
  <c r="P212" i="9"/>
  <c r="K212" i="9"/>
  <c r="H212" i="9"/>
  <c r="G212" i="9"/>
  <c r="U211" i="9"/>
  <c r="T211" i="9"/>
  <c r="S211" i="9"/>
  <c r="R211" i="9"/>
  <c r="Q211" i="9"/>
  <c r="P211" i="9"/>
  <c r="K211" i="9"/>
  <c r="H211" i="9"/>
  <c r="I211" i="9" s="1"/>
  <c r="G211" i="9"/>
  <c r="U210" i="9"/>
  <c r="T210" i="9"/>
  <c r="S210" i="9"/>
  <c r="R210" i="9"/>
  <c r="Q210" i="9"/>
  <c r="P210" i="9"/>
  <c r="K210" i="9"/>
  <c r="H210" i="9"/>
  <c r="I210" i="9" s="1"/>
  <c r="G210" i="9"/>
  <c r="A210" i="9"/>
  <c r="U209" i="9"/>
  <c r="T209" i="9"/>
  <c r="S209" i="9"/>
  <c r="R209" i="9"/>
  <c r="Q209" i="9"/>
  <c r="P209" i="9"/>
  <c r="K209" i="9"/>
  <c r="I209" i="9"/>
  <c r="H209" i="9"/>
  <c r="G209" i="9"/>
  <c r="A209" i="9"/>
  <c r="U208" i="9"/>
  <c r="T208" i="9"/>
  <c r="S208" i="9"/>
  <c r="R208" i="9"/>
  <c r="Q208" i="9"/>
  <c r="P208" i="9"/>
  <c r="K208" i="9"/>
  <c r="H208" i="9"/>
  <c r="I208" i="9" s="1"/>
  <c r="G208" i="9"/>
  <c r="A208" i="9"/>
  <c r="U207" i="9"/>
  <c r="T207" i="9"/>
  <c r="S207" i="9"/>
  <c r="R207" i="9"/>
  <c r="Q207" i="9"/>
  <c r="P207" i="9"/>
  <c r="K207" i="9"/>
  <c r="H207" i="9"/>
  <c r="I207" i="9" s="1"/>
  <c r="G207" i="9"/>
  <c r="A207" i="9"/>
  <c r="W206" i="9"/>
  <c r="V206" i="9"/>
  <c r="S206" i="9"/>
  <c r="O206" i="9"/>
  <c r="Q206" i="9" s="1"/>
  <c r="N206" i="9"/>
  <c r="M206" i="9"/>
  <c r="L206" i="9"/>
  <c r="K206" i="9"/>
  <c r="J206" i="9"/>
  <c r="H206" i="9"/>
  <c r="F206" i="9"/>
  <c r="G206" i="9" s="1"/>
  <c r="E206" i="9"/>
  <c r="Y206" i="9" s="1"/>
  <c r="D206" i="9"/>
  <c r="X206" i="9" s="1"/>
  <c r="A206" i="9"/>
  <c r="U205" i="9"/>
  <c r="T205" i="9"/>
  <c r="S205" i="9"/>
  <c r="R205" i="9"/>
  <c r="Q205" i="9"/>
  <c r="P205" i="9"/>
  <c r="K205" i="9"/>
  <c r="I205" i="9"/>
  <c r="H205" i="9"/>
  <c r="G205" i="9"/>
  <c r="A205" i="9"/>
  <c r="U204" i="9"/>
  <c r="T204" i="9"/>
  <c r="S204" i="9"/>
  <c r="R204" i="9"/>
  <c r="Q204" i="9"/>
  <c r="P204" i="9"/>
  <c r="K204" i="9"/>
  <c r="H204" i="9"/>
  <c r="G204" i="9"/>
  <c r="I204" i="9" s="1"/>
  <c r="U203" i="9"/>
  <c r="T203" i="9"/>
  <c r="S203" i="9"/>
  <c r="R203" i="9"/>
  <c r="Q203" i="9"/>
  <c r="P203" i="9"/>
  <c r="K203" i="9"/>
  <c r="I203" i="9"/>
  <c r="H203" i="9"/>
  <c r="G203" i="9"/>
  <c r="U202" i="9"/>
  <c r="T202" i="9"/>
  <c r="S202" i="9"/>
  <c r="R202" i="9"/>
  <c r="Q202" i="9"/>
  <c r="P202" i="9"/>
  <c r="K202" i="9"/>
  <c r="H202" i="9"/>
  <c r="I202" i="9" s="1"/>
  <c r="G202" i="9"/>
  <c r="A202" i="9"/>
  <c r="U201" i="9"/>
  <c r="T201" i="9"/>
  <c r="S201" i="9"/>
  <c r="R201" i="9"/>
  <c r="Q201" i="9"/>
  <c r="P201" i="9"/>
  <c r="K201" i="9"/>
  <c r="H201" i="9"/>
  <c r="G201" i="9"/>
  <c r="A201" i="9"/>
  <c r="U200" i="9"/>
  <c r="T200" i="9"/>
  <c r="S200" i="9"/>
  <c r="R200" i="9"/>
  <c r="Q200" i="9"/>
  <c r="P200" i="9"/>
  <c r="K200" i="9"/>
  <c r="H200" i="9"/>
  <c r="I200" i="9" s="1"/>
  <c r="G200" i="9"/>
  <c r="A200" i="9"/>
  <c r="U199" i="9"/>
  <c r="T199" i="9"/>
  <c r="S199" i="9"/>
  <c r="R199" i="9"/>
  <c r="Q199" i="9"/>
  <c r="P199" i="9"/>
  <c r="K199" i="9"/>
  <c r="I199" i="9"/>
  <c r="H199" i="9"/>
  <c r="G199" i="9"/>
  <c r="A199" i="9"/>
  <c r="Y198" i="9"/>
  <c r="X198" i="9"/>
  <c r="W198" i="9"/>
  <c r="V198" i="9"/>
  <c r="R198" i="9"/>
  <c r="O198" i="9"/>
  <c r="N198" i="9"/>
  <c r="U198" i="9" s="1"/>
  <c r="M198" i="9"/>
  <c r="L198" i="9"/>
  <c r="J198" i="9"/>
  <c r="F198" i="9"/>
  <c r="E198" i="9"/>
  <c r="K198" i="9" s="1"/>
  <c r="D198" i="9"/>
  <c r="A198" i="9"/>
  <c r="U197" i="9"/>
  <c r="T197" i="9"/>
  <c r="S197" i="9"/>
  <c r="R197" i="9"/>
  <c r="Q197" i="9"/>
  <c r="P197" i="9"/>
  <c r="K197" i="9"/>
  <c r="H197" i="9"/>
  <c r="G197" i="9"/>
  <c r="A197" i="9"/>
  <c r="U196" i="9"/>
  <c r="T196" i="9"/>
  <c r="S196" i="9"/>
  <c r="R196" i="9"/>
  <c r="Q196" i="9"/>
  <c r="P196" i="9"/>
  <c r="K196" i="9"/>
  <c r="I196" i="9"/>
  <c r="H196" i="9"/>
  <c r="G196" i="9"/>
  <c r="U195" i="9"/>
  <c r="T195" i="9"/>
  <c r="S195" i="9"/>
  <c r="R195" i="9"/>
  <c r="Q195" i="9"/>
  <c r="P195" i="9"/>
  <c r="K195" i="9"/>
  <c r="H195" i="9"/>
  <c r="I195" i="9" s="1"/>
  <c r="G195" i="9"/>
  <c r="U194" i="9"/>
  <c r="T194" i="9"/>
  <c r="S194" i="9"/>
  <c r="R194" i="9"/>
  <c r="Q194" i="9"/>
  <c r="P194" i="9"/>
  <c r="K194" i="9"/>
  <c r="H194" i="9"/>
  <c r="G194" i="9"/>
  <c r="A194" i="9"/>
  <c r="U193" i="9"/>
  <c r="T193" i="9"/>
  <c r="S193" i="9"/>
  <c r="R193" i="9"/>
  <c r="Q193" i="9"/>
  <c r="P193" i="9"/>
  <c r="K193" i="9"/>
  <c r="H193" i="9"/>
  <c r="I193" i="9" s="1"/>
  <c r="G193" i="9"/>
  <c r="A193" i="9"/>
  <c r="U192" i="9"/>
  <c r="T192" i="9"/>
  <c r="S192" i="9"/>
  <c r="R192" i="9"/>
  <c r="Q192" i="9"/>
  <c r="P192" i="9"/>
  <c r="K192" i="9"/>
  <c r="H192" i="9"/>
  <c r="I192" i="9" s="1"/>
  <c r="G192" i="9"/>
  <c r="A192" i="9"/>
  <c r="U191" i="9"/>
  <c r="T191" i="9"/>
  <c r="S191" i="9"/>
  <c r="R191" i="9"/>
  <c r="Q191" i="9"/>
  <c r="P191" i="9"/>
  <c r="K191" i="9"/>
  <c r="H191" i="9"/>
  <c r="G191" i="9"/>
  <c r="A191" i="9"/>
  <c r="Y190" i="9"/>
  <c r="X190" i="9"/>
  <c r="W190" i="9"/>
  <c r="S190" i="9"/>
  <c r="R190" i="9"/>
  <c r="Q190" i="9"/>
  <c r="O190" i="9"/>
  <c r="N190" i="9"/>
  <c r="M190" i="9"/>
  <c r="L190" i="9"/>
  <c r="U190" i="9" s="1"/>
  <c r="K190" i="9"/>
  <c r="J190" i="9"/>
  <c r="G190" i="9"/>
  <c r="F190" i="9"/>
  <c r="E190" i="9"/>
  <c r="D190" i="9"/>
  <c r="V190" i="9" s="1"/>
  <c r="A190" i="9"/>
  <c r="U189" i="9"/>
  <c r="T189" i="9"/>
  <c r="S189" i="9"/>
  <c r="R189" i="9"/>
  <c r="Q189" i="9"/>
  <c r="P189" i="9"/>
  <c r="K189" i="9"/>
  <c r="H189" i="9"/>
  <c r="G189" i="9"/>
  <c r="I189" i="9" s="1"/>
  <c r="A189" i="9"/>
  <c r="U188" i="9"/>
  <c r="T188" i="9"/>
  <c r="S188" i="9"/>
  <c r="R188" i="9"/>
  <c r="Q188" i="9"/>
  <c r="P188" i="9"/>
  <c r="K188" i="9"/>
  <c r="H188" i="9"/>
  <c r="I188" i="9" s="1"/>
  <c r="G188" i="9"/>
  <c r="U187" i="9"/>
  <c r="T187" i="9"/>
  <c r="S187" i="9"/>
  <c r="R187" i="9"/>
  <c r="Q187" i="9"/>
  <c r="P187" i="9"/>
  <c r="K187" i="9"/>
  <c r="H187" i="9"/>
  <c r="I187" i="9" s="1"/>
  <c r="G187" i="9"/>
  <c r="U186" i="9"/>
  <c r="T186" i="9"/>
  <c r="S186" i="9"/>
  <c r="R186" i="9"/>
  <c r="Q186" i="9"/>
  <c r="P186" i="9"/>
  <c r="K186" i="9"/>
  <c r="H186" i="9"/>
  <c r="I186" i="9" s="1"/>
  <c r="G186" i="9"/>
  <c r="A186" i="9"/>
  <c r="U185" i="9"/>
  <c r="T185" i="9"/>
  <c r="S185" i="9"/>
  <c r="R185" i="9"/>
  <c r="Q185" i="9"/>
  <c r="P185" i="9"/>
  <c r="K185" i="9"/>
  <c r="H185" i="9"/>
  <c r="I185" i="9" s="1"/>
  <c r="G185" i="9"/>
  <c r="A185" i="9"/>
  <c r="U184" i="9"/>
  <c r="T184" i="9"/>
  <c r="S184" i="9"/>
  <c r="R184" i="9"/>
  <c r="Q184" i="9"/>
  <c r="P184" i="9"/>
  <c r="K184" i="9"/>
  <c r="H184" i="9"/>
  <c r="G184" i="9"/>
  <c r="A184" i="9"/>
  <c r="U183" i="9"/>
  <c r="T183" i="9"/>
  <c r="S183" i="9"/>
  <c r="R183" i="9"/>
  <c r="Q183" i="9"/>
  <c r="P183" i="9"/>
  <c r="K183" i="9"/>
  <c r="H183" i="9"/>
  <c r="I183" i="9" s="1"/>
  <c r="G183" i="9"/>
  <c r="A183" i="9"/>
  <c r="Y182" i="9"/>
  <c r="T182" i="9"/>
  <c r="Q182" i="9"/>
  <c r="O182" i="9"/>
  <c r="N182" i="9"/>
  <c r="M182" i="9"/>
  <c r="L182" i="9"/>
  <c r="P182" i="9" s="1"/>
  <c r="K182" i="9"/>
  <c r="J182" i="9"/>
  <c r="F182" i="9"/>
  <c r="E182" i="9"/>
  <c r="D182" i="9"/>
  <c r="A182" i="9"/>
  <c r="U181" i="9"/>
  <c r="T181" i="9"/>
  <c r="S181" i="9"/>
  <c r="R181" i="9"/>
  <c r="Q181" i="9"/>
  <c r="P181" i="9"/>
  <c r="K181" i="9"/>
  <c r="H181" i="9"/>
  <c r="I181" i="9" s="1"/>
  <c r="G181" i="9"/>
  <c r="A181" i="9"/>
  <c r="U180" i="9"/>
  <c r="T180" i="9"/>
  <c r="S180" i="9"/>
  <c r="R180" i="9"/>
  <c r="Q180" i="9"/>
  <c r="P180" i="9"/>
  <c r="K180" i="9"/>
  <c r="H180" i="9"/>
  <c r="G180" i="9"/>
  <c r="U179" i="9"/>
  <c r="T179" i="9"/>
  <c r="S179" i="9"/>
  <c r="R179" i="9"/>
  <c r="Q179" i="9"/>
  <c r="P179" i="9"/>
  <c r="K179" i="9"/>
  <c r="H179" i="9"/>
  <c r="I179" i="9" s="1"/>
  <c r="G179" i="9"/>
  <c r="U178" i="9"/>
  <c r="T178" i="9"/>
  <c r="S178" i="9"/>
  <c r="R178" i="9"/>
  <c r="Q178" i="9"/>
  <c r="P178" i="9"/>
  <c r="K178" i="9"/>
  <c r="H178" i="9"/>
  <c r="I178" i="9" s="1"/>
  <c r="G178" i="9"/>
  <c r="A178" i="9"/>
  <c r="U177" i="9"/>
  <c r="T177" i="9"/>
  <c r="S177" i="9"/>
  <c r="R177" i="9"/>
  <c r="Q177" i="9"/>
  <c r="P177" i="9"/>
  <c r="K177" i="9"/>
  <c r="I177" i="9"/>
  <c r="H177" i="9"/>
  <c r="G177" i="9"/>
  <c r="A177" i="9"/>
  <c r="U176" i="9"/>
  <c r="T176" i="9"/>
  <c r="S176" i="9"/>
  <c r="R176" i="9"/>
  <c r="Q176" i="9"/>
  <c r="P176" i="9"/>
  <c r="K176" i="9"/>
  <c r="H176" i="9"/>
  <c r="I176" i="9" s="1"/>
  <c r="G176" i="9"/>
  <c r="A176" i="9"/>
  <c r="U175" i="9"/>
  <c r="T175" i="9"/>
  <c r="S175" i="9"/>
  <c r="R175" i="9"/>
  <c r="Q175" i="9"/>
  <c r="P175" i="9"/>
  <c r="K175" i="9"/>
  <c r="I175" i="9"/>
  <c r="H175" i="9"/>
  <c r="G175" i="9"/>
  <c r="A175" i="9"/>
  <c r="W174" i="9"/>
  <c r="V174" i="9"/>
  <c r="O174" i="9"/>
  <c r="N174" i="9"/>
  <c r="M174" i="9"/>
  <c r="L174" i="9"/>
  <c r="K174" i="9"/>
  <c r="J174" i="9"/>
  <c r="F174" i="9"/>
  <c r="E174" i="9"/>
  <c r="Y174" i="9" s="1"/>
  <c r="D174" i="9"/>
  <c r="H174" i="9" s="1"/>
  <c r="A174" i="9"/>
  <c r="U173" i="9"/>
  <c r="T173" i="9"/>
  <c r="S173" i="9"/>
  <c r="R173" i="9"/>
  <c r="Q173" i="9"/>
  <c r="P173" i="9"/>
  <c r="K173" i="9"/>
  <c r="I173" i="9"/>
  <c r="H173" i="9"/>
  <c r="G173" i="9"/>
  <c r="A173" i="9"/>
  <c r="U172" i="9"/>
  <c r="T172" i="9"/>
  <c r="T174" i="9" s="1"/>
  <c r="S172" i="9"/>
  <c r="R172" i="9"/>
  <c r="Q172" i="9"/>
  <c r="P172" i="9"/>
  <c r="K172" i="9"/>
  <c r="H172" i="9"/>
  <c r="I172" i="9" s="1"/>
  <c r="G172" i="9"/>
  <c r="U171" i="9"/>
  <c r="T171" i="9"/>
  <c r="S171" i="9"/>
  <c r="R171" i="9"/>
  <c r="Q171" i="9"/>
  <c r="P171" i="9"/>
  <c r="K171" i="9"/>
  <c r="I171" i="9"/>
  <c r="H171" i="9"/>
  <c r="G171" i="9"/>
  <c r="U170" i="9"/>
  <c r="T170" i="9"/>
  <c r="S170" i="9"/>
  <c r="R170" i="9"/>
  <c r="Q170" i="9"/>
  <c r="P170" i="9"/>
  <c r="K170" i="9"/>
  <c r="H170" i="9"/>
  <c r="I170" i="9" s="1"/>
  <c r="G170" i="9"/>
  <c r="A170" i="9"/>
  <c r="U169" i="9"/>
  <c r="T169" i="9"/>
  <c r="S169" i="9"/>
  <c r="R169" i="9"/>
  <c r="Q169" i="9"/>
  <c r="P169" i="9"/>
  <c r="K169" i="9"/>
  <c r="H169" i="9"/>
  <c r="I169" i="9" s="1"/>
  <c r="G169" i="9"/>
  <c r="A169" i="9"/>
  <c r="U168" i="9"/>
  <c r="T168" i="9"/>
  <c r="S168" i="9"/>
  <c r="R168" i="9"/>
  <c r="Q168" i="9"/>
  <c r="P168" i="9"/>
  <c r="K168" i="9"/>
  <c r="H168" i="9"/>
  <c r="I168" i="9" s="1"/>
  <c r="G168" i="9"/>
  <c r="A168" i="9"/>
  <c r="U167" i="9"/>
  <c r="T167" i="9"/>
  <c r="S167" i="9"/>
  <c r="R167" i="9"/>
  <c r="Q167" i="9"/>
  <c r="P167" i="9"/>
  <c r="K167" i="9"/>
  <c r="I167" i="9"/>
  <c r="H167" i="9"/>
  <c r="G167" i="9"/>
  <c r="A167" i="9"/>
  <c r="X166" i="9"/>
  <c r="W166" i="9"/>
  <c r="V166" i="9"/>
  <c r="U166" i="9"/>
  <c r="R166" i="9"/>
  <c r="Q166" i="9"/>
  <c r="P166" i="9"/>
  <c r="O166" i="9"/>
  <c r="S166" i="9" s="1"/>
  <c r="N166" i="9"/>
  <c r="M166" i="9"/>
  <c r="L166" i="9"/>
  <c r="J166" i="9"/>
  <c r="H166" i="9"/>
  <c r="G166" i="9"/>
  <c r="I166" i="9" s="1"/>
  <c r="F166" i="9"/>
  <c r="E166" i="9"/>
  <c r="D166" i="9"/>
  <c r="A166" i="9"/>
  <c r="U165" i="9"/>
  <c r="T165" i="9"/>
  <c r="S165" i="9"/>
  <c r="R165" i="9"/>
  <c r="Q165" i="9"/>
  <c r="P165" i="9"/>
  <c r="K165" i="9"/>
  <c r="H165" i="9"/>
  <c r="G165" i="9"/>
  <c r="A165" i="9"/>
  <c r="U164" i="9"/>
  <c r="T164" i="9"/>
  <c r="S164" i="9"/>
  <c r="R164" i="9"/>
  <c r="Q164" i="9"/>
  <c r="P164" i="9"/>
  <c r="K164" i="9"/>
  <c r="I164" i="9"/>
  <c r="H164" i="9"/>
  <c r="G164" i="9"/>
  <c r="U163" i="9"/>
  <c r="T163" i="9"/>
  <c r="S163" i="9"/>
  <c r="R163" i="9"/>
  <c r="Q163" i="9"/>
  <c r="P163" i="9"/>
  <c r="K163" i="9"/>
  <c r="I163" i="9"/>
  <c r="H163" i="9"/>
  <c r="G163" i="9"/>
  <c r="U162" i="9"/>
  <c r="T162" i="9"/>
  <c r="S162" i="9"/>
  <c r="R162" i="9"/>
  <c r="Q162" i="9"/>
  <c r="P162" i="9"/>
  <c r="K162" i="9"/>
  <c r="H162" i="9"/>
  <c r="G162" i="9"/>
  <c r="A162" i="9"/>
  <c r="U161" i="9"/>
  <c r="T161" i="9"/>
  <c r="S161" i="9"/>
  <c r="R161" i="9"/>
  <c r="Q161" i="9"/>
  <c r="P161" i="9"/>
  <c r="K161" i="9"/>
  <c r="H161" i="9"/>
  <c r="I161" i="9" s="1"/>
  <c r="G161" i="9"/>
  <c r="A161" i="9"/>
  <c r="U160" i="9"/>
  <c r="T160" i="9"/>
  <c r="S160" i="9"/>
  <c r="R160" i="9"/>
  <c r="Q160" i="9"/>
  <c r="P160" i="9"/>
  <c r="K160" i="9"/>
  <c r="H160" i="9"/>
  <c r="I160" i="9" s="1"/>
  <c r="G160" i="9"/>
  <c r="A160" i="9"/>
  <c r="U159" i="9"/>
  <c r="T159" i="9"/>
  <c r="S159" i="9"/>
  <c r="R159" i="9"/>
  <c r="Q159" i="9"/>
  <c r="P159" i="9"/>
  <c r="K159" i="9"/>
  <c r="H159" i="9"/>
  <c r="G159" i="9"/>
  <c r="A159" i="9"/>
  <c r="Y158" i="9"/>
  <c r="X158" i="9"/>
  <c r="W158" i="9"/>
  <c r="Q158" i="9"/>
  <c r="O158" i="9"/>
  <c r="S158" i="9" s="1"/>
  <c r="N158" i="9"/>
  <c r="M158" i="9"/>
  <c r="L158" i="9"/>
  <c r="J158" i="9"/>
  <c r="K158" i="9" s="1"/>
  <c r="G158" i="9"/>
  <c r="F158" i="9"/>
  <c r="E158" i="9"/>
  <c r="D158" i="9"/>
  <c r="A158" i="9"/>
  <c r="U157" i="9"/>
  <c r="T157" i="9"/>
  <c r="S157" i="9"/>
  <c r="R157" i="9"/>
  <c r="Q157" i="9"/>
  <c r="P157" i="9"/>
  <c r="K157" i="9"/>
  <c r="H157" i="9"/>
  <c r="G157" i="9"/>
  <c r="I157" i="9" s="1"/>
  <c r="A157" i="9"/>
  <c r="U156" i="9"/>
  <c r="T156" i="9"/>
  <c r="S156" i="9"/>
  <c r="R156" i="9"/>
  <c r="Q156" i="9"/>
  <c r="P156" i="9"/>
  <c r="K156" i="9"/>
  <c r="H156" i="9"/>
  <c r="I156" i="9" s="1"/>
  <c r="G156" i="9"/>
  <c r="U155" i="9"/>
  <c r="T155" i="9"/>
  <c r="T158" i="9" s="1"/>
  <c r="S155" i="9"/>
  <c r="R155" i="9"/>
  <c r="Q155" i="9"/>
  <c r="P155" i="9"/>
  <c r="K155" i="9"/>
  <c r="H155" i="9"/>
  <c r="I155" i="9" s="1"/>
  <c r="G155" i="9"/>
  <c r="U154" i="9"/>
  <c r="T154" i="9"/>
  <c r="S154" i="9"/>
  <c r="R154" i="9"/>
  <c r="Q154" i="9"/>
  <c r="P154" i="9"/>
  <c r="K154" i="9"/>
  <c r="H154" i="9"/>
  <c r="I154" i="9" s="1"/>
  <c r="G154" i="9"/>
  <c r="A154" i="9"/>
  <c r="U153" i="9"/>
  <c r="T153" i="9"/>
  <c r="S153" i="9"/>
  <c r="R153" i="9"/>
  <c r="Q153" i="9"/>
  <c r="P153" i="9"/>
  <c r="K153" i="9"/>
  <c r="H153" i="9"/>
  <c r="I153" i="9" s="1"/>
  <c r="G153" i="9"/>
  <c r="A153" i="9"/>
  <c r="U152" i="9"/>
  <c r="T152" i="9"/>
  <c r="S152" i="9"/>
  <c r="R152" i="9"/>
  <c r="Q152" i="9"/>
  <c r="P152" i="9"/>
  <c r="K152" i="9"/>
  <c r="H152" i="9"/>
  <c r="G152" i="9"/>
  <c r="A152" i="9"/>
  <c r="U151" i="9"/>
  <c r="T151" i="9"/>
  <c r="S151" i="9"/>
  <c r="R151" i="9"/>
  <c r="Q151" i="9"/>
  <c r="P151" i="9"/>
  <c r="K151" i="9"/>
  <c r="H151" i="9"/>
  <c r="I151" i="9" s="1"/>
  <c r="G151" i="9"/>
  <c r="A151" i="9"/>
  <c r="Y150" i="9"/>
  <c r="O150" i="9"/>
  <c r="N150" i="9"/>
  <c r="M150" i="9"/>
  <c r="L150" i="9"/>
  <c r="P150" i="9" s="1"/>
  <c r="K150" i="9"/>
  <c r="J150" i="9"/>
  <c r="F150" i="9"/>
  <c r="E150" i="9"/>
  <c r="D150" i="9"/>
  <c r="A150" i="9"/>
  <c r="U149" i="9"/>
  <c r="T149" i="9"/>
  <c r="T150" i="9" s="1"/>
  <c r="S149" i="9"/>
  <c r="R149" i="9"/>
  <c r="Q149" i="9"/>
  <c r="P149" i="9"/>
  <c r="K149" i="9"/>
  <c r="H149" i="9"/>
  <c r="G149" i="9"/>
  <c r="A149" i="9"/>
  <c r="U148" i="9"/>
  <c r="T148" i="9"/>
  <c r="S148" i="9"/>
  <c r="R148" i="9"/>
  <c r="Q148" i="9"/>
  <c r="P148" i="9"/>
  <c r="K148" i="9"/>
  <c r="H148" i="9"/>
  <c r="G148" i="9"/>
  <c r="U147" i="9"/>
  <c r="T147" i="9"/>
  <c r="S147" i="9"/>
  <c r="R147" i="9"/>
  <c r="Q147" i="9"/>
  <c r="P147" i="9"/>
  <c r="K147" i="9"/>
  <c r="I147" i="9"/>
  <c r="H147" i="9"/>
  <c r="G147" i="9"/>
  <c r="U146" i="9"/>
  <c r="T146" i="9"/>
  <c r="S146" i="9"/>
  <c r="R146" i="9"/>
  <c r="Q146" i="9"/>
  <c r="P146" i="9"/>
  <c r="K146" i="9"/>
  <c r="H146" i="9"/>
  <c r="I146" i="9" s="1"/>
  <c r="G146" i="9"/>
  <c r="A146" i="9"/>
  <c r="U145" i="9"/>
  <c r="T145" i="9"/>
  <c r="S145" i="9"/>
  <c r="R145" i="9"/>
  <c r="Q145" i="9"/>
  <c r="P145" i="9"/>
  <c r="K145" i="9"/>
  <c r="I145" i="9"/>
  <c r="H145" i="9"/>
  <c r="G145" i="9"/>
  <c r="A145" i="9"/>
  <c r="U144" i="9"/>
  <c r="T144" i="9"/>
  <c r="S144" i="9"/>
  <c r="R144" i="9"/>
  <c r="Q144" i="9"/>
  <c r="P144" i="9"/>
  <c r="K144" i="9"/>
  <c r="I144" i="9"/>
  <c r="H144" i="9"/>
  <c r="G144" i="9"/>
  <c r="A144" i="9"/>
  <c r="U143" i="9"/>
  <c r="T143" i="9"/>
  <c r="S143" i="9"/>
  <c r="R143" i="9"/>
  <c r="Q143" i="9"/>
  <c r="P143" i="9"/>
  <c r="K143" i="9"/>
  <c r="I143" i="9"/>
  <c r="H143" i="9"/>
  <c r="G143" i="9"/>
  <c r="A143" i="9"/>
  <c r="W142" i="9"/>
  <c r="O142" i="9"/>
  <c r="N142" i="9"/>
  <c r="U142" i="9" s="1"/>
  <c r="M142" i="9"/>
  <c r="L142" i="9"/>
  <c r="J142" i="9"/>
  <c r="F142" i="9"/>
  <c r="E142" i="9"/>
  <c r="Y142" i="9" s="1"/>
  <c r="D142" i="9"/>
  <c r="A142" i="9"/>
  <c r="U141" i="9"/>
  <c r="T141" i="9"/>
  <c r="S141" i="9"/>
  <c r="R141" i="9"/>
  <c r="Q141" i="9"/>
  <c r="P141" i="9"/>
  <c r="K141" i="9"/>
  <c r="I141" i="9"/>
  <c r="H141" i="9"/>
  <c r="G141" i="9"/>
  <c r="A141" i="9"/>
  <c r="U140" i="9"/>
  <c r="T140" i="9"/>
  <c r="S140" i="9"/>
  <c r="R140" i="9"/>
  <c r="Q140" i="9"/>
  <c r="P140" i="9"/>
  <c r="K140" i="9"/>
  <c r="H140" i="9"/>
  <c r="I140" i="9" s="1"/>
  <c r="G140" i="9"/>
  <c r="U139" i="9"/>
  <c r="T139" i="9"/>
  <c r="T142" i="9" s="1"/>
  <c r="S139" i="9"/>
  <c r="R139" i="9"/>
  <c r="Q139" i="9"/>
  <c r="P139" i="9"/>
  <c r="K139" i="9"/>
  <c r="H139" i="9"/>
  <c r="G139" i="9"/>
  <c r="I139" i="9" s="1"/>
  <c r="U138" i="9"/>
  <c r="T138" i="9"/>
  <c r="S138" i="9"/>
  <c r="R138" i="9"/>
  <c r="Q138" i="9"/>
  <c r="P138" i="9"/>
  <c r="K138" i="9"/>
  <c r="I138" i="9"/>
  <c r="H138" i="9"/>
  <c r="G138" i="9"/>
  <c r="A138" i="9"/>
  <c r="U137" i="9"/>
  <c r="T137" i="9"/>
  <c r="S137" i="9"/>
  <c r="R137" i="9"/>
  <c r="Q137" i="9"/>
  <c r="P137" i="9"/>
  <c r="K137" i="9"/>
  <c r="H137" i="9"/>
  <c r="I137" i="9" s="1"/>
  <c r="G137" i="9"/>
  <c r="A137" i="9"/>
  <c r="U136" i="9"/>
  <c r="T136" i="9"/>
  <c r="S136" i="9"/>
  <c r="R136" i="9"/>
  <c r="Q136" i="9"/>
  <c r="P136" i="9"/>
  <c r="K136" i="9"/>
  <c r="H136" i="9"/>
  <c r="I136" i="9" s="1"/>
  <c r="G136" i="9"/>
  <c r="A136" i="9"/>
  <c r="U135" i="9"/>
  <c r="T135" i="9"/>
  <c r="S135" i="9"/>
  <c r="R135" i="9"/>
  <c r="Q135" i="9"/>
  <c r="P135" i="9"/>
  <c r="K135" i="9"/>
  <c r="I135" i="9"/>
  <c r="H135" i="9"/>
  <c r="G135" i="9"/>
  <c r="A135" i="9"/>
  <c r="X134" i="9"/>
  <c r="W134" i="9"/>
  <c r="V134" i="9"/>
  <c r="U134" i="9"/>
  <c r="R134" i="9"/>
  <c r="P134" i="9"/>
  <c r="O134" i="9"/>
  <c r="S134" i="9" s="1"/>
  <c r="N134" i="9"/>
  <c r="M134" i="9"/>
  <c r="L134" i="9"/>
  <c r="J134" i="9"/>
  <c r="G134" i="9"/>
  <c r="F134" i="9"/>
  <c r="E134" i="9"/>
  <c r="D134" i="9"/>
  <c r="A134" i="9"/>
  <c r="U133" i="9"/>
  <c r="T133" i="9"/>
  <c r="S133" i="9"/>
  <c r="R133" i="9"/>
  <c r="Q133" i="9"/>
  <c r="P133" i="9"/>
  <c r="K133" i="9"/>
  <c r="H133" i="9"/>
  <c r="G133" i="9"/>
  <c r="A133" i="9"/>
  <c r="U132" i="9"/>
  <c r="T132" i="9"/>
  <c r="S132" i="9"/>
  <c r="R132" i="9"/>
  <c r="Q132" i="9"/>
  <c r="P132" i="9"/>
  <c r="K132" i="9"/>
  <c r="H132" i="9"/>
  <c r="G132" i="9"/>
  <c r="I132" i="9" s="1"/>
  <c r="U131" i="9"/>
  <c r="T131" i="9"/>
  <c r="S131" i="9"/>
  <c r="R131" i="9"/>
  <c r="Q131" i="9"/>
  <c r="P131" i="9"/>
  <c r="K131" i="9"/>
  <c r="I131" i="9"/>
  <c r="H131" i="9"/>
  <c r="G131" i="9"/>
  <c r="U130" i="9"/>
  <c r="T130" i="9"/>
  <c r="S130" i="9"/>
  <c r="R130" i="9"/>
  <c r="Q130" i="9"/>
  <c r="P130" i="9"/>
  <c r="K130" i="9"/>
  <c r="H130" i="9"/>
  <c r="G130" i="9"/>
  <c r="A130" i="9"/>
  <c r="U129" i="9"/>
  <c r="T129" i="9"/>
  <c r="S129" i="9"/>
  <c r="R129" i="9"/>
  <c r="Q129" i="9"/>
  <c r="P129" i="9"/>
  <c r="K129" i="9"/>
  <c r="H129" i="9"/>
  <c r="I129" i="9" s="1"/>
  <c r="G129" i="9"/>
  <c r="A129" i="9"/>
  <c r="U128" i="9"/>
  <c r="T128" i="9"/>
  <c r="S128" i="9"/>
  <c r="R128" i="9"/>
  <c r="Q128" i="9"/>
  <c r="P128" i="9"/>
  <c r="K128" i="9"/>
  <c r="H128" i="9"/>
  <c r="I128" i="9" s="1"/>
  <c r="G128" i="9"/>
  <c r="A128" i="9"/>
  <c r="U127" i="9"/>
  <c r="T127" i="9"/>
  <c r="S127" i="9"/>
  <c r="R127" i="9"/>
  <c r="Q127" i="9"/>
  <c r="P127" i="9"/>
  <c r="K127" i="9"/>
  <c r="H127" i="9"/>
  <c r="G127" i="9"/>
  <c r="A127" i="9"/>
  <c r="Y126" i="9"/>
  <c r="W126" i="9"/>
  <c r="T126" i="9"/>
  <c r="O126" i="9"/>
  <c r="N126" i="9"/>
  <c r="M126" i="9"/>
  <c r="L126" i="9"/>
  <c r="J126" i="9"/>
  <c r="K126" i="9" s="1"/>
  <c r="G126" i="9"/>
  <c r="F126" i="9"/>
  <c r="E126" i="9"/>
  <c r="D126" i="9"/>
  <c r="A126" i="9"/>
  <c r="U125" i="9"/>
  <c r="T125" i="9"/>
  <c r="S125" i="9"/>
  <c r="R125" i="9"/>
  <c r="Q125" i="9"/>
  <c r="P125" i="9"/>
  <c r="K125" i="9"/>
  <c r="H125" i="9"/>
  <c r="G125" i="9"/>
  <c r="A125" i="9"/>
  <c r="U124" i="9"/>
  <c r="T124" i="9"/>
  <c r="S124" i="9"/>
  <c r="R124" i="9"/>
  <c r="Q124" i="9"/>
  <c r="P124" i="9"/>
  <c r="K124" i="9"/>
  <c r="H124" i="9"/>
  <c r="I124" i="9" s="1"/>
  <c r="G124" i="9"/>
  <c r="U123" i="9"/>
  <c r="T123" i="9"/>
  <c r="S123" i="9"/>
  <c r="R123" i="9"/>
  <c r="Q123" i="9"/>
  <c r="P123" i="9"/>
  <c r="K123" i="9"/>
  <c r="H123" i="9"/>
  <c r="I123" i="9" s="1"/>
  <c r="G123" i="9"/>
  <c r="U122" i="9"/>
  <c r="T122" i="9"/>
  <c r="S122" i="9"/>
  <c r="R122" i="9"/>
  <c r="Q122" i="9"/>
  <c r="P122" i="9"/>
  <c r="K122" i="9"/>
  <c r="H122" i="9"/>
  <c r="I122" i="9" s="1"/>
  <c r="G122" i="9"/>
  <c r="A122" i="9"/>
  <c r="U121" i="9"/>
  <c r="T121" i="9"/>
  <c r="S121" i="9"/>
  <c r="R121" i="9"/>
  <c r="Q121" i="9"/>
  <c r="P121" i="9"/>
  <c r="K121" i="9"/>
  <c r="H121" i="9"/>
  <c r="I121" i="9" s="1"/>
  <c r="G121" i="9"/>
  <c r="A121" i="9"/>
  <c r="U120" i="9"/>
  <c r="T120" i="9"/>
  <c r="S120" i="9"/>
  <c r="R120" i="9"/>
  <c r="Q120" i="9"/>
  <c r="P120" i="9"/>
  <c r="K120" i="9"/>
  <c r="H120" i="9"/>
  <c r="I120" i="9" s="1"/>
  <c r="G120" i="9"/>
  <c r="A120" i="9"/>
  <c r="U119" i="9"/>
  <c r="T119" i="9"/>
  <c r="S119" i="9"/>
  <c r="R119" i="9"/>
  <c r="Q119" i="9"/>
  <c r="P119" i="9"/>
  <c r="K119" i="9"/>
  <c r="H119" i="9"/>
  <c r="I119" i="9" s="1"/>
  <c r="G119" i="9"/>
  <c r="A119" i="9"/>
  <c r="Y118" i="9"/>
  <c r="R118" i="9"/>
  <c r="O118" i="9"/>
  <c r="N118" i="9"/>
  <c r="M118" i="9"/>
  <c r="L118" i="9"/>
  <c r="J118" i="9"/>
  <c r="F118" i="9"/>
  <c r="E118" i="9"/>
  <c r="D118" i="9"/>
  <c r="A118" i="9"/>
  <c r="U117" i="9"/>
  <c r="T117" i="9"/>
  <c r="S117" i="9"/>
  <c r="R117" i="9"/>
  <c r="Q117" i="9"/>
  <c r="P117" i="9"/>
  <c r="K117" i="9"/>
  <c r="H117" i="9"/>
  <c r="I117" i="9" s="1"/>
  <c r="G117" i="9"/>
  <c r="A117" i="9"/>
  <c r="U116" i="9"/>
  <c r="T116" i="9"/>
  <c r="S116" i="9"/>
  <c r="R116" i="9"/>
  <c r="Q116" i="9"/>
  <c r="P116" i="9"/>
  <c r="K116" i="9"/>
  <c r="H116" i="9"/>
  <c r="G116" i="9"/>
  <c r="U115" i="9"/>
  <c r="T115" i="9"/>
  <c r="S115" i="9"/>
  <c r="R115" i="9"/>
  <c r="Q115" i="9"/>
  <c r="P115" i="9"/>
  <c r="K115" i="9"/>
  <c r="I115" i="9"/>
  <c r="H115" i="9"/>
  <c r="G115" i="9"/>
  <c r="U114" i="9"/>
  <c r="T114" i="9"/>
  <c r="S114" i="9"/>
  <c r="R114" i="9"/>
  <c r="Q114" i="9"/>
  <c r="P114" i="9"/>
  <c r="K114" i="9"/>
  <c r="H114" i="9"/>
  <c r="I114" i="9" s="1"/>
  <c r="G114" i="9"/>
  <c r="A114" i="9"/>
  <c r="U113" i="9"/>
  <c r="T113" i="9"/>
  <c r="S113" i="9"/>
  <c r="R113" i="9"/>
  <c r="Q113" i="9"/>
  <c r="P113" i="9"/>
  <c r="K113" i="9"/>
  <c r="I113" i="9"/>
  <c r="H113" i="9"/>
  <c r="G113" i="9"/>
  <c r="A113" i="9"/>
  <c r="U112" i="9"/>
  <c r="T112" i="9"/>
  <c r="S112" i="9"/>
  <c r="R112" i="9"/>
  <c r="Q112" i="9"/>
  <c r="P112" i="9"/>
  <c r="K112" i="9"/>
  <c r="I112" i="9"/>
  <c r="H112" i="9"/>
  <c r="G112" i="9"/>
  <c r="A112" i="9"/>
  <c r="U111" i="9"/>
  <c r="T111" i="9"/>
  <c r="T118" i="9" s="1"/>
  <c r="S111" i="9"/>
  <c r="R111" i="9"/>
  <c r="Q111" i="9"/>
  <c r="P111" i="9"/>
  <c r="K111" i="9"/>
  <c r="H111" i="9"/>
  <c r="G111" i="9"/>
  <c r="I111" i="9" s="1"/>
  <c r="A111" i="9"/>
  <c r="W110" i="9"/>
  <c r="U110" i="9"/>
  <c r="T110" i="9"/>
  <c r="P110" i="9"/>
  <c r="O110" i="9"/>
  <c r="N110" i="9"/>
  <c r="M110" i="9"/>
  <c r="L110" i="9"/>
  <c r="K110" i="9"/>
  <c r="J110" i="9"/>
  <c r="G110" i="9"/>
  <c r="F110" i="9"/>
  <c r="E110" i="9"/>
  <c r="Y110" i="9" s="1"/>
  <c r="D110" i="9"/>
  <c r="A110" i="9"/>
  <c r="U109" i="9"/>
  <c r="T109" i="9"/>
  <c r="S109" i="9"/>
  <c r="R109" i="9"/>
  <c r="Q109" i="9"/>
  <c r="P109" i="9"/>
  <c r="K109" i="9"/>
  <c r="I109" i="9"/>
  <c r="H109" i="9"/>
  <c r="G109" i="9"/>
  <c r="A109" i="9"/>
  <c r="U108" i="9"/>
  <c r="T108" i="9"/>
  <c r="S108" i="9"/>
  <c r="R108" i="9"/>
  <c r="Q108" i="9"/>
  <c r="P108" i="9"/>
  <c r="K108" i="9"/>
  <c r="H108" i="9"/>
  <c r="I108" i="9" s="1"/>
  <c r="G108" i="9"/>
  <c r="U107" i="9"/>
  <c r="T107" i="9"/>
  <c r="S107" i="9"/>
  <c r="R107" i="9"/>
  <c r="Q107" i="9"/>
  <c r="P107" i="9"/>
  <c r="K107" i="9"/>
  <c r="H107" i="9"/>
  <c r="G107" i="9"/>
  <c r="I107" i="9" s="1"/>
  <c r="A107" i="9"/>
  <c r="U106" i="9"/>
  <c r="T106" i="9"/>
  <c r="S106" i="9"/>
  <c r="R106" i="9"/>
  <c r="Q106" i="9"/>
  <c r="P106" i="9"/>
  <c r="K106" i="9"/>
  <c r="I106" i="9"/>
  <c r="H106" i="9"/>
  <c r="G106" i="9"/>
  <c r="A106" i="9"/>
  <c r="U105" i="9"/>
  <c r="T105" i="9"/>
  <c r="S105" i="9"/>
  <c r="R105" i="9"/>
  <c r="Q105" i="9"/>
  <c r="P105" i="9"/>
  <c r="K105" i="9"/>
  <c r="H105" i="9"/>
  <c r="I105" i="9" s="1"/>
  <c r="G105" i="9"/>
  <c r="A105" i="9"/>
  <c r="U104" i="9"/>
  <c r="T104" i="9"/>
  <c r="S104" i="9"/>
  <c r="R104" i="9"/>
  <c r="Q104" i="9"/>
  <c r="P104" i="9"/>
  <c r="K104" i="9"/>
  <c r="H104" i="9"/>
  <c r="I104" i="9" s="1"/>
  <c r="G104" i="9"/>
  <c r="A104" i="9"/>
  <c r="X103" i="9"/>
  <c r="V103" i="9"/>
  <c r="S103" i="9"/>
  <c r="O103" i="9"/>
  <c r="N103" i="9"/>
  <c r="M103" i="9"/>
  <c r="L103" i="9"/>
  <c r="J103" i="9"/>
  <c r="F103" i="9"/>
  <c r="E103" i="9"/>
  <c r="D103" i="9"/>
  <c r="A103" i="9"/>
  <c r="U102" i="9"/>
  <c r="T102" i="9"/>
  <c r="S102" i="9"/>
  <c r="R102" i="9"/>
  <c r="Q102" i="9"/>
  <c r="P102" i="9"/>
  <c r="K102" i="9"/>
  <c r="I102" i="9"/>
  <c r="H102" i="9"/>
  <c r="G102" i="9"/>
  <c r="A102" i="9"/>
  <c r="U101" i="9"/>
  <c r="T101" i="9"/>
  <c r="S101" i="9"/>
  <c r="R101" i="9"/>
  <c r="Q101" i="9"/>
  <c r="P101" i="9"/>
  <c r="K101" i="9"/>
  <c r="I101" i="9"/>
  <c r="H101" i="9"/>
  <c r="G101" i="9"/>
  <c r="U100" i="9"/>
  <c r="T100" i="9"/>
  <c r="S100" i="9"/>
  <c r="R100" i="9"/>
  <c r="Q100" i="9"/>
  <c r="P100" i="9"/>
  <c r="K100" i="9"/>
  <c r="H100" i="9"/>
  <c r="I100" i="9" s="1"/>
  <c r="G100" i="9"/>
  <c r="A100" i="9"/>
  <c r="U99" i="9"/>
  <c r="T99" i="9"/>
  <c r="S99" i="9"/>
  <c r="R99" i="9"/>
  <c r="Q99" i="9"/>
  <c r="P99" i="9"/>
  <c r="K99" i="9"/>
  <c r="I99" i="9"/>
  <c r="H99" i="9"/>
  <c r="G99" i="9"/>
  <c r="A99" i="9"/>
  <c r="U98" i="9"/>
  <c r="T98" i="9"/>
  <c r="S98" i="9"/>
  <c r="R98" i="9"/>
  <c r="Q98" i="9"/>
  <c r="P98" i="9"/>
  <c r="K98" i="9"/>
  <c r="I98" i="9"/>
  <c r="H98" i="9"/>
  <c r="G98" i="9"/>
  <c r="A98" i="9"/>
  <c r="U97" i="9"/>
  <c r="T97" i="9"/>
  <c r="T103" i="9" s="1"/>
  <c r="S97" i="9"/>
  <c r="R97" i="9"/>
  <c r="Q97" i="9"/>
  <c r="P97" i="9"/>
  <c r="K97" i="9"/>
  <c r="H97" i="9"/>
  <c r="G97" i="9"/>
  <c r="I97" i="9" s="1"/>
  <c r="A97" i="9"/>
  <c r="W96" i="9"/>
  <c r="U96" i="9"/>
  <c r="P96" i="9"/>
  <c r="O96" i="9"/>
  <c r="N96" i="9"/>
  <c r="M96" i="9"/>
  <c r="L96" i="9"/>
  <c r="K96" i="9"/>
  <c r="J96" i="9"/>
  <c r="G96" i="9"/>
  <c r="F96" i="9"/>
  <c r="E96" i="9"/>
  <c r="Y96" i="9" s="1"/>
  <c r="D96" i="9"/>
  <c r="A96" i="9"/>
  <c r="U95" i="9"/>
  <c r="T95" i="9"/>
  <c r="S95" i="9"/>
  <c r="R95" i="9"/>
  <c r="Q95" i="9"/>
  <c r="P95" i="9"/>
  <c r="K95" i="9"/>
  <c r="I95" i="9"/>
  <c r="H95" i="9"/>
  <c r="G95" i="9"/>
  <c r="A95" i="9"/>
  <c r="U94" i="9"/>
  <c r="T94" i="9"/>
  <c r="S94" i="9"/>
  <c r="R94" i="9"/>
  <c r="Q94" i="9"/>
  <c r="P94" i="9"/>
  <c r="K94" i="9"/>
  <c r="H94" i="9"/>
  <c r="I94" i="9" s="1"/>
  <c r="G94" i="9"/>
  <c r="U93" i="9"/>
  <c r="T93" i="9"/>
  <c r="T96" i="9" s="1"/>
  <c r="S93" i="9"/>
  <c r="R93" i="9"/>
  <c r="Q93" i="9"/>
  <c r="P93" i="9"/>
  <c r="K93" i="9"/>
  <c r="H93" i="9"/>
  <c r="G93" i="9"/>
  <c r="I93" i="9" s="1"/>
  <c r="A93" i="9"/>
  <c r="U92" i="9"/>
  <c r="T92" i="9"/>
  <c r="S92" i="9"/>
  <c r="R92" i="9"/>
  <c r="Q92" i="9"/>
  <c r="P92" i="9"/>
  <c r="K92" i="9"/>
  <c r="I92" i="9"/>
  <c r="H92" i="9"/>
  <c r="G92" i="9"/>
  <c r="A92" i="9"/>
  <c r="U91" i="9"/>
  <c r="T91" i="9"/>
  <c r="S91" i="9"/>
  <c r="R91" i="9"/>
  <c r="Q91" i="9"/>
  <c r="P91" i="9"/>
  <c r="K91" i="9"/>
  <c r="H91" i="9"/>
  <c r="I91" i="9" s="1"/>
  <c r="G91" i="9"/>
  <c r="A91" i="9"/>
  <c r="U90" i="9"/>
  <c r="T90" i="9"/>
  <c r="S90" i="9"/>
  <c r="R90" i="9"/>
  <c r="Q90" i="9"/>
  <c r="P90" i="9"/>
  <c r="K90" i="9"/>
  <c r="H90" i="9"/>
  <c r="I90" i="9" s="1"/>
  <c r="G90" i="9"/>
  <c r="A90" i="9"/>
  <c r="X89" i="9"/>
  <c r="V89" i="9"/>
  <c r="S89" i="9"/>
  <c r="O89" i="9"/>
  <c r="N89" i="9"/>
  <c r="M89" i="9"/>
  <c r="L89" i="9"/>
  <c r="J89" i="9"/>
  <c r="F89" i="9"/>
  <c r="E89" i="9"/>
  <c r="D89" i="9"/>
  <c r="A89" i="9"/>
  <c r="U88" i="9"/>
  <c r="T88" i="9"/>
  <c r="S88" i="9"/>
  <c r="R88" i="9"/>
  <c r="Q88" i="9"/>
  <c r="P88" i="9"/>
  <c r="K88" i="9"/>
  <c r="I88" i="9"/>
  <c r="H88" i="9"/>
  <c r="G88" i="9"/>
  <c r="A88" i="9"/>
  <c r="U87" i="9"/>
  <c r="T87" i="9"/>
  <c r="S87" i="9"/>
  <c r="R87" i="9"/>
  <c r="Q87" i="9"/>
  <c r="P87" i="9"/>
  <c r="K87" i="9"/>
  <c r="I87" i="9"/>
  <c r="H87" i="9"/>
  <c r="G87" i="9"/>
  <c r="U86" i="9"/>
  <c r="T86" i="9"/>
  <c r="S86" i="9"/>
  <c r="R86" i="9"/>
  <c r="Q86" i="9"/>
  <c r="P86" i="9"/>
  <c r="K86" i="9"/>
  <c r="H86" i="9"/>
  <c r="I86" i="9" s="1"/>
  <c r="G86" i="9"/>
  <c r="A86" i="9"/>
  <c r="U85" i="9"/>
  <c r="T85" i="9"/>
  <c r="S85" i="9"/>
  <c r="R85" i="9"/>
  <c r="Q85" i="9"/>
  <c r="P85" i="9"/>
  <c r="K85" i="9"/>
  <c r="I85" i="9"/>
  <c r="H85" i="9"/>
  <c r="G85" i="9"/>
  <c r="A85" i="9"/>
  <c r="U84" i="9"/>
  <c r="T84" i="9"/>
  <c r="S84" i="9"/>
  <c r="R84" i="9"/>
  <c r="Q84" i="9"/>
  <c r="P84" i="9"/>
  <c r="K84" i="9"/>
  <c r="I84" i="9"/>
  <c r="H84" i="9"/>
  <c r="G84" i="9"/>
  <c r="A84" i="9"/>
  <c r="U83" i="9"/>
  <c r="T83" i="9"/>
  <c r="T89" i="9" s="1"/>
  <c r="S83" i="9"/>
  <c r="R83" i="9"/>
  <c r="Q83" i="9"/>
  <c r="P83" i="9"/>
  <c r="K83" i="9"/>
  <c r="H83" i="9"/>
  <c r="G83" i="9"/>
  <c r="I83" i="9" s="1"/>
  <c r="A83" i="9"/>
  <c r="W82" i="9"/>
  <c r="U82" i="9"/>
  <c r="P82" i="9"/>
  <c r="O82" i="9"/>
  <c r="N82" i="9"/>
  <c r="M82" i="9"/>
  <c r="L82" i="9"/>
  <c r="K82" i="9"/>
  <c r="J82" i="9"/>
  <c r="G82" i="9"/>
  <c r="F82" i="9"/>
  <c r="E82" i="9"/>
  <c r="Y82" i="9" s="1"/>
  <c r="D82" i="9"/>
  <c r="A82" i="9"/>
  <c r="U81" i="9"/>
  <c r="T81" i="9"/>
  <c r="S81" i="9"/>
  <c r="R81" i="9"/>
  <c r="Q81" i="9"/>
  <c r="P81" i="9"/>
  <c r="K81" i="9"/>
  <c r="I81" i="9"/>
  <c r="H81" i="9"/>
  <c r="G81" i="9"/>
  <c r="A81" i="9"/>
  <c r="U80" i="9"/>
  <c r="T80" i="9"/>
  <c r="S80" i="9"/>
  <c r="R80" i="9"/>
  <c r="Q80" i="9"/>
  <c r="P80" i="9"/>
  <c r="K80" i="9"/>
  <c r="H80" i="9"/>
  <c r="I80" i="9" s="1"/>
  <c r="G80" i="9"/>
  <c r="U79" i="9"/>
  <c r="T79" i="9"/>
  <c r="T82" i="9" s="1"/>
  <c r="S79" i="9"/>
  <c r="R79" i="9"/>
  <c r="Q79" i="9"/>
  <c r="P79" i="9"/>
  <c r="K79" i="9"/>
  <c r="H79" i="9"/>
  <c r="G79" i="9"/>
  <c r="I79" i="9" s="1"/>
  <c r="A79" i="9"/>
  <c r="U78" i="9"/>
  <c r="T78" i="9"/>
  <c r="S78" i="9"/>
  <c r="R78" i="9"/>
  <c r="Q78" i="9"/>
  <c r="P78" i="9"/>
  <c r="K78" i="9"/>
  <c r="I78" i="9"/>
  <c r="H78" i="9"/>
  <c r="G78" i="9"/>
  <c r="A78" i="9"/>
  <c r="U77" i="9"/>
  <c r="T77" i="9"/>
  <c r="S77" i="9"/>
  <c r="R77" i="9"/>
  <c r="Q77" i="9"/>
  <c r="P77" i="9"/>
  <c r="K77" i="9"/>
  <c r="H77" i="9"/>
  <c r="I77" i="9" s="1"/>
  <c r="G77" i="9"/>
  <c r="A77" i="9"/>
  <c r="U76" i="9"/>
  <c r="T76" i="9"/>
  <c r="S76" i="9"/>
  <c r="R76" i="9"/>
  <c r="Q76" i="9"/>
  <c r="P76" i="9"/>
  <c r="K76" i="9"/>
  <c r="H76" i="9"/>
  <c r="I76" i="9" s="1"/>
  <c r="G76" i="9"/>
  <c r="A76" i="9"/>
  <c r="X75" i="9"/>
  <c r="V75" i="9"/>
  <c r="S75" i="9"/>
  <c r="O75" i="9"/>
  <c r="N75" i="9"/>
  <c r="M75" i="9"/>
  <c r="L75" i="9"/>
  <c r="J75" i="9"/>
  <c r="F75" i="9"/>
  <c r="E75" i="9"/>
  <c r="D75" i="9"/>
  <c r="A75" i="9"/>
  <c r="U74" i="9"/>
  <c r="T74" i="9"/>
  <c r="S74" i="9"/>
  <c r="R74" i="9"/>
  <c r="Q74" i="9"/>
  <c r="P74" i="9"/>
  <c r="K74" i="9"/>
  <c r="I74" i="9"/>
  <c r="H74" i="9"/>
  <c r="G74" i="9"/>
  <c r="A74" i="9"/>
  <c r="U73" i="9"/>
  <c r="T73" i="9"/>
  <c r="S73" i="9"/>
  <c r="R73" i="9"/>
  <c r="Q73" i="9"/>
  <c r="P73" i="9"/>
  <c r="K73" i="9"/>
  <c r="I73" i="9"/>
  <c r="H73" i="9"/>
  <c r="G73" i="9"/>
  <c r="U72" i="9"/>
  <c r="T72" i="9"/>
  <c r="S72" i="9"/>
  <c r="R72" i="9"/>
  <c r="Q72" i="9"/>
  <c r="P72" i="9"/>
  <c r="K72" i="9"/>
  <c r="H72" i="9"/>
  <c r="I72" i="9" s="1"/>
  <c r="G72" i="9"/>
  <c r="A72" i="9"/>
  <c r="U71" i="9"/>
  <c r="T71" i="9"/>
  <c r="S71" i="9"/>
  <c r="R71" i="9"/>
  <c r="Q71" i="9"/>
  <c r="P71" i="9"/>
  <c r="K71" i="9"/>
  <c r="I71" i="9"/>
  <c r="H71" i="9"/>
  <c r="G71" i="9"/>
  <c r="A71" i="9"/>
  <c r="U70" i="9"/>
  <c r="T70" i="9"/>
  <c r="S70" i="9"/>
  <c r="R70" i="9"/>
  <c r="Q70" i="9"/>
  <c r="P70" i="9"/>
  <c r="K70" i="9"/>
  <c r="I70" i="9"/>
  <c r="H70" i="9"/>
  <c r="G70" i="9"/>
  <c r="A70" i="9"/>
  <c r="U69" i="9"/>
  <c r="T69" i="9"/>
  <c r="T75" i="9" s="1"/>
  <c r="S69" i="9"/>
  <c r="R69" i="9"/>
  <c r="Q69" i="9"/>
  <c r="P69" i="9"/>
  <c r="K69" i="9"/>
  <c r="I69" i="9"/>
  <c r="H69" i="9"/>
  <c r="G69" i="9"/>
  <c r="A69" i="9"/>
  <c r="W68" i="9"/>
  <c r="U68" i="9"/>
  <c r="P68" i="9"/>
  <c r="O68" i="9"/>
  <c r="N68" i="9"/>
  <c r="M68" i="9"/>
  <c r="L68" i="9"/>
  <c r="K68" i="9"/>
  <c r="J68" i="9"/>
  <c r="G68" i="9"/>
  <c r="F68" i="9"/>
  <c r="E68" i="9"/>
  <c r="Y68" i="9" s="1"/>
  <c r="D68" i="9"/>
  <c r="A68" i="9"/>
  <c r="U67" i="9"/>
  <c r="T67" i="9"/>
  <c r="S67" i="9"/>
  <c r="R67" i="9"/>
  <c r="Q67" i="9"/>
  <c r="P67" i="9"/>
  <c r="K67" i="9"/>
  <c r="I67" i="9"/>
  <c r="H67" i="9"/>
  <c r="G67" i="9"/>
  <c r="A67" i="9"/>
  <c r="U66" i="9"/>
  <c r="T66" i="9"/>
  <c r="S66" i="9"/>
  <c r="R66" i="9"/>
  <c r="Q66" i="9"/>
  <c r="P66" i="9"/>
  <c r="K66" i="9"/>
  <c r="H66" i="9"/>
  <c r="I66" i="9" s="1"/>
  <c r="G66" i="9"/>
  <c r="U65" i="9"/>
  <c r="T65" i="9"/>
  <c r="T68" i="9" s="1"/>
  <c r="S65" i="9"/>
  <c r="R65" i="9"/>
  <c r="Q65" i="9"/>
  <c r="P65" i="9"/>
  <c r="K65" i="9"/>
  <c r="H65" i="9"/>
  <c r="G65" i="9"/>
  <c r="I65" i="9" s="1"/>
  <c r="A65" i="9"/>
  <c r="U64" i="9"/>
  <c r="T64" i="9"/>
  <c r="S64" i="9"/>
  <c r="R64" i="9"/>
  <c r="Q64" i="9"/>
  <c r="P64" i="9"/>
  <c r="K64" i="9"/>
  <c r="I64" i="9"/>
  <c r="H64" i="9"/>
  <c r="G64" i="9"/>
  <c r="A64" i="9"/>
  <c r="U63" i="9"/>
  <c r="T63" i="9"/>
  <c r="S63" i="9"/>
  <c r="R63" i="9"/>
  <c r="Q63" i="9"/>
  <c r="P63" i="9"/>
  <c r="K63" i="9"/>
  <c r="H63" i="9"/>
  <c r="I63" i="9" s="1"/>
  <c r="G63" i="9"/>
  <c r="A63" i="9"/>
  <c r="U62" i="9"/>
  <c r="T62" i="9"/>
  <c r="S62" i="9"/>
  <c r="R62" i="9"/>
  <c r="Q62" i="9"/>
  <c r="P62" i="9"/>
  <c r="K62" i="9"/>
  <c r="H62" i="9"/>
  <c r="I62" i="9" s="1"/>
  <c r="G62" i="9"/>
  <c r="A62" i="9"/>
  <c r="X61" i="9"/>
  <c r="V61" i="9"/>
  <c r="S61" i="9"/>
  <c r="O61" i="9"/>
  <c r="N61" i="9"/>
  <c r="M61" i="9"/>
  <c r="L61" i="9"/>
  <c r="J61" i="9"/>
  <c r="H61" i="9"/>
  <c r="F61" i="9"/>
  <c r="E61" i="9"/>
  <c r="D61" i="9"/>
  <c r="A61" i="9"/>
  <c r="U60" i="9"/>
  <c r="T60" i="9"/>
  <c r="S60" i="9"/>
  <c r="R60" i="9"/>
  <c r="Q60" i="9"/>
  <c r="P60" i="9"/>
  <c r="K60" i="9"/>
  <c r="I60" i="9"/>
  <c r="H60" i="9"/>
  <c r="G60" i="9"/>
  <c r="A60" i="9"/>
  <c r="U59" i="9"/>
  <c r="T59" i="9"/>
  <c r="S59" i="9"/>
  <c r="R59" i="9"/>
  <c r="Q59" i="9"/>
  <c r="P59" i="9"/>
  <c r="K59" i="9"/>
  <c r="I59" i="9"/>
  <c r="H59" i="9"/>
  <c r="G59" i="9"/>
  <c r="U58" i="9"/>
  <c r="T58" i="9"/>
  <c r="S58" i="9"/>
  <c r="R58" i="9"/>
  <c r="Q58" i="9"/>
  <c r="P58" i="9"/>
  <c r="K58" i="9"/>
  <c r="H58" i="9"/>
  <c r="I58" i="9" s="1"/>
  <c r="G58" i="9"/>
  <c r="A58" i="9"/>
  <c r="U57" i="9"/>
  <c r="T57" i="9"/>
  <c r="S57" i="9"/>
  <c r="R57" i="9"/>
  <c r="Q57" i="9"/>
  <c r="P57" i="9"/>
  <c r="K57" i="9"/>
  <c r="I57" i="9"/>
  <c r="H57" i="9"/>
  <c r="G57" i="9"/>
  <c r="A57" i="9"/>
  <c r="U56" i="9"/>
  <c r="T56" i="9"/>
  <c r="S56" i="9"/>
  <c r="R56" i="9"/>
  <c r="Q56" i="9"/>
  <c r="P56" i="9"/>
  <c r="K56" i="9"/>
  <c r="I56" i="9"/>
  <c r="H56" i="9"/>
  <c r="G56" i="9"/>
  <c r="A56" i="9"/>
  <c r="U55" i="9"/>
  <c r="T55" i="9"/>
  <c r="T61" i="9" s="1"/>
  <c r="S55" i="9"/>
  <c r="R55" i="9"/>
  <c r="Q55" i="9"/>
  <c r="P55" i="9"/>
  <c r="K55" i="9"/>
  <c r="H55" i="9"/>
  <c r="G55" i="9"/>
  <c r="I55" i="9" s="1"/>
  <c r="A55" i="9"/>
  <c r="W54" i="9"/>
  <c r="U54" i="9"/>
  <c r="P54" i="9"/>
  <c r="O54" i="9"/>
  <c r="N54" i="9"/>
  <c r="M54" i="9"/>
  <c r="L54" i="9"/>
  <c r="K54" i="9"/>
  <c r="J54" i="9"/>
  <c r="G54" i="9"/>
  <c r="F54" i="9"/>
  <c r="E54" i="9"/>
  <c r="Y54" i="9" s="1"/>
  <c r="D54" i="9"/>
  <c r="A54" i="9"/>
  <c r="U53" i="9"/>
  <c r="T53" i="9"/>
  <c r="S53" i="9"/>
  <c r="R53" i="9"/>
  <c r="Q53" i="9"/>
  <c r="P53" i="9"/>
  <c r="K53" i="9"/>
  <c r="I53" i="9"/>
  <c r="H53" i="9"/>
  <c r="G53" i="9"/>
  <c r="A53" i="9"/>
  <c r="U52" i="9"/>
  <c r="T52" i="9"/>
  <c r="S52" i="9"/>
  <c r="R52" i="9"/>
  <c r="Q52" i="9"/>
  <c r="P52" i="9"/>
  <c r="K52" i="9"/>
  <c r="H52" i="9"/>
  <c r="I52" i="9" s="1"/>
  <c r="G52" i="9"/>
  <c r="U51" i="9"/>
  <c r="T51" i="9"/>
  <c r="T54" i="9" s="1"/>
  <c r="S51" i="9"/>
  <c r="R51" i="9"/>
  <c r="Q51" i="9"/>
  <c r="P51" i="9"/>
  <c r="K51" i="9"/>
  <c r="H51" i="9"/>
  <c r="G51" i="9"/>
  <c r="I51" i="9" s="1"/>
  <c r="A51" i="9"/>
  <c r="U50" i="9"/>
  <c r="T50" i="9"/>
  <c r="S50" i="9"/>
  <c r="R50" i="9"/>
  <c r="Q50" i="9"/>
  <c r="P50" i="9"/>
  <c r="K50" i="9"/>
  <c r="I50" i="9"/>
  <c r="H50" i="9"/>
  <c r="G50" i="9"/>
  <c r="A50" i="9"/>
  <c r="U49" i="9"/>
  <c r="T49" i="9"/>
  <c r="S49" i="9"/>
  <c r="R49" i="9"/>
  <c r="Q49" i="9"/>
  <c r="P49" i="9"/>
  <c r="K49" i="9"/>
  <c r="H49" i="9"/>
  <c r="I49" i="9" s="1"/>
  <c r="G49" i="9"/>
  <c r="A49" i="9"/>
  <c r="U48" i="9"/>
  <c r="T48" i="9"/>
  <c r="S48" i="9"/>
  <c r="R48" i="9"/>
  <c r="Q48" i="9"/>
  <c r="P48" i="9"/>
  <c r="K48" i="9"/>
  <c r="H48" i="9"/>
  <c r="I48" i="9" s="1"/>
  <c r="G48" i="9"/>
  <c r="A48" i="9"/>
  <c r="X47" i="9"/>
  <c r="V47" i="9"/>
  <c r="S47" i="9"/>
  <c r="O47" i="9"/>
  <c r="N47" i="9"/>
  <c r="M47" i="9"/>
  <c r="L47" i="9"/>
  <c r="J47" i="9"/>
  <c r="F47" i="9"/>
  <c r="E47" i="9"/>
  <c r="D47" i="9"/>
  <c r="A47" i="9"/>
  <c r="U46" i="9"/>
  <c r="T46" i="9"/>
  <c r="S46" i="9"/>
  <c r="R46" i="9"/>
  <c r="Q46" i="9"/>
  <c r="P46" i="9"/>
  <c r="K46" i="9"/>
  <c r="I46" i="9"/>
  <c r="H46" i="9"/>
  <c r="G46" i="9"/>
  <c r="A46" i="9"/>
  <c r="U45" i="9"/>
  <c r="T45" i="9"/>
  <c r="S45" i="9"/>
  <c r="R45" i="9"/>
  <c r="Q45" i="9"/>
  <c r="P45" i="9"/>
  <c r="K45" i="9"/>
  <c r="I45" i="9"/>
  <c r="H45" i="9"/>
  <c r="G45" i="9"/>
  <c r="U44" i="9"/>
  <c r="T44" i="9"/>
  <c r="S44" i="9"/>
  <c r="R44" i="9"/>
  <c r="Q44" i="9"/>
  <c r="P44" i="9"/>
  <c r="K44" i="9"/>
  <c r="H44" i="9"/>
  <c r="I44" i="9" s="1"/>
  <c r="G44" i="9"/>
  <c r="A44" i="9"/>
  <c r="U43" i="9"/>
  <c r="T43" i="9"/>
  <c r="S43" i="9"/>
  <c r="R43" i="9"/>
  <c r="Q43" i="9"/>
  <c r="P43" i="9"/>
  <c r="K43" i="9"/>
  <c r="I43" i="9"/>
  <c r="H43" i="9"/>
  <c r="G43" i="9"/>
  <c r="A43" i="9"/>
  <c r="U42" i="9"/>
  <c r="T42" i="9"/>
  <c r="S42" i="9"/>
  <c r="R42" i="9"/>
  <c r="Q42" i="9"/>
  <c r="P42" i="9"/>
  <c r="K42" i="9"/>
  <c r="I42" i="9"/>
  <c r="H42" i="9"/>
  <c r="G42" i="9"/>
  <c r="A42" i="9"/>
  <c r="U41" i="9"/>
  <c r="T41" i="9"/>
  <c r="T47" i="9" s="1"/>
  <c r="S41" i="9"/>
  <c r="R41" i="9"/>
  <c r="Q41" i="9"/>
  <c r="P41" i="9"/>
  <c r="K41" i="9"/>
  <c r="I41" i="9"/>
  <c r="H41" i="9"/>
  <c r="G41" i="9"/>
  <c r="A41" i="9"/>
  <c r="W40" i="9"/>
  <c r="U40" i="9"/>
  <c r="T40" i="9"/>
  <c r="P40" i="9"/>
  <c r="O40" i="9"/>
  <c r="N40" i="9"/>
  <c r="M40" i="9"/>
  <c r="L40" i="9"/>
  <c r="K40" i="9"/>
  <c r="J40" i="9"/>
  <c r="G40" i="9"/>
  <c r="F40" i="9"/>
  <c r="E40" i="9"/>
  <c r="Y40" i="9" s="1"/>
  <c r="D40" i="9"/>
  <c r="A40" i="9"/>
  <c r="U39" i="9"/>
  <c r="T39" i="9"/>
  <c r="S39" i="9"/>
  <c r="R39" i="9"/>
  <c r="Q39" i="9"/>
  <c r="P39" i="9"/>
  <c r="K39" i="9"/>
  <c r="I39" i="9"/>
  <c r="H39" i="9"/>
  <c r="G39" i="9"/>
  <c r="A39" i="9"/>
  <c r="U38" i="9"/>
  <c r="T38" i="9"/>
  <c r="S38" i="9"/>
  <c r="R38" i="9"/>
  <c r="Q38" i="9"/>
  <c r="P38" i="9"/>
  <c r="K38" i="9"/>
  <c r="H38" i="9"/>
  <c r="I38" i="9" s="1"/>
  <c r="G38" i="9"/>
  <c r="U37" i="9"/>
  <c r="T37" i="9"/>
  <c r="S37" i="9"/>
  <c r="R37" i="9"/>
  <c r="Q37" i="9"/>
  <c r="P37" i="9"/>
  <c r="K37" i="9"/>
  <c r="H37" i="9"/>
  <c r="G37" i="9"/>
  <c r="I37" i="9" s="1"/>
  <c r="A37" i="9"/>
  <c r="U36" i="9"/>
  <c r="T36" i="9"/>
  <c r="S36" i="9"/>
  <c r="R36" i="9"/>
  <c r="Q36" i="9"/>
  <c r="P36" i="9"/>
  <c r="K36" i="9"/>
  <c r="I36" i="9"/>
  <c r="H36" i="9"/>
  <c r="G36" i="9"/>
  <c r="A36" i="9"/>
  <c r="U35" i="9"/>
  <c r="T35" i="9"/>
  <c r="S35" i="9"/>
  <c r="R35" i="9"/>
  <c r="Q35" i="9"/>
  <c r="P35" i="9"/>
  <c r="K35" i="9"/>
  <c r="H35" i="9"/>
  <c r="I35" i="9" s="1"/>
  <c r="G35" i="9"/>
  <c r="A35" i="9"/>
  <c r="U34" i="9"/>
  <c r="T34" i="9"/>
  <c r="S34" i="9"/>
  <c r="R34" i="9"/>
  <c r="Q34" i="9"/>
  <c r="P34" i="9"/>
  <c r="K34" i="9"/>
  <c r="H34" i="9"/>
  <c r="I34" i="9" s="1"/>
  <c r="G34" i="9"/>
  <c r="A34" i="9"/>
  <c r="X33" i="9"/>
  <c r="V33" i="9"/>
  <c r="S33" i="9"/>
  <c r="O33" i="9"/>
  <c r="N33" i="9"/>
  <c r="M33" i="9"/>
  <c r="L33" i="9"/>
  <c r="J33" i="9"/>
  <c r="H33" i="9"/>
  <c r="F33" i="9"/>
  <c r="E33" i="9"/>
  <c r="D33" i="9"/>
  <c r="A33" i="9"/>
  <c r="U32" i="9"/>
  <c r="T32" i="9"/>
  <c r="S32" i="9"/>
  <c r="R32" i="9"/>
  <c r="Q32" i="9"/>
  <c r="P32" i="9"/>
  <c r="K32" i="9"/>
  <c r="I32" i="9"/>
  <c r="H32" i="9"/>
  <c r="G32" i="9"/>
  <c r="A32" i="9"/>
  <c r="U31" i="9"/>
  <c r="T31" i="9"/>
  <c r="S31" i="9"/>
  <c r="R31" i="9"/>
  <c r="Q31" i="9"/>
  <c r="P31" i="9"/>
  <c r="K31" i="9"/>
  <c r="I31" i="9"/>
  <c r="H31" i="9"/>
  <c r="G31" i="9"/>
  <c r="U30" i="9"/>
  <c r="T30" i="9"/>
  <c r="S30" i="9"/>
  <c r="R30" i="9"/>
  <c r="Q30" i="9"/>
  <c r="P30" i="9"/>
  <c r="K30" i="9"/>
  <c r="H30" i="9"/>
  <c r="I30" i="9" s="1"/>
  <c r="G30" i="9"/>
  <c r="A30" i="9"/>
  <c r="U29" i="9"/>
  <c r="T29" i="9"/>
  <c r="S29" i="9"/>
  <c r="R29" i="9"/>
  <c r="Q29" i="9"/>
  <c r="P29" i="9"/>
  <c r="K29" i="9"/>
  <c r="I29" i="9"/>
  <c r="H29" i="9"/>
  <c r="G29" i="9"/>
  <c r="A29" i="9"/>
  <c r="U28" i="9"/>
  <c r="T28" i="9"/>
  <c r="S28" i="9"/>
  <c r="R28" i="9"/>
  <c r="Q28" i="9"/>
  <c r="P28" i="9"/>
  <c r="K28" i="9"/>
  <c r="I28" i="9"/>
  <c r="H28" i="9"/>
  <c r="G28" i="9"/>
  <c r="A28" i="9"/>
  <c r="U27" i="9"/>
  <c r="T27" i="9"/>
  <c r="T33" i="9" s="1"/>
  <c r="S27" i="9"/>
  <c r="R27" i="9"/>
  <c r="Q27" i="9"/>
  <c r="P27" i="9"/>
  <c r="K27" i="9"/>
  <c r="I27" i="9"/>
  <c r="H27" i="9"/>
  <c r="G27" i="9"/>
  <c r="A27" i="9"/>
  <c r="W26" i="9"/>
  <c r="U26" i="9"/>
  <c r="P26" i="9"/>
  <c r="O26" i="9"/>
  <c r="N26" i="9"/>
  <c r="M26" i="9"/>
  <c r="L26" i="9"/>
  <c r="K26" i="9"/>
  <c r="J26" i="9"/>
  <c r="G26" i="9"/>
  <c r="F26" i="9"/>
  <c r="E26" i="9"/>
  <c r="Y26" i="9" s="1"/>
  <c r="D26" i="9"/>
  <c r="A26" i="9"/>
  <c r="U25" i="9"/>
  <c r="T25" i="9"/>
  <c r="S25" i="9"/>
  <c r="R25" i="9"/>
  <c r="Q25" i="9"/>
  <c r="P25" i="9"/>
  <c r="K25" i="9"/>
  <c r="I25" i="9"/>
  <c r="H25" i="9"/>
  <c r="G25" i="9"/>
  <c r="A25" i="9"/>
  <c r="U24" i="9"/>
  <c r="T24" i="9"/>
  <c r="S24" i="9"/>
  <c r="R24" i="9"/>
  <c r="Q24" i="9"/>
  <c r="P24" i="9"/>
  <c r="K24" i="9"/>
  <c r="H24" i="9"/>
  <c r="I24" i="9" s="1"/>
  <c r="G24" i="9"/>
  <c r="U23" i="9"/>
  <c r="T23" i="9"/>
  <c r="T26" i="9" s="1"/>
  <c r="S23" i="9"/>
  <c r="R23" i="9"/>
  <c r="Q23" i="9"/>
  <c r="P23" i="9"/>
  <c r="K23" i="9"/>
  <c r="H23" i="9"/>
  <c r="G23" i="9"/>
  <c r="I23" i="9" s="1"/>
  <c r="A23" i="9"/>
  <c r="U22" i="9"/>
  <c r="T22" i="9"/>
  <c r="S22" i="9"/>
  <c r="R22" i="9"/>
  <c r="Q22" i="9"/>
  <c r="P22" i="9"/>
  <c r="K22" i="9"/>
  <c r="I22" i="9"/>
  <c r="H22" i="9"/>
  <c r="G22" i="9"/>
  <c r="A22" i="9"/>
  <c r="U21" i="9"/>
  <c r="T21" i="9"/>
  <c r="S21" i="9"/>
  <c r="R21" i="9"/>
  <c r="Q21" i="9"/>
  <c r="P21" i="9"/>
  <c r="K21" i="9"/>
  <c r="H21" i="9"/>
  <c r="I21" i="9" s="1"/>
  <c r="G21" i="9"/>
  <c r="A21" i="9"/>
  <c r="U20" i="9"/>
  <c r="T20" i="9"/>
  <c r="S20" i="9"/>
  <c r="R20" i="9"/>
  <c r="Q20" i="9"/>
  <c r="P20" i="9"/>
  <c r="K20" i="9"/>
  <c r="H20" i="9"/>
  <c r="I20" i="9" s="1"/>
  <c r="G20" i="9"/>
  <c r="A20" i="9"/>
  <c r="X19" i="9"/>
  <c r="V19" i="9"/>
  <c r="S19" i="9"/>
  <c r="O19" i="9"/>
  <c r="N19" i="9"/>
  <c r="M19" i="9"/>
  <c r="L19" i="9"/>
  <c r="J19" i="9"/>
  <c r="H19" i="9"/>
  <c r="F19" i="9"/>
  <c r="E19" i="9"/>
  <c r="D19" i="9"/>
  <c r="A19" i="9"/>
  <c r="U18" i="9"/>
  <c r="T18" i="9"/>
  <c r="S18" i="9"/>
  <c r="R18" i="9"/>
  <c r="Q18" i="9"/>
  <c r="P18" i="9"/>
  <c r="K18" i="9"/>
  <c r="I18" i="9"/>
  <c r="H18" i="9"/>
  <c r="G18" i="9"/>
  <c r="A18" i="9"/>
  <c r="U17" i="9"/>
  <c r="T17" i="9"/>
  <c r="S17" i="9"/>
  <c r="R17" i="9"/>
  <c r="Q17" i="9"/>
  <c r="P17" i="9"/>
  <c r="K17" i="9"/>
  <c r="I17" i="9"/>
  <c r="H17" i="9"/>
  <c r="G17" i="9"/>
  <c r="U16" i="9"/>
  <c r="T16" i="9"/>
  <c r="S16" i="9"/>
  <c r="R16" i="9"/>
  <c r="Q16" i="9"/>
  <c r="P16" i="9"/>
  <c r="K16" i="9"/>
  <c r="H16" i="9"/>
  <c r="I16" i="9" s="1"/>
  <c r="G16" i="9"/>
  <c r="A16" i="9"/>
  <c r="U15" i="9"/>
  <c r="T15" i="9"/>
  <c r="S15" i="9"/>
  <c r="R15" i="9"/>
  <c r="Q15" i="9"/>
  <c r="P15" i="9"/>
  <c r="K15" i="9"/>
  <c r="I15" i="9"/>
  <c r="H15" i="9"/>
  <c r="G15" i="9"/>
  <c r="A15" i="9"/>
  <c r="U14" i="9"/>
  <c r="T14" i="9"/>
  <c r="S14" i="9"/>
  <c r="R14" i="9"/>
  <c r="Q14" i="9"/>
  <c r="P14" i="9"/>
  <c r="K14" i="9"/>
  <c r="I14" i="9"/>
  <c r="H14" i="9"/>
  <c r="G14" i="9"/>
  <c r="A14" i="9"/>
  <c r="U13" i="9"/>
  <c r="T13" i="9"/>
  <c r="T19" i="9" s="1"/>
  <c r="S13" i="9"/>
  <c r="R13" i="9"/>
  <c r="Q13" i="9"/>
  <c r="P13" i="9"/>
  <c r="K13" i="9"/>
  <c r="H13" i="9"/>
  <c r="G13" i="9"/>
  <c r="I13" i="9" s="1"/>
  <c r="A13" i="9"/>
  <c r="C9" i="9"/>
  <c r="F8" i="9"/>
  <c r="F9" i="9" s="1"/>
  <c r="C8" i="9"/>
  <c r="K4" i="9"/>
  <c r="K5" i="9" s="1"/>
  <c r="F4" i="9"/>
  <c r="F5" i="9" s="1"/>
  <c r="C4" i="9"/>
  <c r="Y2" i="9"/>
  <c r="X2" i="9"/>
  <c r="W266" i="8"/>
  <c r="T266" i="8"/>
  <c r="R266" i="8"/>
  <c r="O266" i="8"/>
  <c r="M266" i="8"/>
  <c r="L266" i="8"/>
  <c r="K266" i="8"/>
  <c r="J266" i="8"/>
  <c r="N266" i="8" s="1"/>
  <c r="F266" i="8"/>
  <c r="E266" i="8"/>
  <c r="U266" i="8" s="1"/>
  <c r="D266" i="8"/>
  <c r="V266" i="8" s="1"/>
  <c r="A266" i="8"/>
  <c r="S265" i="8"/>
  <c r="Q265" i="8"/>
  <c r="P265" i="8"/>
  <c r="O265" i="8"/>
  <c r="N265" i="8"/>
  <c r="H265" i="8"/>
  <c r="G265" i="8"/>
  <c r="S264" i="8"/>
  <c r="Q264" i="8"/>
  <c r="P264" i="8"/>
  <c r="O264" i="8"/>
  <c r="N264" i="8"/>
  <c r="H264" i="8"/>
  <c r="I264" i="8" s="1"/>
  <c r="G264" i="8"/>
  <c r="S263" i="8"/>
  <c r="Q263" i="8"/>
  <c r="P263" i="8"/>
  <c r="O263" i="8"/>
  <c r="N263" i="8"/>
  <c r="H263" i="8"/>
  <c r="G263" i="8"/>
  <c r="S262" i="8"/>
  <c r="Q262" i="8"/>
  <c r="P262" i="8"/>
  <c r="O262" i="8"/>
  <c r="N262" i="8"/>
  <c r="H262" i="8"/>
  <c r="I262" i="8" s="1"/>
  <c r="G262" i="8"/>
  <c r="S261" i="8"/>
  <c r="Q261" i="8"/>
  <c r="P261" i="8"/>
  <c r="O261" i="8"/>
  <c r="N261" i="8"/>
  <c r="H261" i="8"/>
  <c r="I261" i="8" s="1"/>
  <c r="G261" i="8"/>
  <c r="S260" i="8"/>
  <c r="Q260" i="8"/>
  <c r="P260" i="8"/>
  <c r="O260" i="8"/>
  <c r="N260" i="8"/>
  <c r="H260" i="8"/>
  <c r="G260" i="8"/>
  <c r="G266" i="8" s="1"/>
  <c r="U259" i="8"/>
  <c r="Q259" i="8"/>
  <c r="P259" i="8"/>
  <c r="O259" i="8"/>
  <c r="N259" i="8"/>
  <c r="M259" i="8"/>
  <c r="L259" i="8"/>
  <c r="S259" i="8" s="1"/>
  <c r="K259" i="8"/>
  <c r="J259" i="8"/>
  <c r="H259" i="8"/>
  <c r="G259" i="8"/>
  <c r="F259" i="8"/>
  <c r="E259" i="8"/>
  <c r="W259" i="8" s="1"/>
  <c r="D259" i="8"/>
  <c r="V259" i="8" s="1"/>
  <c r="A259" i="8"/>
  <c r="S258" i="8"/>
  <c r="R258" i="8"/>
  <c r="Q258" i="8"/>
  <c r="P258" i="8"/>
  <c r="O258" i="8"/>
  <c r="N258" i="8"/>
  <c r="I258" i="8"/>
  <c r="H258" i="8"/>
  <c r="G258" i="8"/>
  <c r="A258" i="8"/>
  <c r="S257" i="8"/>
  <c r="R257" i="8"/>
  <c r="Q257" i="8"/>
  <c r="P257" i="8"/>
  <c r="O257" i="8"/>
  <c r="N257" i="8"/>
  <c r="H257" i="8"/>
  <c r="G257" i="8"/>
  <c r="S256" i="8"/>
  <c r="R256" i="8"/>
  <c r="Q256" i="8"/>
  <c r="P256" i="8"/>
  <c r="O256" i="8"/>
  <c r="N256" i="8"/>
  <c r="H256" i="8"/>
  <c r="G256" i="8"/>
  <c r="S255" i="8"/>
  <c r="R255" i="8"/>
  <c r="Q255" i="8"/>
  <c r="P255" i="8"/>
  <c r="O255" i="8"/>
  <c r="N255" i="8"/>
  <c r="H255" i="8"/>
  <c r="G255" i="8"/>
  <c r="S254" i="8"/>
  <c r="R254" i="8"/>
  <c r="Q254" i="8"/>
  <c r="P254" i="8"/>
  <c r="O254" i="8"/>
  <c r="N254" i="8"/>
  <c r="H254" i="8"/>
  <c r="G254" i="8"/>
  <c r="S253" i="8"/>
  <c r="R253" i="8"/>
  <c r="Q253" i="8"/>
  <c r="P253" i="8"/>
  <c r="O253" i="8"/>
  <c r="N253" i="8"/>
  <c r="H253" i="8"/>
  <c r="I253" i="8" s="1"/>
  <c r="G253" i="8"/>
  <c r="S252" i="8"/>
  <c r="R252" i="8"/>
  <c r="Q252" i="8"/>
  <c r="P252" i="8"/>
  <c r="O252" i="8"/>
  <c r="N252" i="8"/>
  <c r="I252" i="8"/>
  <c r="H252" i="8"/>
  <c r="G252" i="8"/>
  <c r="S251" i="8"/>
  <c r="R251" i="8"/>
  <c r="Q251" i="8"/>
  <c r="P251" i="8"/>
  <c r="O251" i="8"/>
  <c r="N251" i="8"/>
  <c r="I251" i="8"/>
  <c r="H251" i="8"/>
  <c r="G251" i="8"/>
  <c r="S250" i="8"/>
  <c r="R250" i="8"/>
  <c r="Q250" i="8"/>
  <c r="P250" i="8"/>
  <c r="O250" i="8"/>
  <c r="N250" i="8"/>
  <c r="H250" i="8"/>
  <c r="G250" i="8"/>
  <c r="I250" i="8" s="1"/>
  <c r="S249" i="8"/>
  <c r="R249" i="8"/>
  <c r="Q249" i="8"/>
  <c r="P249" i="8"/>
  <c r="O249" i="8"/>
  <c r="N249" i="8"/>
  <c r="H249" i="8"/>
  <c r="G249" i="8"/>
  <c r="S248" i="8"/>
  <c r="R248" i="8"/>
  <c r="Q248" i="8"/>
  <c r="P248" i="8"/>
  <c r="O248" i="8"/>
  <c r="N248" i="8"/>
  <c r="H248" i="8"/>
  <c r="I248" i="8" s="1"/>
  <c r="G248" i="8"/>
  <c r="S247" i="8"/>
  <c r="R247" i="8"/>
  <c r="Q247" i="8"/>
  <c r="P247" i="8"/>
  <c r="O247" i="8"/>
  <c r="N247" i="8"/>
  <c r="I247" i="8"/>
  <c r="H247" i="8"/>
  <c r="G247" i="8"/>
  <c r="S246" i="8"/>
  <c r="R246" i="8"/>
  <c r="Q246" i="8"/>
  <c r="P246" i="8"/>
  <c r="O246" i="8"/>
  <c r="N246" i="8"/>
  <c r="H246" i="8"/>
  <c r="I246" i="8" s="1"/>
  <c r="G246" i="8"/>
  <c r="S245" i="8"/>
  <c r="R245" i="8"/>
  <c r="Q245" i="8"/>
  <c r="P245" i="8"/>
  <c r="O245" i="8"/>
  <c r="N245" i="8"/>
  <c r="H245" i="8"/>
  <c r="I245" i="8" s="1"/>
  <c r="G245" i="8"/>
  <c r="S244" i="8"/>
  <c r="R244" i="8"/>
  <c r="Q244" i="8"/>
  <c r="P244" i="8"/>
  <c r="O244" i="8"/>
  <c r="N244" i="8"/>
  <c r="I244" i="8"/>
  <c r="H244" i="8"/>
  <c r="G244" i="8"/>
  <c r="S243" i="8"/>
  <c r="R243" i="8"/>
  <c r="Q243" i="8"/>
  <c r="P243" i="8"/>
  <c r="O243" i="8"/>
  <c r="N243" i="8"/>
  <c r="I243" i="8"/>
  <c r="H243" i="8"/>
  <c r="G243" i="8"/>
  <c r="S242" i="8"/>
  <c r="R242" i="8"/>
  <c r="R259" i="8" s="1"/>
  <c r="Q242" i="8"/>
  <c r="P242" i="8"/>
  <c r="O242" i="8"/>
  <c r="N242" i="8"/>
  <c r="I242" i="8"/>
  <c r="H242" i="8"/>
  <c r="G242" i="8"/>
  <c r="W241" i="8"/>
  <c r="T241" i="8"/>
  <c r="M241" i="8"/>
  <c r="L241" i="8"/>
  <c r="K241" i="8"/>
  <c r="J241" i="8"/>
  <c r="H241" i="8"/>
  <c r="F241" i="8"/>
  <c r="E241" i="8"/>
  <c r="D241" i="8"/>
  <c r="T259" i="8" s="1"/>
  <c r="A241" i="8"/>
  <c r="S240" i="8"/>
  <c r="R240" i="8"/>
  <c r="Q240" i="8"/>
  <c r="P240" i="8"/>
  <c r="O240" i="8"/>
  <c r="N240" i="8"/>
  <c r="H240" i="8"/>
  <c r="I240" i="8" s="1"/>
  <c r="G240" i="8"/>
  <c r="A240" i="8"/>
  <c r="S239" i="8"/>
  <c r="R239" i="8"/>
  <c r="Q239" i="8"/>
  <c r="P239" i="8"/>
  <c r="O239" i="8"/>
  <c r="N239" i="8"/>
  <c r="H239" i="8"/>
  <c r="G239" i="8"/>
  <c r="I239" i="8" s="1"/>
  <c r="S238" i="8"/>
  <c r="R238" i="8"/>
  <c r="Q238" i="8"/>
  <c r="P238" i="8"/>
  <c r="O238" i="8"/>
  <c r="N238" i="8"/>
  <c r="H238" i="8"/>
  <c r="G238" i="8"/>
  <c r="S237" i="8"/>
  <c r="R237" i="8"/>
  <c r="Q237" i="8"/>
  <c r="P237" i="8"/>
  <c r="O237" i="8"/>
  <c r="N237" i="8"/>
  <c r="H237" i="8"/>
  <c r="I237" i="8" s="1"/>
  <c r="G237" i="8"/>
  <c r="S236" i="8"/>
  <c r="R236" i="8"/>
  <c r="Q236" i="8"/>
  <c r="P236" i="8"/>
  <c r="O236" i="8"/>
  <c r="N236" i="8"/>
  <c r="I236" i="8"/>
  <c r="H236" i="8"/>
  <c r="G236" i="8"/>
  <c r="S235" i="8"/>
  <c r="R235" i="8"/>
  <c r="Q235" i="8"/>
  <c r="P235" i="8"/>
  <c r="O235" i="8"/>
  <c r="N235" i="8"/>
  <c r="H235" i="8"/>
  <c r="G235" i="8"/>
  <c r="I235" i="8" s="1"/>
  <c r="S234" i="8"/>
  <c r="R234" i="8"/>
  <c r="Q234" i="8"/>
  <c r="P234" i="8"/>
  <c r="O234" i="8"/>
  <c r="N234" i="8"/>
  <c r="H234" i="8"/>
  <c r="I234" i="8" s="1"/>
  <c r="G234" i="8"/>
  <c r="S233" i="8"/>
  <c r="R233" i="8"/>
  <c r="Q233" i="8"/>
  <c r="P233" i="8"/>
  <c r="O233" i="8"/>
  <c r="N233" i="8"/>
  <c r="I233" i="8"/>
  <c r="H233" i="8"/>
  <c r="G233" i="8"/>
  <c r="S232" i="8"/>
  <c r="R232" i="8"/>
  <c r="Q232" i="8"/>
  <c r="P232" i="8"/>
  <c r="O232" i="8"/>
  <c r="N232" i="8"/>
  <c r="H232" i="8"/>
  <c r="I232" i="8" s="1"/>
  <c r="G232" i="8"/>
  <c r="S231" i="8"/>
  <c r="R231" i="8"/>
  <c r="Q231" i="8"/>
  <c r="P231" i="8"/>
  <c r="O231" i="8"/>
  <c r="N231" i="8"/>
  <c r="H231" i="8"/>
  <c r="G231" i="8"/>
  <c r="I231" i="8" s="1"/>
  <c r="S230" i="8"/>
  <c r="R230" i="8"/>
  <c r="Q230" i="8"/>
  <c r="P230" i="8"/>
  <c r="O230" i="8"/>
  <c r="N230" i="8"/>
  <c r="H230" i="8"/>
  <c r="I230" i="8" s="1"/>
  <c r="G230" i="8"/>
  <c r="S229" i="8"/>
  <c r="R229" i="8"/>
  <c r="Q229" i="8"/>
  <c r="P229" i="8"/>
  <c r="O229" i="8"/>
  <c r="N229" i="8"/>
  <c r="I229" i="8"/>
  <c r="H229" i="8"/>
  <c r="G229" i="8"/>
  <c r="S228" i="8"/>
  <c r="R228" i="8"/>
  <c r="Q228" i="8"/>
  <c r="P228" i="8"/>
  <c r="O228" i="8"/>
  <c r="N228" i="8"/>
  <c r="H228" i="8"/>
  <c r="I228" i="8" s="1"/>
  <c r="G228" i="8"/>
  <c r="S227" i="8"/>
  <c r="R227" i="8"/>
  <c r="Q227" i="8"/>
  <c r="P227" i="8"/>
  <c r="O227" i="8"/>
  <c r="N227" i="8"/>
  <c r="I227" i="8"/>
  <c r="H227" i="8"/>
  <c r="G227" i="8"/>
  <c r="S226" i="8"/>
  <c r="R226" i="8"/>
  <c r="Q226" i="8"/>
  <c r="P226" i="8"/>
  <c r="O226" i="8"/>
  <c r="N226" i="8"/>
  <c r="H226" i="8"/>
  <c r="G226" i="8"/>
  <c r="I226" i="8" s="1"/>
  <c r="S225" i="8"/>
  <c r="R225" i="8"/>
  <c r="Q225" i="8"/>
  <c r="P225" i="8"/>
  <c r="O225" i="8"/>
  <c r="N225" i="8"/>
  <c r="H225" i="8"/>
  <c r="I225" i="8" s="1"/>
  <c r="G225" i="8"/>
  <c r="S224" i="8"/>
  <c r="R224" i="8"/>
  <c r="R241" i="8" s="1"/>
  <c r="Q224" i="8"/>
  <c r="P224" i="8"/>
  <c r="O224" i="8"/>
  <c r="N224" i="8"/>
  <c r="I224" i="8"/>
  <c r="H224" i="8"/>
  <c r="G224" i="8"/>
  <c r="V223" i="8"/>
  <c r="O223" i="8"/>
  <c r="M223" i="8"/>
  <c r="Q223" i="8" s="1"/>
  <c r="L223" i="8"/>
  <c r="K223" i="8"/>
  <c r="J223" i="8"/>
  <c r="F223" i="8"/>
  <c r="E223" i="8"/>
  <c r="H223" i="8" s="1"/>
  <c r="D223" i="8"/>
  <c r="T223" i="8" s="1"/>
  <c r="A223" i="8"/>
  <c r="S222" i="8"/>
  <c r="R222" i="8"/>
  <c r="Q222" i="8"/>
  <c r="P222" i="8"/>
  <c r="O222" i="8"/>
  <c r="N222" i="8"/>
  <c r="H222" i="8"/>
  <c r="G222" i="8"/>
  <c r="I222" i="8" s="1"/>
  <c r="A222" i="8"/>
  <c r="S221" i="8"/>
  <c r="R221" i="8"/>
  <c r="Q221" i="8"/>
  <c r="P221" i="8"/>
  <c r="O221" i="8"/>
  <c r="N221" i="8"/>
  <c r="I221" i="8"/>
  <c r="H221" i="8"/>
  <c r="G221" i="8"/>
  <c r="S220" i="8"/>
  <c r="R220" i="8"/>
  <c r="Q220" i="8"/>
  <c r="P220" i="8"/>
  <c r="O220" i="8"/>
  <c r="N220" i="8"/>
  <c r="H220" i="8"/>
  <c r="G220" i="8"/>
  <c r="S219" i="8"/>
  <c r="R219" i="8"/>
  <c r="Q219" i="8"/>
  <c r="P219" i="8"/>
  <c r="O219" i="8"/>
  <c r="N219" i="8"/>
  <c r="H219" i="8"/>
  <c r="G219" i="8"/>
  <c r="S218" i="8"/>
  <c r="R218" i="8"/>
  <c r="Q218" i="8"/>
  <c r="P218" i="8"/>
  <c r="O218" i="8"/>
  <c r="N218" i="8"/>
  <c r="H218" i="8"/>
  <c r="G218" i="8"/>
  <c r="S217" i="8"/>
  <c r="R217" i="8"/>
  <c r="Q217" i="8"/>
  <c r="P217" i="8"/>
  <c r="O217" i="8"/>
  <c r="N217" i="8"/>
  <c r="H217" i="8"/>
  <c r="I217" i="8" s="1"/>
  <c r="G217" i="8"/>
  <c r="S216" i="8"/>
  <c r="R216" i="8"/>
  <c r="Q216" i="8"/>
  <c r="P216" i="8"/>
  <c r="O216" i="8"/>
  <c r="N216" i="8"/>
  <c r="I216" i="8"/>
  <c r="H216" i="8"/>
  <c r="G216" i="8"/>
  <c r="S215" i="8"/>
  <c r="R215" i="8"/>
  <c r="Q215" i="8"/>
  <c r="P215" i="8"/>
  <c r="O215" i="8"/>
  <c r="N215" i="8"/>
  <c r="H215" i="8"/>
  <c r="G215" i="8"/>
  <c r="I215" i="8" s="1"/>
  <c r="S214" i="8"/>
  <c r="R214" i="8"/>
  <c r="Q214" i="8"/>
  <c r="P214" i="8"/>
  <c r="O214" i="8"/>
  <c r="N214" i="8"/>
  <c r="H214" i="8"/>
  <c r="I214" i="8" s="1"/>
  <c r="G214" i="8"/>
  <c r="S213" i="8"/>
  <c r="R213" i="8"/>
  <c r="Q213" i="8"/>
  <c r="P213" i="8"/>
  <c r="O213" i="8"/>
  <c r="N213" i="8"/>
  <c r="I213" i="8"/>
  <c r="H213" i="8"/>
  <c r="G213" i="8"/>
  <c r="S212" i="8"/>
  <c r="R212" i="8"/>
  <c r="Q212" i="8"/>
  <c r="P212" i="8"/>
  <c r="O212" i="8"/>
  <c r="N212" i="8"/>
  <c r="H212" i="8"/>
  <c r="G212" i="8"/>
  <c r="S211" i="8"/>
  <c r="R211" i="8"/>
  <c r="Q211" i="8"/>
  <c r="P211" i="8"/>
  <c r="O211" i="8"/>
  <c r="N211" i="8"/>
  <c r="H211" i="8"/>
  <c r="G211" i="8"/>
  <c r="S210" i="8"/>
  <c r="R210" i="8"/>
  <c r="Q210" i="8"/>
  <c r="P210" i="8"/>
  <c r="O210" i="8"/>
  <c r="N210" i="8"/>
  <c r="H210" i="8"/>
  <c r="I210" i="8" s="1"/>
  <c r="G210" i="8"/>
  <c r="S209" i="8"/>
  <c r="R209" i="8"/>
  <c r="Q209" i="8"/>
  <c r="P209" i="8"/>
  <c r="O209" i="8"/>
  <c r="N209" i="8"/>
  <c r="I209" i="8"/>
  <c r="H209" i="8"/>
  <c r="G209" i="8"/>
  <c r="S208" i="8"/>
  <c r="R208" i="8"/>
  <c r="R223" i="8" s="1"/>
  <c r="Q208" i="8"/>
  <c r="P208" i="8"/>
  <c r="O208" i="8"/>
  <c r="N208" i="8"/>
  <c r="I208" i="8"/>
  <c r="H208" i="8"/>
  <c r="G208" i="8"/>
  <c r="S207" i="8"/>
  <c r="R207" i="8"/>
  <c r="Q207" i="8"/>
  <c r="P207" i="8"/>
  <c r="O207" i="8"/>
  <c r="N207" i="8"/>
  <c r="H207" i="8"/>
  <c r="G207" i="8"/>
  <c r="I207" i="8" s="1"/>
  <c r="S206" i="8"/>
  <c r="R206" i="8"/>
  <c r="Q206" i="8"/>
  <c r="P206" i="8"/>
  <c r="O206" i="8"/>
  <c r="N206" i="8"/>
  <c r="H206" i="8"/>
  <c r="I206" i="8" s="1"/>
  <c r="G206" i="8"/>
  <c r="V205" i="8"/>
  <c r="T205" i="8"/>
  <c r="Q205" i="8"/>
  <c r="N205" i="8"/>
  <c r="M205" i="8"/>
  <c r="O205" i="8" s="1"/>
  <c r="L205" i="8"/>
  <c r="S205" i="8" s="1"/>
  <c r="K205" i="8"/>
  <c r="J205" i="8"/>
  <c r="G205" i="8"/>
  <c r="F205" i="8"/>
  <c r="E205" i="8"/>
  <c r="W205" i="8" s="1"/>
  <c r="D205" i="8"/>
  <c r="A205" i="8"/>
  <c r="S204" i="8"/>
  <c r="R204" i="8"/>
  <c r="Q204" i="8"/>
  <c r="P204" i="8"/>
  <c r="O204" i="8"/>
  <c r="N204" i="8"/>
  <c r="I204" i="8"/>
  <c r="H204" i="8"/>
  <c r="G204" i="8"/>
  <c r="A204" i="8"/>
  <c r="S203" i="8"/>
  <c r="R203" i="8"/>
  <c r="Q203" i="8"/>
  <c r="P203" i="8"/>
  <c r="O203" i="8"/>
  <c r="N203" i="8"/>
  <c r="H203" i="8"/>
  <c r="I203" i="8" s="1"/>
  <c r="G203" i="8"/>
  <c r="S202" i="8"/>
  <c r="R202" i="8"/>
  <c r="Q202" i="8"/>
  <c r="P202" i="8"/>
  <c r="O202" i="8"/>
  <c r="N202" i="8"/>
  <c r="H202" i="8"/>
  <c r="G202" i="8"/>
  <c r="I202" i="8" s="1"/>
  <c r="S201" i="8"/>
  <c r="R201" i="8"/>
  <c r="Q201" i="8"/>
  <c r="P201" i="8"/>
  <c r="O201" i="8"/>
  <c r="N201" i="8"/>
  <c r="H201" i="8"/>
  <c r="G201" i="8"/>
  <c r="S200" i="8"/>
  <c r="R200" i="8"/>
  <c r="Q200" i="8"/>
  <c r="P200" i="8"/>
  <c r="O200" i="8"/>
  <c r="N200" i="8"/>
  <c r="H200" i="8"/>
  <c r="I200" i="8" s="1"/>
  <c r="G200" i="8"/>
  <c r="S199" i="8"/>
  <c r="R199" i="8"/>
  <c r="Q199" i="8"/>
  <c r="P199" i="8"/>
  <c r="O199" i="8"/>
  <c r="N199" i="8"/>
  <c r="I199" i="8"/>
  <c r="H199" i="8"/>
  <c r="G199" i="8"/>
  <c r="S198" i="8"/>
  <c r="R198" i="8"/>
  <c r="Q198" i="8"/>
  <c r="P198" i="8"/>
  <c r="O198" i="8"/>
  <c r="N198" i="8"/>
  <c r="I198" i="8"/>
  <c r="H198" i="8"/>
  <c r="G198" i="8"/>
  <c r="S197" i="8"/>
  <c r="R197" i="8"/>
  <c r="Q197" i="8"/>
  <c r="P197" i="8"/>
  <c r="O197" i="8"/>
  <c r="N197" i="8"/>
  <c r="I197" i="8"/>
  <c r="H197" i="8"/>
  <c r="G197" i="8"/>
  <c r="S196" i="8"/>
  <c r="R196" i="8"/>
  <c r="Q196" i="8"/>
  <c r="P196" i="8"/>
  <c r="O196" i="8"/>
  <c r="N196" i="8"/>
  <c r="H196" i="8"/>
  <c r="G196" i="8"/>
  <c r="I196" i="8" s="1"/>
  <c r="S195" i="8"/>
  <c r="R195" i="8"/>
  <c r="Q195" i="8"/>
  <c r="P195" i="8"/>
  <c r="O195" i="8"/>
  <c r="N195" i="8"/>
  <c r="H195" i="8"/>
  <c r="I195" i="8" s="1"/>
  <c r="G195" i="8"/>
  <c r="S194" i="8"/>
  <c r="R194" i="8"/>
  <c r="Q194" i="8"/>
  <c r="P194" i="8"/>
  <c r="O194" i="8"/>
  <c r="N194" i="8"/>
  <c r="I194" i="8"/>
  <c r="H194" i="8"/>
  <c r="G194" i="8"/>
  <c r="S193" i="8"/>
  <c r="R193" i="8"/>
  <c r="Q193" i="8"/>
  <c r="P193" i="8"/>
  <c r="O193" i="8"/>
  <c r="N193" i="8"/>
  <c r="H193" i="8"/>
  <c r="I193" i="8" s="1"/>
  <c r="G193" i="8"/>
  <c r="S192" i="8"/>
  <c r="R192" i="8"/>
  <c r="Q192" i="8"/>
  <c r="P192" i="8"/>
  <c r="O192" i="8"/>
  <c r="N192" i="8"/>
  <c r="H192" i="8"/>
  <c r="G192" i="8"/>
  <c r="I192" i="8" s="1"/>
  <c r="S191" i="8"/>
  <c r="R191" i="8"/>
  <c r="Q191" i="8"/>
  <c r="P191" i="8"/>
  <c r="O191" i="8"/>
  <c r="N191" i="8"/>
  <c r="H191" i="8"/>
  <c r="G191" i="8"/>
  <c r="S190" i="8"/>
  <c r="R190" i="8"/>
  <c r="Q190" i="8"/>
  <c r="P190" i="8"/>
  <c r="O190" i="8"/>
  <c r="N190" i="8"/>
  <c r="H190" i="8"/>
  <c r="I190" i="8" s="1"/>
  <c r="G190" i="8"/>
  <c r="S189" i="8"/>
  <c r="R189" i="8"/>
  <c r="Q189" i="8"/>
  <c r="P189" i="8"/>
  <c r="O189" i="8"/>
  <c r="N189" i="8"/>
  <c r="I189" i="8"/>
  <c r="H189" i="8"/>
  <c r="G189" i="8"/>
  <c r="S188" i="8"/>
  <c r="R188" i="8"/>
  <c r="R205" i="8" s="1"/>
  <c r="Q188" i="8"/>
  <c r="P188" i="8"/>
  <c r="O188" i="8"/>
  <c r="N188" i="8"/>
  <c r="H188" i="8"/>
  <c r="G188" i="8"/>
  <c r="I188" i="8" s="1"/>
  <c r="U187" i="8"/>
  <c r="N187" i="8"/>
  <c r="M187" i="8"/>
  <c r="L187" i="8"/>
  <c r="S187" i="8" s="1"/>
  <c r="K187" i="8"/>
  <c r="J187" i="8"/>
  <c r="F187" i="8"/>
  <c r="E187" i="8"/>
  <c r="D187" i="8"/>
  <c r="A187" i="8"/>
  <c r="S186" i="8"/>
  <c r="R186" i="8"/>
  <c r="Q186" i="8"/>
  <c r="P186" i="8"/>
  <c r="O186" i="8"/>
  <c r="N186" i="8"/>
  <c r="H186" i="8"/>
  <c r="I186" i="8" s="1"/>
  <c r="G186" i="8"/>
  <c r="A186" i="8"/>
  <c r="S185" i="8"/>
  <c r="R185" i="8"/>
  <c r="Q185" i="8"/>
  <c r="P185" i="8"/>
  <c r="O185" i="8"/>
  <c r="N185" i="8"/>
  <c r="H185" i="8"/>
  <c r="G185" i="8"/>
  <c r="I185" i="8" s="1"/>
  <c r="S184" i="8"/>
  <c r="R184" i="8"/>
  <c r="Q184" i="8"/>
  <c r="P184" i="8"/>
  <c r="O184" i="8"/>
  <c r="N184" i="8"/>
  <c r="H184" i="8"/>
  <c r="I184" i="8" s="1"/>
  <c r="G184" i="8"/>
  <c r="S183" i="8"/>
  <c r="R183" i="8"/>
  <c r="Q183" i="8"/>
  <c r="P183" i="8"/>
  <c r="O183" i="8"/>
  <c r="N183" i="8"/>
  <c r="I183" i="8"/>
  <c r="H183" i="8"/>
  <c r="G183" i="8"/>
  <c r="S182" i="8"/>
  <c r="R182" i="8"/>
  <c r="Q182" i="8"/>
  <c r="P182" i="8"/>
  <c r="O182" i="8"/>
  <c r="N182" i="8"/>
  <c r="H182" i="8"/>
  <c r="G182" i="8"/>
  <c r="S181" i="8"/>
  <c r="R181" i="8"/>
  <c r="Q181" i="8"/>
  <c r="P181" i="8"/>
  <c r="O181" i="8"/>
  <c r="N181" i="8"/>
  <c r="H181" i="8"/>
  <c r="I181" i="8" s="1"/>
  <c r="G181" i="8"/>
  <c r="S180" i="8"/>
  <c r="R180" i="8"/>
  <c r="Q180" i="8"/>
  <c r="P180" i="8"/>
  <c r="O180" i="8"/>
  <c r="N180" i="8"/>
  <c r="I180" i="8"/>
  <c r="H180" i="8"/>
  <c r="G180" i="8"/>
  <c r="S179" i="8"/>
  <c r="R179" i="8"/>
  <c r="Q179" i="8"/>
  <c r="P179" i="8"/>
  <c r="O179" i="8"/>
  <c r="N179" i="8"/>
  <c r="I179" i="8"/>
  <c r="H179" i="8"/>
  <c r="G179" i="8"/>
  <c r="S178" i="8"/>
  <c r="R178" i="8"/>
  <c r="Q178" i="8"/>
  <c r="P178" i="8"/>
  <c r="O178" i="8"/>
  <c r="N178" i="8"/>
  <c r="I178" i="8"/>
  <c r="H178" i="8"/>
  <c r="G178" i="8"/>
  <c r="S177" i="8"/>
  <c r="R177" i="8"/>
  <c r="Q177" i="8"/>
  <c r="P177" i="8"/>
  <c r="O177" i="8"/>
  <c r="N177" i="8"/>
  <c r="H177" i="8"/>
  <c r="G177" i="8"/>
  <c r="I177" i="8" s="1"/>
  <c r="S176" i="8"/>
  <c r="R176" i="8"/>
  <c r="Q176" i="8"/>
  <c r="P176" i="8"/>
  <c r="O176" i="8"/>
  <c r="N176" i="8"/>
  <c r="H176" i="8"/>
  <c r="I176" i="8" s="1"/>
  <c r="G176" i="8"/>
  <c r="S175" i="8"/>
  <c r="R175" i="8"/>
  <c r="Q175" i="8"/>
  <c r="P175" i="8"/>
  <c r="O175" i="8"/>
  <c r="N175" i="8"/>
  <c r="H175" i="8"/>
  <c r="G175" i="8"/>
  <c r="I175" i="8" s="1"/>
  <c r="S174" i="8"/>
  <c r="R174" i="8"/>
  <c r="Q174" i="8"/>
  <c r="P174" i="8"/>
  <c r="O174" i="8"/>
  <c r="N174" i="8"/>
  <c r="H174" i="8"/>
  <c r="I174" i="8" s="1"/>
  <c r="G174" i="8"/>
  <c r="S173" i="8"/>
  <c r="R173" i="8"/>
  <c r="Q173" i="8"/>
  <c r="P173" i="8"/>
  <c r="O173" i="8"/>
  <c r="N173" i="8"/>
  <c r="H173" i="8"/>
  <c r="G173" i="8"/>
  <c r="I173" i="8" s="1"/>
  <c r="S172" i="8"/>
  <c r="R172" i="8"/>
  <c r="Q172" i="8"/>
  <c r="P172" i="8"/>
  <c r="O172" i="8"/>
  <c r="N172" i="8"/>
  <c r="H172" i="8"/>
  <c r="I172" i="8" s="1"/>
  <c r="G172" i="8"/>
  <c r="S171" i="8"/>
  <c r="R171" i="8"/>
  <c r="Q171" i="8"/>
  <c r="P171" i="8"/>
  <c r="O171" i="8"/>
  <c r="N171" i="8"/>
  <c r="I171" i="8"/>
  <c r="H171" i="8"/>
  <c r="G171" i="8"/>
  <c r="S170" i="8"/>
  <c r="R170" i="8"/>
  <c r="Q170" i="8"/>
  <c r="P170" i="8"/>
  <c r="O170" i="8"/>
  <c r="N170" i="8"/>
  <c r="I170" i="8"/>
  <c r="H170" i="8"/>
  <c r="G170" i="8"/>
  <c r="T169" i="8"/>
  <c r="S169" i="8"/>
  <c r="M169" i="8"/>
  <c r="L169" i="8"/>
  <c r="K169" i="8"/>
  <c r="J169" i="8"/>
  <c r="G169" i="8"/>
  <c r="F169" i="8"/>
  <c r="E169" i="8"/>
  <c r="D169" i="8"/>
  <c r="A169" i="8"/>
  <c r="S168" i="8"/>
  <c r="R168" i="8"/>
  <c r="Q168" i="8"/>
  <c r="P168" i="8"/>
  <c r="O168" i="8"/>
  <c r="N168" i="8"/>
  <c r="H168" i="8"/>
  <c r="I168" i="8" s="1"/>
  <c r="G168" i="8"/>
  <c r="A168" i="8"/>
  <c r="S167" i="8"/>
  <c r="R167" i="8"/>
  <c r="Q167" i="8"/>
  <c r="P167" i="8"/>
  <c r="O167" i="8"/>
  <c r="N167" i="8"/>
  <c r="I167" i="8"/>
  <c r="H167" i="8"/>
  <c r="G167" i="8"/>
  <c r="S166" i="8"/>
  <c r="R166" i="8"/>
  <c r="Q166" i="8"/>
  <c r="P166" i="8"/>
  <c r="O166" i="8"/>
  <c r="N166" i="8"/>
  <c r="H166" i="8"/>
  <c r="G166" i="8"/>
  <c r="I166" i="8" s="1"/>
  <c r="S165" i="8"/>
  <c r="R165" i="8"/>
  <c r="Q165" i="8"/>
  <c r="P165" i="8"/>
  <c r="O165" i="8"/>
  <c r="N165" i="8"/>
  <c r="H165" i="8"/>
  <c r="I165" i="8" s="1"/>
  <c r="G165" i="8"/>
  <c r="S164" i="8"/>
  <c r="R164" i="8"/>
  <c r="Q164" i="8"/>
  <c r="P164" i="8"/>
  <c r="O164" i="8"/>
  <c r="N164" i="8"/>
  <c r="H164" i="8"/>
  <c r="G164" i="8"/>
  <c r="I164" i="8" s="1"/>
  <c r="S163" i="8"/>
  <c r="R163" i="8"/>
  <c r="Q163" i="8"/>
  <c r="P163" i="8"/>
  <c r="O163" i="8"/>
  <c r="N163" i="8"/>
  <c r="H163" i="8"/>
  <c r="G163" i="8"/>
  <c r="S162" i="8"/>
  <c r="R162" i="8"/>
  <c r="R169" i="8" s="1"/>
  <c r="Q162" i="8"/>
  <c r="P162" i="8"/>
  <c r="O162" i="8"/>
  <c r="N162" i="8"/>
  <c r="H162" i="8"/>
  <c r="G162" i="8"/>
  <c r="S161" i="8"/>
  <c r="R161" i="8"/>
  <c r="Q161" i="8"/>
  <c r="P161" i="8"/>
  <c r="O161" i="8"/>
  <c r="N161" i="8"/>
  <c r="H161" i="8"/>
  <c r="I161" i="8" s="1"/>
  <c r="G161" i="8"/>
  <c r="S160" i="8"/>
  <c r="R160" i="8"/>
  <c r="Q160" i="8"/>
  <c r="P160" i="8"/>
  <c r="O160" i="8"/>
  <c r="N160" i="8"/>
  <c r="I160" i="8"/>
  <c r="H160" i="8"/>
  <c r="G160" i="8"/>
  <c r="S159" i="8"/>
  <c r="R159" i="8"/>
  <c r="Q159" i="8"/>
  <c r="P159" i="8"/>
  <c r="O159" i="8"/>
  <c r="N159" i="8"/>
  <c r="I159" i="8"/>
  <c r="H159" i="8"/>
  <c r="G159" i="8"/>
  <c r="S158" i="8"/>
  <c r="R158" i="8"/>
  <c r="Q158" i="8"/>
  <c r="P158" i="8"/>
  <c r="O158" i="8"/>
  <c r="N158" i="8"/>
  <c r="H158" i="8"/>
  <c r="G158" i="8"/>
  <c r="I158" i="8" s="1"/>
  <c r="S157" i="8"/>
  <c r="R157" i="8"/>
  <c r="Q157" i="8"/>
  <c r="P157" i="8"/>
  <c r="O157" i="8"/>
  <c r="N157" i="8"/>
  <c r="H157" i="8"/>
  <c r="I157" i="8" s="1"/>
  <c r="G157" i="8"/>
  <c r="S156" i="8"/>
  <c r="R156" i="8"/>
  <c r="Q156" i="8"/>
  <c r="P156" i="8"/>
  <c r="O156" i="8"/>
  <c r="N156" i="8"/>
  <c r="I156" i="8"/>
  <c r="H156" i="8"/>
  <c r="G156" i="8"/>
  <c r="S155" i="8"/>
  <c r="R155" i="8"/>
  <c r="Q155" i="8"/>
  <c r="P155" i="8"/>
  <c r="O155" i="8"/>
  <c r="N155" i="8"/>
  <c r="H155" i="8"/>
  <c r="I155" i="8" s="1"/>
  <c r="G155" i="8"/>
  <c r="S154" i="8"/>
  <c r="R154" i="8"/>
  <c r="Q154" i="8"/>
  <c r="P154" i="8"/>
  <c r="O154" i="8"/>
  <c r="N154" i="8"/>
  <c r="I154" i="8"/>
  <c r="H154" i="8"/>
  <c r="G154" i="8"/>
  <c r="S153" i="8"/>
  <c r="R153" i="8"/>
  <c r="Q153" i="8"/>
  <c r="P153" i="8"/>
  <c r="O153" i="8"/>
  <c r="N153" i="8"/>
  <c r="H153" i="8"/>
  <c r="G153" i="8"/>
  <c r="I153" i="8" s="1"/>
  <c r="S152" i="8"/>
  <c r="R152" i="8"/>
  <c r="Q152" i="8"/>
  <c r="P152" i="8"/>
  <c r="O152" i="8"/>
  <c r="N152" i="8"/>
  <c r="H152" i="8"/>
  <c r="I152" i="8" s="1"/>
  <c r="G152" i="8"/>
  <c r="V151" i="8"/>
  <c r="T151" i="8"/>
  <c r="Q151" i="8"/>
  <c r="M151" i="8"/>
  <c r="L151" i="8"/>
  <c r="K151" i="8"/>
  <c r="J151" i="8"/>
  <c r="F151" i="8"/>
  <c r="E151" i="8"/>
  <c r="W151" i="8" s="1"/>
  <c r="D151" i="8"/>
  <c r="H151" i="8" s="1"/>
  <c r="A151" i="8"/>
  <c r="S150" i="8"/>
  <c r="R150" i="8"/>
  <c r="Q150" i="8"/>
  <c r="P150" i="8"/>
  <c r="O150" i="8"/>
  <c r="N150" i="8"/>
  <c r="H150" i="8"/>
  <c r="I150" i="8" s="1"/>
  <c r="G150" i="8"/>
  <c r="A150" i="8"/>
  <c r="S149" i="8"/>
  <c r="R149" i="8"/>
  <c r="Q149" i="8"/>
  <c r="P149" i="8"/>
  <c r="O149" i="8"/>
  <c r="N149" i="8"/>
  <c r="H149" i="8"/>
  <c r="I149" i="8" s="1"/>
  <c r="G149" i="8"/>
  <c r="S148" i="8"/>
  <c r="R148" i="8"/>
  <c r="Q148" i="8"/>
  <c r="P148" i="8"/>
  <c r="O148" i="8"/>
  <c r="N148" i="8"/>
  <c r="I148" i="8"/>
  <c r="H148" i="8"/>
  <c r="G148" i="8"/>
  <c r="S147" i="8"/>
  <c r="R147" i="8"/>
  <c r="Q147" i="8"/>
  <c r="P147" i="8"/>
  <c r="O147" i="8"/>
  <c r="N147" i="8"/>
  <c r="H147" i="8"/>
  <c r="G147" i="8"/>
  <c r="I147" i="8" s="1"/>
  <c r="S146" i="8"/>
  <c r="R146" i="8"/>
  <c r="Q146" i="8"/>
  <c r="P146" i="8"/>
  <c r="O146" i="8"/>
  <c r="N146" i="8"/>
  <c r="H146" i="8"/>
  <c r="I146" i="8" s="1"/>
  <c r="G146" i="8"/>
  <c r="S145" i="8"/>
  <c r="R145" i="8"/>
  <c r="Q145" i="8"/>
  <c r="P145" i="8"/>
  <c r="O145" i="8"/>
  <c r="N145" i="8"/>
  <c r="H145" i="8"/>
  <c r="G145" i="8"/>
  <c r="I145" i="8" s="1"/>
  <c r="S144" i="8"/>
  <c r="R144" i="8"/>
  <c r="Q144" i="8"/>
  <c r="P144" i="8"/>
  <c r="O144" i="8"/>
  <c r="N144" i="8"/>
  <c r="H144" i="8"/>
  <c r="G144" i="8"/>
  <c r="S143" i="8"/>
  <c r="R143" i="8"/>
  <c r="Q143" i="8"/>
  <c r="P143" i="8"/>
  <c r="O143" i="8"/>
  <c r="N143" i="8"/>
  <c r="H143" i="8"/>
  <c r="I143" i="8" s="1"/>
  <c r="G143" i="8"/>
  <c r="S142" i="8"/>
  <c r="R142" i="8"/>
  <c r="Q142" i="8"/>
  <c r="P142" i="8"/>
  <c r="O142" i="8"/>
  <c r="N142" i="8"/>
  <c r="I142" i="8"/>
  <c r="H142" i="8"/>
  <c r="G142" i="8"/>
  <c r="S141" i="8"/>
  <c r="R141" i="8"/>
  <c r="Q141" i="8"/>
  <c r="P141" i="8"/>
  <c r="O141" i="8"/>
  <c r="N141" i="8"/>
  <c r="I141" i="8"/>
  <c r="H141" i="8"/>
  <c r="G141" i="8"/>
  <c r="S140" i="8"/>
  <c r="R140" i="8"/>
  <c r="Q140" i="8"/>
  <c r="P140" i="8"/>
  <c r="O140" i="8"/>
  <c r="N140" i="8"/>
  <c r="I140" i="8"/>
  <c r="H140" i="8"/>
  <c r="G140" i="8"/>
  <c r="S139" i="8"/>
  <c r="R139" i="8"/>
  <c r="Q139" i="8"/>
  <c r="P139" i="8"/>
  <c r="O139" i="8"/>
  <c r="N139" i="8"/>
  <c r="H139" i="8"/>
  <c r="G139" i="8"/>
  <c r="I139" i="8" s="1"/>
  <c r="S138" i="8"/>
  <c r="R138" i="8"/>
  <c r="Q138" i="8"/>
  <c r="P138" i="8"/>
  <c r="O138" i="8"/>
  <c r="N138" i="8"/>
  <c r="H138" i="8"/>
  <c r="I138" i="8" s="1"/>
  <c r="G138" i="8"/>
  <c r="S137" i="8"/>
  <c r="R137" i="8"/>
  <c r="R151" i="8" s="1"/>
  <c r="Q137" i="8"/>
  <c r="P137" i="8"/>
  <c r="O137" i="8"/>
  <c r="N137" i="8"/>
  <c r="H137" i="8"/>
  <c r="G137" i="8"/>
  <c r="I137" i="8" s="1"/>
  <c r="S136" i="8"/>
  <c r="R136" i="8"/>
  <c r="Q136" i="8"/>
  <c r="P136" i="8"/>
  <c r="O136" i="8"/>
  <c r="N136" i="8"/>
  <c r="H136" i="8"/>
  <c r="G136" i="8"/>
  <c r="S135" i="8"/>
  <c r="R135" i="8"/>
  <c r="Q135" i="8"/>
  <c r="P135" i="8"/>
  <c r="O135" i="8"/>
  <c r="N135" i="8"/>
  <c r="H135" i="8"/>
  <c r="I135" i="8" s="1"/>
  <c r="G135" i="8"/>
  <c r="S134" i="8"/>
  <c r="R134" i="8"/>
  <c r="Q134" i="8"/>
  <c r="P134" i="8"/>
  <c r="O134" i="8"/>
  <c r="N134" i="8"/>
  <c r="I134" i="8"/>
  <c r="H134" i="8"/>
  <c r="G134" i="8"/>
  <c r="M133" i="8"/>
  <c r="L133" i="8"/>
  <c r="K133" i="8"/>
  <c r="J133" i="8"/>
  <c r="F133" i="8"/>
  <c r="E133" i="8"/>
  <c r="D133" i="8"/>
  <c r="V133" i="8" s="1"/>
  <c r="A133" i="8"/>
  <c r="S132" i="8"/>
  <c r="R132" i="8"/>
  <c r="Q132" i="8"/>
  <c r="P132" i="8"/>
  <c r="O132" i="8"/>
  <c r="N132" i="8"/>
  <c r="H132" i="8"/>
  <c r="G132" i="8"/>
  <c r="A132" i="8"/>
  <c r="S131" i="8"/>
  <c r="R131" i="8"/>
  <c r="Q131" i="8"/>
  <c r="P131" i="8"/>
  <c r="O131" i="8"/>
  <c r="N131" i="8"/>
  <c r="H131" i="8"/>
  <c r="G131" i="8"/>
  <c r="I131" i="8" s="1"/>
  <c r="S130" i="8"/>
  <c r="R130" i="8"/>
  <c r="Q130" i="8"/>
  <c r="P130" i="8"/>
  <c r="O130" i="8"/>
  <c r="N130" i="8"/>
  <c r="H130" i="8"/>
  <c r="I130" i="8" s="1"/>
  <c r="G130" i="8"/>
  <c r="S129" i="8"/>
  <c r="R129" i="8"/>
  <c r="Q129" i="8"/>
  <c r="P129" i="8"/>
  <c r="O129" i="8"/>
  <c r="N129" i="8"/>
  <c r="I129" i="8"/>
  <c r="H129" i="8"/>
  <c r="G129" i="8"/>
  <c r="S128" i="8"/>
  <c r="R128" i="8"/>
  <c r="Q128" i="8"/>
  <c r="P128" i="8"/>
  <c r="O128" i="8"/>
  <c r="N128" i="8"/>
  <c r="H128" i="8"/>
  <c r="G128" i="8"/>
  <c r="I128" i="8" s="1"/>
  <c r="S127" i="8"/>
  <c r="R127" i="8"/>
  <c r="Q127" i="8"/>
  <c r="P127" i="8"/>
  <c r="O127" i="8"/>
  <c r="N127" i="8"/>
  <c r="H127" i="8"/>
  <c r="I127" i="8" s="1"/>
  <c r="G127" i="8"/>
  <c r="S126" i="8"/>
  <c r="R126" i="8"/>
  <c r="Q126" i="8"/>
  <c r="P126" i="8"/>
  <c r="O126" i="8"/>
  <c r="N126" i="8"/>
  <c r="H126" i="8"/>
  <c r="G126" i="8"/>
  <c r="I126" i="8" s="1"/>
  <c r="S125" i="8"/>
  <c r="R125" i="8"/>
  <c r="Q125" i="8"/>
  <c r="P125" i="8"/>
  <c r="O125" i="8"/>
  <c r="N125" i="8"/>
  <c r="H125" i="8"/>
  <c r="G125" i="8"/>
  <c r="S124" i="8"/>
  <c r="R124" i="8"/>
  <c r="Q124" i="8"/>
  <c r="P124" i="8"/>
  <c r="O124" i="8"/>
  <c r="N124" i="8"/>
  <c r="H124" i="8"/>
  <c r="G124" i="8"/>
  <c r="S123" i="8"/>
  <c r="R123" i="8"/>
  <c r="Q123" i="8"/>
  <c r="P123" i="8"/>
  <c r="O123" i="8"/>
  <c r="N123" i="8"/>
  <c r="H123" i="8"/>
  <c r="G123" i="8"/>
  <c r="S122" i="8"/>
  <c r="R122" i="8"/>
  <c r="Q122" i="8"/>
  <c r="P122" i="8"/>
  <c r="O122" i="8"/>
  <c r="N122" i="8"/>
  <c r="H122" i="8"/>
  <c r="I122" i="8" s="1"/>
  <c r="G122" i="8"/>
  <c r="S121" i="8"/>
  <c r="R121" i="8"/>
  <c r="Q121" i="8"/>
  <c r="P121" i="8"/>
  <c r="O121" i="8"/>
  <c r="N121" i="8"/>
  <c r="I121" i="8"/>
  <c r="H121" i="8"/>
  <c r="G121" i="8"/>
  <c r="S120" i="8"/>
  <c r="R120" i="8"/>
  <c r="Q120" i="8"/>
  <c r="P120" i="8"/>
  <c r="O120" i="8"/>
  <c r="N120" i="8"/>
  <c r="H120" i="8"/>
  <c r="G120" i="8"/>
  <c r="I120" i="8" s="1"/>
  <c r="S119" i="8"/>
  <c r="R119" i="8"/>
  <c r="Q119" i="8"/>
  <c r="P119" i="8"/>
  <c r="O119" i="8"/>
  <c r="N119" i="8"/>
  <c r="H119" i="8"/>
  <c r="I119" i="8" s="1"/>
  <c r="G119" i="8"/>
  <c r="S118" i="8"/>
  <c r="R118" i="8"/>
  <c r="Q118" i="8"/>
  <c r="P118" i="8"/>
  <c r="O118" i="8"/>
  <c r="N118" i="8"/>
  <c r="H118" i="8"/>
  <c r="G118" i="8"/>
  <c r="I118" i="8" s="1"/>
  <c r="S117" i="8"/>
  <c r="R117" i="8"/>
  <c r="Q117" i="8"/>
  <c r="P117" i="8"/>
  <c r="O117" i="8"/>
  <c r="N117" i="8"/>
  <c r="H117" i="8"/>
  <c r="G117" i="8"/>
  <c r="S116" i="8"/>
  <c r="R116" i="8"/>
  <c r="Q116" i="8"/>
  <c r="P116" i="8"/>
  <c r="O116" i="8"/>
  <c r="N116" i="8"/>
  <c r="H116" i="8"/>
  <c r="I116" i="8" s="1"/>
  <c r="G116" i="8"/>
  <c r="W115" i="8"/>
  <c r="T115" i="8"/>
  <c r="Q115" i="8"/>
  <c r="P115" i="8"/>
  <c r="M115" i="8"/>
  <c r="L115" i="8"/>
  <c r="K115" i="8"/>
  <c r="J115" i="8"/>
  <c r="O115" i="8" s="1"/>
  <c r="H115" i="8"/>
  <c r="I115" i="8" s="1"/>
  <c r="G115" i="8"/>
  <c r="F115" i="8"/>
  <c r="E115" i="8"/>
  <c r="U115" i="8" s="1"/>
  <c r="D115" i="8"/>
  <c r="V115" i="8" s="1"/>
  <c r="A115" i="8"/>
  <c r="S114" i="8"/>
  <c r="R114" i="8"/>
  <c r="Q114" i="8"/>
  <c r="P114" i="8"/>
  <c r="O114" i="8"/>
  <c r="N114" i="8"/>
  <c r="H114" i="8"/>
  <c r="G114" i="8"/>
  <c r="I114" i="8" s="1"/>
  <c r="A114" i="8"/>
  <c r="S113" i="8"/>
  <c r="R113" i="8"/>
  <c r="Q113" i="8"/>
  <c r="P113" i="8"/>
  <c r="O113" i="8"/>
  <c r="N113" i="8"/>
  <c r="H113" i="8"/>
  <c r="I113" i="8" s="1"/>
  <c r="G113" i="8"/>
  <c r="S112" i="8"/>
  <c r="R112" i="8"/>
  <c r="Q112" i="8"/>
  <c r="P112" i="8"/>
  <c r="O112" i="8"/>
  <c r="N112" i="8"/>
  <c r="I112" i="8"/>
  <c r="H112" i="8"/>
  <c r="G112" i="8"/>
  <c r="S111" i="8"/>
  <c r="R111" i="8"/>
  <c r="Q111" i="8"/>
  <c r="P111" i="8"/>
  <c r="O111" i="8"/>
  <c r="N111" i="8"/>
  <c r="H111" i="8"/>
  <c r="I111" i="8" s="1"/>
  <c r="G111" i="8"/>
  <c r="S110" i="8"/>
  <c r="R110" i="8"/>
  <c r="Q110" i="8"/>
  <c r="P110" i="8"/>
  <c r="O110" i="8"/>
  <c r="N110" i="8"/>
  <c r="I110" i="8"/>
  <c r="H110" i="8"/>
  <c r="G110" i="8"/>
  <c r="S109" i="8"/>
  <c r="R109" i="8"/>
  <c r="Q109" i="8"/>
  <c r="P109" i="8"/>
  <c r="O109" i="8"/>
  <c r="N109" i="8"/>
  <c r="H109" i="8"/>
  <c r="G109" i="8"/>
  <c r="S108" i="8"/>
  <c r="R108" i="8"/>
  <c r="Q108" i="8"/>
  <c r="P108" i="8"/>
  <c r="O108" i="8"/>
  <c r="N108" i="8"/>
  <c r="H108" i="8"/>
  <c r="I108" i="8" s="1"/>
  <c r="G108" i="8"/>
  <c r="S107" i="8"/>
  <c r="R107" i="8"/>
  <c r="Q107" i="8"/>
  <c r="P107" i="8"/>
  <c r="O107" i="8"/>
  <c r="N107" i="8"/>
  <c r="I107" i="8"/>
  <c r="H107" i="8"/>
  <c r="G107" i="8"/>
  <c r="S106" i="8"/>
  <c r="R106" i="8"/>
  <c r="Q106" i="8"/>
  <c r="P106" i="8"/>
  <c r="O106" i="8"/>
  <c r="N106" i="8"/>
  <c r="H106" i="8"/>
  <c r="I106" i="8" s="1"/>
  <c r="G106" i="8"/>
  <c r="S105" i="8"/>
  <c r="R105" i="8"/>
  <c r="Q105" i="8"/>
  <c r="P105" i="8"/>
  <c r="O105" i="8"/>
  <c r="N105" i="8"/>
  <c r="I105" i="8"/>
  <c r="H105" i="8"/>
  <c r="G105" i="8"/>
  <c r="S104" i="8"/>
  <c r="R104" i="8"/>
  <c r="Q104" i="8"/>
  <c r="P104" i="8"/>
  <c r="O104" i="8"/>
  <c r="N104" i="8"/>
  <c r="H104" i="8"/>
  <c r="G104" i="8"/>
  <c r="I104" i="8" s="1"/>
  <c r="S103" i="8"/>
  <c r="R103" i="8"/>
  <c r="Q103" i="8"/>
  <c r="P103" i="8"/>
  <c r="O103" i="8"/>
  <c r="N103" i="8"/>
  <c r="H103" i="8"/>
  <c r="I103" i="8" s="1"/>
  <c r="G103" i="8"/>
  <c r="S102" i="8"/>
  <c r="R102" i="8"/>
  <c r="R115" i="8" s="1"/>
  <c r="Q102" i="8"/>
  <c r="P102" i="8"/>
  <c r="O102" i="8"/>
  <c r="N102" i="8"/>
  <c r="I102" i="8"/>
  <c r="H102" i="8"/>
  <c r="G102" i="8"/>
  <c r="S101" i="8"/>
  <c r="R101" i="8"/>
  <c r="Q101" i="8"/>
  <c r="P101" i="8"/>
  <c r="O101" i="8"/>
  <c r="N101" i="8"/>
  <c r="H101" i="8"/>
  <c r="I101" i="8" s="1"/>
  <c r="G101" i="8"/>
  <c r="S100" i="8"/>
  <c r="R100" i="8"/>
  <c r="Q100" i="8"/>
  <c r="P100" i="8"/>
  <c r="O100" i="8"/>
  <c r="N100" i="8"/>
  <c r="H100" i="8"/>
  <c r="I100" i="8" s="1"/>
  <c r="G100" i="8"/>
  <c r="S99" i="8"/>
  <c r="R99" i="8"/>
  <c r="Q99" i="8"/>
  <c r="P99" i="8"/>
  <c r="O99" i="8"/>
  <c r="N99" i="8"/>
  <c r="H99" i="8"/>
  <c r="G99" i="8"/>
  <c r="I99" i="8" s="1"/>
  <c r="S98" i="8"/>
  <c r="R98" i="8"/>
  <c r="Q98" i="8"/>
  <c r="P98" i="8"/>
  <c r="O98" i="8"/>
  <c r="N98" i="8"/>
  <c r="H98" i="8"/>
  <c r="G98" i="8"/>
  <c r="W97" i="8"/>
  <c r="V97" i="8"/>
  <c r="S97" i="8"/>
  <c r="Q97" i="8"/>
  <c r="P97" i="8"/>
  <c r="O97" i="8"/>
  <c r="N97" i="8"/>
  <c r="M97" i="8"/>
  <c r="L97" i="8"/>
  <c r="K97" i="8"/>
  <c r="J97" i="8"/>
  <c r="H97" i="8"/>
  <c r="F97" i="8"/>
  <c r="G97" i="8" s="1"/>
  <c r="E97" i="8"/>
  <c r="U97" i="8" s="1"/>
  <c r="D97" i="8"/>
  <c r="T97" i="8" s="1"/>
  <c r="A97" i="8"/>
  <c r="S96" i="8"/>
  <c r="R96" i="8"/>
  <c r="Q96" i="8"/>
  <c r="P96" i="8"/>
  <c r="O96" i="8"/>
  <c r="N96" i="8"/>
  <c r="H96" i="8"/>
  <c r="I96" i="8" s="1"/>
  <c r="G96" i="8"/>
  <c r="A96" i="8"/>
  <c r="S95" i="8"/>
  <c r="R95" i="8"/>
  <c r="Q95" i="8"/>
  <c r="P95" i="8"/>
  <c r="O95" i="8"/>
  <c r="N95" i="8"/>
  <c r="H95" i="8"/>
  <c r="I95" i="8" s="1"/>
  <c r="G95" i="8"/>
  <c r="S94" i="8"/>
  <c r="R94" i="8"/>
  <c r="Q94" i="8"/>
  <c r="P94" i="8"/>
  <c r="O94" i="8"/>
  <c r="N94" i="8"/>
  <c r="I94" i="8"/>
  <c r="H94" i="8"/>
  <c r="G94" i="8"/>
  <c r="S93" i="8"/>
  <c r="R93" i="8"/>
  <c r="Q93" i="8"/>
  <c r="P93" i="8"/>
  <c r="O93" i="8"/>
  <c r="N93" i="8"/>
  <c r="H93" i="8"/>
  <c r="G93" i="8"/>
  <c r="I93" i="8" s="1"/>
  <c r="S92" i="8"/>
  <c r="R92" i="8"/>
  <c r="Q92" i="8"/>
  <c r="P92" i="8"/>
  <c r="O92" i="8"/>
  <c r="N92" i="8"/>
  <c r="H92" i="8"/>
  <c r="I92" i="8" s="1"/>
  <c r="G92" i="8"/>
  <c r="S91" i="8"/>
  <c r="R91" i="8"/>
  <c r="Q91" i="8"/>
  <c r="P91" i="8"/>
  <c r="O91" i="8"/>
  <c r="N91" i="8"/>
  <c r="I91" i="8"/>
  <c r="H91" i="8"/>
  <c r="G91" i="8"/>
  <c r="S90" i="8"/>
  <c r="R90" i="8"/>
  <c r="Q90" i="8"/>
  <c r="P90" i="8"/>
  <c r="O90" i="8"/>
  <c r="N90" i="8"/>
  <c r="H90" i="8"/>
  <c r="I90" i="8" s="1"/>
  <c r="G90" i="8"/>
  <c r="S89" i="8"/>
  <c r="R89" i="8"/>
  <c r="Q89" i="8"/>
  <c r="P89" i="8"/>
  <c r="O89" i="8"/>
  <c r="N89" i="8"/>
  <c r="H89" i="8"/>
  <c r="I89" i="8" s="1"/>
  <c r="G89" i="8"/>
  <c r="S88" i="8"/>
  <c r="R88" i="8"/>
  <c r="Q88" i="8"/>
  <c r="P88" i="8"/>
  <c r="O88" i="8"/>
  <c r="N88" i="8"/>
  <c r="H88" i="8"/>
  <c r="G88" i="8"/>
  <c r="I88" i="8" s="1"/>
  <c r="S87" i="8"/>
  <c r="R87" i="8"/>
  <c r="Q87" i="8"/>
  <c r="P87" i="8"/>
  <c r="O87" i="8"/>
  <c r="N87" i="8"/>
  <c r="H87" i="8"/>
  <c r="G87" i="8"/>
  <c r="S86" i="8"/>
  <c r="R86" i="8"/>
  <c r="Q86" i="8"/>
  <c r="P86" i="8"/>
  <c r="O86" i="8"/>
  <c r="N86" i="8"/>
  <c r="H86" i="8"/>
  <c r="I86" i="8" s="1"/>
  <c r="G86" i="8"/>
  <c r="S85" i="8"/>
  <c r="R85" i="8"/>
  <c r="Q85" i="8"/>
  <c r="P85" i="8"/>
  <c r="O85" i="8"/>
  <c r="N85" i="8"/>
  <c r="I85" i="8"/>
  <c r="H85" i="8"/>
  <c r="G85" i="8"/>
  <c r="S84" i="8"/>
  <c r="R84" i="8"/>
  <c r="Q84" i="8"/>
  <c r="P84" i="8"/>
  <c r="O84" i="8"/>
  <c r="N84" i="8"/>
  <c r="H84" i="8"/>
  <c r="I84" i="8" s="1"/>
  <c r="G84" i="8"/>
  <c r="S83" i="8"/>
  <c r="R83" i="8"/>
  <c r="Q83" i="8"/>
  <c r="P83" i="8"/>
  <c r="O83" i="8"/>
  <c r="N83" i="8"/>
  <c r="I83" i="8"/>
  <c r="H83" i="8"/>
  <c r="G83" i="8"/>
  <c r="S82" i="8"/>
  <c r="R82" i="8"/>
  <c r="Q82" i="8"/>
  <c r="P82" i="8"/>
  <c r="O82" i="8"/>
  <c r="N82" i="8"/>
  <c r="H82" i="8"/>
  <c r="I82" i="8" s="1"/>
  <c r="G82" i="8"/>
  <c r="S81" i="8"/>
  <c r="R81" i="8"/>
  <c r="Q81" i="8"/>
  <c r="P81" i="8"/>
  <c r="O81" i="8"/>
  <c r="N81" i="8"/>
  <c r="H81" i="8"/>
  <c r="I81" i="8" s="1"/>
  <c r="G81" i="8"/>
  <c r="S80" i="8"/>
  <c r="R80" i="8"/>
  <c r="Q80" i="8"/>
  <c r="P80" i="8"/>
  <c r="O80" i="8"/>
  <c r="N80" i="8"/>
  <c r="H80" i="8"/>
  <c r="G80" i="8"/>
  <c r="I80" i="8" s="1"/>
  <c r="W79" i="8"/>
  <c r="V79" i="8"/>
  <c r="U79" i="8"/>
  <c r="M79" i="8"/>
  <c r="Q79" i="8" s="1"/>
  <c r="L79" i="8"/>
  <c r="K79" i="8"/>
  <c r="J79" i="8"/>
  <c r="H79" i="8"/>
  <c r="G79" i="8"/>
  <c r="F79" i="8"/>
  <c r="E79" i="8"/>
  <c r="D79" i="8"/>
  <c r="T79" i="8" s="1"/>
  <c r="A79" i="8"/>
  <c r="S78" i="8"/>
  <c r="R78" i="8"/>
  <c r="Q78" i="8"/>
  <c r="P78" i="8"/>
  <c r="O78" i="8"/>
  <c r="N78" i="8"/>
  <c r="H78" i="8"/>
  <c r="G78" i="8"/>
  <c r="A78" i="8"/>
  <c r="S77" i="8"/>
  <c r="R77" i="8"/>
  <c r="Q77" i="8"/>
  <c r="P77" i="8"/>
  <c r="O77" i="8"/>
  <c r="N77" i="8"/>
  <c r="I77" i="8"/>
  <c r="H77" i="8"/>
  <c r="G77" i="8"/>
  <c r="S76" i="8"/>
  <c r="R76" i="8"/>
  <c r="Q76" i="8"/>
  <c r="P76" i="8"/>
  <c r="O76" i="8"/>
  <c r="N76" i="8"/>
  <c r="H76" i="8"/>
  <c r="G76" i="8"/>
  <c r="S75" i="8"/>
  <c r="R75" i="8"/>
  <c r="Q75" i="8"/>
  <c r="P75" i="8"/>
  <c r="O75" i="8"/>
  <c r="N75" i="8"/>
  <c r="H75" i="8"/>
  <c r="I75" i="8" s="1"/>
  <c r="G75" i="8"/>
  <c r="S74" i="8"/>
  <c r="R74" i="8"/>
  <c r="Q74" i="8"/>
  <c r="P74" i="8"/>
  <c r="O74" i="8"/>
  <c r="N74" i="8"/>
  <c r="I74" i="8"/>
  <c r="H74" i="8"/>
  <c r="G74" i="8"/>
  <c r="S73" i="8"/>
  <c r="R73" i="8"/>
  <c r="Q73" i="8"/>
  <c r="P73" i="8"/>
  <c r="O73" i="8"/>
  <c r="N73" i="8"/>
  <c r="H73" i="8"/>
  <c r="I73" i="8" s="1"/>
  <c r="G73" i="8"/>
  <c r="S72" i="8"/>
  <c r="R72" i="8"/>
  <c r="Q72" i="8"/>
  <c r="P72" i="8"/>
  <c r="O72" i="8"/>
  <c r="N72" i="8"/>
  <c r="I72" i="8"/>
  <c r="H72" i="8"/>
  <c r="G72" i="8"/>
  <c r="S71" i="8"/>
  <c r="R71" i="8"/>
  <c r="Q71" i="8"/>
  <c r="P71" i="8"/>
  <c r="O71" i="8"/>
  <c r="N71" i="8"/>
  <c r="H71" i="8"/>
  <c r="I71" i="8" s="1"/>
  <c r="G71" i="8"/>
  <c r="S70" i="8"/>
  <c r="R70" i="8"/>
  <c r="Q70" i="8"/>
  <c r="P70" i="8"/>
  <c r="O70" i="8"/>
  <c r="N70" i="8"/>
  <c r="H70" i="8"/>
  <c r="I70" i="8" s="1"/>
  <c r="G70" i="8"/>
  <c r="S69" i="8"/>
  <c r="R69" i="8"/>
  <c r="Q69" i="8"/>
  <c r="P69" i="8"/>
  <c r="O69" i="8"/>
  <c r="N69" i="8"/>
  <c r="H69" i="8"/>
  <c r="G69" i="8"/>
  <c r="I69" i="8" s="1"/>
  <c r="S68" i="8"/>
  <c r="R68" i="8"/>
  <c r="Q68" i="8"/>
  <c r="P68" i="8"/>
  <c r="O68" i="8"/>
  <c r="N68" i="8"/>
  <c r="H68" i="8"/>
  <c r="G68" i="8"/>
  <c r="S67" i="8"/>
  <c r="R67" i="8"/>
  <c r="Q67" i="8"/>
  <c r="P67" i="8"/>
  <c r="O67" i="8"/>
  <c r="N67" i="8"/>
  <c r="H67" i="8"/>
  <c r="G67" i="8"/>
  <c r="S66" i="8"/>
  <c r="R66" i="8"/>
  <c r="Q66" i="8"/>
  <c r="P66" i="8"/>
  <c r="O66" i="8"/>
  <c r="N66" i="8"/>
  <c r="H66" i="8"/>
  <c r="G66" i="8"/>
  <c r="S65" i="8"/>
  <c r="R65" i="8"/>
  <c r="Q65" i="8"/>
  <c r="P65" i="8"/>
  <c r="O65" i="8"/>
  <c r="N65" i="8"/>
  <c r="H65" i="8"/>
  <c r="I65" i="8" s="1"/>
  <c r="G65" i="8"/>
  <c r="S64" i="8"/>
  <c r="R64" i="8"/>
  <c r="R79" i="8" s="1"/>
  <c r="Q64" i="8"/>
  <c r="P64" i="8"/>
  <c r="O64" i="8"/>
  <c r="N64" i="8"/>
  <c r="I64" i="8"/>
  <c r="H64" i="8"/>
  <c r="G64" i="8"/>
  <c r="S63" i="8"/>
  <c r="R63" i="8"/>
  <c r="Q63" i="8"/>
  <c r="P63" i="8"/>
  <c r="O63" i="8"/>
  <c r="N63" i="8"/>
  <c r="H63" i="8"/>
  <c r="I63" i="8" s="1"/>
  <c r="G63" i="8"/>
  <c r="S62" i="8"/>
  <c r="R62" i="8"/>
  <c r="Q62" i="8"/>
  <c r="P62" i="8"/>
  <c r="O62" i="8"/>
  <c r="N62" i="8"/>
  <c r="H62" i="8"/>
  <c r="I62" i="8" s="1"/>
  <c r="G62" i="8"/>
  <c r="W61" i="8"/>
  <c r="T61" i="8"/>
  <c r="Q61" i="8"/>
  <c r="O61" i="8"/>
  <c r="N61" i="8"/>
  <c r="M61" i="8"/>
  <c r="L61" i="8"/>
  <c r="K61" i="8"/>
  <c r="J61" i="8"/>
  <c r="F61" i="8"/>
  <c r="G61" i="8" s="1"/>
  <c r="E61" i="8"/>
  <c r="U61" i="8" s="1"/>
  <c r="D61" i="8"/>
  <c r="A61" i="8"/>
  <c r="S60" i="8"/>
  <c r="R60" i="8"/>
  <c r="Q60" i="8"/>
  <c r="P60" i="8"/>
  <c r="O60" i="8"/>
  <c r="N60" i="8"/>
  <c r="I60" i="8"/>
  <c r="H60" i="8"/>
  <c r="G60" i="8"/>
  <c r="A60" i="8"/>
  <c r="S59" i="8"/>
  <c r="R59" i="8"/>
  <c r="Q59" i="8"/>
  <c r="P59" i="8"/>
  <c r="O59" i="8"/>
  <c r="N59" i="8"/>
  <c r="H59" i="8"/>
  <c r="I59" i="8" s="1"/>
  <c r="G59" i="8"/>
  <c r="S58" i="8"/>
  <c r="R58" i="8"/>
  <c r="Q58" i="8"/>
  <c r="P58" i="8"/>
  <c r="O58" i="8"/>
  <c r="N58" i="8"/>
  <c r="H58" i="8"/>
  <c r="G58" i="8"/>
  <c r="I58" i="8" s="1"/>
  <c r="S57" i="8"/>
  <c r="R57" i="8"/>
  <c r="Q57" i="8"/>
  <c r="P57" i="8"/>
  <c r="O57" i="8"/>
  <c r="N57" i="8"/>
  <c r="H57" i="8"/>
  <c r="G57" i="8"/>
  <c r="S56" i="8"/>
  <c r="R56" i="8"/>
  <c r="Q56" i="8"/>
  <c r="P56" i="8"/>
  <c r="O56" i="8"/>
  <c r="N56" i="8"/>
  <c r="H56" i="8"/>
  <c r="G56" i="8"/>
  <c r="S55" i="8"/>
  <c r="R55" i="8"/>
  <c r="Q55" i="8"/>
  <c r="P55" i="8"/>
  <c r="O55" i="8"/>
  <c r="N55" i="8"/>
  <c r="H55" i="8"/>
  <c r="G55" i="8"/>
  <c r="S54" i="8"/>
  <c r="R54" i="8"/>
  <c r="Q54" i="8"/>
  <c r="P54" i="8"/>
  <c r="O54" i="8"/>
  <c r="N54" i="8"/>
  <c r="H54" i="8"/>
  <c r="I54" i="8" s="1"/>
  <c r="G54" i="8"/>
  <c r="S53" i="8"/>
  <c r="R53" i="8"/>
  <c r="Q53" i="8"/>
  <c r="P53" i="8"/>
  <c r="O53" i="8"/>
  <c r="N53" i="8"/>
  <c r="I53" i="8"/>
  <c r="H53" i="8"/>
  <c r="G53" i="8"/>
  <c r="S52" i="8"/>
  <c r="R52" i="8"/>
  <c r="Q52" i="8"/>
  <c r="P52" i="8"/>
  <c r="O52" i="8"/>
  <c r="N52" i="8"/>
  <c r="H52" i="8"/>
  <c r="I52" i="8" s="1"/>
  <c r="G52" i="8"/>
  <c r="S51" i="8"/>
  <c r="R51" i="8"/>
  <c r="Q51" i="8"/>
  <c r="P51" i="8"/>
  <c r="O51" i="8"/>
  <c r="N51" i="8"/>
  <c r="H51" i="8"/>
  <c r="I51" i="8" s="1"/>
  <c r="G51" i="8"/>
  <c r="S50" i="8"/>
  <c r="R50" i="8"/>
  <c r="Q50" i="8"/>
  <c r="P50" i="8"/>
  <c r="O50" i="8"/>
  <c r="N50" i="8"/>
  <c r="H50" i="8"/>
  <c r="G50" i="8"/>
  <c r="I50" i="8" s="1"/>
  <c r="S49" i="8"/>
  <c r="R49" i="8"/>
  <c r="Q49" i="8"/>
  <c r="P49" i="8"/>
  <c r="O49" i="8"/>
  <c r="N49" i="8"/>
  <c r="H49" i="8"/>
  <c r="G49" i="8"/>
  <c r="S48" i="8"/>
  <c r="R48" i="8"/>
  <c r="Q48" i="8"/>
  <c r="P48" i="8"/>
  <c r="O48" i="8"/>
  <c r="N48" i="8"/>
  <c r="H48" i="8"/>
  <c r="I48" i="8" s="1"/>
  <c r="G48" i="8"/>
  <c r="S47" i="8"/>
  <c r="R47" i="8"/>
  <c r="Q47" i="8"/>
  <c r="P47" i="8"/>
  <c r="O47" i="8"/>
  <c r="N47" i="8"/>
  <c r="I47" i="8"/>
  <c r="H47" i="8"/>
  <c r="G47" i="8"/>
  <c r="S46" i="8"/>
  <c r="R46" i="8"/>
  <c r="Q46" i="8"/>
  <c r="P46" i="8"/>
  <c r="O46" i="8"/>
  <c r="N46" i="8"/>
  <c r="I46" i="8"/>
  <c r="H46" i="8"/>
  <c r="G46" i="8"/>
  <c r="S45" i="8"/>
  <c r="R45" i="8"/>
  <c r="Q45" i="8"/>
  <c r="P45" i="8"/>
  <c r="O45" i="8"/>
  <c r="N45" i="8"/>
  <c r="I45" i="8"/>
  <c r="H45" i="8"/>
  <c r="G45" i="8"/>
  <c r="S44" i="8"/>
  <c r="R44" i="8"/>
  <c r="Q44" i="8"/>
  <c r="P44" i="8"/>
  <c r="O44" i="8"/>
  <c r="N44" i="8"/>
  <c r="H44" i="8"/>
  <c r="G44" i="8"/>
  <c r="I44" i="8" s="1"/>
  <c r="V43" i="8"/>
  <c r="U43" i="8"/>
  <c r="T43" i="8"/>
  <c r="P43" i="8"/>
  <c r="M43" i="8"/>
  <c r="L43" i="8"/>
  <c r="S43" i="8" s="1"/>
  <c r="K43" i="8"/>
  <c r="J43" i="8"/>
  <c r="H43" i="8"/>
  <c r="F43" i="8"/>
  <c r="E43" i="8"/>
  <c r="D43" i="8"/>
  <c r="A43" i="8"/>
  <c r="S42" i="8"/>
  <c r="R42" i="8"/>
  <c r="Q42" i="8"/>
  <c r="P42" i="8"/>
  <c r="O42" i="8"/>
  <c r="N42" i="8"/>
  <c r="H42" i="8"/>
  <c r="I42" i="8" s="1"/>
  <c r="G42" i="8"/>
  <c r="A42" i="8"/>
  <c r="S41" i="8"/>
  <c r="R41" i="8"/>
  <c r="Q41" i="8"/>
  <c r="P41" i="8"/>
  <c r="O41" i="8"/>
  <c r="N41" i="8"/>
  <c r="H41" i="8"/>
  <c r="G41" i="8"/>
  <c r="S40" i="8"/>
  <c r="R40" i="8"/>
  <c r="Q40" i="8"/>
  <c r="P40" i="8"/>
  <c r="O40" i="8"/>
  <c r="N40" i="8"/>
  <c r="H40" i="8"/>
  <c r="I40" i="8" s="1"/>
  <c r="G40" i="8"/>
  <c r="S39" i="8"/>
  <c r="R39" i="8"/>
  <c r="Q39" i="8"/>
  <c r="P39" i="8"/>
  <c r="O39" i="8"/>
  <c r="N39" i="8"/>
  <c r="H39" i="8"/>
  <c r="G39" i="8"/>
  <c r="I39" i="8" s="1"/>
  <c r="S38" i="8"/>
  <c r="R38" i="8"/>
  <c r="Q38" i="8"/>
  <c r="P38" i="8"/>
  <c r="O38" i="8"/>
  <c r="N38" i="8"/>
  <c r="H38" i="8"/>
  <c r="G38" i="8"/>
  <c r="S37" i="8"/>
  <c r="R37" i="8"/>
  <c r="Q37" i="8"/>
  <c r="P37" i="8"/>
  <c r="O37" i="8"/>
  <c r="N37" i="8"/>
  <c r="H37" i="8"/>
  <c r="I37" i="8" s="1"/>
  <c r="G37" i="8"/>
  <c r="S36" i="8"/>
  <c r="R36" i="8"/>
  <c r="Q36" i="8"/>
  <c r="P36" i="8"/>
  <c r="O36" i="8"/>
  <c r="N36" i="8"/>
  <c r="H36" i="8"/>
  <c r="G36" i="8"/>
  <c r="I36" i="8" s="1"/>
  <c r="S35" i="8"/>
  <c r="R35" i="8"/>
  <c r="Q35" i="8"/>
  <c r="P35" i="8"/>
  <c r="O35" i="8"/>
  <c r="N35" i="8"/>
  <c r="H35" i="8"/>
  <c r="I35" i="8" s="1"/>
  <c r="G35" i="8"/>
  <c r="S34" i="8"/>
  <c r="R34" i="8"/>
  <c r="Q34" i="8"/>
  <c r="P34" i="8"/>
  <c r="O34" i="8"/>
  <c r="N34" i="8"/>
  <c r="I34" i="8"/>
  <c r="H34" i="8"/>
  <c r="G34" i="8"/>
  <c r="S33" i="8"/>
  <c r="R33" i="8"/>
  <c r="Q33" i="8"/>
  <c r="P33" i="8"/>
  <c r="O33" i="8"/>
  <c r="N33" i="8"/>
  <c r="H33" i="8"/>
  <c r="G33" i="8"/>
  <c r="I33" i="8" s="1"/>
  <c r="S32" i="8"/>
  <c r="R32" i="8"/>
  <c r="Q32" i="8"/>
  <c r="P32" i="8"/>
  <c r="O32" i="8"/>
  <c r="N32" i="8"/>
  <c r="H32" i="8"/>
  <c r="I32" i="8" s="1"/>
  <c r="G32" i="8"/>
  <c r="S31" i="8"/>
  <c r="R31" i="8"/>
  <c r="Q31" i="8"/>
  <c r="P31" i="8"/>
  <c r="O31" i="8"/>
  <c r="N31" i="8"/>
  <c r="H31" i="8"/>
  <c r="G31" i="8"/>
  <c r="I31" i="8" s="1"/>
  <c r="S30" i="8"/>
  <c r="R30" i="8"/>
  <c r="Q30" i="8"/>
  <c r="P30" i="8"/>
  <c r="O30" i="8"/>
  <c r="N30" i="8"/>
  <c r="H30" i="8"/>
  <c r="G30" i="8"/>
  <c r="S29" i="8"/>
  <c r="R29" i="8"/>
  <c r="Q29" i="8"/>
  <c r="P29" i="8"/>
  <c r="O29" i="8"/>
  <c r="N29" i="8"/>
  <c r="H29" i="8"/>
  <c r="G29" i="8"/>
  <c r="S28" i="8"/>
  <c r="R28" i="8"/>
  <c r="Q28" i="8"/>
  <c r="P28" i="8"/>
  <c r="O28" i="8"/>
  <c r="N28" i="8"/>
  <c r="H28" i="8"/>
  <c r="G28" i="8"/>
  <c r="S27" i="8"/>
  <c r="R27" i="8"/>
  <c r="Q27" i="8"/>
  <c r="P27" i="8"/>
  <c r="O27" i="8"/>
  <c r="N27" i="8"/>
  <c r="H27" i="8"/>
  <c r="I27" i="8" s="1"/>
  <c r="G27" i="8"/>
  <c r="S26" i="8"/>
  <c r="R26" i="8"/>
  <c r="Q26" i="8"/>
  <c r="P26" i="8"/>
  <c r="O26" i="8"/>
  <c r="N26" i="8"/>
  <c r="I26" i="8"/>
  <c r="H26" i="8"/>
  <c r="G26" i="8"/>
  <c r="A26" i="8"/>
  <c r="N25" i="8"/>
  <c r="M25" i="8"/>
  <c r="L25" i="8"/>
  <c r="S25" i="8" s="1"/>
  <c r="K25" i="8"/>
  <c r="J25" i="8"/>
  <c r="F25" i="8"/>
  <c r="E25" i="8"/>
  <c r="D25" i="8"/>
  <c r="A25" i="8"/>
  <c r="S24" i="8"/>
  <c r="R24" i="8"/>
  <c r="Q24" i="8"/>
  <c r="P24" i="8"/>
  <c r="O24" i="8"/>
  <c r="N24" i="8"/>
  <c r="I24" i="8"/>
  <c r="H24" i="8"/>
  <c r="G24" i="8"/>
  <c r="A24" i="8"/>
  <c r="S23" i="8"/>
  <c r="R23" i="8"/>
  <c r="Q23" i="8"/>
  <c r="P23" i="8"/>
  <c r="O23" i="8"/>
  <c r="N23" i="8"/>
  <c r="H23" i="8"/>
  <c r="G23" i="8"/>
  <c r="I23" i="8" s="1"/>
  <c r="S22" i="8"/>
  <c r="R22" i="8"/>
  <c r="Q22" i="8"/>
  <c r="P22" i="8"/>
  <c r="O22" i="8"/>
  <c r="N22" i="8"/>
  <c r="H22" i="8"/>
  <c r="I22" i="8" s="1"/>
  <c r="G22" i="8"/>
  <c r="S21" i="8"/>
  <c r="R21" i="8"/>
  <c r="Q21" i="8"/>
  <c r="P21" i="8"/>
  <c r="O21" i="8"/>
  <c r="N21" i="8"/>
  <c r="I21" i="8"/>
  <c r="H21" i="8"/>
  <c r="G21" i="8"/>
  <c r="S20" i="8"/>
  <c r="R20" i="8"/>
  <c r="Q20" i="8"/>
  <c r="P20" i="8"/>
  <c r="O20" i="8"/>
  <c r="N20" i="8"/>
  <c r="H20" i="8"/>
  <c r="I20" i="8" s="1"/>
  <c r="G20" i="8"/>
  <c r="S19" i="8"/>
  <c r="R19" i="8"/>
  <c r="Q19" i="8"/>
  <c r="P19" i="8"/>
  <c r="O19" i="8"/>
  <c r="N19" i="8"/>
  <c r="H19" i="8"/>
  <c r="G19" i="8"/>
  <c r="I19" i="8" s="1"/>
  <c r="S18" i="8"/>
  <c r="R18" i="8"/>
  <c r="Q18" i="8"/>
  <c r="P18" i="8"/>
  <c r="O18" i="8"/>
  <c r="N18" i="8"/>
  <c r="H18" i="8"/>
  <c r="I18" i="8" s="1"/>
  <c r="G18" i="8"/>
  <c r="S17" i="8"/>
  <c r="R17" i="8"/>
  <c r="Q17" i="8"/>
  <c r="P17" i="8"/>
  <c r="O17" i="8"/>
  <c r="N17" i="8"/>
  <c r="H17" i="8"/>
  <c r="I17" i="8" s="1"/>
  <c r="G17" i="8"/>
  <c r="S16" i="8"/>
  <c r="R16" i="8"/>
  <c r="Q16" i="8"/>
  <c r="P16" i="8"/>
  <c r="O16" i="8"/>
  <c r="N16" i="8"/>
  <c r="I16" i="8"/>
  <c r="H16" i="8"/>
  <c r="G16" i="8"/>
  <c r="S15" i="8"/>
  <c r="R15" i="8"/>
  <c r="Q15" i="8"/>
  <c r="P15" i="8"/>
  <c r="O15" i="8"/>
  <c r="N15" i="8"/>
  <c r="H15" i="8"/>
  <c r="G15" i="8"/>
  <c r="I15" i="8" s="1"/>
  <c r="S14" i="8"/>
  <c r="R14" i="8"/>
  <c r="Q14" i="8"/>
  <c r="P14" i="8"/>
  <c r="O14" i="8"/>
  <c r="N14" i="8"/>
  <c r="H14" i="8"/>
  <c r="I14" i="8" s="1"/>
  <c r="G14" i="8"/>
  <c r="S13" i="8"/>
  <c r="R13" i="8"/>
  <c r="R25" i="8" s="1"/>
  <c r="Q13" i="8"/>
  <c r="P13" i="8"/>
  <c r="O13" i="8"/>
  <c r="N13" i="8"/>
  <c r="I13" i="8"/>
  <c r="H13" i="8"/>
  <c r="G13" i="8"/>
  <c r="A13" i="8"/>
  <c r="F8" i="8"/>
  <c r="K8" i="8" s="1"/>
  <c r="C8" i="8"/>
  <c r="C9" i="8" s="1"/>
  <c r="F5" i="8"/>
  <c r="C5" i="8"/>
  <c r="K4" i="8"/>
  <c r="K5" i="8" s="1"/>
  <c r="F4" i="8"/>
  <c r="C4" i="8"/>
  <c r="Y2" i="8"/>
  <c r="X2" i="8"/>
  <c r="V289" i="7"/>
  <c r="T289" i="7"/>
  <c r="R289" i="7"/>
  <c r="M289" i="7"/>
  <c r="L289" i="7"/>
  <c r="K289" i="7"/>
  <c r="J289" i="7"/>
  <c r="S289" i="7" s="1"/>
  <c r="G289" i="7"/>
  <c r="F289" i="7"/>
  <c r="E289" i="7"/>
  <c r="D289" i="7"/>
  <c r="P289" i="7" s="1"/>
  <c r="A289" i="7"/>
  <c r="S288" i="7"/>
  <c r="Q288" i="7"/>
  <c r="P288" i="7"/>
  <c r="O288" i="7"/>
  <c r="N288" i="7"/>
  <c r="I288" i="7"/>
  <c r="H288" i="7"/>
  <c r="G288" i="7"/>
  <c r="S287" i="7"/>
  <c r="Q287" i="7"/>
  <c r="P287" i="7"/>
  <c r="O287" i="7"/>
  <c r="N287" i="7"/>
  <c r="I287" i="7"/>
  <c r="H287" i="7"/>
  <c r="G287" i="7"/>
  <c r="S286" i="7"/>
  <c r="Q286" i="7"/>
  <c r="P286" i="7"/>
  <c r="O286" i="7"/>
  <c r="N286" i="7"/>
  <c r="I286" i="7"/>
  <c r="H286" i="7"/>
  <c r="G286" i="7"/>
  <c r="S285" i="7"/>
  <c r="Q285" i="7"/>
  <c r="P285" i="7"/>
  <c r="O285" i="7"/>
  <c r="N285" i="7"/>
  <c r="I285" i="7"/>
  <c r="H285" i="7"/>
  <c r="G285" i="7"/>
  <c r="S284" i="7"/>
  <c r="Q284" i="7"/>
  <c r="P284" i="7"/>
  <c r="O284" i="7"/>
  <c r="N284" i="7"/>
  <c r="I284" i="7"/>
  <c r="H284" i="7"/>
  <c r="G284" i="7"/>
  <c r="S283" i="7"/>
  <c r="Q283" i="7"/>
  <c r="P283" i="7"/>
  <c r="O283" i="7"/>
  <c r="N283" i="7"/>
  <c r="I283" i="7"/>
  <c r="I289" i="7" s="1"/>
  <c r="H283" i="7"/>
  <c r="H289" i="7" s="1"/>
  <c r="G283" i="7"/>
  <c r="M282" i="7"/>
  <c r="L282" i="7"/>
  <c r="K282" i="7"/>
  <c r="J282" i="7"/>
  <c r="F282" i="7"/>
  <c r="E282" i="7"/>
  <c r="W282" i="7" s="1"/>
  <c r="D282" i="7"/>
  <c r="A282" i="7"/>
  <c r="S281" i="7"/>
  <c r="R281" i="7"/>
  <c r="Q281" i="7"/>
  <c r="P281" i="7"/>
  <c r="O281" i="7"/>
  <c r="N281" i="7"/>
  <c r="H281" i="7"/>
  <c r="G281" i="7"/>
  <c r="A281" i="7"/>
  <c r="S280" i="7"/>
  <c r="R280" i="7"/>
  <c r="Q280" i="7"/>
  <c r="P280" i="7"/>
  <c r="O280" i="7"/>
  <c r="N280" i="7"/>
  <c r="I280" i="7"/>
  <c r="H280" i="7"/>
  <c r="G280" i="7"/>
  <c r="S279" i="7"/>
  <c r="R279" i="7"/>
  <c r="Q279" i="7"/>
  <c r="P279" i="7"/>
  <c r="O279" i="7"/>
  <c r="N279" i="7"/>
  <c r="I279" i="7"/>
  <c r="H279" i="7"/>
  <c r="G279" i="7"/>
  <c r="S278" i="7"/>
  <c r="R278" i="7"/>
  <c r="Q278" i="7"/>
  <c r="P278" i="7"/>
  <c r="O278" i="7"/>
  <c r="N278" i="7"/>
  <c r="H278" i="7"/>
  <c r="I278" i="7" s="1"/>
  <c r="G278" i="7"/>
  <c r="S277" i="7"/>
  <c r="R277" i="7"/>
  <c r="Q277" i="7"/>
  <c r="P277" i="7"/>
  <c r="O277" i="7"/>
  <c r="N277" i="7"/>
  <c r="H277" i="7"/>
  <c r="I277" i="7" s="1"/>
  <c r="G277" i="7"/>
  <c r="S276" i="7"/>
  <c r="R276" i="7"/>
  <c r="Q276" i="7"/>
  <c r="P276" i="7"/>
  <c r="O276" i="7"/>
  <c r="N276" i="7"/>
  <c r="I276" i="7"/>
  <c r="H276" i="7"/>
  <c r="G276" i="7"/>
  <c r="S275" i="7"/>
  <c r="R275" i="7"/>
  <c r="Q275" i="7"/>
  <c r="P275" i="7"/>
  <c r="O275" i="7"/>
  <c r="N275" i="7"/>
  <c r="H275" i="7"/>
  <c r="G275" i="7"/>
  <c r="I275" i="7" s="1"/>
  <c r="S274" i="7"/>
  <c r="R274" i="7"/>
  <c r="Q274" i="7"/>
  <c r="P274" i="7"/>
  <c r="O274" i="7"/>
  <c r="N274" i="7"/>
  <c r="H274" i="7"/>
  <c r="I274" i="7" s="1"/>
  <c r="G274" i="7"/>
  <c r="S273" i="7"/>
  <c r="R273" i="7"/>
  <c r="Q273" i="7"/>
  <c r="P273" i="7"/>
  <c r="O273" i="7"/>
  <c r="N273" i="7"/>
  <c r="H273" i="7"/>
  <c r="I273" i="7" s="1"/>
  <c r="G273" i="7"/>
  <c r="S272" i="7"/>
  <c r="R272" i="7"/>
  <c r="Q272" i="7"/>
  <c r="P272" i="7"/>
  <c r="O272" i="7"/>
  <c r="N272" i="7"/>
  <c r="I272" i="7"/>
  <c r="H272" i="7"/>
  <c r="G272" i="7"/>
  <c r="S271" i="7"/>
  <c r="R271" i="7"/>
  <c r="Q271" i="7"/>
  <c r="P271" i="7"/>
  <c r="O271" i="7"/>
  <c r="N271" i="7"/>
  <c r="I271" i="7"/>
  <c r="H271" i="7"/>
  <c r="G271" i="7"/>
  <c r="S270" i="7"/>
  <c r="R270" i="7"/>
  <c r="Q270" i="7"/>
  <c r="P270" i="7"/>
  <c r="O270" i="7"/>
  <c r="N270" i="7"/>
  <c r="H270" i="7"/>
  <c r="I270" i="7" s="1"/>
  <c r="G270" i="7"/>
  <c r="S269" i="7"/>
  <c r="R269" i="7"/>
  <c r="Q269" i="7"/>
  <c r="P269" i="7"/>
  <c r="O269" i="7"/>
  <c r="N269" i="7"/>
  <c r="H269" i="7"/>
  <c r="I269" i="7" s="1"/>
  <c r="G269" i="7"/>
  <c r="S268" i="7"/>
  <c r="R268" i="7"/>
  <c r="Q268" i="7"/>
  <c r="P268" i="7"/>
  <c r="O268" i="7"/>
  <c r="N268" i="7"/>
  <c r="H268" i="7"/>
  <c r="G268" i="7"/>
  <c r="I268" i="7" s="1"/>
  <c r="S267" i="7"/>
  <c r="R267" i="7"/>
  <c r="Q267" i="7"/>
  <c r="P267" i="7"/>
  <c r="O267" i="7"/>
  <c r="N267" i="7"/>
  <c r="H267" i="7"/>
  <c r="I267" i="7" s="1"/>
  <c r="G267" i="7"/>
  <c r="S266" i="7"/>
  <c r="R266" i="7"/>
  <c r="R282" i="7" s="1"/>
  <c r="Q266" i="7"/>
  <c r="P266" i="7"/>
  <c r="O266" i="7"/>
  <c r="N266" i="7"/>
  <c r="I266" i="7"/>
  <c r="H266" i="7"/>
  <c r="G266" i="7"/>
  <c r="S265" i="7"/>
  <c r="R265" i="7"/>
  <c r="Q265" i="7"/>
  <c r="P265" i="7"/>
  <c r="O265" i="7"/>
  <c r="N265" i="7"/>
  <c r="H265" i="7"/>
  <c r="G265" i="7"/>
  <c r="I265" i="7" s="1"/>
  <c r="U264" i="7"/>
  <c r="T264" i="7"/>
  <c r="S264" i="7"/>
  <c r="Q264" i="7"/>
  <c r="M264" i="7"/>
  <c r="L264" i="7"/>
  <c r="K264" i="7"/>
  <c r="J264" i="7"/>
  <c r="H264" i="7"/>
  <c r="F264" i="7"/>
  <c r="E264" i="7"/>
  <c r="D264" i="7"/>
  <c r="V264" i="7" s="1"/>
  <c r="A264" i="7"/>
  <c r="S263" i="7"/>
  <c r="R263" i="7"/>
  <c r="Q263" i="7"/>
  <c r="P263" i="7"/>
  <c r="O263" i="7"/>
  <c r="N263" i="7"/>
  <c r="H263" i="7"/>
  <c r="G263" i="7"/>
  <c r="A263" i="7"/>
  <c r="S262" i="7"/>
  <c r="R262" i="7"/>
  <c r="Q262" i="7"/>
  <c r="P262" i="7"/>
  <c r="O262" i="7"/>
  <c r="N262" i="7"/>
  <c r="H262" i="7"/>
  <c r="I262" i="7" s="1"/>
  <c r="G262" i="7"/>
  <c r="S261" i="7"/>
  <c r="R261" i="7"/>
  <c r="Q261" i="7"/>
  <c r="P261" i="7"/>
  <c r="O261" i="7"/>
  <c r="N261" i="7"/>
  <c r="H261" i="7"/>
  <c r="I261" i="7" s="1"/>
  <c r="G261" i="7"/>
  <c r="S260" i="7"/>
  <c r="R260" i="7"/>
  <c r="Q260" i="7"/>
  <c r="P260" i="7"/>
  <c r="O260" i="7"/>
  <c r="N260" i="7"/>
  <c r="I260" i="7"/>
  <c r="H260" i="7"/>
  <c r="G260" i="7"/>
  <c r="S259" i="7"/>
  <c r="R259" i="7"/>
  <c r="Q259" i="7"/>
  <c r="P259" i="7"/>
  <c r="O259" i="7"/>
  <c r="N259" i="7"/>
  <c r="H259" i="7"/>
  <c r="G259" i="7"/>
  <c r="S258" i="7"/>
  <c r="R258" i="7"/>
  <c r="Q258" i="7"/>
  <c r="P258" i="7"/>
  <c r="O258" i="7"/>
  <c r="N258" i="7"/>
  <c r="H258" i="7"/>
  <c r="G258" i="7"/>
  <c r="S257" i="7"/>
  <c r="R257" i="7"/>
  <c r="Q257" i="7"/>
  <c r="P257" i="7"/>
  <c r="O257" i="7"/>
  <c r="N257" i="7"/>
  <c r="H257" i="7"/>
  <c r="I257" i="7" s="1"/>
  <c r="G257" i="7"/>
  <c r="S256" i="7"/>
  <c r="R256" i="7"/>
  <c r="Q256" i="7"/>
  <c r="P256" i="7"/>
  <c r="O256" i="7"/>
  <c r="N256" i="7"/>
  <c r="I256" i="7"/>
  <c r="H256" i="7"/>
  <c r="G256" i="7"/>
  <c r="S255" i="7"/>
  <c r="R255" i="7"/>
  <c r="Q255" i="7"/>
  <c r="P255" i="7"/>
  <c r="O255" i="7"/>
  <c r="N255" i="7"/>
  <c r="H255" i="7"/>
  <c r="G255" i="7"/>
  <c r="I255" i="7" s="1"/>
  <c r="S254" i="7"/>
  <c r="R254" i="7"/>
  <c r="Q254" i="7"/>
  <c r="P254" i="7"/>
  <c r="O254" i="7"/>
  <c r="N254" i="7"/>
  <c r="H254" i="7"/>
  <c r="G254" i="7"/>
  <c r="S253" i="7"/>
  <c r="R253" i="7"/>
  <c r="Q253" i="7"/>
  <c r="P253" i="7"/>
  <c r="O253" i="7"/>
  <c r="N253" i="7"/>
  <c r="H253" i="7"/>
  <c r="I253" i="7" s="1"/>
  <c r="G253" i="7"/>
  <c r="S252" i="7"/>
  <c r="R252" i="7"/>
  <c r="Q252" i="7"/>
  <c r="P252" i="7"/>
  <c r="O252" i="7"/>
  <c r="N252" i="7"/>
  <c r="I252" i="7"/>
  <c r="H252" i="7"/>
  <c r="G252" i="7"/>
  <c r="S251" i="7"/>
  <c r="R251" i="7"/>
  <c r="Q251" i="7"/>
  <c r="P251" i="7"/>
  <c r="O251" i="7"/>
  <c r="N251" i="7"/>
  <c r="H251" i="7"/>
  <c r="I251" i="7" s="1"/>
  <c r="G251" i="7"/>
  <c r="S250" i="7"/>
  <c r="R250" i="7"/>
  <c r="Q250" i="7"/>
  <c r="P250" i="7"/>
  <c r="O250" i="7"/>
  <c r="N250" i="7"/>
  <c r="H250" i="7"/>
  <c r="I250" i="7" s="1"/>
  <c r="G250" i="7"/>
  <c r="S249" i="7"/>
  <c r="R249" i="7"/>
  <c r="Q249" i="7"/>
  <c r="P249" i="7"/>
  <c r="O249" i="7"/>
  <c r="N249" i="7"/>
  <c r="I249" i="7"/>
  <c r="H249" i="7"/>
  <c r="G249" i="7"/>
  <c r="S248" i="7"/>
  <c r="R248" i="7"/>
  <c r="Q248" i="7"/>
  <c r="P248" i="7"/>
  <c r="O248" i="7"/>
  <c r="N248" i="7"/>
  <c r="H248" i="7"/>
  <c r="G248" i="7"/>
  <c r="I248" i="7" s="1"/>
  <c r="S247" i="7"/>
  <c r="R247" i="7"/>
  <c r="Q247" i="7"/>
  <c r="P247" i="7"/>
  <c r="O247" i="7"/>
  <c r="N247" i="7"/>
  <c r="H247" i="7"/>
  <c r="I247" i="7" s="1"/>
  <c r="G247" i="7"/>
  <c r="W246" i="7"/>
  <c r="T246" i="7"/>
  <c r="Q246" i="7"/>
  <c r="M246" i="7"/>
  <c r="L246" i="7"/>
  <c r="K246" i="7"/>
  <c r="J246" i="7"/>
  <c r="S246" i="7" s="1"/>
  <c r="I246" i="7"/>
  <c r="H246" i="7"/>
  <c r="G246" i="7"/>
  <c r="F246" i="7"/>
  <c r="E246" i="7"/>
  <c r="U246" i="7" s="1"/>
  <c r="D246" i="7"/>
  <c r="V246" i="7" s="1"/>
  <c r="A246" i="7"/>
  <c r="S245" i="7"/>
  <c r="R245" i="7"/>
  <c r="Q245" i="7"/>
  <c r="P245" i="7"/>
  <c r="O245" i="7"/>
  <c r="N245" i="7"/>
  <c r="H245" i="7"/>
  <c r="G245" i="7"/>
  <c r="A245" i="7"/>
  <c r="S244" i="7"/>
  <c r="R244" i="7"/>
  <c r="Q244" i="7"/>
  <c r="P244" i="7"/>
  <c r="O244" i="7"/>
  <c r="N244" i="7"/>
  <c r="H244" i="7"/>
  <c r="G244" i="7"/>
  <c r="S243" i="7"/>
  <c r="R243" i="7"/>
  <c r="Q243" i="7"/>
  <c r="P243" i="7"/>
  <c r="O243" i="7"/>
  <c r="N243" i="7"/>
  <c r="H243" i="7"/>
  <c r="I243" i="7" s="1"/>
  <c r="G243" i="7"/>
  <c r="S242" i="7"/>
  <c r="R242" i="7"/>
  <c r="Q242" i="7"/>
  <c r="P242" i="7"/>
  <c r="O242" i="7"/>
  <c r="N242" i="7"/>
  <c r="I242" i="7"/>
  <c r="H242" i="7"/>
  <c r="G242" i="7"/>
  <c r="S241" i="7"/>
  <c r="R241" i="7"/>
  <c r="Q241" i="7"/>
  <c r="P241" i="7"/>
  <c r="O241" i="7"/>
  <c r="N241" i="7"/>
  <c r="I241" i="7"/>
  <c r="H241" i="7"/>
  <c r="G241" i="7"/>
  <c r="S240" i="7"/>
  <c r="R240" i="7"/>
  <c r="Q240" i="7"/>
  <c r="P240" i="7"/>
  <c r="O240" i="7"/>
  <c r="N240" i="7"/>
  <c r="H240" i="7"/>
  <c r="I240" i="7" s="1"/>
  <c r="G240" i="7"/>
  <c r="S239" i="7"/>
  <c r="R239" i="7"/>
  <c r="Q239" i="7"/>
  <c r="P239" i="7"/>
  <c r="O239" i="7"/>
  <c r="N239" i="7"/>
  <c r="H239" i="7"/>
  <c r="I239" i="7" s="1"/>
  <c r="G239" i="7"/>
  <c r="S238" i="7"/>
  <c r="R238" i="7"/>
  <c r="Q238" i="7"/>
  <c r="P238" i="7"/>
  <c r="O238" i="7"/>
  <c r="N238" i="7"/>
  <c r="I238" i="7"/>
  <c r="H238" i="7"/>
  <c r="G238" i="7"/>
  <c r="S237" i="7"/>
  <c r="R237" i="7"/>
  <c r="Q237" i="7"/>
  <c r="P237" i="7"/>
  <c r="O237" i="7"/>
  <c r="N237" i="7"/>
  <c r="H237" i="7"/>
  <c r="G237" i="7"/>
  <c r="I237" i="7" s="1"/>
  <c r="S236" i="7"/>
  <c r="R236" i="7"/>
  <c r="Q236" i="7"/>
  <c r="P236" i="7"/>
  <c r="O236" i="7"/>
  <c r="N236" i="7"/>
  <c r="H236" i="7"/>
  <c r="G236" i="7"/>
  <c r="S235" i="7"/>
  <c r="R235" i="7"/>
  <c r="Q235" i="7"/>
  <c r="P235" i="7"/>
  <c r="O235" i="7"/>
  <c r="N235" i="7"/>
  <c r="H235" i="7"/>
  <c r="G235" i="7"/>
  <c r="S234" i="7"/>
  <c r="R234" i="7"/>
  <c r="Q234" i="7"/>
  <c r="P234" i="7"/>
  <c r="O234" i="7"/>
  <c r="N234" i="7"/>
  <c r="H234" i="7"/>
  <c r="I234" i="7" s="1"/>
  <c r="G234" i="7"/>
  <c r="S233" i="7"/>
  <c r="R233" i="7"/>
  <c r="Q233" i="7"/>
  <c r="P233" i="7"/>
  <c r="O233" i="7"/>
  <c r="N233" i="7"/>
  <c r="I233" i="7"/>
  <c r="H233" i="7"/>
  <c r="G233" i="7"/>
  <c r="S232" i="7"/>
  <c r="R232" i="7"/>
  <c r="Q232" i="7"/>
  <c r="P232" i="7"/>
  <c r="O232" i="7"/>
  <c r="N232" i="7"/>
  <c r="H232" i="7"/>
  <c r="G232" i="7"/>
  <c r="I232" i="7" s="1"/>
  <c r="S231" i="7"/>
  <c r="R231" i="7"/>
  <c r="Q231" i="7"/>
  <c r="P231" i="7"/>
  <c r="O231" i="7"/>
  <c r="N231" i="7"/>
  <c r="H231" i="7"/>
  <c r="I231" i="7" s="1"/>
  <c r="G231" i="7"/>
  <c r="S230" i="7"/>
  <c r="R230" i="7"/>
  <c r="Q230" i="7"/>
  <c r="P230" i="7"/>
  <c r="O230" i="7"/>
  <c r="N230" i="7"/>
  <c r="H230" i="7"/>
  <c r="G230" i="7"/>
  <c r="I230" i="7" s="1"/>
  <c r="S229" i="7"/>
  <c r="R229" i="7"/>
  <c r="Q229" i="7"/>
  <c r="P229" i="7"/>
  <c r="O229" i="7"/>
  <c r="N229" i="7"/>
  <c r="H229" i="7"/>
  <c r="I229" i="7" s="1"/>
  <c r="G229" i="7"/>
  <c r="W228" i="7"/>
  <c r="V228" i="7"/>
  <c r="S228" i="7"/>
  <c r="Q228" i="7"/>
  <c r="O228" i="7"/>
  <c r="M228" i="7"/>
  <c r="L228" i="7"/>
  <c r="K228" i="7"/>
  <c r="J228" i="7"/>
  <c r="I228" i="7"/>
  <c r="H228" i="7"/>
  <c r="G228" i="7"/>
  <c r="F228" i="7"/>
  <c r="E228" i="7"/>
  <c r="U228" i="7" s="1"/>
  <c r="D228" i="7"/>
  <c r="T228" i="7" s="1"/>
  <c r="A228" i="7"/>
  <c r="S227" i="7"/>
  <c r="R227" i="7"/>
  <c r="Q227" i="7"/>
  <c r="P227" i="7"/>
  <c r="O227" i="7"/>
  <c r="N227" i="7"/>
  <c r="H227" i="7"/>
  <c r="G227" i="7"/>
  <c r="A227" i="7"/>
  <c r="S226" i="7"/>
  <c r="R226" i="7"/>
  <c r="Q226" i="7"/>
  <c r="P226" i="7"/>
  <c r="O226" i="7"/>
  <c r="N226" i="7"/>
  <c r="H226" i="7"/>
  <c r="G226" i="7"/>
  <c r="I226" i="7" s="1"/>
  <c r="S225" i="7"/>
  <c r="R225" i="7"/>
  <c r="Q225" i="7"/>
  <c r="P225" i="7"/>
  <c r="O225" i="7"/>
  <c r="N225" i="7"/>
  <c r="H225" i="7"/>
  <c r="I225" i="7" s="1"/>
  <c r="G225" i="7"/>
  <c r="S224" i="7"/>
  <c r="R224" i="7"/>
  <c r="Q224" i="7"/>
  <c r="P224" i="7"/>
  <c r="O224" i="7"/>
  <c r="N224" i="7"/>
  <c r="I224" i="7"/>
  <c r="H224" i="7"/>
  <c r="G224" i="7"/>
  <c r="S223" i="7"/>
  <c r="R223" i="7"/>
  <c r="Q223" i="7"/>
  <c r="P223" i="7"/>
  <c r="O223" i="7"/>
  <c r="N223" i="7"/>
  <c r="H223" i="7"/>
  <c r="I223" i="7" s="1"/>
  <c r="G223" i="7"/>
  <c r="S222" i="7"/>
  <c r="R222" i="7"/>
  <c r="Q222" i="7"/>
  <c r="P222" i="7"/>
  <c r="O222" i="7"/>
  <c r="N222" i="7"/>
  <c r="I222" i="7"/>
  <c r="H222" i="7"/>
  <c r="G222" i="7"/>
  <c r="S221" i="7"/>
  <c r="R221" i="7"/>
  <c r="Q221" i="7"/>
  <c r="P221" i="7"/>
  <c r="O221" i="7"/>
  <c r="N221" i="7"/>
  <c r="H221" i="7"/>
  <c r="I221" i="7" s="1"/>
  <c r="G221" i="7"/>
  <c r="S220" i="7"/>
  <c r="R220" i="7"/>
  <c r="Q220" i="7"/>
  <c r="P220" i="7"/>
  <c r="O220" i="7"/>
  <c r="N220" i="7"/>
  <c r="H220" i="7"/>
  <c r="I220" i="7" s="1"/>
  <c r="G220" i="7"/>
  <c r="S219" i="7"/>
  <c r="R219" i="7"/>
  <c r="Q219" i="7"/>
  <c r="P219" i="7"/>
  <c r="O219" i="7"/>
  <c r="N219" i="7"/>
  <c r="H219" i="7"/>
  <c r="G219" i="7"/>
  <c r="I219" i="7" s="1"/>
  <c r="S218" i="7"/>
  <c r="R218" i="7"/>
  <c r="Q218" i="7"/>
  <c r="P218" i="7"/>
  <c r="O218" i="7"/>
  <c r="N218" i="7"/>
  <c r="H218" i="7"/>
  <c r="G218" i="7"/>
  <c r="S217" i="7"/>
  <c r="R217" i="7"/>
  <c r="R228" i="7" s="1"/>
  <c r="Q217" i="7"/>
  <c r="P217" i="7"/>
  <c r="O217" i="7"/>
  <c r="N217" i="7"/>
  <c r="H217" i="7"/>
  <c r="G217" i="7"/>
  <c r="S216" i="7"/>
  <c r="R216" i="7"/>
  <c r="Q216" i="7"/>
  <c r="P216" i="7"/>
  <c r="O216" i="7"/>
  <c r="N216" i="7"/>
  <c r="H216" i="7"/>
  <c r="I216" i="7" s="1"/>
  <c r="G216" i="7"/>
  <c r="S215" i="7"/>
  <c r="R215" i="7"/>
  <c r="Q215" i="7"/>
  <c r="P215" i="7"/>
  <c r="O215" i="7"/>
  <c r="N215" i="7"/>
  <c r="H215" i="7"/>
  <c r="I215" i="7" s="1"/>
  <c r="G215" i="7"/>
  <c r="S214" i="7"/>
  <c r="R214" i="7"/>
  <c r="Q214" i="7"/>
  <c r="P214" i="7"/>
  <c r="O214" i="7"/>
  <c r="N214" i="7"/>
  <c r="I214" i="7"/>
  <c r="H214" i="7"/>
  <c r="G214" i="7"/>
  <c r="S213" i="7"/>
  <c r="R213" i="7"/>
  <c r="Q213" i="7"/>
  <c r="P213" i="7"/>
  <c r="O213" i="7"/>
  <c r="N213" i="7"/>
  <c r="H213" i="7"/>
  <c r="G213" i="7"/>
  <c r="S212" i="7"/>
  <c r="R212" i="7"/>
  <c r="Q212" i="7"/>
  <c r="P212" i="7"/>
  <c r="O212" i="7"/>
  <c r="N212" i="7"/>
  <c r="H212" i="7"/>
  <c r="G212" i="7"/>
  <c r="S211" i="7"/>
  <c r="R211" i="7"/>
  <c r="Q211" i="7"/>
  <c r="P211" i="7"/>
  <c r="O211" i="7"/>
  <c r="N211" i="7"/>
  <c r="H211" i="7"/>
  <c r="I211" i="7" s="1"/>
  <c r="G211" i="7"/>
  <c r="V210" i="7"/>
  <c r="U210" i="7"/>
  <c r="Q210" i="7"/>
  <c r="O210" i="7"/>
  <c r="M210" i="7"/>
  <c r="L210" i="7"/>
  <c r="K210" i="7"/>
  <c r="J210" i="7"/>
  <c r="I210" i="7"/>
  <c r="H210" i="7"/>
  <c r="G210" i="7"/>
  <c r="F210" i="7"/>
  <c r="E210" i="7"/>
  <c r="W210" i="7" s="1"/>
  <c r="D210" i="7"/>
  <c r="T210" i="7" s="1"/>
  <c r="A210" i="7"/>
  <c r="S209" i="7"/>
  <c r="R209" i="7"/>
  <c r="Q209" i="7"/>
  <c r="P209" i="7"/>
  <c r="O209" i="7"/>
  <c r="N209" i="7"/>
  <c r="H209" i="7"/>
  <c r="G209" i="7"/>
  <c r="A209" i="7"/>
  <c r="S208" i="7"/>
  <c r="R208" i="7"/>
  <c r="Q208" i="7"/>
  <c r="P208" i="7"/>
  <c r="O208" i="7"/>
  <c r="N208" i="7"/>
  <c r="I208" i="7"/>
  <c r="H208" i="7"/>
  <c r="G208" i="7"/>
  <c r="S207" i="7"/>
  <c r="R207" i="7"/>
  <c r="Q207" i="7"/>
  <c r="P207" i="7"/>
  <c r="O207" i="7"/>
  <c r="N207" i="7"/>
  <c r="H207" i="7"/>
  <c r="I207" i="7" s="1"/>
  <c r="G207" i="7"/>
  <c r="S206" i="7"/>
  <c r="R206" i="7"/>
  <c r="Q206" i="7"/>
  <c r="P206" i="7"/>
  <c r="O206" i="7"/>
  <c r="N206" i="7"/>
  <c r="I206" i="7"/>
  <c r="H206" i="7"/>
  <c r="G206" i="7"/>
  <c r="S205" i="7"/>
  <c r="R205" i="7"/>
  <c r="Q205" i="7"/>
  <c r="P205" i="7"/>
  <c r="O205" i="7"/>
  <c r="N205" i="7"/>
  <c r="H205" i="7"/>
  <c r="I205" i="7" s="1"/>
  <c r="G205" i="7"/>
  <c r="S204" i="7"/>
  <c r="R204" i="7"/>
  <c r="Q204" i="7"/>
  <c r="P204" i="7"/>
  <c r="O204" i="7"/>
  <c r="N204" i="7"/>
  <c r="I204" i="7"/>
  <c r="H204" i="7"/>
  <c r="G204" i="7"/>
  <c r="S203" i="7"/>
  <c r="R203" i="7"/>
  <c r="Q203" i="7"/>
  <c r="P203" i="7"/>
  <c r="O203" i="7"/>
  <c r="N203" i="7"/>
  <c r="H203" i="7"/>
  <c r="G203" i="7"/>
  <c r="I203" i="7" s="1"/>
  <c r="S202" i="7"/>
  <c r="R202" i="7"/>
  <c r="Q202" i="7"/>
  <c r="P202" i="7"/>
  <c r="O202" i="7"/>
  <c r="N202" i="7"/>
  <c r="H202" i="7"/>
  <c r="G202" i="7"/>
  <c r="S201" i="7"/>
  <c r="R201" i="7"/>
  <c r="Q201" i="7"/>
  <c r="P201" i="7"/>
  <c r="O201" i="7"/>
  <c r="N201" i="7"/>
  <c r="H201" i="7"/>
  <c r="G201" i="7"/>
  <c r="S200" i="7"/>
  <c r="R200" i="7"/>
  <c r="Q200" i="7"/>
  <c r="P200" i="7"/>
  <c r="O200" i="7"/>
  <c r="N200" i="7"/>
  <c r="H200" i="7"/>
  <c r="G200" i="7"/>
  <c r="S199" i="7"/>
  <c r="R199" i="7"/>
  <c r="Q199" i="7"/>
  <c r="P199" i="7"/>
  <c r="O199" i="7"/>
  <c r="N199" i="7"/>
  <c r="H199" i="7"/>
  <c r="I199" i="7" s="1"/>
  <c r="G199" i="7"/>
  <c r="S198" i="7"/>
  <c r="R198" i="7"/>
  <c r="Q198" i="7"/>
  <c r="P198" i="7"/>
  <c r="O198" i="7"/>
  <c r="N198" i="7"/>
  <c r="H198" i="7"/>
  <c r="I198" i="7" s="1"/>
  <c r="G198" i="7"/>
  <c r="S197" i="7"/>
  <c r="R197" i="7"/>
  <c r="Q197" i="7"/>
  <c r="P197" i="7"/>
  <c r="O197" i="7"/>
  <c r="N197" i="7"/>
  <c r="H197" i="7"/>
  <c r="G197" i="7"/>
  <c r="I197" i="7" s="1"/>
  <c r="S196" i="7"/>
  <c r="R196" i="7"/>
  <c r="Q196" i="7"/>
  <c r="P196" i="7"/>
  <c r="O196" i="7"/>
  <c r="N196" i="7"/>
  <c r="H196" i="7"/>
  <c r="I196" i="7" s="1"/>
  <c r="G196" i="7"/>
  <c r="S195" i="7"/>
  <c r="R195" i="7"/>
  <c r="Q195" i="7"/>
  <c r="P195" i="7"/>
  <c r="O195" i="7"/>
  <c r="N195" i="7"/>
  <c r="I195" i="7"/>
  <c r="H195" i="7"/>
  <c r="G195" i="7"/>
  <c r="S194" i="7"/>
  <c r="R194" i="7"/>
  <c r="Q194" i="7"/>
  <c r="P194" i="7"/>
  <c r="O194" i="7"/>
  <c r="N194" i="7"/>
  <c r="H194" i="7"/>
  <c r="I194" i="7" s="1"/>
  <c r="G194" i="7"/>
  <c r="S193" i="7"/>
  <c r="R193" i="7"/>
  <c r="R210" i="7" s="1"/>
  <c r="Q193" i="7"/>
  <c r="P193" i="7"/>
  <c r="O193" i="7"/>
  <c r="N193" i="7"/>
  <c r="H193" i="7"/>
  <c r="G193" i="7"/>
  <c r="I193" i="7" s="1"/>
  <c r="W192" i="7"/>
  <c r="M192" i="7"/>
  <c r="L192" i="7"/>
  <c r="K192" i="7"/>
  <c r="J192" i="7"/>
  <c r="F192" i="7"/>
  <c r="E192" i="7"/>
  <c r="G192" i="7" s="1"/>
  <c r="D192" i="7"/>
  <c r="A192" i="7"/>
  <c r="S191" i="7"/>
  <c r="R191" i="7"/>
  <c r="Q191" i="7"/>
  <c r="P191" i="7"/>
  <c r="O191" i="7"/>
  <c r="N191" i="7"/>
  <c r="H191" i="7"/>
  <c r="G191" i="7"/>
  <c r="I191" i="7" s="1"/>
  <c r="A191" i="7"/>
  <c r="S190" i="7"/>
  <c r="R190" i="7"/>
  <c r="Q190" i="7"/>
  <c r="P190" i="7"/>
  <c r="O190" i="7"/>
  <c r="N190" i="7"/>
  <c r="I190" i="7"/>
  <c r="H190" i="7"/>
  <c r="G190" i="7"/>
  <c r="S189" i="7"/>
  <c r="R189" i="7"/>
  <c r="Q189" i="7"/>
  <c r="P189" i="7"/>
  <c r="O189" i="7"/>
  <c r="N189" i="7"/>
  <c r="H189" i="7"/>
  <c r="G189" i="7"/>
  <c r="I189" i="7" s="1"/>
  <c r="S188" i="7"/>
  <c r="R188" i="7"/>
  <c r="Q188" i="7"/>
  <c r="P188" i="7"/>
  <c r="O188" i="7"/>
  <c r="N188" i="7"/>
  <c r="H188" i="7"/>
  <c r="I188" i="7" s="1"/>
  <c r="G188" i="7"/>
  <c r="S187" i="7"/>
  <c r="R187" i="7"/>
  <c r="Q187" i="7"/>
  <c r="P187" i="7"/>
  <c r="O187" i="7"/>
  <c r="N187" i="7"/>
  <c r="H187" i="7"/>
  <c r="I187" i="7" s="1"/>
  <c r="G187" i="7"/>
  <c r="S186" i="7"/>
  <c r="R186" i="7"/>
  <c r="Q186" i="7"/>
  <c r="P186" i="7"/>
  <c r="O186" i="7"/>
  <c r="N186" i="7"/>
  <c r="I186" i="7"/>
  <c r="H186" i="7"/>
  <c r="G186" i="7"/>
  <c r="S185" i="7"/>
  <c r="R185" i="7"/>
  <c r="Q185" i="7"/>
  <c r="P185" i="7"/>
  <c r="O185" i="7"/>
  <c r="N185" i="7"/>
  <c r="H185" i="7"/>
  <c r="I185" i="7" s="1"/>
  <c r="G185" i="7"/>
  <c r="S184" i="7"/>
  <c r="R184" i="7"/>
  <c r="Q184" i="7"/>
  <c r="P184" i="7"/>
  <c r="O184" i="7"/>
  <c r="N184" i="7"/>
  <c r="I184" i="7"/>
  <c r="H184" i="7"/>
  <c r="G184" i="7"/>
  <c r="S183" i="7"/>
  <c r="R183" i="7"/>
  <c r="Q183" i="7"/>
  <c r="P183" i="7"/>
  <c r="O183" i="7"/>
  <c r="N183" i="7"/>
  <c r="H183" i="7"/>
  <c r="I183" i="7" s="1"/>
  <c r="G183" i="7"/>
  <c r="S182" i="7"/>
  <c r="R182" i="7"/>
  <c r="Q182" i="7"/>
  <c r="P182" i="7"/>
  <c r="O182" i="7"/>
  <c r="N182" i="7"/>
  <c r="I182" i="7"/>
  <c r="H182" i="7"/>
  <c r="G182" i="7"/>
  <c r="S181" i="7"/>
  <c r="R181" i="7"/>
  <c r="Q181" i="7"/>
  <c r="P181" i="7"/>
  <c r="O181" i="7"/>
  <c r="N181" i="7"/>
  <c r="H181" i="7"/>
  <c r="G181" i="7"/>
  <c r="I181" i="7" s="1"/>
  <c r="S180" i="7"/>
  <c r="R180" i="7"/>
  <c r="Q180" i="7"/>
  <c r="P180" i="7"/>
  <c r="O180" i="7"/>
  <c r="N180" i="7"/>
  <c r="H180" i="7"/>
  <c r="G180" i="7"/>
  <c r="S179" i="7"/>
  <c r="R179" i="7"/>
  <c r="Q179" i="7"/>
  <c r="P179" i="7"/>
  <c r="O179" i="7"/>
  <c r="N179" i="7"/>
  <c r="H179" i="7"/>
  <c r="G179" i="7"/>
  <c r="S178" i="7"/>
  <c r="R178" i="7"/>
  <c r="Q178" i="7"/>
  <c r="P178" i="7"/>
  <c r="O178" i="7"/>
  <c r="N178" i="7"/>
  <c r="H178" i="7"/>
  <c r="I178" i="7" s="1"/>
  <c r="G178" i="7"/>
  <c r="S177" i="7"/>
  <c r="R177" i="7"/>
  <c r="R192" i="7" s="1"/>
  <c r="Q177" i="7"/>
  <c r="P177" i="7"/>
  <c r="O177" i="7"/>
  <c r="N177" i="7"/>
  <c r="H177" i="7"/>
  <c r="I177" i="7" s="1"/>
  <c r="G177" i="7"/>
  <c r="S176" i="7"/>
  <c r="R176" i="7"/>
  <c r="Q176" i="7"/>
  <c r="P176" i="7"/>
  <c r="O176" i="7"/>
  <c r="N176" i="7"/>
  <c r="H176" i="7"/>
  <c r="G176" i="7"/>
  <c r="I176" i="7" s="1"/>
  <c r="S175" i="7"/>
  <c r="R175" i="7"/>
  <c r="Q175" i="7"/>
  <c r="P175" i="7"/>
  <c r="O175" i="7"/>
  <c r="N175" i="7"/>
  <c r="H175" i="7"/>
  <c r="I175" i="7" s="1"/>
  <c r="G175" i="7"/>
  <c r="U174" i="7"/>
  <c r="T174" i="7"/>
  <c r="M174" i="7"/>
  <c r="L174" i="7"/>
  <c r="S174" i="7" s="1"/>
  <c r="K174" i="7"/>
  <c r="J174" i="7"/>
  <c r="P174" i="7" s="1"/>
  <c r="F174" i="7"/>
  <c r="E174" i="7"/>
  <c r="D174" i="7"/>
  <c r="A174" i="7"/>
  <c r="S173" i="7"/>
  <c r="R173" i="7"/>
  <c r="Q173" i="7"/>
  <c r="P173" i="7"/>
  <c r="O173" i="7"/>
  <c r="N173" i="7"/>
  <c r="H173" i="7"/>
  <c r="I173" i="7" s="1"/>
  <c r="G173" i="7"/>
  <c r="A173" i="7"/>
  <c r="S172" i="7"/>
  <c r="R172" i="7"/>
  <c r="Q172" i="7"/>
  <c r="P172" i="7"/>
  <c r="O172" i="7"/>
  <c r="N172" i="7"/>
  <c r="H172" i="7"/>
  <c r="I172" i="7" s="1"/>
  <c r="G172" i="7"/>
  <c r="S171" i="7"/>
  <c r="R171" i="7"/>
  <c r="Q171" i="7"/>
  <c r="P171" i="7"/>
  <c r="O171" i="7"/>
  <c r="N171" i="7"/>
  <c r="I171" i="7"/>
  <c r="H171" i="7"/>
  <c r="G171" i="7"/>
  <c r="S170" i="7"/>
  <c r="R170" i="7"/>
  <c r="Q170" i="7"/>
  <c r="P170" i="7"/>
  <c r="O170" i="7"/>
  <c r="N170" i="7"/>
  <c r="H170" i="7"/>
  <c r="G170" i="7"/>
  <c r="I170" i="7" s="1"/>
  <c r="S169" i="7"/>
  <c r="R169" i="7"/>
  <c r="Q169" i="7"/>
  <c r="P169" i="7"/>
  <c r="O169" i="7"/>
  <c r="N169" i="7"/>
  <c r="H169" i="7"/>
  <c r="G169" i="7"/>
  <c r="S168" i="7"/>
  <c r="R168" i="7"/>
  <c r="Q168" i="7"/>
  <c r="P168" i="7"/>
  <c r="O168" i="7"/>
  <c r="N168" i="7"/>
  <c r="H168" i="7"/>
  <c r="G168" i="7"/>
  <c r="S167" i="7"/>
  <c r="R167" i="7"/>
  <c r="Q167" i="7"/>
  <c r="P167" i="7"/>
  <c r="O167" i="7"/>
  <c r="N167" i="7"/>
  <c r="H167" i="7"/>
  <c r="I167" i="7" s="1"/>
  <c r="G167" i="7"/>
  <c r="S166" i="7"/>
  <c r="R166" i="7"/>
  <c r="Q166" i="7"/>
  <c r="P166" i="7"/>
  <c r="O166" i="7"/>
  <c r="N166" i="7"/>
  <c r="I166" i="7"/>
  <c r="H166" i="7"/>
  <c r="G166" i="7"/>
  <c r="S165" i="7"/>
  <c r="R165" i="7"/>
  <c r="Q165" i="7"/>
  <c r="P165" i="7"/>
  <c r="O165" i="7"/>
  <c r="N165" i="7"/>
  <c r="I165" i="7"/>
  <c r="H165" i="7"/>
  <c r="G165" i="7"/>
  <c r="S164" i="7"/>
  <c r="R164" i="7"/>
  <c r="Q164" i="7"/>
  <c r="P164" i="7"/>
  <c r="O164" i="7"/>
  <c r="N164" i="7"/>
  <c r="H164" i="7"/>
  <c r="I164" i="7" s="1"/>
  <c r="G164" i="7"/>
  <c r="S163" i="7"/>
  <c r="R163" i="7"/>
  <c r="Q163" i="7"/>
  <c r="P163" i="7"/>
  <c r="O163" i="7"/>
  <c r="N163" i="7"/>
  <c r="I163" i="7"/>
  <c r="H163" i="7"/>
  <c r="G163" i="7"/>
  <c r="S162" i="7"/>
  <c r="R162" i="7"/>
  <c r="Q162" i="7"/>
  <c r="P162" i="7"/>
  <c r="O162" i="7"/>
  <c r="N162" i="7"/>
  <c r="H162" i="7"/>
  <c r="G162" i="7"/>
  <c r="I162" i="7" s="1"/>
  <c r="S161" i="7"/>
  <c r="R161" i="7"/>
  <c r="Q161" i="7"/>
  <c r="P161" i="7"/>
  <c r="O161" i="7"/>
  <c r="N161" i="7"/>
  <c r="H161" i="7"/>
  <c r="G161" i="7"/>
  <c r="S160" i="7"/>
  <c r="R160" i="7"/>
  <c r="Q160" i="7"/>
  <c r="P160" i="7"/>
  <c r="O160" i="7"/>
  <c r="N160" i="7"/>
  <c r="H160" i="7"/>
  <c r="G160" i="7"/>
  <c r="S159" i="7"/>
  <c r="R159" i="7"/>
  <c r="Q159" i="7"/>
  <c r="P159" i="7"/>
  <c r="O159" i="7"/>
  <c r="N159" i="7"/>
  <c r="H159" i="7"/>
  <c r="I159" i="7" s="1"/>
  <c r="G159" i="7"/>
  <c r="S158" i="7"/>
  <c r="R158" i="7"/>
  <c r="Q158" i="7"/>
  <c r="P158" i="7"/>
  <c r="O158" i="7"/>
  <c r="N158" i="7"/>
  <c r="H158" i="7"/>
  <c r="I158" i="7" s="1"/>
  <c r="G158" i="7"/>
  <c r="S157" i="7"/>
  <c r="R157" i="7"/>
  <c r="Q157" i="7"/>
  <c r="P157" i="7"/>
  <c r="O157" i="7"/>
  <c r="N157" i="7"/>
  <c r="H157" i="7"/>
  <c r="G157" i="7"/>
  <c r="I157" i="7" s="1"/>
  <c r="T156" i="7"/>
  <c r="M156" i="7"/>
  <c r="L156" i="7"/>
  <c r="K156" i="7"/>
  <c r="J156" i="7"/>
  <c r="H156" i="7"/>
  <c r="F156" i="7"/>
  <c r="E156" i="7"/>
  <c r="W156" i="7" s="1"/>
  <c r="D156" i="7"/>
  <c r="V156" i="7" s="1"/>
  <c r="A156" i="7"/>
  <c r="S155" i="7"/>
  <c r="R155" i="7"/>
  <c r="Q155" i="7"/>
  <c r="P155" i="7"/>
  <c r="O155" i="7"/>
  <c r="N155" i="7"/>
  <c r="H155" i="7"/>
  <c r="I155" i="7" s="1"/>
  <c r="G155" i="7"/>
  <c r="A155" i="7"/>
  <c r="S154" i="7"/>
  <c r="R154" i="7"/>
  <c r="Q154" i="7"/>
  <c r="P154" i="7"/>
  <c r="O154" i="7"/>
  <c r="N154" i="7"/>
  <c r="H154" i="7"/>
  <c r="G154" i="7"/>
  <c r="I154" i="7" s="1"/>
  <c r="S153" i="7"/>
  <c r="R153" i="7"/>
  <c r="Q153" i="7"/>
  <c r="P153" i="7"/>
  <c r="O153" i="7"/>
  <c r="N153" i="7"/>
  <c r="H153" i="7"/>
  <c r="I153" i="7" s="1"/>
  <c r="G153" i="7"/>
  <c r="S152" i="7"/>
  <c r="R152" i="7"/>
  <c r="Q152" i="7"/>
  <c r="P152" i="7"/>
  <c r="O152" i="7"/>
  <c r="N152" i="7"/>
  <c r="I152" i="7"/>
  <c r="H152" i="7"/>
  <c r="G152" i="7"/>
  <c r="S151" i="7"/>
  <c r="R151" i="7"/>
  <c r="Q151" i="7"/>
  <c r="P151" i="7"/>
  <c r="O151" i="7"/>
  <c r="N151" i="7"/>
  <c r="H151" i="7"/>
  <c r="G151" i="7"/>
  <c r="I151" i="7" s="1"/>
  <c r="S150" i="7"/>
  <c r="R150" i="7"/>
  <c r="Q150" i="7"/>
  <c r="P150" i="7"/>
  <c r="O150" i="7"/>
  <c r="N150" i="7"/>
  <c r="H150" i="7"/>
  <c r="G150" i="7"/>
  <c r="S149" i="7"/>
  <c r="R149" i="7"/>
  <c r="R156" i="7" s="1"/>
  <c r="Q149" i="7"/>
  <c r="P149" i="7"/>
  <c r="O149" i="7"/>
  <c r="N149" i="7"/>
  <c r="H149" i="7"/>
  <c r="G149" i="7"/>
  <c r="S148" i="7"/>
  <c r="R148" i="7"/>
  <c r="Q148" i="7"/>
  <c r="P148" i="7"/>
  <c r="O148" i="7"/>
  <c r="N148" i="7"/>
  <c r="H148" i="7"/>
  <c r="I148" i="7" s="1"/>
  <c r="G148" i="7"/>
  <c r="S147" i="7"/>
  <c r="R147" i="7"/>
  <c r="Q147" i="7"/>
  <c r="P147" i="7"/>
  <c r="O147" i="7"/>
  <c r="N147" i="7"/>
  <c r="I147" i="7"/>
  <c r="H147" i="7"/>
  <c r="G147" i="7"/>
  <c r="S146" i="7"/>
  <c r="R146" i="7"/>
  <c r="Q146" i="7"/>
  <c r="P146" i="7"/>
  <c r="O146" i="7"/>
  <c r="N146" i="7"/>
  <c r="I146" i="7"/>
  <c r="H146" i="7"/>
  <c r="G146" i="7"/>
  <c r="S145" i="7"/>
  <c r="R145" i="7"/>
  <c r="Q145" i="7"/>
  <c r="P145" i="7"/>
  <c r="O145" i="7"/>
  <c r="N145" i="7"/>
  <c r="H145" i="7"/>
  <c r="I145" i="7" s="1"/>
  <c r="G145" i="7"/>
  <c r="S144" i="7"/>
  <c r="R144" i="7"/>
  <c r="Q144" i="7"/>
  <c r="P144" i="7"/>
  <c r="O144" i="7"/>
  <c r="N144" i="7"/>
  <c r="I144" i="7"/>
  <c r="H144" i="7"/>
  <c r="G144" i="7"/>
  <c r="S143" i="7"/>
  <c r="R143" i="7"/>
  <c r="Q143" i="7"/>
  <c r="P143" i="7"/>
  <c r="O143" i="7"/>
  <c r="N143" i="7"/>
  <c r="H143" i="7"/>
  <c r="G143" i="7"/>
  <c r="I143" i="7" s="1"/>
  <c r="S142" i="7"/>
  <c r="R142" i="7"/>
  <c r="Q142" i="7"/>
  <c r="P142" i="7"/>
  <c r="O142" i="7"/>
  <c r="N142" i="7"/>
  <c r="H142" i="7"/>
  <c r="G142" i="7"/>
  <c r="S141" i="7"/>
  <c r="R141" i="7"/>
  <c r="Q141" i="7"/>
  <c r="P141" i="7"/>
  <c r="O141" i="7"/>
  <c r="N141" i="7"/>
  <c r="H141" i="7"/>
  <c r="G141" i="7"/>
  <c r="S140" i="7"/>
  <c r="R140" i="7"/>
  <c r="Q140" i="7"/>
  <c r="P140" i="7"/>
  <c r="O140" i="7"/>
  <c r="N140" i="7"/>
  <c r="H140" i="7"/>
  <c r="I140" i="7" s="1"/>
  <c r="G140" i="7"/>
  <c r="S139" i="7"/>
  <c r="R139" i="7"/>
  <c r="Q139" i="7"/>
  <c r="P139" i="7"/>
  <c r="O139" i="7"/>
  <c r="N139" i="7"/>
  <c r="H139" i="7"/>
  <c r="I139" i="7" s="1"/>
  <c r="G139" i="7"/>
  <c r="W138" i="7"/>
  <c r="S138" i="7"/>
  <c r="Q138" i="7"/>
  <c r="M138" i="7"/>
  <c r="L138" i="7"/>
  <c r="K138" i="7"/>
  <c r="J138" i="7"/>
  <c r="G138" i="7"/>
  <c r="F138" i="7"/>
  <c r="E138" i="7"/>
  <c r="U138" i="7" s="1"/>
  <c r="D138" i="7"/>
  <c r="V138" i="7" s="1"/>
  <c r="A138" i="7"/>
  <c r="S137" i="7"/>
  <c r="R137" i="7"/>
  <c r="Q137" i="7"/>
  <c r="P137" i="7"/>
  <c r="O137" i="7"/>
  <c r="N137" i="7"/>
  <c r="H137" i="7"/>
  <c r="G137" i="7"/>
  <c r="A137" i="7"/>
  <c r="S136" i="7"/>
  <c r="R136" i="7"/>
  <c r="Q136" i="7"/>
  <c r="P136" i="7"/>
  <c r="O136" i="7"/>
  <c r="N136" i="7"/>
  <c r="I136" i="7"/>
  <c r="H136" i="7"/>
  <c r="G136" i="7"/>
  <c r="S135" i="7"/>
  <c r="R135" i="7"/>
  <c r="Q135" i="7"/>
  <c r="P135" i="7"/>
  <c r="O135" i="7"/>
  <c r="N135" i="7"/>
  <c r="H135" i="7"/>
  <c r="G135" i="7"/>
  <c r="I135" i="7" s="1"/>
  <c r="S134" i="7"/>
  <c r="R134" i="7"/>
  <c r="Q134" i="7"/>
  <c r="P134" i="7"/>
  <c r="O134" i="7"/>
  <c r="N134" i="7"/>
  <c r="H134" i="7"/>
  <c r="I134" i="7" s="1"/>
  <c r="G134" i="7"/>
  <c r="S133" i="7"/>
  <c r="R133" i="7"/>
  <c r="Q133" i="7"/>
  <c r="P133" i="7"/>
  <c r="O133" i="7"/>
  <c r="N133" i="7"/>
  <c r="I133" i="7"/>
  <c r="H133" i="7"/>
  <c r="G133" i="7"/>
  <c r="S132" i="7"/>
  <c r="R132" i="7"/>
  <c r="Q132" i="7"/>
  <c r="P132" i="7"/>
  <c r="O132" i="7"/>
  <c r="N132" i="7"/>
  <c r="H132" i="7"/>
  <c r="G132" i="7"/>
  <c r="I132" i="7" s="1"/>
  <c r="S131" i="7"/>
  <c r="R131" i="7"/>
  <c r="Q131" i="7"/>
  <c r="P131" i="7"/>
  <c r="O131" i="7"/>
  <c r="N131" i="7"/>
  <c r="H131" i="7"/>
  <c r="I131" i="7" s="1"/>
  <c r="G131" i="7"/>
  <c r="S130" i="7"/>
  <c r="R130" i="7"/>
  <c r="Q130" i="7"/>
  <c r="P130" i="7"/>
  <c r="O130" i="7"/>
  <c r="N130" i="7"/>
  <c r="H130" i="7"/>
  <c r="I130" i="7" s="1"/>
  <c r="G130" i="7"/>
  <c r="S129" i="7"/>
  <c r="R129" i="7"/>
  <c r="Q129" i="7"/>
  <c r="P129" i="7"/>
  <c r="O129" i="7"/>
  <c r="N129" i="7"/>
  <c r="H129" i="7"/>
  <c r="G129" i="7"/>
  <c r="I129" i="7" s="1"/>
  <c r="S128" i="7"/>
  <c r="R128" i="7"/>
  <c r="Q128" i="7"/>
  <c r="P128" i="7"/>
  <c r="O128" i="7"/>
  <c r="N128" i="7"/>
  <c r="H128" i="7"/>
  <c r="I128" i="7" s="1"/>
  <c r="G128" i="7"/>
  <c r="S127" i="7"/>
  <c r="R127" i="7"/>
  <c r="Q127" i="7"/>
  <c r="P127" i="7"/>
  <c r="O127" i="7"/>
  <c r="N127" i="7"/>
  <c r="I127" i="7"/>
  <c r="H127" i="7"/>
  <c r="G127" i="7"/>
  <c r="S126" i="7"/>
  <c r="R126" i="7"/>
  <c r="Q126" i="7"/>
  <c r="P126" i="7"/>
  <c r="O126" i="7"/>
  <c r="N126" i="7"/>
  <c r="H126" i="7"/>
  <c r="I126" i="7" s="1"/>
  <c r="G126" i="7"/>
  <c r="S125" i="7"/>
  <c r="R125" i="7"/>
  <c r="Q125" i="7"/>
  <c r="P125" i="7"/>
  <c r="O125" i="7"/>
  <c r="N125" i="7"/>
  <c r="I125" i="7"/>
  <c r="H125" i="7"/>
  <c r="G125" i="7"/>
  <c r="S124" i="7"/>
  <c r="R124" i="7"/>
  <c r="Q124" i="7"/>
  <c r="P124" i="7"/>
  <c r="O124" i="7"/>
  <c r="N124" i="7"/>
  <c r="H124" i="7"/>
  <c r="G124" i="7"/>
  <c r="I124" i="7" s="1"/>
  <c r="S123" i="7"/>
  <c r="R123" i="7"/>
  <c r="Q123" i="7"/>
  <c r="P123" i="7"/>
  <c r="O123" i="7"/>
  <c r="N123" i="7"/>
  <c r="H123" i="7"/>
  <c r="G123" i="7"/>
  <c r="S122" i="7"/>
  <c r="R122" i="7"/>
  <c r="R138" i="7" s="1"/>
  <c r="Q122" i="7"/>
  <c r="P122" i="7"/>
  <c r="O122" i="7"/>
  <c r="N122" i="7"/>
  <c r="H122" i="7"/>
  <c r="G122" i="7"/>
  <c r="S121" i="7"/>
  <c r="R121" i="7"/>
  <c r="Q121" i="7"/>
  <c r="P121" i="7"/>
  <c r="O121" i="7"/>
  <c r="N121" i="7"/>
  <c r="H121" i="7"/>
  <c r="I121" i="7" s="1"/>
  <c r="G121" i="7"/>
  <c r="W120" i="7"/>
  <c r="V120" i="7"/>
  <c r="Q120" i="7"/>
  <c r="M120" i="7"/>
  <c r="L120" i="7"/>
  <c r="K120" i="7"/>
  <c r="J120" i="7"/>
  <c r="H120" i="7"/>
  <c r="I120" i="7" s="1"/>
  <c r="F120" i="7"/>
  <c r="G120" i="7" s="1"/>
  <c r="E120" i="7"/>
  <c r="U120" i="7" s="1"/>
  <c r="D120" i="7"/>
  <c r="T120" i="7" s="1"/>
  <c r="A120" i="7"/>
  <c r="S119" i="7"/>
  <c r="R119" i="7"/>
  <c r="Q119" i="7"/>
  <c r="P119" i="7"/>
  <c r="O119" i="7"/>
  <c r="N119" i="7"/>
  <c r="H119" i="7"/>
  <c r="I119" i="7" s="1"/>
  <c r="G119" i="7"/>
  <c r="A119" i="7"/>
  <c r="S118" i="7"/>
  <c r="R118" i="7"/>
  <c r="Q118" i="7"/>
  <c r="P118" i="7"/>
  <c r="O118" i="7"/>
  <c r="N118" i="7"/>
  <c r="H118" i="7"/>
  <c r="G118" i="7"/>
  <c r="S117" i="7"/>
  <c r="R117" i="7"/>
  <c r="Q117" i="7"/>
  <c r="P117" i="7"/>
  <c r="O117" i="7"/>
  <c r="N117" i="7"/>
  <c r="H117" i="7"/>
  <c r="I117" i="7" s="1"/>
  <c r="G117" i="7"/>
  <c r="S116" i="7"/>
  <c r="R116" i="7"/>
  <c r="Q116" i="7"/>
  <c r="P116" i="7"/>
  <c r="O116" i="7"/>
  <c r="N116" i="7"/>
  <c r="H116" i="7"/>
  <c r="G116" i="7"/>
  <c r="I116" i="7" s="1"/>
  <c r="S115" i="7"/>
  <c r="R115" i="7"/>
  <c r="Q115" i="7"/>
  <c r="P115" i="7"/>
  <c r="O115" i="7"/>
  <c r="N115" i="7"/>
  <c r="H115" i="7"/>
  <c r="I115" i="7" s="1"/>
  <c r="G115" i="7"/>
  <c r="S114" i="7"/>
  <c r="R114" i="7"/>
  <c r="Q114" i="7"/>
  <c r="P114" i="7"/>
  <c r="O114" i="7"/>
  <c r="N114" i="7"/>
  <c r="I114" i="7"/>
  <c r="H114" i="7"/>
  <c r="G114" i="7"/>
  <c r="S113" i="7"/>
  <c r="R113" i="7"/>
  <c r="Q113" i="7"/>
  <c r="P113" i="7"/>
  <c r="O113" i="7"/>
  <c r="N113" i="7"/>
  <c r="H113" i="7"/>
  <c r="G113" i="7"/>
  <c r="I113" i="7" s="1"/>
  <c r="S112" i="7"/>
  <c r="R112" i="7"/>
  <c r="Q112" i="7"/>
  <c r="P112" i="7"/>
  <c r="O112" i="7"/>
  <c r="N112" i="7"/>
  <c r="H112" i="7"/>
  <c r="I112" i="7" s="1"/>
  <c r="G112" i="7"/>
  <c r="S111" i="7"/>
  <c r="R111" i="7"/>
  <c r="Q111" i="7"/>
  <c r="P111" i="7"/>
  <c r="O111" i="7"/>
  <c r="N111" i="7"/>
  <c r="H111" i="7"/>
  <c r="I111" i="7" s="1"/>
  <c r="G111" i="7"/>
  <c r="S110" i="7"/>
  <c r="R110" i="7"/>
  <c r="Q110" i="7"/>
  <c r="P110" i="7"/>
  <c r="O110" i="7"/>
  <c r="N110" i="7"/>
  <c r="I110" i="7"/>
  <c r="H110" i="7"/>
  <c r="G110" i="7"/>
  <c r="S109" i="7"/>
  <c r="R109" i="7"/>
  <c r="Q109" i="7"/>
  <c r="P109" i="7"/>
  <c r="O109" i="7"/>
  <c r="N109" i="7"/>
  <c r="H109" i="7"/>
  <c r="I109" i="7" s="1"/>
  <c r="G109" i="7"/>
  <c r="S108" i="7"/>
  <c r="R108" i="7"/>
  <c r="Q108" i="7"/>
  <c r="P108" i="7"/>
  <c r="O108" i="7"/>
  <c r="N108" i="7"/>
  <c r="H108" i="7"/>
  <c r="G108" i="7"/>
  <c r="I108" i="7" s="1"/>
  <c r="S107" i="7"/>
  <c r="R107" i="7"/>
  <c r="Q107" i="7"/>
  <c r="P107" i="7"/>
  <c r="O107" i="7"/>
  <c r="N107" i="7"/>
  <c r="H107" i="7"/>
  <c r="I107" i="7" s="1"/>
  <c r="G107" i="7"/>
  <c r="S106" i="7"/>
  <c r="R106" i="7"/>
  <c r="Q106" i="7"/>
  <c r="P106" i="7"/>
  <c r="O106" i="7"/>
  <c r="N106" i="7"/>
  <c r="I106" i="7"/>
  <c r="H106" i="7"/>
  <c r="G106" i="7"/>
  <c r="S105" i="7"/>
  <c r="R105" i="7"/>
  <c r="Q105" i="7"/>
  <c r="P105" i="7"/>
  <c r="O105" i="7"/>
  <c r="N105" i="7"/>
  <c r="H105" i="7"/>
  <c r="G105" i="7"/>
  <c r="I105" i="7" s="1"/>
  <c r="S104" i="7"/>
  <c r="R104" i="7"/>
  <c r="Q104" i="7"/>
  <c r="P104" i="7"/>
  <c r="O104" i="7"/>
  <c r="N104" i="7"/>
  <c r="H104" i="7"/>
  <c r="G104" i="7"/>
  <c r="S103" i="7"/>
  <c r="R103" i="7"/>
  <c r="Q103" i="7"/>
  <c r="P103" i="7"/>
  <c r="O103" i="7"/>
  <c r="N103" i="7"/>
  <c r="H103" i="7"/>
  <c r="G103" i="7"/>
  <c r="W102" i="7"/>
  <c r="V102" i="7"/>
  <c r="U102" i="7"/>
  <c r="P102" i="7"/>
  <c r="M102" i="7"/>
  <c r="Q102" i="7" s="1"/>
  <c r="L102" i="7"/>
  <c r="K102" i="7"/>
  <c r="J102" i="7"/>
  <c r="S102" i="7" s="1"/>
  <c r="F102" i="7"/>
  <c r="E102" i="7"/>
  <c r="H102" i="7" s="1"/>
  <c r="D102" i="7"/>
  <c r="T102" i="7" s="1"/>
  <c r="A102" i="7"/>
  <c r="S101" i="7"/>
  <c r="R101" i="7"/>
  <c r="Q101" i="7"/>
  <c r="P101" i="7"/>
  <c r="O101" i="7"/>
  <c r="N101" i="7"/>
  <c r="H101" i="7"/>
  <c r="G101" i="7"/>
  <c r="I101" i="7" s="1"/>
  <c r="A101" i="7"/>
  <c r="S100" i="7"/>
  <c r="R100" i="7"/>
  <c r="Q100" i="7"/>
  <c r="P100" i="7"/>
  <c r="O100" i="7"/>
  <c r="N100" i="7"/>
  <c r="H100" i="7"/>
  <c r="I100" i="7" s="1"/>
  <c r="G100" i="7"/>
  <c r="S99" i="7"/>
  <c r="R99" i="7"/>
  <c r="Q99" i="7"/>
  <c r="P99" i="7"/>
  <c r="O99" i="7"/>
  <c r="N99" i="7"/>
  <c r="H99" i="7"/>
  <c r="G99" i="7"/>
  <c r="I99" i="7" s="1"/>
  <c r="S98" i="7"/>
  <c r="R98" i="7"/>
  <c r="Q98" i="7"/>
  <c r="P98" i="7"/>
  <c r="O98" i="7"/>
  <c r="N98" i="7"/>
  <c r="H98" i="7"/>
  <c r="I98" i="7" s="1"/>
  <c r="G98" i="7"/>
  <c r="S97" i="7"/>
  <c r="R97" i="7"/>
  <c r="Q97" i="7"/>
  <c r="P97" i="7"/>
  <c r="O97" i="7"/>
  <c r="N97" i="7"/>
  <c r="I97" i="7"/>
  <c r="H97" i="7"/>
  <c r="G97" i="7"/>
  <c r="S96" i="7"/>
  <c r="R96" i="7"/>
  <c r="Q96" i="7"/>
  <c r="P96" i="7"/>
  <c r="O96" i="7"/>
  <c r="N96" i="7"/>
  <c r="H96" i="7"/>
  <c r="I96" i="7" s="1"/>
  <c r="G96" i="7"/>
  <c r="S95" i="7"/>
  <c r="R95" i="7"/>
  <c r="Q95" i="7"/>
  <c r="P95" i="7"/>
  <c r="O95" i="7"/>
  <c r="N95" i="7"/>
  <c r="I95" i="7"/>
  <c r="H95" i="7"/>
  <c r="G95" i="7"/>
  <c r="S94" i="7"/>
  <c r="R94" i="7"/>
  <c r="Q94" i="7"/>
  <c r="P94" i="7"/>
  <c r="O94" i="7"/>
  <c r="N94" i="7"/>
  <c r="H94" i="7"/>
  <c r="G94" i="7"/>
  <c r="I94" i="7" s="1"/>
  <c r="S93" i="7"/>
  <c r="R93" i="7"/>
  <c r="Q93" i="7"/>
  <c r="P93" i="7"/>
  <c r="O93" i="7"/>
  <c r="N93" i="7"/>
  <c r="H93" i="7"/>
  <c r="G93" i="7"/>
  <c r="S92" i="7"/>
  <c r="R92" i="7"/>
  <c r="Q92" i="7"/>
  <c r="P92" i="7"/>
  <c r="O92" i="7"/>
  <c r="N92" i="7"/>
  <c r="H92" i="7"/>
  <c r="G92" i="7"/>
  <c r="S91" i="7"/>
  <c r="R91" i="7"/>
  <c r="Q91" i="7"/>
  <c r="P91" i="7"/>
  <c r="O91" i="7"/>
  <c r="N91" i="7"/>
  <c r="H91" i="7"/>
  <c r="I91" i="7" s="1"/>
  <c r="G91" i="7"/>
  <c r="S90" i="7"/>
  <c r="R90" i="7"/>
  <c r="Q90" i="7"/>
  <c r="P90" i="7"/>
  <c r="O90" i="7"/>
  <c r="N90" i="7"/>
  <c r="H90" i="7"/>
  <c r="I90" i="7" s="1"/>
  <c r="G90" i="7"/>
  <c r="S89" i="7"/>
  <c r="R89" i="7"/>
  <c r="Q89" i="7"/>
  <c r="P89" i="7"/>
  <c r="O89" i="7"/>
  <c r="N89" i="7"/>
  <c r="H89" i="7"/>
  <c r="G89" i="7"/>
  <c r="I89" i="7" s="1"/>
  <c r="S88" i="7"/>
  <c r="R88" i="7"/>
  <c r="Q88" i="7"/>
  <c r="P88" i="7"/>
  <c r="O88" i="7"/>
  <c r="N88" i="7"/>
  <c r="H88" i="7"/>
  <c r="I88" i="7" s="1"/>
  <c r="G88" i="7"/>
  <c r="S87" i="7"/>
  <c r="R87" i="7"/>
  <c r="Q87" i="7"/>
  <c r="P87" i="7"/>
  <c r="O87" i="7"/>
  <c r="N87" i="7"/>
  <c r="I87" i="7"/>
  <c r="H87" i="7"/>
  <c r="G87" i="7"/>
  <c r="S86" i="7"/>
  <c r="R86" i="7"/>
  <c r="Q86" i="7"/>
  <c r="P86" i="7"/>
  <c r="O86" i="7"/>
  <c r="N86" i="7"/>
  <c r="H86" i="7"/>
  <c r="G86" i="7"/>
  <c r="I86" i="7" s="1"/>
  <c r="S85" i="7"/>
  <c r="R85" i="7"/>
  <c r="Q85" i="7"/>
  <c r="P85" i="7"/>
  <c r="O85" i="7"/>
  <c r="N85" i="7"/>
  <c r="H85" i="7"/>
  <c r="I85" i="7" s="1"/>
  <c r="G85" i="7"/>
  <c r="W84" i="7"/>
  <c r="O84" i="7"/>
  <c r="N84" i="7"/>
  <c r="M84" i="7"/>
  <c r="L84" i="7"/>
  <c r="S84" i="7" s="1"/>
  <c r="K84" i="7"/>
  <c r="J84" i="7"/>
  <c r="G84" i="7"/>
  <c r="F84" i="7"/>
  <c r="E84" i="7"/>
  <c r="U84" i="7" s="1"/>
  <c r="D84" i="7"/>
  <c r="A84" i="7"/>
  <c r="S83" i="7"/>
  <c r="R83" i="7"/>
  <c r="Q83" i="7"/>
  <c r="P83" i="7"/>
  <c r="O83" i="7"/>
  <c r="N83" i="7"/>
  <c r="I83" i="7"/>
  <c r="H83" i="7"/>
  <c r="G83" i="7"/>
  <c r="A83" i="7"/>
  <c r="S82" i="7"/>
  <c r="R82" i="7"/>
  <c r="Q82" i="7"/>
  <c r="P82" i="7"/>
  <c r="O82" i="7"/>
  <c r="N82" i="7"/>
  <c r="H82" i="7"/>
  <c r="I82" i="7" s="1"/>
  <c r="G82" i="7"/>
  <c r="S81" i="7"/>
  <c r="R81" i="7"/>
  <c r="Q81" i="7"/>
  <c r="P81" i="7"/>
  <c r="O81" i="7"/>
  <c r="N81" i="7"/>
  <c r="H81" i="7"/>
  <c r="I81" i="7" s="1"/>
  <c r="G81" i="7"/>
  <c r="S80" i="7"/>
  <c r="R80" i="7"/>
  <c r="Q80" i="7"/>
  <c r="P80" i="7"/>
  <c r="O80" i="7"/>
  <c r="N80" i="7"/>
  <c r="I80" i="7"/>
  <c r="H80" i="7"/>
  <c r="G80" i="7"/>
  <c r="S79" i="7"/>
  <c r="R79" i="7"/>
  <c r="Q79" i="7"/>
  <c r="P79" i="7"/>
  <c r="O79" i="7"/>
  <c r="N79" i="7"/>
  <c r="H79" i="7"/>
  <c r="I79" i="7" s="1"/>
  <c r="G79" i="7"/>
  <c r="S78" i="7"/>
  <c r="R78" i="7"/>
  <c r="Q78" i="7"/>
  <c r="P78" i="7"/>
  <c r="O78" i="7"/>
  <c r="N78" i="7"/>
  <c r="H78" i="7"/>
  <c r="G78" i="7"/>
  <c r="I78" i="7" s="1"/>
  <c r="S77" i="7"/>
  <c r="R77" i="7"/>
  <c r="Q77" i="7"/>
  <c r="P77" i="7"/>
  <c r="O77" i="7"/>
  <c r="N77" i="7"/>
  <c r="H77" i="7"/>
  <c r="I77" i="7" s="1"/>
  <c r="G77" i="7"/>
  <c r="S76" i="7"/>
  <c r="R76" i="7"/>
  <c r="Q76" i="7"/>
  <c r="P76" i="7"/>
  <c r="O76" i="7"/>
  <c r="N76" i="7"/>
  <c r="I76" i="7"/>
  <c r="H76" i="7"/>
  <c r="G76" i="7"/>
  <c r="S75" i="7"/>
  <c r="R75" i="7"/>
  <c r="Q75" i="7"/>
  <c r="P75" i="7"/>
  <c r="O75" i="7"/>
  <c r="N75" i="7"/>
  <c r="H75" i="7"/>
  <c r="G75" i="7"/>
  <c r="I75" i="7" s="1"/>
  <c r="S74" i="7"/>
  <c r="R74" i="7"/>
  <c r="Q74" i="7"/>
  <c r="P74" i="7"/>
  <c r="O74" i="7"/>
  <c r="N74" i="7"/>
  <c r="H74" i="7"/>
  <c r="G74" i="7"/>
  <c r="S73" i="7"/>
  <c r="R73" i="7"/>
  <c r="Q73" i="7"/>
  <c r="P73" i="7"/>
  <c r="O73" i="7"/>
  <c r="N73" i="7"/>
  <c r="H73" i="7"/>
  <c r="G73" i="7"/>
  <c r="S72" i="7"/>
  <c r="R72" i="7"/>
  <c r="Q72" i="7"/>
  <c r="P72" i="7"/>
  <c r="O72" i="7"/>
  <c r="N72" i="7"/>
  <c r="H72" i="7"/>
  <c r="I72" i="7" s="1"/>
  <c r="G72" i="7"/>
  <c r="S71" i="7"/>
  <c r="R71" i="7"/>
  <c r="Q71" i="7"/>
  <c r="P71" i="7"/>
  <c r="O71" i="7"/>
  <c r="N71" i="7"/>
  <c r="I71" i="7"/>
  <c r="H71" i="7"/>
  <c r="G71" i="7"/>
  <c r="S70" i="7"/>
  <c r="R70" i="7"/>
  <c r="Q70" i="7"/>
  <c r="P70" i="7"/>
  <c r="O70" i="7"/>
  <c r="N70" i="7"/>
  <c r="H70" i="7"/>
  <c r="G70" i="7"/>
  <c r="I70" i="7" s="1"/>
  <c r="S69" i="7"/>
  <c r="R69" i="7"/>
  <c r="Q69" i="7"/>
  <c r="P69" i="7"/>
  <c r="O69" i="7"/>
  <c r="N69" i="7"/>
  <c r="H69" i="7"/>
  <c r="I69" i="7" s="1"/>
  <c r="G69" i="7"/>
  <c r="S68" i="7"/>
  <c r="R68" i="7"/>
  <c r="Q68" i="7"/>
  <c r="P68" i="7"/>
  <c r="O68" i="7"/>
  <c r="N68" i="7"/>
  <c r="I68" i="7"/>
  <c r="H68" i="7"/>
  <c r="G68" i="7"/>
  <c r="S67" i="7"/>
  <c r="R67" i="7"/>
  <c r="Q67" i="7"/>
  <c r="P67" i="7"/>
  <c r="O67" i="7"/>
  <c r="N67" i="7"/>
  <c r="H67" i="7"/>
  <c r="G67" i="7"/>
  <c r="I67" i="7" s="1"/>
  <c r="W66" i="7"/>
  <c r="V66" i="7"/>
  <c r="U66" i="7"/>
  <c r="S66" i="7"/>
  <c r="P66" i="7"/>
  <c r="O66" i="7"/>
  <c r="N66" i="7"/>
  <c r="M66" i="7"/>
  <c r="Q66" i="7" s="1"/>
  <c r="L66" i="7"/>
  <c r="K66" i="7"/>
  <c r="J66" i="7"/>
  <c r="G66" i="7"/>
  <c r="F66" i="7"/>
  <c r="E66" i="7"/>
  <c r="H66" i="7" s="1"/>
  <c r="D66" i="7"/>
  <c r="T66" i="7" s="1"/>
  <c r="A66" i="7"/>
  <c r="S65" i="7"/>
  <c r="R65" i="7"/>
  <c r="Q65" i="7"/>
  <c r="P65" i="7"/>
  <c r="O65" i="7"/>
  <c r="N65" i="7"/>
  <c r="H65" i="7"/>
  <c r="I65" i="7" s="1"/>
  <c r="G65" i="7"/>
  <c r="A65" i="7"/>
  <c r="S64" i="7"/>
  <c r="R64" i="7"/>
  <c r="Q64" i="7"/>
  <c r="P64" i="7"/>
  <c r="O64" i="7"/>
  <c r="N64" i="7"/>
  <c r="H64" i="7"/>
  <c r="G64" i="7"/>
  <c r="I64" i="7" s="1"/>
  <c r="S63" i="7"/>
  <c r="R63" i="7"/>
  <c r="Q63" i="7"/>
  <c r="P63" i="7"/>
  <c r="O63" i="7"/>
  <c r="N63" i="7"/>
  <c r="H63" i="7"/>
  <c r="G63" i="7"/>
  <c r="S62" i="7"/>
  <c r="R62" i="7"/>
  <c r="Q62" i="7"/>
  <c r="P62" i="7"/>
  <c r="O62" i="7"/>
  <c r="N62" i="7"/>
  <c r="H62" i="7"/>
  <c r="G62" i="7"/>
  <c r="S61" i="7"/>
  <c r="R61" i="7"/>
  <c r="Q61" i="7"/>
  <c r="P61" i="7"/>
  <c r="O61" i="7"/>
  <c r="N61" i="7"/>
  <c r="H61" i="7"/>
  <c r="I61" i="7" s="1"/>
  <c r="G61" i="7"/>
  <c r="S60" i="7"/>
  <c r="R60" i="7"/>
  <c r="Q60" i="7"/>
  <c r="P60" i="7"/>
  <c r="O60" i="7"/>
  <c r="N60" i="7"/>
  <c r="H60" i="7"/>
  <c r="I60" i="7" s="1"/>
  <c r="G60" i="7"/>
  <c r="S59" i="7"/>
  <c r="R59" i="7"/>
  <c r="Q59" i="7"/>
  <c r="P59" i="7"/>
  <c r="O59" i="7"/>
  <c r="N59" i="7"/>
  <c r="H59" i="7"/>
  <c r="G59" i="7"/>
  <c r="I59" i="7" s="1"/>
  <c r="S58" i="7"/>
  <c r="R58" i="7"/>
  <c r="Q58" i="7"/>
  <c r="P58" i="7"/>
  <c r="O58" i="7"/>
  <c r="N58" i="7"/>
  <c r="H58" i="7"/>
  <c r="I58" i="7" s="1"/>
  <c r="G58" i="7"/>
  <c r="S57" i="7"/>
  <c r="R57" i="7"/>
  <c r="Q57" i="7"/>
  <c r="P57" i="7"/>
  <c r="O57" i="7"/>
  <c r="N57" i="7"/>
  <c r="I57" i="7"/>
  <c r="H57" i="7"/>
  <c r="G57" i="7"/>
  <c r="S56" i="7"/>
  <c r="R56" i="7"/>
  <c r="Q56" i="7"/>
  <c r="P56" i="7"/>
  <c r="O56" i="7"/>
  <c r="N56" i="7"/>
  <c r="H56" i="7"/>
  <c r="G56" i="7"/>
  <c r="I56" i="7" s="1"/>
  <c r="S55" i="7"/>
  <c r="R55" i="7"/>
  <c r="Q55" i="7"/>
  <c r="P55" i="7"/>
  <c r="O55" i="7"/>
  <c r="N55" i="7"/>
  <c r="H55" i="7"/>
  <c r="G55" i="7"/>
  <c r="S54" i="7"/>
  <c r="R54" i="7"/>
  <c r="Q54" i="7"/>
  <c r="P54" i="7"/>
  <c r="O54" i="7"/>
  <c r="N54" i="7"/>
  <c r="H54" i="7"/>
  <c r="G54" i="7"/>
  <c r="S53" i="7"/>
  <c r="R53" i="7"/>
  <c r="Q53" i="7"/>
  <c r="P53" i="7"/>
  <c r="O53" i="7"/>
  <c r="N53" i="7"/>
  <c r="H53" i="7"/>
  <c r="I53" i="7" s="1"/>
  <c r="G53" i="7"/>
  <c r="S52" i="7"/>
  <c r="R52" i="7"/>
  <c r="Q52" i="7"/>
  <c r="P52" i="7"/>
  <c r="O52" i="7"/>
  <c r="N52" i="7"/>
  <c r="I52" i="7"/>
  <c r="H52" i="7"/>
  <c r="G52" i="7"/>
  <c r="S51" i="7"/>
  <c r="R51" i="7"/>
  <c r="Q51" i="7"/>
  <c r="P51" i="7"/>
  <c r="O51" i="7"/>
  <c r="N51" i="7"/>
  <c r="I51" i="7"/>
  <c r="H51" i="7"/>
  <c r="G51" i="7"/>
  <c r="S50" i="7"/>
  <c r="R50" i="7"/>
  <c r="Q50" i="7"/>
  <c r="P50" i="7"/>
  <c r="O50" i="7"/>
  <c r="N50" i="7"/>
  <c r="H50" i="7"/>
  <c r="I50" i="7" s="1"/>
  <c r="G50" i="7"/>
  <c r="S49" i="7"/>
  <c r="R49" i="7"/>
  <c r="Q49" i="7"/>
  <c r="P49" i="7"/>
  <c r="O49" i="7"/>
  <c r="N49" i="7"/>
  <c r="I49" i="7"/>
  <c r="H49" i="7"/>
  <c r="G49" i="7"/>
  <c r="R48" i="7"/>
  <c r="M48" i="7"/>
  <c r="L48" i="7"/>
  <c r="K48" i="7"/>
  <c r="J48" i="7"/>
  <c r="F48" i="7"/>
  <c r="E48" i="7"/>
  <c r="D48" i="7"/>
  <c r="A48" i="7"/>
  <c r="S47" i="7"/>
  <c r="R47" i="7"/>
  <c r="Q47" i="7"/>
  <c r="P47" i="7"/>
  <c r="O47" i="7"/>
  <c r="N47" i="7"/>
  <c r="H47" i="7"/>
  <c r="G47" i="7"/>
  <c r="I47" i="7" s="1"/>
  <c r="A47" i="7"/>
  <c r="S46" i="7"/>
  <c r="R46" i="7"/>
  <c r="Q46" i="7"/>
  <c r="P46" i="7"/>
  <c r="O46" i="7"/>
  <c r="N46" i="7"/>
  <c r="I46" i="7"/>
  <c r="H46" i="7"/>
  <c r="G46" i="7"/>
  <c r="S45" i="7"/>
  <c r="R45" i="7"/>
  <c r="Q45" i="7"/>
  <c r="P45" i="7"/>
  <c r="O45" i="7"/>
  <c r="N45" i="7"/>
  <c r="H45" i="7"/>
  <c r="G45" i="7"/>
  <c r="I45" i="7" s="1"/>
  <c r="S44" i="7"/>
  <c r="R44" i="7"/>
  <c r="Q44" i="7"/>
  <c r="P44" i="7"/>
  <c r="O44" i="7"/>
  <c r="N44" i="7"/>
  <c r="H44" i="7"/>
  <c r="G44" i="7"/>
  <c r="S43" i="7"/>
  <c r="R43" i="7"/>
  <c r="Q43" i="7"/>
  <c r="P43" i="7"/>
  <c r="O43" i="7"/>
  <c r="N43" i="7"/>
  <c r="H43" i="7"/>
  <c r="G43" i="7"/>
  <c r="S42" i="7"/>
  <c r="R42" i="7"/>
  <c r="Q42" i="7"/>
  <c r="P42" i="7"/>
  <c r="O42" i="7"/>
  <c r="N42" i="7"/>
  <c r="H42" i="7"/>
  <c r="I42" i="7" s="1"/>
  <c r="G42" i="7"/>
  <c r="S41" i="7"/>
  <c r="R41" i="7"/>
  <c r="Q41" i="7"/>
  <c r="P41" i="7"/>
  <c r="O41" i="7"/>
  <c r="N41" i="7"/>
  <c r="H41" i="7"/>
  <c r="I41" i="7" s="1"/>
  <c r="G41" i="7"/>
  <c r="S40" i="7"/>
  <c r="R40" i="7"/>
  <c r="Q40" i="7"/>
  <c r="P40" i="7"/>
  <c r="O40" i="7"/>
  <c r="N40" i="7"/>
  <c r="H40" i="7"/>
  <c r="G40" i="7"/>
  <c r="I40" i="7" s="1"/>
  <c r="S39" i="7"/>
  <c r="R39" i="7"/>
  <c r="Q39" i="7"/>
  <c r="P39" i="7"/>
  <c r="O39" i="7"/>
  <c r="N39" i="7"/>
  <c r="H39" i="7"/>
  <c r="I39" i="7" s="1"/>
  <c r="G39" i="7"/>
  <c r="S38" i="7"/>
  <c r="R38" i="7"/>
  <c r="Q38" i="7"/>
  <c r="P38" i="7"/>
  <c r="O38" i="7"/>
  <c r="N38" i="7"/>
  <c r="I38" i="7"/>
  <c r="H38" i="7"/>
  <c r="G38" i="7"/>
  <c r="S37" i="7"/>
  <c r="R37" i="7"/>
  <c r="Q37" i="7"/>
  <c r="P37" i="7"/>
  <c r="O37" i="7"/>
  <c r="N37" i="7"/>
  <c r="H37" i="7"/>
  <c r="G37" i="7"/>
  <c r="I37" i="7" s="1"/>
  <c r="S36" i="7"/>
  <c r="R36" i="7"/>
  <c r="Q36" i="7"/>
  <c r="P36" i="7"/>
  <c r="O36" i="7"/>
  <c r="N36" i="7"/>
  <c r="H36" i="7"/>
  <c r="G36" i="7"/>
  <c r="S35" i="7"/>
  <c r="R35" i="7"/>
  <c r="Q35" i="7"/>
  <c r="P35" i="7"/>
  <c r="O35" i="7"/>
  <c r="N35" i="7"/>
  <c r="H35" i="7"/>
  <c r="G35" i="7"/>
  <c r="S34" i="7"/>
  <c r="R34" i="7"/>
  <c r="Q34" i="7"/>
  <c r="P34" i="7"/>
  <c r="O34" i="7"/>
  <c r="N34" i="7"/>
  <c r="H34" i="7"/>
  <c r="I34" i="7" s="1"/>
  <c r="G34" i="7"/>
  <c r="S33" i="7"/>
  <c r="R33" i="7"/>
  <c r="Q33" i="7"/>
  <c r="P33" i="7"/>
  <c r="O33" i="7"/>
  <c r="N33" i="7"/>
  <c r="I33" i="7"/>
  <c r="H33" i="7"/>
  <c r="G33" i="7"/>
  <c r="S32" i="7"/>
  <c r="R32" i="7"/>
  <c r="Q32" i="7"/>
  <c r="P32" i="7"/>
  <c r="O32" i="7"/>
  <c r="N32" i="7"/>
  <c r="I32" i="7"/>
  <c r="H32" i="7"/>
  <c r="G32" i="7"/>
  <c r="S31" i="7"/>
  <c r="R31" i="7"/>
  <c r="Q31" i="7"/>
  <c r="P31" i="7"/>
  <c r="O31" i="7"/>
  <c r="N31" i="7"/>
  <c r="H31" i="7"/>
  <c r="I31" i="7" s="1"/>
  <c r="G31" i="7"/>
  <c r="S30" i="7"/>
  <c r="M30" i="7"/>
  <c r="L30" i="7"/>
  <c r="K30" i="7"/>
  <c r="J30" i="7"/>
  <c r="F30" i="7"/>
  <c r="E30" i="7"/>
  <c r="D30" i="7"/>
  <c r="A30" i="7"/>
  <c r="S29" i="7"/>
  <c r="R29" i="7"/>
  <c r="Q29" i="7"/>
  <c r="P29" i="7"/>
  <c r="O29" i="7"/>
  <c r="N29" i="7"/>
  <c r="H29" i="7"/>
  <c r="I29" i="7" s="1"/>
  <c r="G29" i="7"/>
  <c r="A29" i="7"/>
  <c r="S28" i="7"/>
  <c r="R28" i="7"/>
  <c r="Q28" i="7"/>
  <c r="P28" i="7"/>
  <c r="O28" i="7"/>
  <c r="N28" i="7"/>
  <c r="H28" i="7"/>
  <c r="I28" i="7" s="1"/>
  <c r="G28" i="7"/>
  <c r="S27" i="7"/>
  <c r="R27" i="7"/>
  <c r="Q27" i="7"/>
  <c r="P27" i="7"/>
  <c r="O27" i="7"/>
  <c r="N27" i="7"/>
  <c r="I27" i="7"/>
  <c r="H27" i="7"/>
  <c r="G27" i="7"/>
  <c r="S26" i="7"/>
  <c r="R26" i="7"/>
  <c r="Q26" i="7"/>
  <c r="P26" i="7"/>
  <c r="O26" i="7"/>
  <c r="N26" i="7"/>
  <c r="H26" i="7"/>
  <c r="G26" i="7"/>
  <c r="I26" i="7" s="1"/>
  <c r="S25" i="7"/>
  <c r="R25" i="7"/>
  <c r="Q25" i="7"/>
  <c r="P25" i="7"/>
  <c r="O25" i="7"/>
  <c r="N25" i="7"/>
  <c r="H25" i="7"/>
  <c r="I25" i="7" s="1"/>
  <c r="G25" i="7"/>
  <c r="S24" i="7"/>
  <c r="R24" i="7"/>
  <c r="Q24" i="7"/>
  <c r="P24" i="7"/>
  <c r="O24" i="7"/>
  <c r="N24" i="7"/>
  <c r="I24" i="7"/>
  <c r="H24" i="7"/>
  <c r="G24" i="7"/>
  <c r="S23" i="7"/>
  <c r="R23" i="7"/>
  <c r="Q23" i="7"/>
  <c r="P23" i="7"/>
  <c r="O23" i="7"/>
  <c r="N23" i="7"/>
  <c r="H23" i="7"/>
  <c r="I23" i="7" s="1"/>
  <c r="G23" i="7"/>
  <c r="S22" i="7"/>
  <c r="R22" i="7"/>
  <c r="Q22" i="7"/>
  <c r="P22" i="7"/>
  <c r="O22" i="7"/>
  <c r="N22" i="7"/>
  <c r="H22" i="7"/>
  <c r="I22" i="7" s="1"/>
  <c r="G22" i="7"/>
  <c r="S21" i="7"/>
  <c r="R21" i="7"/>
  <c r="Q21" i="7"/>
  <c r="P21" i="7"/>
  <c r="O21" i="7"/>
  <c r="N21" i="7"/>
  <c r="H21" i="7"/>
  <c r="G21" i="7"/>
  <c r="I21" i="7" s="1"/>
  <c r="S20" i="7"/>
  <c r="R20" i="7"/>
  <c r="Q20" i="7"/>
  <c r="P20" i="7"/>
  <c r="O20" i="7"/>
  <c r="N20" i="7"/>
  <c r="H20" i="7"/>
  <c r="I20" i="7" s="1"/>
  <c r="G20" i="7"/>
  <c r="S19" i="7"/>
  <c r="R19" i="7"/>
  <c r="Q19" i="7"/>
  <c r="P19" i="7"/>
  <c r="O19" i="7"/>
  <c r="N19" i="7"/>
  <c r="I19" i="7"/>
  <c r="H19" i="7"/>
  <c r="G19" i="7"/>
  <c r="S18" i="7"/>
  <c r="R18" i="7"/>
  <c r="Q18" i="7"/>
  <c r="P18" i="7"/>
  <c r="O18" i="7"/>
  <c r="N18" i="7"/>
  <c r="H18" i="7"/>
  <c r="G18" i="7"/>
  <c r="I18" i="7" s="1"/>
  <c r="S17" i="7"/>
  <c r="R17" i="7"/>
  <c r="Q17" i="7"/>
  <c r="P17" i="7"/>
  <c r="O17" i="7"/>
  <c r="N17" i="7"/>
  <c r="H17" i="7"/>
  <c r="G17" i="7"/>
  <c r="S16" i="7"/>
  <c r="R16" i="7"/>
  <c r="Q16" i="7"/>
  <c r="P16" i="7"/>
  <c r="O16" i="7"/>
  <c r="N16" i="7"/>
  <c r="H16" i="7"/>
  <c r="I16" i="7" s="1"/>
  <c r="G16" i="7"/>
  <c r="S15" i="7"/>
  <c r="R15" i="7"/>
  <c r="Q15" i="7"/>
  <c r="P15" i="7"/>
  <c r="O15" i="7"/>
  <c r="N15" i="7"/>
  <c r="H15" i="7"/>
  <c r="G15" i="7"/>
  <c r="I15" i="7" s="1"/>
  <c r="S14" i="7"/>
  <c r="R14" i="7"/>
  <c r="Q14" i="7"/>
  <c r="P14" i="7"/>
  <c r="O14" i="7"/>
  <c r="N14" i="7"/>
  <c r="H14" i="7"/>
  <c r="I14" i="7" s="1"/>
  <c r="G14" i="7"/>
  <c r="S13" i="7"/>
  <c r="R13" i="7"/>
  <c r="Q13" i="7"/>
  <c r="P13" i="7"/>
  <c r="O13" i="7"/>
  <c r="N13" i="7"/>
  <c r="I13" i="7"/>
  <c r="H13" i="7"/>
  <c r="G13" i="7"/>
  <c r="F8" i="7"/>
  <c r="C8" i="7"/>
  <c r="C9" i="7" s="1"/>
  <c r="K5" i="7"/>
  <c r="F5" i="7"/>
  <c r="K4" i="7"/>
  <c r="F4" i="7"/>
  <c r="C4" i="7"/>
  <c r="C5" i="7" s="1"/>
  <c r="Y2" i="7"/>
  <c r="X2" i="7"/>
  <c r="X146" i="6"/>
  <c r="T146" i="6"/>
  <c r="P146" i="6"/>
  <c r="O146" i="6"/>
  <c r="N146" i="6"/>
  <c r="M146" i="6"/>
  <c r="L146" i="6"/>
  <c r="Q146" i="6" s="1"/>
  <c r="J146" i="6"/>
  <c r="H146" i="6"/>
  <c r="F146" i="6"/>
  <c r="E146" i="6"/>
  <c r="D146" i="6"/>
  <c r="A146" i="6"/>
  <c r="U145" i="6"/>
  <c r="S145" i="6"/>
  <c r="R145" i="6"/>
  <c r="Q145" i="6"/>
  <c r="P145" i="6"/>
  <c r="K145" i="6"/>
  <c r="I145" i="6"/>
  <c r="H145" i="6"/>
  <c r="G145" i="6"/>
  <c r="U144" i="6"/>
  <c r="S144" i="6"/>
  <c r="R144" i="6"/>
  <c r="Q144" i="6"/>
  <c r="P144" i="6"/>
  <c r="K144" i="6"/>
  <c r="I144" i="6"/>
  <c r="H144" i="6"/>
  <c r="G144" i="6"/>
  <c r="U143" i="6"/>
  <c r="S143" i="6"/>
  <c r="R143" i="6"/>
  <c r="Q143" i="6"/>
  <c r="P143" i="6"/>
  <c r="K143" i="6"/>
  <c r="I143" i="6"/>
  <c r="H143" i="6"/>
  <c r="G143" i="6"/>
  <c r="U142" i="6"/>
  <c r="S142" i="6"/>
  <c r="R142" i="6"/>
  <c r="Q142" i="6"/>
  <c r="P142" i="6"/>
  <c r="K142" i="6"/>
  <c r="H142" i="6"/>
  <c r="I142" i="6" s="1"/>
  <c r="G142" i="6"/>
  <c r="U141" i="6"/>
  <c r="S141" i="6"/>
  <c r="R141" i="6"/>
  <c r="Q141" i="6"/>
  <c r="P141" i="6"/>
  <c r="K141" i="6"/>
  <c r="I141" i="6"/>
  <c r="H141" i="6"/>
  <c r="G141" i="6"/>
  <c r="U140" i="6"/>
  <c r="S140" i="6"/>
  <c r="R140" i="6"/>
  <c r="Q140" i="6"/>
  <c r="P140" i="6"/>
  <c r="K140" i="6"/>
  <c r="K146" i="6" s="1"/>
  <c r="H140" i="6"/>
  <c r="G140" i="6"/>
  <c r="U139" i="6"/>
  <c r="T139" i="6"/>
  <c r="S139" i="6"/>
  <c r="R139" i="6"/>
  <c r="Q139" i="6"/>
  <c r="P139" i="6"/>
  <c r="K139" i="6"/>
  <c r="H139" i="6"/>
  <c r="I139" i="6" s="1"/>
  <c r="G139" i="6"/>
  <c r="A139" i="6"/>
  <c r="U138" i="6"/>
  <c r="T138" i="6"/>
  <c r="S138" i="6"/>
  <c r="R138" i="6"/>
  <c r="Q138" i="6"/>
  <c r="P138" i="6"/>
  <c r="K138" i="6"/>
  <c r="I138" i="6"/>
  <c r="H138" i="6"/>
  <c r="G138" i="6"/>
  <c r="U137" i="6"/>
  <c r="T137" i="6"/>
  <c r="S137" i="6"/>
  <c r="R137" i="6"/>
  <c r="Q137" i="6"/>
  <c r="P137" i="6"/>
  <c r="K137" i="6"/>
  <c r="I137" i="6"/>
  <c r="H137" i="6"/>
  <c r="G137" i="6"/>
  <c r="A137" i="6"/>
  <c r="U136" i="6"/>
  <c r="T136" i="6"/>
  <c r="S136" i="6"/>
  <c r="R136" i="6"/>
  <c r="Q136" i="6"/>
  <c r="P136" i="6"/>
  <c r="K136" i="6"/>
  <c r="H136" i="6"/>
  <c r="I136" i="6" s="1"/>
  <c r="G136" i="6"/>
  <c r="A136" i="6"/>
  <c r="Y135" i="6"/>
  <c r="X135" i="6"/>
  <c r="K135" i="6"/>
  <c r="J135" i="6"/>
  <c r="H135" i="6"/>
  <c r="F135" i="6"/>
  <c r="E135" i="6"/>
  <c r="W135" i="6" s="1"/>
  <c r="D135" i="6"/>
  <c r="V135" i="6" s="1"/>
  <c r="A135" i="6"/>
  <c r="K134" i="6"/>
  <c r="H134" i="6"/>
  <c r="I134" i="6" s="1"/>
  <c r="G134" i="6"/>
  <c r="A134" i="6"/>
  <c r="K133" i="6"/>
  <c r="H133" i="6"/>
  <c r="I133" i="6" s="1"/>
  <c r="G133" i="6"/>
  <c r="A133" i="6"/>
  <c r="X132" i="6"/>
  <c r="W132" i="6"/>
  <c r="J132" i="6"/>
  <c r="I132" i="6"/>
  <c r="H132" i="6"/>
  <c r="G132" i="6"/>
  <c r="F132" i="6"/>
  <c r="E132" i="6"/>
  <c r="D132" i="6"/>
  <c r="V132" i="6" s="1"/>
  <c r="A132" i="6"/>
  <c r="K131" i="6"/>
  <c r="I131" i="6"/>
  <c r="H131" i="6"/>
  <c r="G131" i="6"/>
  <c r="A131" i="6"/>
  <c r="K130" i="6"/>
  <c r="H130" i="6"/>
  <c r="G130" i="6"/>
  <c r="I130" i="6" s="1"/>
  <c r="A130" i="6"/>
  <c r="Y129" i="6"/>
  <c r="X129" i="6"/>
  <c r="J129" i="6"/>
  <c r="G129" i="6"/>
  <c r="F129" i="6"/>
  <c r="E129" i="6"/>
  <c r="K129" i="6" s="1"/>
  <c r="D129" i="6"/>
  <c r="A129" i="6"/>
  <c r="K128" i="6"/>
  <c r="H128" i="6"/>
  <c r="I128" i="6" s="1"/>
  <c r="G128" i="6"/>
  <c r="A128" i="6"/>
  <c r="K127" i="6"/>
  <c r="I127" i="6"/>
  <c r="H127" i="6"/>
  <c r="G127" i="6"/>
  <c r="A127" i="6"/>
  <c r="X126" i="6"/>
  <c r="W126" i="6"/>
  <c r="K126" i="6"/>
  <c r="J126" i="6"/>
  <c r="G126" i="6"/>
  <c r="F126" i="6"/>
  <c r="E126" i="6"/>
  <c r="Y126" i="6" s="1"/>
  <c r="D126" i="6"/>
  <c r="V126" i="6" s="1"/>
  <c r="A126" i="6"/>
  <c r="K125" i="6"/>
  <c r="H125" i="6"/>
  <c r="I125" i="6" s="1"/>
  <c r="G125" i="6"/>
  <c r="A125" i="6"/>
  <c r="K124" i="6"/>
  <c r="H124" i="6"/>
  <c r="I124" i="6" s="1"/>
  <c r="G124" i="6"/>
  <c r="A124" i="6"/>
  <c r="Y123" i="6"/>
  <c r="J123" i="6"/>
  <c r="F123" i="6"/>
  <c r="E123" i="6"/>
  <c r="K123" i="6" s="1"/>
  <c r="D123" i="6"/>
  <c r="H123" i="6" s="1"/>
  <c r="A123" i="6"/>
  <c r="K122" i="6"/>
  <c r="H122" i="6"/>
  <c r="G122" i="6"/>
  <c r="I122" i="6" s="1"/>
  <c r="A122" i="6"/>
  <c r="K121" i="6"/>
  <c r="H121" i="6"/>
  <c r="G121" i="6"/>
  <c r="I121" i="6" s="1"/>
  <c r="A121" i="6"/>
  <c r="K120" i="6"/>
  <c r="J120" i="6"/>
  <c r="F120" i="6"/>
  <c r="E120" i="6"/>
  <c r="D120" i="6"/>
  <c r="X120" i="6" s="1"/>
  <c r="A120" i="6"/>
  <c r="K119" i="6"/>
  <c r="I119" i="6"/>
  <c r="H119" i="6"/>
  <c r="G119" i="6"/>
  <c r="A119" i="6"/>
  <c r="K118" i="6"/>
  <c r="I118" i="6"/>
  <c r="H118" i="6"/>
  <c r="G118" i="6"/>
  <c r="A118" i="6"/>
  <c r="W117" i="6"/>
  <c r="V117" i="6"/>
  <c r="K117" i="6"/>
  <c r="J117" i="6"/>
  <c r="H117" i="6"/>
  <c r="F117" i="6"/>
  <c r="E117" i="6"/>
  <c r="D117" i="6"/>
  <c r="X117" i="6" s="1"/>
  <c r="A117" i="6"/>
  <c r="K116" i="6"/>
  <c r="H116" i="6"/>
  <c r="I116" i="6" s="1"/>
  <c r="G116" i="6"/>
  <c r="A116" i="6"/>
  <c r="K115" i="6"/>
  <c r="H115" i="6"/>
  <c r="I115" i="6" s="1"/>
  <c r="G115" i="6"/>
  <c r="A115" i="6"/>
  <c r="Y114" i="6"/>
  <c r="K114" i="6"/>
  <c r="J114" i="6"/>
  <c r="G114" i="6"/>
  <c r="F114" i="6"/>
  <c r="E114" i="6"/>
  <c r="W114" i="6" s="1"/>
  <c r="D114" i="6"/>
  <c r="A114" i="6"/>
  <c r="K113" i="6"/>
  <c r="H113" i="6"/>
  <c r="G113" i="6"/>
  <c r="I113" i="6" s="1"/>
  <c r="A113" i="6"/>
  <c r="K112" i="6"/>
  <c r="I112" i="6"/>
  <c r="H112" i="6"/>
  <c r="G112" i="6"/>
  <c r="A112" i="6"/>
  <c r="Y111" i="6"/>
  <c r="X111" i="6"/>
  <c r="J111" i="6"/>
  <c r="K111" i="6" s="1"/>
  <c r="H111" i="6"/>
  <c r="F111" i="6"/>
  <c r="G111" i="6" s="1"/>
  <c r="I111" i="6" s="1"/>
  <c r="E111" i="6"/>
  <c r="W111" i="6" s="1"/>
  <c r="D111" i="6"/>
  <c r="V111" i="6" s="1"/>
  <c r="A111" i="6"/>
  <c r="K110" i="6"/>
  <c r="I110" i="6"/>
  <c r="H110" i="6"/>
  <c r="G110" i="6"/>
  <c r="A110" i="6"/>
  <c r="K109" i="6"/>
  <c r="H109" i="6"/>
  <c r="G109" i="6"/>
  <c r="A109" i="6"/>
  <c r="Y108" i="6"/>
  <c r="X108" i="6"/>
  <c r="J108" i="6"/>
  <c r="F108" i="6"/>
  <c r="E108" i="6"/>
  <c r="D108" i="6"/>
  <c r="V108" i="6" s="1"/>
  <c r="A108" i="6"/>
  <c r="K107" i="6"/>
  <c r="H107" i="6"/>
  <c r="I107" i="6" s="1"/>
  <c r="G107" i="6"/>
  <c r="A107" i="6"/>
  <c r="K106" i="6"/>
  <c r="H106" i="6"/>
  <c r="G106" i="6"/>
  <c r="I106" i="6" s="1"/>
  <c r="A106" i="6"/>
  <c r="Y105" i="6"/>
  <c r="V105" i="6"/>
  <c r="J105" i="6"/>
  <c r="H105" i="6"/>
  <c r="I105" i="6" s="1"/>
  <c r="F105" i="6"/>
  <c r="G105" i="6" s="1"/>
  <c r="E105" i="6"/>
  <c r="K105" i="6" s="1"/>
  <c r="D105" i="6"/>
  <c r="X105" i="6" s="1"/>
  <c r="A105" i="6"/>
  <c r="K104" i="6"/>
  <c r="H104" i="6"/>
  <c r="I104" i="6" s="1"/>
  <c r="G104" i="6"/>
  <c r="A104" i="6"/>
  <c r="K103" i="6"/>
  <c r="I103" i="6"/>
  <c r="H103" i="6"/>
  <c r="G103" i="6"/>
  <c r="A103" i="6"/>
  <c r="X102" i="6"/>
  <c r="J102" i="6"/>
  <c r="F102" i="6"/>
  <c r="E102" i="6"/>
  <c r="Y102" i="6" s="1"/>
  <c r="D102" i="6"/>
  <c r="V102" i="6" s="1"/>
  <c r="A102" i="6"/>
  <c r="K101" i="6"/>
  <c r="H101" i="6"/>
  <c r="G101" i="6"/>
  <c r="A101" i="6"/>
  <c r="K100" i="6"/>
  <c r="H100" i="6"/>
  <c r="I100" i="6" s="1"/>
  <c r="G100" i="6"/>
  <c r="A100" i="6"/>
  <c r="X99" i="6"/>
  <c r="V99" i="6"/>
  <c r="J99" i="6"/>
  <c r="F99" i="6"/>
  <c r="E99" i="6"/>
  <c r="D99" i="6"/>
  <c r="A99" i="6"/>
  <c r="K98" i="6"/>
  <c r="H98" i="6"/>
  <c r="G98" i="6"/>
  <c r="I98" i="6" s="1"/>
  <c r="A98" i="6"/>
  <c r="K97" i="6"/>
  <c r="I97" i="6"/>
  <c r="H97" i="6"/>
  <c r="G97" i="6"/>
  <c r="A97" i="6"/>
  <c r="W96" i="6"/>
  <c r="V96" i="6"/>
  <c r="J96" i="6"/>
  <c r="F96" i="6"/>
  <c r="E96" i="6"/>
  <c r="K96" i="6" s="1"/>
  <c r="D96" i="6"/>
  <c r="H96" i="6" s="1"/>
  <c r="A96" i="6"/>
  <c r="K95" i="6"/>
  <c r="I95" i="6"/>
  <c r="H95" i="6"/>
  <c r="G95" i="6"/>
  <c r="A95" i="6"/>
  <c r="K94" i="6"/>
  <c r="H94" i="6"/>
  <c r="I94" i="6" s="1"/>
  <c r="G94" i="6"/>
  <c r="A94" i="6"/>
  <c r="W93" i="6"/>
  <c r="J93" i="6"/>
  <c r="F93" i="6"/>
  <c r="E93" i="6"/>
  <c r="D93" i="6"/>
  <c r="X93" i="6" s="1"/>
  <c r="A93" i="6"/>
  <c r="K92" i="6"/>
  <c r="H92" i="6"/>
  <c r="I92" i="6" s="1"/>
  <c r="G92" i="6"/>
  <c r="A92" i="6"/>
  <c r="K91" i="6"/>
  <c r="H91" i="6"/>
  <c r="G91" i="6"/>
  <c r="I91" i="6" s="1"/>
  <c r="A91" i="6"/>
  <c r="Y90" i="6"/>
  <c r="V90" i="6"/>
  <c r="J90" i="6"/>
  <c r="K90" i="6" s="1"/>
  <c r="G90" i="6"/>
  <c r="F90" i="6"/>
  <c r="E90" i="6"/>
  <c r="W90" i="6" s="1"/>
  <c r="D90" i="6"/>
  <c r="A90" i="6"/>
  <c r="K89" i="6"/>
  <c r="I89" i="6"/>
  <c r="H89" i="6"/>
  <c r="G89" i="6"/>
  <c r="A89" i="6"/>
  <c r="K88" i="6"/>
  <c r="H88" i="6"/>
  <c r="I88" i="6" s="1"/>
  <c r="G88" i="6"/>
  <c r="A88" i="6"/>
  <c r="Y87" i="6"/>
  <c r="X87" i="6"/>
  <c r="K87" i="6"/>
  <c r="J87" i="6"/>
  <c r="H87" i="6"/>
  <c r="I87" i="6" s="1"/>
  <c r="F87" i="6"/>
  <c r="G87" i="6" s="1"/>
  <c r="E87" i="6"/>
  <c r="W87" i="6" s="1"/>
  <c r="D87" i="6"/>
  <c r="V87" i="6" s="1"/>
  <c r="A87" i="6"/>
  <c r="K86" i="6"/>
  <c r="H86" i="6"/>
  <c r="I86" i="6" s="1"/>
  <c r="G86" i="6"/>
  <c r="A86" i="6"/>
  <c r="K85" i="6"/>
  <c r="H85" i="6"/>
  <c r="I85" i="6" s="1"/>
  <c r="G85" i="6"/>
  <c r="A85" i="6"/>
  <c r="X84" i="6"/>
  <c r="W84" i="6"/>
  <c r="J84" i="6"/>
  <c r="I84" i="6"/>
  <c r="H84" i="6"/>
  <c r="G84" i="6"/>
  <c r="F84" i="6"/>
  <c r="E84" i="6"/>
  <c r="D84" i="6"/>
  <c r="V84" i="6" s="1"/>
  <c r="A84" i="6"/>
  <c r="K83" i="6"/>
  <c r="I83" i="6"/>
  <c r="H83" i="6"/>
  <c r="G83" i="6"/>
  <c r="A83" i="6"/>
  <c r="K82" i="6"/>
  <c r="H82" i="6"/>
  <c r="G82" i="6"/>
  <c r="I82" i="6" s="1"/>
  <c r="A82" i="6"/>
  <c r="Y81" i="6"/>
  <c r="X81" i="6"/>
  <c r="J81" i="6"/>
  <c r="F81" i="6"/>
  <c r="G81" i="6" s="1"/>
  <c r="E81" i="6"/>
  <c r="K81" i="6" s="1"/>
  <c r="D81" i="6"/>
  <c r="A81" i="6"/>
  <c r="K80" i="6"/>
  <c r="H80" i="6"/>
  <c r="I80" i="6" s="1"/>
  <c r="G80" i="6"/>
  <c r="A80" i="6"/>
  <c r="K79" i="6"/>
  <c r="I79" i="6"/>
  <c r="H79" i="6"/>
  <c r="G79" i="6"/>
  <c r="A79" i="6"/>
  <c r="X78" i="6"/>
  <c r="W78" i="6"/>
  <c r="K78" i="6"/>
  <c r="J78" i="6"/>
  <c r="G78" i="6"/>
  <c r="F78" i="6"/>
  <c r="E78" i="6"/>
  <c r="Y78" i="6" s="1"/>
  <c r="D78" i="6"/>
  <c r="V78" i="6" s="1"/>
  <c r="A78" i="6"/>
  <c r="K77" i="6"/>
  <c r="H77" i="6"/>
  <c r="I77" i="6" s="1"/>
  <c r="G77" i="6"/>
  <c r="A77" i="6"/>
  <c r="K76" i="6"/>
  <c r="H76" i="6"/>
  <c r="I76" i="6" s="1"/>
  <c r="G76" i="6"/>
  <c r="A76" i="6"/>
  <c r="Y75" i="6"/>
  <c r="J75" i="6"/>
  <c r="F75" i="6"/>
  <c r="E75" i="6"/>
  <c r="K75" i="6" s="1"/>
  <c r="D75" i="6"/>
  <c r="H75" i="6" s="1"/>
  <c r="A75" i="6"/>
  <c r="K74" i="6"/>
  <c r="H74" i="6"/>
  <c r="G74" i="6"/>
  <c r="I74" i="6" s="1"/>
  <c r="A74" i="6"/>
  <c r="K73" i="6"/>
  <c r="H73" i="6"/>
  <c r="G73" i="6"/>
  <c r="I73" i="6" s="1"/>
  <c r="A73" i="6"/>
  <c r="K72" i="6"/>
  <c r="J72" i="6"/>
  <c r="F72" i="6"/>
  <c r="E72" i="6"/>
  <c r="D72" i="6"/>
  <c r="X72" i="6" s="1"/>
  <c r="A72" i="6"/>
  <c r="K71" i="6"/>
  <c r="I71" i="6"/>
  <c r="H71" i="6"/>
  <c r="G71" i="6"/>
  <c r="A71" i="6"/>
  <c r="K70" i="6"/>
  <c r="I70" i="6"/>
  <c r="H70" i="6"/>
  <c r="G70" i="6"/>
  <c r="A70" i="6"/>
  <c r="W69" i="6"/>
  <c r="V69" i="6"/>
  <c r="K69" i="6"/>
  <c r="J69" i="6"/>
  <c r="H69" i="6"/>
  <c r="F69" i="6"/>
  <c r="E69" i="6"/>
  <c r="D69" i="6"/>
  <c r="X69" i="6" s="1"/>
  <c r="A69" i="6"/>
  <c r="K68" i="6"/>
  <c r="H68" i="6"/>
  <c r="I68" i="6" s="1"/>
  <c r="G68" i="6"/>
  <c r="A68" i="6"/>
  <c r="K67" i="6"/>
  <c r="H67" i="6"/>
  <c r="I67" i="6" s="1"/>
  <c r="G67" i="6"/>
  <c r="A67" i="6"/>
  <c r="Y66" i="6"/>
  <c r="K66" i="6"/>
  <c r="J66" i="6"/>
  <c r="G66" i="6"/>
  <c r="F66" i="6"/>
  <c r="E66" i="6"/>
  <c r="W66" i="6" s="1"/>
  <c r="D66" i="6"/>
  <c r="A66" i="6"/>
  <c r="K65" i="6"/>
  <c r="H65" i="6"/>
  <c r="G65" i="6"/>
  <c r="I65" i="6" s="1"/>
  <c r="A65" i="6"/>
  <c r="K64" i="6"/>
  <c r="H64" i="6"/>
  <c r="G64" i="6"/>
  <c r="I64" i="6" s="1"/>
  <c r="A64" i="6"/>
  <c r="Y63" i="6"/>
  <c r="X63" i="6"/>
  <c r="J63" i="6"/>
  <c r="K63" i="6" s="1"/>
  <c r="I63" i="6"/>
  <c r="H63" i="6"/>
  <c r="F63" i="6"/>
  <c r="G63" i="6" s="1"/>
  <c r="E63" i="6"/>
  <c r="W63" i="6" s="1"/>
  <c r="D63" i="6"/>
  <c r="V63" i="6" s="1"/>
  <c r="A63" i="6"/>
  <c r="K62" i="6"/>
  <c r="H62" i="6"/>
  <c r="I62" i="6" s="1"/>
  <c r="G62" i="6"/>
  <c r="A62" i="6"/>
  <c r="K61" i="6"/>
  <c r="H61" i="6"/>
  <c r="G61" i="6"/>
  <c r="A61" i="6"/>
  <c r="Y60" i="6"/>
  <c r="X60" i="6"/>
  <c r="J60" i="6"/>
  <c r="F60" i="6"/>
  <c r="E60" i="6"/>
  <c r="D60" i="6"/>
  <c r="V60" i="6" s="1"/>
  <c r="A60" i="6"/>
  <c r="K59" i="6"/>
  <c r="H59" i="6"/>
  <c r="I59" i="6" s="1"/>
  <c r="G59" i="6"/>
  <c r="A59" i="6"/>
  <c r="K58" i="6"/>
  <c r="H58" i="6"/>
  <c r="G58" i="6"/>
  <c r="I58" i="6" s="1"/>
  <c r="A58" i="6"/>
  <c r="Y57" i="6"/>
  <c r="V57" i="6"/>
  <c r="J57" i="6"/>
  <c r="H57" i="6"/>
  <c r="I57" i="6" s="1"/>
  <c r="F57" i="6"/>
  <c r="G57" i="6" s="1"/>
  <c r="E57" i="6"/>
  <c r="K57" i="6" s="1"/>
  <c r="D57" i="6"/>
  <c r="X57" i="6" s="1"/>
  <c r="A57" i="6"/>
  <c r="K56" i="6"/>
  <c r="I56" i="6"/>
  <c r="H56" i="6"/>
  <c r="G56" i="6"/>
  <c r="A56" i="6"/>
  <c r="K55" i="6"/>
  <c r="I55" i="6"/>
  <c r="H55" i="6"/>
  <c r="G55" i="6"/>
  <c r="A55" i="6"/>
  <c r="Y54" i="6"/>
  <c r="X54" i="6"/>
  <c r="W54" i="6"/>
  <c r="J54" i="6"/>
  <c r="F54" i="6"/>
  <c r="E54" i="6"/>
  <c r="D54" i="6"/>
  <c r="V54" i="6" s="1"/>
  <c r="A54" i="6"/>
  <c r="K53" i="6"/>
  <c r="H53" i="6"/>
  <c r="G53" i="6"/>
  <c r="A53" i="6"/>
  <c r="K52" i="6"/>
  <c r="H52" i="6"/>
  <c r="I52" i="6" s="1"/>
  <c r="G52" i="6"/>
  <c r="A52" i="6"/>
  <c r="X51" i="6"/>
  <c r="V51" i="6"/>
  <c r="J51" i="6"/>
  <c r="F51" i="6"/>
  <c r="E51" i="6"/>
  <c r="D51" i="6"/>
  <c r="A51" i="6"/>
  <c r="K50" i="6"/>
  <c r="H50" i="6"/>
  <c r="G50" i="6"/>
  <c r="I50" i="6" s="1"/>
  <c r="A50" i="6"/>
  <c r="K49" i="6"/>
  <c r="I49" i="6"/>
  <c r="H49" i="6"/>
  <c r="G49" i="6"/>
  <c r="A49" i="6"/>
  <c r="W48" i="6"/>
  <c r="V48" i="6"/>
  <c r="J48" i="6"/>
  <c r="F48" i="6"/>
  <c r="E48" i="6"/>
  <c r="K48" i="6" s="1"/>
  <c r="D48" i="6"/>
  <c r="H48" i="6" s="1"/>
  <c r="A48" i="6"/>
  <c r="K47" i="6"/>
  <c r="I47" i="6"/>
  <c r="H47" i="6"/>
  <c r="G47" i="6"/>
  <c r="A47" i="6"/>
  <c r="K46" i="6"/>
  <c r="H46" i="6"/>
  <c r="I46" i="6" s="1"/>
  <c r="G46" i="6"/>
  <c r="A46" i="6"/>
  <c r="W45" i="6"/>
  <c r="J45" i="6"/>
  <c r="F45" i="6"/>
  <c r="E45" i="6"/>
  <c r="D45" i="6"/>
  <c r="X45" i="6" s="1"/>
  <c r="A45" i="6"/>
  <c r="K44" i="6"/>
  <c r="H44" i="6"/>
  <c r="I44" i="6" s="1"/>
  <c r="G44" i="6"/>
  <c r="A44" i="6"/>
  <c r="K43" i="6"/>
  <c r="H43" i="6"/>
  <c r="G43" i="6"/>
  <c r="I43" i="6" s="1"/>
  <c r="A43" i="6"/>
  <c r="Y42" i="6"/>
  <c r="V42" i="6"/>
  <c r="J42" i="6"/>
  <c r="K42" i="6" s="1"/>
  <c r="G42" i="6"/>
  <c r="F42" i="6"/>
  <c r="E42" i="6"/>
  <c r="W42" i="6" s="1"/>
  <c r="D42" i="6"/>
  <c r="A42" i="6"/>
  <c r="K41" i="6"/>
  <c r="I41" i="6"/>
  <c r="H41" i="6"/>
  <c r="G41" i="6"/>
  <c r="A41" i="6"/>
  <c r="K40" i="6"/>
  <c r="H40" i="6"/>
  <c r="I40" i="6" s="1"/>
  <c r="G40" i="6"/>
  <c r="A40" i="6"/>
  <c r="Y39" i="6"/>
  <c r="X39" i="6"/>
  <c r="K39" i="6"/>
  <c r="J39" i="6"/>
  <c r="H39" i="6"/>
  <c r="I39" i="6" s="1"/>
  <c r="F39" i="6"/>
  <c r="G39" i="6" s="1"/>
  <c r="E39" i="6"/>
  <c r="W39" i="6" s="1"/>
  <c r="D39" i="6"/>
  <c r="V39" i="6" s="1"/>
  <c r="A39" i="6"/>
  <c r="K38" i="6"/>
  <c r="H38" i="6"/>
  <c r="I38" i="6" s="1"/>
  <c r="G38" i="6"/>
  <c r="A38" i="6"/>
  <c r="K37" i="6"/>
  <c r="H37" i="6"/>
  <c r="I37" i="6" s="1"/>
  <c r="G37" i="6"/>
  <c r="A37" i="6"/>
  <c r="X36" i="6"/>
  <c r="W36" i="6"/>
  <c r="J36" i="6"/>
  <c r="H36" i="6"/>
  <c r="I36" i="6" s="1"/>
  <c r="G36" i="6"/>
  <c r="F36" i="6"/>
  <c r="E36" i="6"/>
  <c r="D36" i="6"/>
  <c r="V36" i="6" s="1"/>
  <c r="A36" i="6"/>
  <c r="K35" i="6"/>
  <c r="H35" i="6"/>
  <c r="I35" i="6" s="1"/>
  <c r="G35" i="6"/>
  <c r="A35" i="6"/>
  <c r="K34" i="6"/>
  <c r="H34" i="6"/>
  <c r="G34" i="6"/>
  <c r="I34" i="6" s="1"/>
  <c r="A34" i="6"/>
  <c r="Y33" i="6"/>
  <c r="X33" i="6"/>
  <c r="J33" i="6"/>
  <c r="F33" i="6"/>
  <c r="G33" i="6" s="1"/>
  <c r="E33" i="6"/>
  <c r="K33" i="6" s="1"/>
  <c r="D33" i="6"/>
  <c r="A33" i="6"/>
  <c r="K32" i="6"/>
  <c r="H32" i="6"/>
  <c r="I32" i="6" s="1"/>
  <c r="G32" i="6"/>
  <c r="A32" i="6"/>
  <c r="K31" i="6"/>
  <c r="I31" i="6"/>
  <c r="H31" i="6"/>
  <c r="G31" i="6"/>
  <c r="A31" i="6"/>
  <c r="X30" i="6"/>
  <c r="W30" i="6"/>
  <c r="K30" i="6"/>
  <c r="J30" i="6"/>
  <c r="G30" i="6"/>
  <c r="F30" i="6"/>
  <c r="E30" i="6"/>
  <c r="Y30" i="6" s="1"/>
  <c r="D30" i="6"/>
  <c r="V30" i="6" s="1"/>
  <c r="A30" i="6"/>
  <c r="K29" i="6"/>
  <c r="H29" i="6"/>
  <c r="I29" i="6" s="1"/>
  <c r="G29" i="6"/>
  <c r="A29" i="6"/>
  <c r="K28" i="6"/>
  <c r="H28" i="6"/>
  <c r="I28" i="6" s="1"/>
  <c r="G28" i="6"/>
  <c r="A28" i="6"/>
  <c r="Y27" i="6"/>
  <c r="X27" i="6"/>
  <c r="V27" i="6"/>
  <c r="J27" i="6"/>
  <c r="F27" i="6"/>
  <c r="E27" i="6"/>
  <c r="K27" i="6" s="1"/>
  <c r="D27" i="6"/>
  <c r="H27" i="6" s="1"/>
  <c r="A27" i="6"/>
  <c r="K26" i="6"/>
  <c r="H26" i="6"/>
  <c r="G26" i="6"/>
  <c r="I26" i="6" s="1"/>
  <c r="A26" i="6"/>
  <c r="K25" i="6"/>
  <c r="H25" i="6"/>
  <c r="G25" i="6"/>
  <c r="I25" i="6" s="1"/>
  <c r="A25" i="6"/>
  <c r="X24" i="6"/>
  <c r="K24" i="6"/>
  <c r="J24" i="6"/>
  <c r="F24" i="6"/>
  <c r="E24" i="6"/>
  <c r="D24" i="6"/>
  <c r="A24" i="6"/>
  <c r="K23" i="6"/>
  <c r="I23" i="6"/>
  <c r="H23" i="6"/>
  <c r="G23" i="6"/>
  <c r="A23" i="6"/>
  <c r="K22" i="6"/>
  <c r="I22" i="6"/>
  <c r="H22" i="6"/>
  <c r="G22" i="6"/>
  <c r="A22" i="6"/>
  <c r="W21" i="6"/>
  <c r="V21" i="6"/>
  <c r="K21" i="6"/>
  <c r="J21" i="6"/>
  <c r="H21" i="6"/>
  <c r="F21" i="6"/>
  <c r="E21" i="6"/>
  <c r="D21" i="6"/>
  <c r="X21" i="6" s="1"/>
  <c r="A21" i="6"/>
  <c r="K20" i="6"/>
  <c r="H20" i="6"/>
  <c r="I20" i="6" s="1"/>
  <c r="G20" i="6"/>
  <c r="A20" i="6"/>
  <c r="K19" i="6"/>
  <c r="H19" i="6"/>
  <c r="I19" i="6" s="1"/>
  <c r="G19" i="6"/>
  <c r="A19" i="6"/>
  <c r="Y18" i="6"/>
  <c r="K18" i="6"/>
  <c r="J18" i="6"/>
  <c r="G18" i="6"/>
  <c r="F18" i="6"/>
  <c r="E18" i="6"/>
  <c r="W18" i="6" s="1"/>
  <c r="D18" i="6"/>
  <c r="A18" i="6"/>
  <c r="K17" i="6"/>
  <c r="H17" i="6"/>
  <c r="G17" i="6"/>
  <c r="I17" i="6" s="1"/>
  <c r="A17" i="6"/>
  <c r="K16" i="6"/>
  <c r="I16" i="6"/>
  <c r="H16" i="6"/>
  <c r="G16" i="6"/>
  <c r="A16" i="6"/>
  <c r="Y15" i="6"/>
  <c r="X15" i="6"/>
  <c r="J15" i="6"/>
  <c r="K15" i="6" s="1"/>
  <c r="I15" i="6"/>
  <c r="H15" i="6"/>
  <c r="F15" i="6"/>
  <c r="G15" i="6" s="1"/>
  <c r="E15" i="6"/>
  <c r="W15" i="6" s="1"/>
  <c r="D15" i="6"/>
  <c r="V15" i="6" s="1"/>
  <c r="A15" i="6"/>
  <c r="K14" i="6"/>
  <c r="H14" i="6"/>
  <c r="I14" i="6" s="1"/>
  <c r="G14" i="6"/>
  <c r="A14" i="6"/>
  <c r="K13" i="6"/>
  <c r="H13" i="6"/>
  <c r="G13" i="6"/>
  <c r="A13" i="6"/>
  <c r="K9" i="6"/>
  <c r="F9" i="6"/>
  <c r="C9" i="6"/>
  <c r="F8" i="6"/>
  <c r="C8" i="6"/>
  <c r="K8" i="6" s="1"/>
  <c r="C5" i="6"/>
  <c r="F4" i="6"/>
  <c r="F5" i="6" s="1"/>
  <c r="C4" i="6"/>
  <c r="Y2" i="6"/>
  <c r="X2" i="6"/>
  <c r="X475" i="5"/>
  <c r="W475" i="5"/>
  <c r="U475" i="5"/>
  <c r="R475" i="5"/>
  <c r="O475" i="5"/>
  <c r="N475" i="5"/>
  <c r="M475" i="5"/>
  <c r="L475" i="5"/>
  <c r="J475" i="5"/>
  <c r="H475" i="5"/>
  <c r="I475" i="5" s="1"/>
  <c r="G475" i="5"/>
  <c r="F475" i="5"/>
  <c r="E475" i="5"/>
  <c r="D475" i="5"/>
  <c r="A475" i="5"/>
  <c r="U474" i="5"/>
  <c r="T474" i="5"/>
  <c r="S474" i="5"/>
  <c r="R474" i="5"/>
  <c r="Q474" i="5"/>
  <c r="P474" i="5"/>
  <c r="K474" i="5"/>
  <c r="H474" i="5"/>
  <c r="G474" i="5"/>
  <c r="A474" i="5"/>
  <c r="U473" i="5"/>
  <c r="T473" i="5"/>
  <c r="S473" i="5"/>
  <c r="R473" i="5"/>
  <c r="Q473" i="5"/>
  <c r="P473" i="5"/>
  <c r="K473" i="5"/>
  <c r="H473" i="5"/>
  <c r="I473" i="5" s="1"/>
  <c r="G473" i="5"/>
  <c r="U472" i="5"/>
  <c r="T472" i="5"/>
  <c r="S472" i="5"/>
  <c r="R472" i="5"/>
  <c r="Q472" i="5"/>
  <c r="P472" i="5"/>
  <c r="K472" i="5"/>
  <c r="H472" i="5"/>
  <c r="I472" i="5" s="1"/>
  <c r="G472" i="5"/>
  <c r="U471" i="5"/>
  <c r="T471" i="5"/>
  <c r="S471" i="5"/>
  <c r="R471" i="5"/>
  <c r="Q471" i="5"/>
  <c r="P471" i="5"/>
  <c r="K471" i="5"/>
  <c r="H471" i="5"/>
  <c r="G471" i="5"/>
  <c r="I471" i="5" s="1"/>
  <c r="U470" i="5"/>
  <c r="T470" i="5"/>
  <c r="S470" i="5"/>
  <c r="R470" i="5"/>
  <c r="Q470" i="5"/>
  <c r="P470" i="5"/>
  <c r="K470" i="5"/>
  <c r="H470" i="5"/>
  <c r="I470" i="5" s="1"/>
  <c r="G470" i="5"/>
  <c r="A470" i="5"/>
  <c r="U469" i="5"/>
  <c r="T469" i="5"/>
  <c r="T475" i="5" s="1"/>
  <c r="S469" i="5"/>
  <c r="R469" i="5"/>
  <c r="Q469" i="5"/>
  <c r="P469" i="5"/>
  <c r="K469" i="5"/>
  <c r="H469" i="5"/>
  <c r="G469" i="5"/>
  <c r="I469" i="5" s="1"/>
  <c r="A469" i="5"/>
  <c r="X468" i="5"/>
  <c r="V468" i="5"/>
  <c r="U468" i="5"/>
  <c r="O468" i="5"/>
  <c r="C9" i="5" s="1"/>
  <c r="N468" i="5"/>
  <c r="M468" i="5"/>
  <c r="L468" i="5"/>
  <c r="R468" i="5" s="1"/>
  <c r="K468" i="5"/>
  <c r="J468" i="5"/>
  <c r="H468" i="5"/>
  <c r="F468" i="5"/>
  <c r="K5" i="5" s="1"/>
  <c r="E468" i="5"/>
  <c r="Y468" i="5" s="1"/>
  <c r="D468" i="5"/>
  <c r="V475" i="5" s="1"/>
  <c r="A468" i="5"/>
  <c r="U467" i="5"/>
  <c r="T467" i="5"/>
  <c r="S467" i="5"/>
  <c r="R467" i="5"/>
  <c r="Q467" i="5"/>
  <c r="P467" i="5"/>
  <c r="K467" i="5"/>
  <c r="I467" i="5"/>
  <c r="H467" i="5"/>
  <c r="G467" i="5"/>
  <c r="A467" i="5"/>
  <c r="U466" i="5"/>
  <c r="T466" i="5"/>
  <c r="S466" i="5"/>
  <c r="R466" i="5"/>
  <c r="Q466" i="5"/>
  <c r="P466" i="5"/>
  <c r="K466" i="5"/>
  <c r="H466" i="5"/>
  <c r="I466" i="5" s="1"/>
  <c r="G466" i="5"/>
  <c r="U465" i="5"/>
  <c r="T465" i="5"/>
  <c r="S465" i="5"/>
  <c r="R465" i="5"/>
  <c r="Q465" i="5"/>
  <c r="P465" i="5"/>
  <c r="K465" i="5"/>
  <c r="I465" i="5"/>
  <c r="H465" i="5"/>
  <c r="G465" i="5"/>
  <c r="U464" i="5"/>
  <c r="T464" i="5"/>
  <c r="S464" i="5"/>
  <c r="R464" i="5"/>
  <c r="Q464" i="5"/>
  <c r="P464" i="5"/>
  <c r="K464" i="5"/>
  <c r="H464" i="5"/>
  <c r="I464" i="5" s="1"/>
  <c r="G464" i="5"/>
  <c r="U463" i="5"/>
  <c r="T463" i="5"/>
  <c r="S463" i="5"/>
  <c r="R463" i="5"/>
  <c r="Q463" i="5"/>
  <c r="P463" i="5"/>
  <c r="K463" i="5"/>
  <c r="H463" i="5"/>
  <c r="G463" i="5"/>
  <c r="I463" i="5" s="1"/>
  <c r="A463" i="5"/>
  <c r="U462" i="5"/>
  <c r="T462" i="5"/>
  <c r="S462" i="5"/>
  <c r="R462" i="5"/>
  <c r="Q462" i="5"/>
  <c r="P462" i="5"/>
  <c r="K462" i="5"/>
  <c r="H462" i="5"/>
  <c r="I462" i="5" s="1"/>
  <c r="G462" i="5"/>
  <c r="A462" i="5"/>
  <c r="O461" i="5"/>
  <c r="N461" i="5"/>
  <c r="M461" i="5"/>
  <c r="L461" i="5"/>
  <c r="J461" i="5"/>
  <c r="F461" i="5"/>
  <c r="E461" i="5"/>
  <c r="D461" i="5"/>
  <c r="A461" i="5"/>
  <c r="U460" i="5"/>
  <c r="T460" i="5"/>
  <c r="S460" i="5"/>
  <c r="R460" i="5"/>
  <c r="Q460" i="5"/>
  <c r="P460" i="5"/>
  <c r="K460" i="5"/>
  <c r="I460" i="5"/>
  <c r="H460" i="5"/>
  <c r="G460" i="5"/>
  <c r="A460" i="5"/>
  <c r="U459" i="5"/>
  <c r="T459" i="5"/>
  <c r="S459" i="5"/>
  <c r="R459" i="5"/>
  <c r="Q459" i="5"/>
  <c r="P459" i="5"/>
  <c r="K459" i="5"/>
  <c r="H459" i="5"/>
  <c r="G459" i="5"/>
  <c r="I459" i="5" s="1"/>
  <c r="U458" i="5"/>
  <c r="T458" i="5"/>
  <c r="S458" i="5"/>
  <c r="R458" i="5"/>
  <c r="Q458" i="5"/>
  <c r="P458" i="5"/>
  <c r="K458" i="5"/>
  <c r="H458" i="5"/>
  <c r="I458" i="5" s="1"/>
  <c r="G458" i="5"/>
  <c r="U457" i="5"/>
  <c r="T457" i="5"/>
  <c r="S457" i="5"/>
  <c r="R457" i="5"/>
  <c r="Q457" i="5"/>
  <c r="P457" i="5"/>
  <c r="K457" i="5"/>
  <c r="H457" i="5"/>
  <c r="I457" i="5" s="1"/>
  <c r="G457" i="5"/>
  <c r="U456" i="5"/>
  <c r="T456" i="5"/>
  <c r="S456" i="5"/>
  <c r="R456" i="5"/>
  <c r="Q456" i="5"/>
  <c r="P456" i="5"/>
  <c r="K456" i="5"/>
  <c r="H456" i="5"/>
  <c r="I456" i="5" s="1"/>
  <c r="G456" i="5"/>
  <c r="A456" i="5"/>
  <c r="U455" i="5"/>
  <c r="T455" i="5"/>
  <c r="T461" i="5" s="1"/>
  <c r="S455" i="5"/>
  <c r="R455" i="5"/>
  <c r="Q455" i="5"/>
  <c r="P455" i="5"/>
  <c r="K455" i="5"/>
  <c r="H455" i="5"/>
  <c r="G455" i="5"/>
  <c r="A455" i="5"/>
  <c r="Y454" i="5"/>
  <c r="T454" i="5"/>
  <c r="O454" i="5"/>
  <c r="Q454" i="5" s="1"/>
  <c r="N454" i="5"/>
  <c r="M454" i="5"/>
  <c r="L454" i="5"/>
  <c r="K454" i="5"/>
  <c r="J454" i="5"/>
  <c r="G454" i="5"/>
  <c r="F454" i="5"/>
  <c r="E454" i="5"/>
  <c r="D454" i="5"/>
  <c r="A454" i="5"/>
  <c r="U453" i="5"/>
  <c r="T453" i="5"/>
  <c r="S453" i="5"/>
  <c r="R453" i="5"/>
  <c r="Q453" i="5"/>
  <c r="P453" i="5"/>
  <c r="K453" i="5"/>
  <c r="H453" i="5"/>
  <c r="I453" i="5" s="1"/>
  <c r="G453" i="5"/>
  <c r="A453" i="5"/>
  <c r="U452" i="5"/>
  <c r="T452" i="5"/>
  <c r="S452" i="5"/>
  <c r="R452" i="5"/>
  <c r="Q452" i="5"/>
  <c r="P452" i="5"/>
  <c r="K452" i="5"/>
  <c r="H452" i="5"/>
  <c r="I452" i="5" s="1"/>
  <c r="G452" i="5"/>
  <c r="U451" i="5"/>
  <c r="T451" i="5"/>
  <c r="S451" i="5"/>
  <c r="R451" i="5"/>
  <c r="Q451" i="5"/>
  <c r="P451" i="5"/>
  <c r="K451" i="5"/>
  <c r="H451" i="5"/>
  <c r="G451" i="5"/>
  <c r="I451" i="5" s="1"/>
  <c r="U450" i="5"/>
  <c r="T450" i="5"/>
  <c r="S450" i="5"/>
  <c r="R450" i="5"/>
  <c r="Q450" i="5"/>
  <c r="P450" i="5"/>
  <c r="K450" i="5"/>
  <c r="H450" i="5"/>
  <c r="I450" i="5" s="1"/>
  <c r="G450" i="5"/>
  <c r="U449" i="5"/>
  <c r="T449" i="5"/>
  <c r="S449" i="5"/>
  <c r="R449" i="5"/>
  <c r="Q449" i="5"/>
  <c r="P449" i="5"/>
  <c r="K449" i="5"/>
  <c r="H449" i="5"/>
  <c r="I449" i="5" s="1"/>
  <c r="G449" i="5"/>
  <c r="A449" i="5"/>
  <c r="U448" i="5"/>
  <c r="T448" i="5"/>
  <c r="S448" i="5"/>
  <c r="R448" i="5"/>
  <c r="Q448" i="5"/>
  <c r="P448" i="5"/>
  <c r="K448" i="5"/>
  <c r="I448" i="5"/>
  <c r="H448" i="5"/>
  <c r="G448" i="5"/>
  <c r="A448" i="5"/>
  <c r="X447" i="5"/>
  <c r="U447" i="5"/>
  <c r="R447" i="5"/>
  <c r="Q447" i="5"/>
  <c r="O447" i="5"/>
  <c r="S447" i="5" s="1"/>
  <c r="N447" i="5"/>
  <c r="M447" i="5"/>
  <c r="L447" i="5"/>
  <c r="J447" i="5"/>
  <c r="H447" i="5"/>
  <c r="F447" i="5"/>
  <c r="E447" i="5"/>
  <c r="D447" i="5"/>
  <c r="A447" i="5"/>
  <c r="U446" i="5"/>
  <c r="T446" i="5"/>
  <c r="S446" i="5"/>
  <c r="R446" i="5"/>
  <c r="Q446" i="5"/>
  <c r="P446" i="5"/>
  <c r="K446" i="5"/>
  <c r="H446" i="5"/>
  <c r="G446" i="5"/>
  <c r="A446" i="5"/>
  <c r="U445" i="5"/>
  <c r="T445" i="5"/>
  <c r="S445" i="5"/>
  <c r="R445" i="5"/>
  <c r="Q445" i="5"/>
  <c r="P445" i="5"/>
  <c r="K445" i="5"/>
  <c r="H445" i="5"/>
  <c r="I445" i="5" s="1"/>
  <c r="G445" i="5"/>
  <c r="U444" i="5"/>
  <c r="T444" i="5"/>
  <c r="S444" i="5"/>
  <c r="R444" i="5"/>
  <c r="Q444" i="5"/>
  <c r="P444" i="5"/>
  <c r="K444" i="5"/>
  <c r="H444" i="5"/>
  <c r="I444" i="5" s="1"/>
  <c r="G444" i="5"/>
  <c r="U443" i="5"/>
  <c r="T443" i="5"/>
  <c r="S443" i="5"/>
  <c r="R443" i="5"/>
  <c r="Q443" i="5"/>
  <c r="P443" i="5"/>
  <c r="K443" i="5"/>
  <c r="H443" i="5"/>
  <c r="G443" i="5"/>
  <c r="I443" i="5" s="1"/>
  <c r="A443" i="5"/>
  <c r="U442" i="5"/>
  <c r="T442" i="5"/>
  <c r="T447" i="5" s="1"/>
  <c r="S442" i="5"/>
  <c r="R442" i="5"/>
  <c r="Q442" i="5"/>
  <c r="P442" i="5"/>
  <c r="K442" i="5"/>
  <c r="H442" i="5"/>
  <c r="G442" i="5"/>
  <c r="A442" i="5"/>
  <c r="U441" i="5"/>
  <c r="S441" i="5"/>
  <c r="Q441" i="5"/>
  <c r="O441" i="5"/>
  <c r="N441" i="5"/>
  <c r="M441" i="5"/>
  <c r="L441" i="5"/>
  <c r="J441" i="5"/>
  <c r="F441" i="5"/>
  <c r="E441" i="5"/>
  <c r="W447" i="5" s="1"/>
  <c r="D441" i="5"/>
  <c r="A441" i="5"/>
  <c r="U440" i="5"/>
  <c r="T440" i="5"/>
  <c r="S440" i="5"/>
  <c r="R440" i="5"/>
  <c r="Q440" i="5"/>
  <c r="P440" i="5"/>
  <c r="K440" i="5"/>
  <c r="I440" i="5"/>
  <c r="H440" i="5"/>
  <c r="G440" i="5"/>
  <c r="A440" i="5"/>
  <c r="U439" i="5"/>
  <c r="T439" i="5"/>
  <c r="S439" i="5"/>
  <c r="R439" i="5"/>
  <c r="Q439" i="5"/>
  <c r="P439" i="5"/>
  <c r="K439" i="5"/>
  <c r="H439" i="5"/>
  <c r="G439" i="5"/>
  <c r="I439" i="5" s="1"/>
  <c r="U438" i="5"/>
  <c r="T438" i="5"/>
  <c r="T441" i="5" s="1"/>
  <c r="S438" i="5"/>
  <c r="R438" i="5"/>
  <c r="Q438" i="5"/>
  <c r="P438" i="5"/>
  <c r="K438" i="5"/>
  <c r="H438" i="5"/>
  <c r="I438" i="5" s="1"/>
  <c r="G438" i="5"/>
  <c r="U437" i="5"/>
  <c r="T437" i="5"/>
  <c r="S437" i="5"/>
  <c r="R437" i="5"/>
  <c r="Q437" i="5"/>
  <c r="P437" i="5"/>
  <c r="K437" i="5"/>
  <c r="I437" i="5"/>
  <c r="H437" i="5"/>
  <c r="G437" i="5"/>
  <c r="A437" i="5"/>
  <c r="U436" i="5"/>
  <c r="T436" i="5"/>
  <c r="S436" i="5"/>
  <c r="R436" i="5"/>
  <c r="Q436" i="5"/>
  <c r="P436" i="5"/>
  <c r="K436" i="5"/>
  <c r="I436" i="5"/>
  <c r="H436" i="5"/>
  <c r="G436" i="5"/>
  <c r="A436" i="5"/>
  <c r="X435" i="5"/>
  <c r="V435" i="5"/>
  <c r="U435" i="5"/>
  <c r="R435" i="5"/>
  <c r="O435" i="5"/>
  <c r="N435" i="5"/>
  <c r="M435" i="5"/>
  <c r="L435" i="5"/>
  <c r="J435" i="5"/>
  <c r="F435" i="5"/>
  <c r="E435" i="5"/>
  <c r="D435" i="5"/>
  <c r="A435" i="5"/>
  <c r="U434" i="5"/>
  <c r="T434" i="5"/>
  <c r="S434" i="5"/>
  <c r="R434" i="5"/>
  <c r="Q434" i="5"/>
  <c r="P434" i="5"/>
  <c r="K434" i="5"/>
  <c r="H434" i="5"/>
  <c r="I434" i="5" s="1"/>
  <c r="G434" i="5"/>
  <c r="A434" i="5"/>
  <c r="U433" i="5"/>
  <c r="T433" i="5"/>
  <c r="S433" i="5"/>
  <c r="R433" i="5"/>
  <c r="Q433" i="5"/>
  <c r="P433" i="5"/>
  <c r="K433" i="5"/>
  <c r="H433" i="5"/>
  <c r="I433" i="5" s="1"/>
  <c r="G433" i="5"/>
  <c r="U432" i="5"/>
  <c r="T432" i="5"/>
  <c r="S432" i="5"/>
  <c r="R432" i="5"/>
  <c r="Q432" i="5"/>
  <c r="P432" i="5"/>
  <c r="K432" i="5"/>
  <c r="H432" i="5"/>
  <c r="I432" i="5" s="1"/>
  <c r="G432" i="5"/>
  <c r="U431" i="5"/>
  <c r="T431" i="5"/>
  <c r="S431" i="5"/>
  <c r="R431" i="5"/>
  <c r="Q431" i="5"/>
  <c r="P431" i="5"/>
  <c r="K431" i="5"/>
  <c r="H431" i="5"/>
  <c r="G431" i="5"/>
  <c r="I431" i="5" s="1"/>
  <c r="A431" i="5"/>
  <c r="U430" i="5"/>
  <c r="T430" i="5"/>
  <c r="S430" i="5"/>
  <c r="R430" i="5"/>
  <c r="Q430" i="5"/>
  <c r="P430" i="5"/>
  <c r="K430" i="5"/>
  <c r="H430" i="5"/>
  <c r="I430" i="5" s="1"/>
  <c r="G430" i="5"/>
  <c r="A430" i="5"/>
  <c r="Y429" i="5"/>
  <c r="V429" i="5"/>
  <c r="U429" i="5"/>
  <c r="Q429" i="5"/>
  <c r="O429" i="5"/>
  <c r="N429" i="5"/>
  <c r="M429" i="5"/>
  <c r="L429" i="5"/>
  <c r="K429" i="5"/>
  <c r="J429" i="5"/>
  <c r="F429" i="5"/>
  <c r="E429" i="5"/>
  <c r="D429" i="5"/>
  <c r="S429" i="5" s="1"/>
  <c r="A429" i="5"/>
  <c r="U428" i="5"/>
  <c r="T428" i="5"/>
  <c r="T429" i="5" s="1"/>
  <c r="S428" i="5"/>
  <c r="R428" i="5"/>
  <c r="Q428" i="5"/>
  <c r="P428" i="5"/>
  <c r="K428" i="5"/>
  <c r="H428" i="5"/>
  <c r="G428" i="5"/>
  <c r="I428" i="5" s="1"/>
  <c r="A428" i="5"/>
  <c r="U427" i="5"/>
  <c r="T427" i="5"/>
  <c r="S427" i="5"/>
  <c r="R427" i="5"/>
  <c r="Q427" i="5"/>
  <c r="P427" i="5"/>
  <c r="K427" i="5"/>
  <c r="H427" i="5"/>
  <c r="G427" i="5"/>
  <c r="I427" i="5" s="1"/>
  <c r="U426" i="5"/>
  <c r="T426" i="5"/>
  <c r="S426" i="5"/>
  <c r="R426" i="5"/>
  <c r="Q426" i="5"/>
  <c r="P426" i="5"/>
  <c r="K426" i="5"/>
  <c r="H426" i="5"/>
  <c r="I426" i="5" s="1"/>
  <c r="G426" i="5"/>
  <c r="U425" i="5"/>
  <c r="T425" i="5"/>
  <c r="S425" i="5"/>
  <c r="R425" i="5"/>
  <c r="Q425" i="5"/>
  <c r="P425" i="5"/>
  <c r="K425" i="5"/>
  <c r="H425" i="5"/>
  <c r="I425" i="5" s="1"/>
  <c r="G425" i="5"/>
  <c r="A425" i="5"/>
  <c r="U424" i="5"/>
  <c r="T424" i="5"/>
  <c r="S424" i="5"/>
  <c r="R424" i="5"/>
  <c r="Q424" i="5"/>
  <c r="P424" i="5"/>
  <c r="K424" i="5"/>
  <c r="I424" i="5"/>
  <c r="H424" i="5"/>
  <c r="G424" i="5"/>
  <c r="A424" i="5"/>
  <c r="Y423" i="5"/>
  <c r="X423" i="5"/>
  <c r="W423" i="5"/>
  <c r="V423" i="5"/>
  <c r="U423" i="5"/>
  <c r="R423" i="5"/>
  <c r="O423" i="5"/>
  <c r="N423" i="5"/>
  <c r="M423" i="5"/>
  <c r="L423" i="5"/>
  <c r="J423" i="5"/>
  <c r="H423" i="5"/>
  <c r="I423" i="5" s="1"/>
  <c r="G423" i="5"/>
  <c r="F423" i="5"/>
  <c r="E423" i="5"/>
  <c r="D423" i="5"/>
  <c r="A423" i="5"/>
  <c r="U422" i="5"/>
  <c r="T422" i="5"/>
  <c r="S422" i="5"/>
  <c r="R422" i="5"/>
  <c r="Q422" i="5"/>
  <c r="P422" i="5"/>
  <c r="K422" i="5"/>
  <c r="H422" i="5"/>
  <c r="G422" i="5"/>
  <c r="A422" i="5"/>
  <c r="U421" i="5"/>
  <c r="T421" i="5"/>
  <c r="S421" i="5"/>
  <c r="R421" i="5"/>
  <c r="Q421" i="5"/>
  <c r="P421" i="5"/>
  <c r="K421" i="5"/>
  <c r="H421" i="5"/>
  <c r="I421" i="5" s="1"/>
  <c r="G421" i="5"/>
  <c r="U420" i="5"/>
  <c r="T420" i="5"/>
  <c r="S420" i="5"/>
  <c r="R420" i="5"/>
  <c r="Q420" i="5"/>
  <c r="P420" i="5"/>
  <c r="K420" i="5"/>
  <c r="H420" i="5"/>
  <c r="I420" i="5" s="1"/>
  <c r="G420" i="5"/>
  <c r="U419" i="5"/>
  <c r="T419" i="5"/>
  <c r="S419" i="5"/>
  <c r="R419" i="5"/>
  <c r="Q419" i="5"/>
  <c r="P419" i="5"/>
  <c r="K419" i="5"/>
  <c r="H419" i="5"/>
  <c r="G419" i="5"/>
  <c r="I419" i="5" s="1"/>
  <c r="A419" i="5"/>
  <c r="U418" i="5"/>
  <c r="T418" i="5"/>
  <c r="S418" i="5"/>
  <c r="R418" i="5"/>
  <c r="Q418" i="5"/>
  <c r="P418" i="5"/>
  <c r="K418" i="5"/>
  <c r="H418" i="5"/>
  <c r="I418" i="5" s="1"/>
  <c r="G418" i="5"/>
  <c r="A418" i="5"/>
  <c r="U417" i="5"/>
  <c r="T417" i="5"/>
  <c r="S417" i="5"/>
  <c r="R417" i="5"/>
  <c r="Q417" i="5"/>
  <c r="P417" i="5"/>
  <c r="K417" i="5"/>
  <c r="H417" i="5"/>
  <c r="I417" i="5" s="1"/>
  <c r="G417" i="5"/>
  <c r="A417" i="5"/>
  <c r="Y416" i="5"/>
  <c r="W416" i="5"/>
  <c r="V416" i="5"/>
  <c r="Q416" i="5"/>
  <c r="P416" i="5"/>
  <c r="O416" i="5"/>
  <c r="S416" i="5" s="1"/>
  <c r="N416" i="5"/>
  <c r="M416" i="5"/>
  <c r="L416" i="5"/>
  <c r="J416" i="5"/>
  <c r="H416" i="5"/>
  <c r="I416" i="5" s="1"/>
  <c r="G416" i="5"/>
  <c r="F416" i="5"/>
  <c r="E416" i="5"/>
  <c r="K416" i="5" s="1"/>
  <c r="D416" i="5"/>
  <c r="X416" i="5" s="1"/>
  <c r="A416" i="5"/>
  <c r="U415" i="5"/>
  <c r="T415" i="5"/>
  <c r="S415" i="5"/>
  <c r="R415" i="5"/>
  <c r="Q415" i="5"/>
  <c r="P415" i="5"/>
  <c r="K415" i="5"/>
  <c r="H415" i="5"/>
  <c r="G415" i="5"/>
  <c r="I415" i="5" s="1"/>
  <c r="A415" i="5"/>
  <c r="U414" i="5"/>
  <c r="T414" i="5"/>
  <c r="S414" i="5"/>
  <c r="R414" i="5"/>
  <c r="Q414" i="5"/>
  <c r="P414" i="5"/>
  <c r="K414" i="5"/>
  <c r="H414" i="5"/>
  <c r="G414" i="5"/>
  <c r="U413" i="5"/>
  <c r="T413" i="5"/>
  <c r="S413" i="5"/>
  <c r="R413" i="5"/>
  <c r="Q413" i="5"/>
  <c r="P413" i="5"/>
  <c r="K413" i="5"/>
  <c r="I413" i="5"/>
  <c r="H413" i="5"/>
  <c r="G413" i="5"/>
  <c r="U412" i="5"/>
  <c r="T412" i="5"/>
  <c r="S412" i="5"/>
  <c r="R412" i="5"/>
  <c r="Q412" i="5"/>
  <c r="P412" i="5"/>
  <c r="K412" i="5"/>
  <c r="I412" i="5"/>
  <c r="H412" i="5"/>
  <c r="G412" i="5"/>
  <c r="U411" i="5"/>
  <c r="T411" i="5"/>
  <c r="S411" i="5"/>
  <c r="R411" i="5"/>
  <c r="Q411" i="5"/>
  <c r="P411" i="5"/>
  <c r="K411" i="5"/>
  <c r="H411" i="5"/>
  <c r="G411" i="5"/>
  <c r="U410" i="5"/>
  <c r="T410" i="5"/>
  <c r="T416" i="5" s="1"/>
  <c r="S410" i="5"/>
  <c r="R410" i="5"/>
  <c r="Q410" i="5"/>
  <c r="P410" i="5"/>
  <c r="K410" i="5"/>
  <c r="H410" i="5"/>
  <c r="I410" i="5" s="1"/>
  <c r="G410" i="5"/>
  <c r="A410" i="5"/>
  <c r="U409" i="5"/>
  <c r="T409" i="5"/>
  <c r="S409" i="5"/>
  <c r="R409" i="5"/>
  <c r="Q409" i="5"/>
  <c r="P409" i="5"/>
  <c r="K409" i="5"/>
  <c r="H409" i="5"/>
  <c r="I409" i="5" s="1"/>
  <c r="G409" i="5"/>
  <c r="A409" i="5"/>
  <c r="U408" i="5"/>
  <c r="T408" i="5"/>
  <c r="S408" i="5"/>
  <c r="R408" i="5"/>
  <c r="Q408" i="5"/>
  <c r="P408" i="5"/>
  <c r="K408" i="5"/>
  <c r="H408" i="5"/>
  <c r="I408" i="5" s="1"/>
  <c r="G408" i="5"/>
  <c r="A408" i="5"/>
  <c r="U407" i="5"/>
  <c r="T407" i="5"/>
  <c r="S407" i="5"/>
  <c r="R407" i="5"/>
  <c r="Q407" i="5"/>
  <c r="P407" i="5"/>
  <c r="K407" i="5"/>
  <c r="H407" i="5"/>
  <c r="I407" i="5" s="1"/>
  <c r="G407" i="5"/>
  <c r="A407" i="5"/>
  <c r="W406" i="5"/>
  <c r="U406" i="5"/>
  <c r="O406" i="5"/>
  <c r="N406" i="5"/>
  <c r="M406" i="5"/>
  <c r="L406" i="5"/>
  <c r="J406" i="5"/>
  <c r="G406" i="5"/>
  <c r="F406" i="5"/>
  <c r="E406" i="5"/>
  <c r="D406" i="5"/>
  <c r="V406" i="5" s="1"/>
  <c r="A406" i="5"/>
  <c r="U405" i="5"/>
  <c r="T405" i="5"/>
  <c r="S405" i="5"/>
  <c r="R405" i="5"/>
  <c r="Q405" i="5"/>
  <c r="P405" i="5"/>
  <c r="K405" i="5"/>
  <c r="H405" i="5"/>
  <c r="I405" i="5" s="1"/>
  <c r="G405" i="5"/>
  <c r="A405" i="5"/>
  <c r="U404" i="5"/>
  <c r="T404" i="5"/>
  <c r="S404" i="5"/>
  <c r="R404" i="5"/>
  <c r="Q404" i="5"/>
  <c r="P404" i="5"/>
  <c r="K404" i="5"/>
  <c r="H404" i="5"/>
  <c r="I404" i="5" s="1"/>
  <c r="G404" i="5"/>
  <c r="U403" i="5"/>
  <c r="T403" i="5"/>
  <c r="S403" i="5"/>
  <c r="R403" i="5"/>
  <c r="Q403" i="5"/>
  <c r="P403" i="5"/>
  <c r="K403" i="5"/>
  <c r="H403" i="5"/>
  <c r="I403" i="5" s="1"/>
  <c r="G403" i="5"/>
  <c r="U402" i="5"/>
  <c r="T402" i="5"/>
  <c r="S402" i="5"/>
  <c r="R402" i="5"/>
  <c r="Q402" i="5"/>
  <c r="P402" i="5"/>
  <c r="K402" i="5"/>
  <c r="H402" i="5"/>
  <c r="G402" i="5"/>
  <c r="I402" i="5" s="1"/>
  <c r="U401" i="5"/>
  <c r="T401" i="5"/>
  <c r="S401" i="5"/>
  <c r="R401" i="5"/>
  <c r="Q401" i="5"/>
  <c r="P401" i="5"/>
  <c r="K401" i="5"/>
  <c r="I401" i="5"/>
  <c r="H401" i="5"/>
  <c r="G401" i="5"/>
  <c r="U400" i="5"/>
  <c r="T400" i="5"/>
  <c r="S400" i="5"/>
  <c r="R400" i="5"/>
  <c r="Q400" i="5"/>
  <c r="P400" i="5"/>
  <c r="K400" i="5"/>
  <c r="H400" i="5"/>
  <c r="I400" i="5" s="1"/>
  <c r="G400" i="5"/>
  <c r="A400" i="5"/>
  <c r="U399" i="5"/>
  <c r="T399" i="5"/>
  <c r="S399" i="5"/>
  <c r="R399" i="5"/>
  <c r="Q399" i="5"/>
  <c r="P399" i="5"/>
  <c r="K399" i="5"/>
  <c r="H399" i="5"/>
  <c r="I399" i="5" s="1"/>
  <c r="G399" i="5"/>
  <c r="A399" i="5"/>
  <c r="U398" i="5"/>
  <c r="T398" i="5"/>
  <c r="S398" i="5"/>
  <c r="R398" i="5"/>
  <c r="Q398" i="5"/>
  <c r="P398" i="5"/>
  <c r="K398" i="5"/>
  <c r="I398" i="5"/>
  <c r="H398" i="5"/>
  <c r="G398" i="5"/>
  <c r="A398" i="5"/>
  <c r="U397" i="5"/>
  <c r="T397" i="5"/>
  <c r="S397" i="5"/>
  <c r="R397" i="5"/>
  <c r="Q397" i="5"/>
  <c r="P397" i="5"/>
  <c r="K397" i="5"/>
  <c r="H397" i="5"/>
  <c r="I397" i="5" s="1"/>
  <c r="G397" i="5"/>
  <c r="A397" i="5"/>
  <c r="P396" i="5"/>
  <c r="O396" i="5"/>
  <c r="N396" i="5"/>
  <c r="M396" i="5"/>
  <c r="L396" i="5"/>
  <c r="Q396" i="5" s="1"/>
  <c r="J396" i="5"/>
  <c r="K396" i="5" s="1"/>
  <c r="F396" i="5"/>
  <c r="E396" i="5"/>
  <c r="D396" i="5"/>
  <c r="A396" i="5"/>
  <c r="U395" i="5"/>
  <c r="T395" i="5"/>
  <c r="S395" i="5"/>
  <c r="R395" i="5"/>
  <c r="Q395" i="5"/>
  <c r="P395" i="5"/>
  <c r="K395" i="5"/>
  <c r="H395" i="5"/>
  <c r="I395" i="5" s="1"/>
  <c r="G395" i="5"/>
  <c r="A395" i="5"/>
  <c r="U394" i="5"/>
  <c r="T394" i="5"/>
  <c r="S394" i="5"/>
  <c r="R394" i="5"/>
  <c r="Q394" i="5"/>
  <c r="P394" i="5"/>
  <c r="K394" i="5"/>
  <c r="I394" i="5"/>
  <c r="H394" i="5"/>
  <c r="G394" i="5"/>
  <c r="U393" i="5"/>
  <c r="T393" i="5"/>
  <c r="S393" i="5"/>
  <c r="R393" i="5"/>
  <c r="Q393" i="5"/>
  <c r="P393" i="5"/>
  <c r="K393" i="5"/>
  <c r="H393" i="5"/>
  <c r="I393" i="5" s="1"/>
  <c r="G393" i="5"/>
  <c r="U392" i="5"/>
  <c r="T392" i="5"/>
  <c r="S392" i="5"/>
  <c r="R392" i="5"/>
  <c r="Q392" i="5"/>
  <c r="P392" i="5"/>
  <c r="K392" i="5"/>
  <c r="H392" i="5"/>
  <c r="I392" i="5" s="1"/>
  <c r="G392" i="5"/>
  <c r="U391" i="5"/>
  <c r="T391" i="5"/>
  <c r="S391" i="5"/>
  <c r="R391" i="5"/>
  <c r="Q391" i="5"/>
  <c r="P391" i="5"/>
  <c r="K391" i="5"/>
  <c r="H391" i="5"/>
  <c r="G391" i="5"/>
  <c r="I391" i="5" s="1"/>
  <c r="U390" i="5"/>
  <c r="T390" i="5"/>
  <c r="S390" i="5"/>
  <c r="R390" i="5"/>
  <c r="Q390" i="5"/>
  <c r="P390" i="5"/>
  <c r="K390" i="5"/>
  <c r="I390" i="5"/>
  <c r="H390" i="5"/>
  <c r="G390" i="5"/>
  <c r="A390" i="5"/>
  <c r="U389" i="5"/>
  <c r="T389" i="5"/>
  <c r="S389" i="5"/>
  <c r="R389" i="5"/>
  <c r="Q389" i="5"/>
  <c r="P389" i="5"/>
  <c r="K389" i="5"/>
  <c r="I389" i="5"/>
  <c r="H389" i="5"/>
  <c r="G389" i="5"/>
  <c r="A389" i="5"/>
  <c r="U388" i="5"/>
  <c r="T388" i="5"/>
  <c r="S388" i="5"/>
  <c r="R388" i="5"/>
  <c r="Q388" i="5"/>
  <c r="P388" i="5"/>
  <c r="K388" i="5"/>
  <c r="H388" i="5"/>
  <c r="G388" i="5"/>
  <c r="I388" i="5" s="1"/>
  <c r="A388" i="5"/>
  <c r="U387" i="5"/>
  <c r="T387" i="5"/>
  <c r="S387" i="5"/>
  <c r="R387" i="5"/>
  <c r="Q387" i="5"/>
  <c r="P387" i="5"/>
  <c r="K387" i="5"/>
  <c r="H387" i="5"/>
  <c r="G387" i="5"/>
  <c r="A387" i="5"/>
  <c r="Y386" i="5"/>
  <c r="X386" i="5"/>
  <c r="W386" i="5"/>
  <c r="V386" i="5"/>
  <c r="S386" i="5"/>
  <c r="R386" i="5"/>
  <c r="Q386" i="5"/>
  <c r="P386" i="5"/>
  <c r="O386" i="5"/>
  <c r="N386" i="5"/>
  <c r="M386" i="5"/>
  <c r="L386" i="5"/>
  <c r="J386" i="5"/>
  <c r="K386" i="5" s="1"/>
  <c r="I386" i="5"/>
  <c r="H386" i="5"/>
  <c r="F386" i="5"/>
  <c r="G386" i="5" s="1"/>
  <c r="E386" i="5"/>
  <c r="D386" i="5"/>
  <c r="A386" i="5"/>
  <c r="U385" i="5"/>
  <c r="T385" i="5"/>
  <c r="S385" i="5"/>
  <c r="R385" i="5"/>
  <c r="Q385" i="5"/>
  <c r="P385" i="5"/>
  <c r="K385" i="5"/>
  <c r="H385" i="5"/>
  <c r="I385" i="5" s="1"/>
  <c r="G385" i="5"/>
  <c r="A385" i="5"/>
  <c r="U384" i="5"/>
  <c r="T384" i="5"/>
  <c r="S384" i="5"/>
  <c r="R384" i="5"/>
  <c r="Q384" i="5"/>
  <c r="P384" i="5"/>
  <c r="K384" i="5"/>
  <c r="I384" i="5"/>
  <c r="H384" i="5"/>
  <c r="G384" i="5"/>
  <c r="U383" i="5"/>
  <c r="T383" i="5"/>
  <c r="S383" i="5"/>
  <c r="R383" i="5"/>
  <c r="Q383" i="5"/>
  <c r="P383" i="5"/>
  <c r="K383" i="5"/>
  <c r="I383" i="5"/>
  <c r="H383" i="5"/>
  <c r="G383" i="5"/>
  <c r="U382" i="5"/>
  <c r="T382" i="5"/>
  <c r="S382" i="5"/>
  <c r="R382" i="5"/>
  <c r="Q382" i="5"/>
  <c r="P382" i="5"/>
  <c r="K382" i="5"/>
  <c r="H382" i="5"/>
  <c r="G382" i="5"/>
  <c r="U381" i="5"/>
  <c r="T381" i="5"/>
  <c r="S381" i="5"/>
  <c r="R381" i="5"/>
  <c r="Q381" i="5"/>
  <c r="P381" i="5"/>
  <c r="K381" i="5"/>
  <c r="H381" i="5"/>
  <c r="I381" i="5" s="1"/>
  <c r="G381" i="5"/>
  <c r="U380" i="5"/>
  <c r="T380" i="5"/>
  <c r="S380" i="5"/>
  <c r="R380" i="5"/>
  <c r="Q380" i="5"/>
  <c r="P380" i="5"/>
  <c r="K380" i="5"/>
  <c r="H380" i="5"/>
  <c r="G380" i="5"/>
  <c r="I380" i="5" s="1"/>
  <c r="A380" i="5"/>
  <c r="U379" i="5"/>
  <c r="T379" i="5"/>
  <c r="S379" i="5"/>
  <c r="R379" i="5"/>
  <c r="Q379" i="5"/>
  <c r="P379" i="5"/>
  <c r="K379" i="5"/>
  <c r="H379" i="5"/>
  <c r="G379" i="5"/>
  <c r="A379" i="5"/>
  <c r="U378" i="5"/>
  <c r="T378" i="5"/>
  <c r="S378" i="5"/>
  <c r="R378" i="5"/>
  <c r="Q378" i="5"/>
  <c r="P378" i="5"/>
  <c r="K378" i="5"/>
  <c r="H378" i="5"/>
  <c r="I378" i="5" s="1"/>
  <c r="G378" i="5"/>
  <c r="A378" i="5"/>
  <c r="U377" i="5"/>
  <c r="T377" i="5"/>
  <c r="S377" i="5"/>
  <c r="R377" i="5"/>
  <c r="Q377" i="5"/>
  <c r="P377" i="5"/>
  <c r="K377" i="5"/>
  <c r="H377" i="5"/>
  <c r="I377" i="5" s="1"/>
  <c r="G377" i="5"/>
  <c r="A377" i="5"/>
  <c r="Y376" i="5"/>
  <c r="X376" i="5"/>
  <c r="W376" i="5"/>
  <c r="O376" i="5"/>
  <c r="N376" i="5"/>
  <c r="M376" i="5"/>
  <c r="L376" i="5"/>
  <c r="J376" i="5"/>
  <c r="F376" i="5"/>
  <c r="G376" i="5" s="1"/>
  <c r="E376" i="5"/>
  <c r="K376" i="5" s="1"/>
  <c r="D376" i="5"/>
  <c r="A376" i="5"/>
  <c r="U375" i="5"/>
  <c r="T375" i="5"/>
  <c r="S375" i="5"/>
  <c r="R375" i="5"/>
  <c r="Q375" i="5"/>
  <c r="P375" i="5"/>
  <c r="K375" i="5"/>
  <c r="H375" i="5"/>
  <c r="G375" i="5"/>
  <c r="A375" i="5"/>
  <c r="U374" i="5"/>
  <c r="T374" i="5"/>
  <c r="S374" i="5"/>
  <c r="R374" i="5"/>
  <c r="Q374" i="5"/>
  <c r="P374" i="5"/>
  <c r="K374" i="5"/>
  <c r="H374" i="5"/>
  <c r="I374" i="5" s="1"/>
  <c r="G374" i="5"/>
  <c r="U373" i="5"/>
  <c r="T373" i="5"/>
  <c r="S373" i="5"/>
  <c r="R373" i="5"/>
  <c r="Q373" i="5"/>
  <c r="P373" i="5"/>
  <c r="K373" i="5"/>
  <c r="I373" i="5"/>
  <c r="H373" i="5"/>
  <c r="G373" i="5"/>
  <c r="U372" i="5"/>
  <c r="T372" i="5"/>
  <c r="S372" i="5"/>
  <c r="R372" i="5"/>
  <c r="Q372" i="5"/>
  <c r="P372" i="5"/>
  <c r="K372" i="5"/>
  <c r="I372" i="5"/>
  <c r="H372" i="5"/>
  <c r="G372" i="5"/>
  <c r="U371" i="5"/>
  <c r="T371" i="5"/>
  <c r="S371" i="5"/>
  <c r="R371" i="5"/>
  <c r="Q371" i="5"/>
  <c r="P371" i="5"/>
  <c r="K371" i="5"/>
  <c r="H371" i="5"/>
  <c r="G371" i="5"/>
  <c r="U370" i="5"/>
  <c r="T370" i="5"/>
  <c r="S370" i="5"/>
  <c r="R370" i="5"/>
  <c r="Q370" i="5"/>
  <c r="P370" i="5"/>
  <c r="K370" i="5"/>
  <c r="H370" i="5"/>
  <c r="I370" i="5" s="1"/>
  <c r="G370" i="5"/>
  <c r="A370" i="5"/>
  <c r="U369" i="5"/>
  <c r="T369" i="5"/>
  <c r="S369" i="5"/>
  <c r="R369" i="5"/>
  <c r="Q369" i="5"/>
  <c r="P369" i="5"/>
  <c r="K369" i="5"/>
  <c r="H369" i="5"/>
  <c r="I369" i="5" s="1"/>
  <c r="G369" i="5"/>
  <c r="A369" i="5"/>
  <c r="U368" i="5"/>
  <c r="T368" i="5"/>
  <c r="S368" i="5"/>
  <c r="R368" i="5"/>
  <c r="Q368" i="5"/>
  <c r="P368" i="5"/>
  <c r="K368" i="5"/>
  <c r="H368" i="5"/>
  <c r="G368" i="5"/>
  <c r="A368" i="5"/>
  <c r="U367" i="5"/>
  <c r="T367" i="5"/>
  <c r="S367" i="5"/>
  <c r="R367" i="5"/>
  <c r="Q367" i="5"/>
  <c r="P367" i="5"/>
  <c r="K367" i="5"/>
  <c r="H367" i="5"/>
  <c r="I367" i="5" s="1"/>
  <c r="G367" i="5"/>
  <c r="A367" i="5"/>
  <c r="W366" i="5"/>
  <c r="V366" i="5"/>
  <c r="O366" i="5"/>
  <c r="N366" i="5"/>
  <c r="M366" i="5"/>
  <c r="L366" i="5"/>
  <c r="J366" i="5"/>
  <c r="F366" i="5"/>
  <c r="G366" i="5" s="1"/>
  <c r="E366" i="5"/>
  <c r="D366" i="5"/>
  <c r="A366" i="5"/>
  <c r="U365" i="5"/>
  <c r="T365" i="5"/>
  <c r="S365" i="5"/>
  <c r="R365" i="5"/>
  <c r="Q365" i="5"/>
  <c r="P365" i="5"/>
  <c r="K365" i="5"/>
  <c r="H365" i="5"/>
  <c r="I365" i="5" s="1"/>
  <c r="G365" i="5"/>
  <c r="A365" i="5"/>
  <c r="U364" i="5"/>
  <c r="T364" i="5"/>
  <c r="S364" i="5"/>
  <c r="R364" i="5"/>
  <c r="Q364" i="5"/>
  <c r="P364" i="5"/>
  <c r="K364" i="5"/>
  <c r="H364" i="5"/>
  <c r="G364" i="5"/>
  <c r="U363" i="5"/>
  <c r="T363" i="5"/>
  <c r="S363" i="5"/>
  <c r="R363" i="5"/>
  <c r="Q363" i="5"/>
  <c r="P363" i="5"/>
  <c r="K363" i="5"/>
  <c r="I363" i="5"/>
  <c r="H363" i="5"/>
  <c r="G363" i="5"/>
  <c r="U362" i="5"/>
  <c r="T362" i="5"/>
  <c r="S362" i="5"/>
  <c r="R362" i="5"/>
  <c r="Q362" i="5"/>
  <c r="P362" i="5"/>
  <c r="K362" i="5"/>
  <c r="I362" i="5"/>
  <c r="H362" i="5"/>
  <c r="G362" i="5"/>
  <c r="U361" i="5"/>
  <c r="T361" i="5"/>
  <c r="S361" i="5"/>
  <c r="R361" i="5"/>
  <c r="Q361" i="5"/>
  <c r="P361" i="5"/>
  <c r="K361" i="5"/>
  <c r="I361" i="5"/>
  <c r="H361" i="5"/>
  <c r="G361" i="5"/>
  <c r="A361" i="5"/>
  <c r="U360" i="5"/>
  <c r="T360" i="5"/>
  <c r="S360" i="5"/>
  <c r="R360" i="5"/>
  <c r="Q360" i="5"/>
  <c r="P360" i="5"/>
  <c r="K360" i="5"/>
  <c r="H360" i="5"/>
  <c r="I360" i="5" s="1"/>
  <c r="G360" i="5"/>
  <c r="A360" i="5"/>
  <c r="U359" i="5"/>
  <c r="T359" i="5"/>
  <c r="S359" i="5"/>
  <c r="R359" i="5"/>
  <c r="Q359" i="5"/>
  <c r="P359" i="5"/>
  <c r="K359" i="5"/>
  <c r="I359" i="5"/>
  <c r="H359" i="5"/>
  <c r="G359" i="5"/>
  <c r="A359" i="5"/>
  <c r="U358" i="5"/>
  <c r="T358" i="5"/>
  <c r="T366" i="5" s="1"/>
  <c r="S358" i="5"/>
  <c r="R358" i="5"/>
  <c r="Q358" i="5"/>
  <c r="P358" i="5"/>
  <c r="K358" i="5"/>
  <c r="H358" i="5"/>
  <c r="G358" i="5"/>
  <c r="A358" i="5"/>
  <c r="Y357" i="5"/>
  <c r="X357" i="5"/>
  <c r="W357" i="5"/>
  <c r="V357" i="5"/>
  <c r="S357" i="5"/>
  <c r="R357" i="5"/>
  <c r="Q357" i="5"/>
  <c r="P357" i="5"/>
  <c r="O357" i="5"/>
  <c r="N357" i="5"/>
  <c r="M357" i="5"/>
  <c r="L357" i="5"/>
  <c r="J357" i="5"/>
  <c r="K357" i="5" s="1"/>
  <c r="H357" i="5"/>
  <c r="F357" i="5"/>
  <c r="G357" i="5" s="1"/>
  <c r="E357" i="5"/>
  <c r="D357" i="5"/>
  <c r="A357" i="5"/>
  <c r="U356" i="5"/>
  <c r="T356" i="5"/>
  <c r="S356" i="5"/>
  <c r="R356" i="5"/>
  <c r="Q356" i="5"/>
  <c r="P356" i="5"/>
  <c r="K356" i="5"/>
  <c r="H356" i="5"/>
  <c r="I356" i="5" s="1"/>
  <c r="G356" i="5"/>
  <c r="A356" i="5"/>
  <c r="U355" i="5"/>
  <c r="T355" i="5"/>
  <c r="S355" i="5"/>
  <c r="R355" i="5"/>
  <c r="Q355" i="5"/>
  <c r="P355" i="5"/>
  <c r="K355" i="5"/>
  <c r="H355" i="5"/>
  <c r="G355" i="5"/>
  <c r="I355" i="5" s="1"/>
  <c r="U354" i="5"/>
  <c r="T354" i="5"/>
  <c r="S354" i="5"/>
  <c r="R354" i="5"/>
  <c r="Q354" i="5"/>
  <c r="P354" i="5"/>
  <c r="K354" i="5"/>
  <c r="I354" i="5"/>
  <c r="H354" i="5"/>
  <c r="G354" i="5"/>
  <c r="U353" i="5"/>
  <c r="T353" i="5"/>
  <c r="S353" i="5"/>
  <c r="R353" i="5"/>
  <c r="Q353" i="5"/>
  <c r="P353" i="5"/>
  <c r="K353" i="5"/>
  <c r="H353" i="5"/>
  <c r="I353" i="5" s="1"/>
  <c r="G353" i="5"/>
  <c r="U352" i="5"/>
  <c r="T352" i="5"/>
  <c r="S352" i="5"/>
  <c r="R352" i="5"/>
  <c r="Q352" i="5"/>
  <c r="P352" i="5"/>
  <c r="K352" i="5"/>
  <c r="H352" i="5"/>
  <c r="I352" i="5" s="1"/>
  <c r="G352" i="5"/>
  <c r="A352" i="5"/>
  <c r="U351" i="5"/>
  <c r="T351" i="5"/>
  <c r="S351" i="5"/>
  <c r="R351" i="5"/>
  <c r="Q351" i="5"/>
  <c r="P351" i="5"/>
  <c r="K351" i="5"/>
  <c r="H351" i="5"/>
  <c r="I351" i="5" s="1"/>
  <c r="G351" i="5"/>
  <c r="A351" i="5"/>
  <c r="U350" i="5"/>
  <c r="T350" i="5"/>
  <c r="S350" i="5"/>
  <c r="R350" i="5"/>
  <c r="Q350" i="5"/>
  <c r="P350" i="5"/>
  <c r="K350" i="5"/>
  <c r="H350" i="5"/>
  <c r="I350" i="5" s="1"/>
  <c r="G350" i="5"/>
  <c r="A350" i="5"/>
  <c r="U349" i="5"/>
  <c r="T349" i="5"/>
  <c r="S349" i="5"/>
  <c r="R349" i="5"/>
  <c r="Q349" i="5"/>
  <c r="P349" i="5"/>
  <c r="K349" i="5"/>
  <c r="I349" i="5"/>
  <c r="H349" i="5"/>
  <c r="G349" i="5"/>
  <c r="A349" i="5"/>
  <c r="V348" i="5"/>
  <c r="U348" i="5"/>
  <c r="R348" i="5"/>
  <c r="O348" i="5"/>
  <c r="N348" i="5"/>
  <c r="M348" i="5"/>
  <c r="L348" i="5"/>
  <c r="P348" i="5" s="1"/>
  <c r="J348" i="5"/>
  <c r="G348" i="5"/>
  <c r="F348" i="5"/>
  <c r="E348" i="5"/>
  <c r="D348" i="5"/>
  <c r="A348" i="5"/>
  <c r="U347" i="5"/>
  <c r="T347" i="5"/>
  <c r="S347" i="5"/>
  <c r="R347" i="5"/>
  <c r="Q347" i="5"/>
  <c r="P347" i="5"/>
  <c r="K347" i="5"/>
  <c r="H347" i="5"/>
  <c r="I347" i="5" s="1"/>
  <c r="G347" i="5"/>
  <c r="A347" i="5"/>
  <c r="U346" i="5"/>
  <c r="T346" i="5"/>
  <c r="S346" i="5"/>
  <c r="R346" i="5"/>
  <c r="Q346" i="5"/>
  <c r="P346" i="5"/>
  <c r="K346" i="5"/>
  <c r="H346" i="5"/>
  <c r="G346" i="5"/>
  <c r="U345" i="5"/>
  <c r="T345" i="5"/>
  <c r="S345" i="5"/>
  <c r="R345" i="5"/>
  <c r="Q345" i="5"/>
  <c r="P345" i="5"/>
  <c r="K345" i="5"/>
  <c r="I345" i="5"/>
  <c r="H345" i="5"/>
  <c r="G345" i="5"/>
  <c r="U344" i="5"/>
  <c r="T344" i="5"/>
  <c r="S344" i="5"/>
  <c r="R344" i="5"/>
  <c r="Q344" i="5"/>
  <c r="P344" i="5"/>
  <c r="K344" i="5"/>
  <c r="I344" i="5"/>
  <c r="H344" i="5"/>
  <c r="G344" i="5"/>
  <c r="U343" i="5"/>
  <c r="T343" i="5"/>
  <c r="S343" i="5"/>
  <c r="R343" i="5"/>
  <c r="Q343" i="5"/>
  <c r="P343" i="5"/>
  <c r="K343" i="5"/>
  <c r="I343" i="5"/>
  <c r="H343" i="5"/>
  <c r="G343" i="5"/>
  <c r="A343" i="5"/>
  <c r="U342" i="5"/>
  <c r="T342" i="5"/>
  <c r="S342" i="5"/>
  <c r="R342" i="5"/>
  <c r="Q342" i="5"/>
  <c r="P342" i="5"/>
  <c r="K342" i="5"/>
  <c r="H342" i="5"/>
  <c r="I342" i="5" s="1"/>
  <c r="G342" i="5"/>
  <c r="A342" i="5"/>
  <c r="U341" i="5"/>
  <c r="T341" i="5"/>
  <c r="S341" i="5"/>
  <c r="R341" i="5"/>
  <c r="Q341" i="5"/>
  <c r="P341" i="5"/>
  <c r="K341" i="5"/>
  <c r="I341" i="5"/>
  <c r="H341" i="5"/>
  <c r="G341" i="5"/>
  <c r="A341" i="5"/>
  <c r="U340" i="5"/>
  <c r="T340" i="5"/>
  <c r="T348" i="5" s="1"/>
  <c r="S340" i="5"/>
  <c r="R340" i="5"/>
  <c r="Q340" i="5"/>
  <c r="P340" i="5"/>
  <c r="K340" i="5"/>
  <c r="H340" i="5"/>
  <c r="G340" i="5"/>
  <c r="A340" i="5"/>
  <c r="Y339" i="5"/>
  <c r="X339" i="5"/>
  <c r="W339" i="5"/>
  <c r="V339" i="5"/>
  <c r="R339" i="5"/>
  <c r="O339" i="5"/>
  <c r="N339" i="5"/>
  <c r="M339" i="5"/>
  <c r="L339" i="5"/>
  <c r="J339" i="5"/>
  <c r="K339" i="5" s="1"/>
  <c r="H339" i="5"/>
  <c r="I339" i="5" s="1"/>
  <c r="G339" i="5"/>
  <c r="F339" i="5"/>
  <c r="E339" i="5"/>
  <c r="D339" i="5"/>
  <c r="A339" i="5"/>
  <c r="U338" i="5"/>
  <c r="T338" i="5"/>
  <c r="S338" i="5"/>
  <c r="R338" i="5"/>
  <c r="Q338" i="5"/>
  <c r="P338" i="5"/>
  <c r="K338" i="5"/>
  <c r="H338" i="5"/>
  <c r="I338" i="5" s="1"/>
  <c r="G338" i="5"/>
  <c r="A338" i="5"/>
  <c r="U337" i="5"/>
  <c r="T337" i="5"/>
  <c r="S337" i="5"/>
  <c r="R337" i="5"/>
  <c r="Q337" i="5"/>
  <c r="P337" i="5"/>
  <c r="K337" i="5"/>
  <c r="H337" i="5"/>
  <c r="I337" i="5" s="1"/>
  <c r="G337" i="5"/>
  <c r="U336" i="5"/>
  <c r="T336" i="5"/>
  <c r="S336" i="5"/>
  <c r="R336" i="5"/>
  <c r="Q336" i="5"/>
  <c r="P336" i="5"/>
  <c r="K336" i="5"/>
  <c r="I336" i="5"/>
  <c r="H336" i="5"/>
  <c r="G336" i="5"/>
  <c r="U335" i="5"/>
  <c r="T335" i="5"/>
  <c r="S335" i="5"/>
  <c r="R335" i="5"/>
  <c r="Q335" i="5"/>
  <c r="P335" i="5"/>
  <c r="K335" i="5"/>
  <c r="H335" i="5"/>
  <c r="G335" i="5"/>
  <c r="U334" i="5"/>
  <c r="T334" i="5"/>
  <c r="S334" i="5"/>
  <c r="R334" i="5"/>
  <c r="Q334" i="5"/>
  <c r="P334" i="5"/>
  <c r="K334" i="5"/>
  <c r="H334" i="5"/>
  <c r="I334" i="5" s="1"/>
  <c r="G334" i="5"/>
  <c r="A334" i="5"/>
  <c r="U333" i="5"/>
  <c r="T333" i="5"/>
  <c r="S333" i="5"/>
  <c r="R333" i="5"/>
  <c r="Q333" i="5"/>
  <c r="P333" i="5"/>
  <c r="K333" i="5"/>
  <c r="I333" i="5"/>
  <c r="H333" i="5"/>
  <c r="G333" i="5"/>
  <c r="A333" i="5"/>
  <c r="U332" i="5"/>
  <c r="T332" i="5"/>
  <c r="S332" i="5"/>
  <c r="R332" i="5"/>
  <c r="Q332" i="5"/>
  <c r="P332" i="5"/>
  <c r="K332" i="5"/>
  <c r="H332" i="5"/>
  <c r="I332" i="5" s="1"/>
  <c r="G332" i="5"/>
  <c r="A332" i="5"/>
  <c r="U331" i="5"/>
  <c r="T331" i="5"/>
  <c r="T339" i="5" s="1"/>
  <c r="S331" i="5"/>
  <c r="R331" i="5"/>
  <c r="Q331" i="5"/>
  <c r="P331" i="5"/>
  <c r="K331" i="5"/>
  <c r="H331" i="5"/>
  <c r="I331" i="5" s="1"/>
  <c r="G331" i="5"/>
  <c r="A331" i="5"/>
  <c r="W330" i="5"/>
  <c r="U330" i="5"/>
  <c r="O330" i="5"/>
  <c r="Q330" i="5" s="1"/>
  <c r="N330" i="5"/>
  <c r="M330" i="5"/>
  <c r="L330" i="5"/>
  <c r="K330" i="5"/>
  <c r="J330" i="5"/>
  <c r="F330" i="5"/>
  <c r="E330" i="5"/>
  <c r="Y330" i="5" s="1"/>
  <c r="D330" i="5"/>
  <c r="A330" i="5"/>
  <c r="U329" i="5"/>
  <c r="T329" i="5"/>
  <c r="S329" i="5"/>
  <c r="R329" i="5"/>
  <c r="Q329" i="5"/>
  <c r="P329" i="5"/>
  <c r="K329" i="5"/>
  <c r="I329" i="5"/>
  <c r="H329" i="5"/>
  <c r="G329" i="5"/>
  <c r="A329" i="5"/>
  <c r="U328" i="5"/>
  <c r="T328" i="5"/>
  <c r="S328" i="5"/>
  <c r="R328" i="5"/>
  <c r="Q328" i="5"/>
  <c r="P328" i="5"/>
  <c r="K328" i="5"/>
  <c r="H328" i="5"/>
  <c r="G328" i="5"/>
  <c r="U327" i="5"/>
  <c r="T327" i="5"/>
  <c r="S327" i="5"/>
  <c r="R327" i="5"/>
  <c r="Q327" i="5"/>
  <c r="P327" i="5"/>
  <c r="K327" i="5"/>
  <c r="H327" i="5"/>
  <c r="I327" i="5" s="1"/>
  <c r="G327" i="5"/>
  <c r="U326" i="5"/>
  <c r="T326" i="5"/>
  <c r="S326" i="5"/>
  <c r="R326" i="5"/>
  <c r="Q326" i="5"/>
  <c r="P326" i="5"/>
  <c r="K326" i="5"/>
  <c r="H326" i="5"/>
  <c r="I326" i="5" s="1"/>
  <c r="G326" i="5"/>
  <c r="U325" i="5"/>
  <c r="T325" i="5"/>
  <c r="S325" i="5"/>
  <c r="R325" i="5"/>
  <c r="Q325" i="5"/>
  <c r="P325" i="5"/>
  <c r="K325" i="5"/>
  <c r="I325" i="5"/>
  <c r="H325" i="5"/>
  <c r="G325" i="5"/>
  <c r="A325" i="5"/>
  <c r="U324" i="5"/>
  <c r="T324" i="5"/>
  <c r="S324" i="5"/>
  <c r="R324" i="5"/>
  <c r="Q324" i="5"/>
  <c r="P324" i="5"/>
  <c r="K324" i="5"/>
  <c r="H324" i="5"/>
  <c r="I324" i="5" s="1"/>
  <c r="G324" i="5"/>
  <c r="A324" i="5"/>
  <c r="U323" i="5"/>
  <c r="T323" i="5"/>
  <c r="S323" i="5"/>
  <c r="R323" i="5"/>
  <c r="Q323" i="5"/>
  <c r="P323" i="5"/>
  <c r="K323" i="5"/>
  <c r="H323" i="5"/>
  <c r="G323" i="5"/>
  <c r="A323" i="5"/>
  <c r="U322" i="5"/>
  <c r="T322" i="5"/>
  <c r="S322" i="5"/>
  <c r="R322" i="5"/>
  <c r="Q322" i="5"/>
  <c r="P322" i="5"/>
  <c r="K322" i="5"/>
  <c r="H322" i="5"/>
  <c r="G322" i="5"/>
  <c r="A322" i="5"/>
  <c r="Y321" i="5"/>
  <c r="X321" i="5"/>
  <c r="W321" i="5"/>
  <c r="V321" i="5"/>
  <c r="S321" i="5"/>
  <c r="R321" i="5"/>
  <c r="Q321" i="5"/>
  <c r="O321" i="5"/>
  <c r="P321" i="5" s="1"/>
  <c r="N321" i="5"/>
  <c r="M321" i="5"/>
  <c r="L321" i="5"/>
  <c r="U321" i="5" s="1"/>
  <c r="K321" i="5"/>
  <c r="J321" i="5"/>
  <c r="I321" i="5"/>
  <c r="H321" i="5"/>
  <c r="F321" i="5"/>
  <c r="G321" i="5" s="1"/>
  <c r="E321" i="5"/>
  <c r="D321" i="5"/>
  <c r="A321" i="5"/>
  <c r="U320" i="5"/>
  <c r="T320" i="5"/>
  <c r="S320" i="5"/>
  <c r="R320" i="5"/>
  <c r="Q320" i="5"/>
  <c r="P320" i="5"/>
  <c r="K320" i="5"/>
  <c r="I320" i="5"/>
  <c r="H320" i="5"/>
  <c r="G320" i="5"/>
  <c r="A320" i="5"/>
  <c r="U319" i="5"/>
  <c r="T319" i="5"/>
  <c r="S319" i="5"/>
  <c r="R319" i="5"/>
  <c r="Q319" i="5"/>
  <c r="P319" i="5"/>
  <c r="K319" i="5"/>
  <c r="H319" i="5"/>
  <c r="I319" i="5" s="1"/>
  <c r="G319" i="5"/>
  <c r="U318" i="5"/>
  <c r="T318" i="5"/>
  <c r="S318" i="5"/>
  <c r="R318" i="5"/>
  <c r="Q318" i="5"/>
  <c r="P318" i="5"/>
  <c r="K318" i="5"/>
  <c r="I318" i="5"/>
  <c r="H318" i="5"/>
  <c r="G318" i="5"/>
  <c r="U317" i="5"/>
  <c r="T317" i="5"/>
  <c r="S317" i="5"/>
  <c r="R317" i="5"/>
  <c r="Q317" i="5"/>
  <c r="P317" i="5"/>
  <c r="K317" i="5"/>
  <c r="H317" i="5"/>
  <c r="G317" i="5"/>
  <c r="U316" i="5"/>
  <c r="T316" i="5"/>
  <c r="S316" i="5"/>
  <c r="R316" i="5"/>
  <c r="Q316" i="5"/>
  <c r="P316" i="5"/>
  <c r="K316" i="5"/>
  <c r="I316" i="5"/>
  <c r="H316" i="5"/>
  <c r="G316" i="5"/>
  <c r="A316" i="5"/>
  <c r="U315" i="5"/>
  <c r="T315" i="5"/>
  <c r="S315" i="5"/>
  <c r="R315" i="5"/>
  <c r="Q315" i="5"/>
  <c r="P315" i="5"/>
  <c r="K315" i="5"/>
  <c r="H315" i="5"/>
  <c r="I315" i="5" s="1"/>
  <c r="G315" i="5"/>
  <c r="A315" i="5"/>
  <c r="U314" i="5"/>
  <c r="T314" i="5"/>
  <c r="S314" i="5"/>
  <c r="R314" i="5"/>
  <c r="Q314" i="5"/>
  <c r="P314" i="5"/>
  <c r="K314" i="5"/>
  <c r="H314" i="5"/>
  <c r="G314" i="5"/>
  <c r="A314" i="5"/>
  <c r="U313" i="5"/>
  <c r="T313" i="5"/>
  <c r="T321" i="5" s="1"/>
  <c r="S313" i="5"/>
  <c r="R313" i="5"/>
  <c r="Q313" i="5"/>
  <c r="P313" i="5"/>
  <c r="K313" i="5"/>
  <c r="H313" i="5"/>
  <c r="G313" i="5"/>
  <c r="I313" i="5" s="1"/>
  <c r="A313" i="5"/>
  <c r="V312" i="5"/>
  <c r="U312" i="5"/>
  <c r="S312" i="5"/>
  <c r="O312" i="5"/>
  <c r="Q312" i="5" s="1"/>
  <c r="N312" i="5"/>
  <c r="M312" i="5"/>
  <c r="L312" i="5"/>
  <c r="R312" i="5" s="1"/>
  <c r="J312" i="5"/>
  <c r="G312" i="5"/>
  <c r="F312" i="5"/>
  <c r="E312" i="5"/>
  <c r="D312" i="5"/>
  <c r="A312" i="5"/>
  <c r="U311" i="5"/>
  <c r="T311" i="5"/>
  <c r="S311" i="5"/>
  <c r="R311" i="5"/>
  <c r="Q311" i="5"/>
  <c r="P311" i="5"/>
  <c r="K311" i="5"/>
  <c r="H311" i="5"/>
  <c r="I311" i="5" s="1"/>
  <c r="G311" i="5"/>
  <c r="A311" i="5"/>
  <c r="U310" i="5"/>
  <c r="T310" i="5"/>
  <c r="S310" i="5"/>
  <c r="R310" i="5"/>
  <c r="Q310" i="5"/>
  <c r="P310" i="5"/>
  <c r="K310" i="5"/>
  <c r="H310" i="5"/>
  <c r="G310" i="5"/>
  <c r="U309" i="5"/>
  <c r="T309" i="5"/>
  <c r="S309" i="5"/>
  <c r="R309" i="5"/>
  <c r="Q309" i="5"/>
  <c r="P309" i="5"/>
  <c r="K309" i="5"/>
  <c r="I309" i="5"/>
  <c r="H309" i="5"/>
  <c r="G309" i="5"/>
  <c r="U308" i="5"/>
  <c r="T308" i="5"/>
  <c r="S308" i="5"/>
  <c r="R308" i="5"/>
  <c r="Q308" i="5"/>
  <c r="P308" i="5"/>
  <c r="K308" i="5"/>
  <c r="I308" i="5"/>
  <c r="H308" i="5"/>
  <c r="G308" i="5"/>
  <c r="U307" i="5"/>
  <c r="T307" i="5"/>
  <c r="S307" i="5"/>
  <c r="R307" i="5"/>
  <c r="Q307" i="5"/>
  <c r="P307" i="5"/>
  <c r="K307" i="5"/>
  <c r="I307" i="5"/>
  <c r="H307" i="5"/>
  <c r="G307" i="5"/>
  <c r="A307" i="5"/>
  <c r="U306" i="5"/>
  <c r="T306" i="5"/>
  <c r="S306" i="5"/>
  <c r="R306" i="5"/>
  <c r="Q306" i="5"/>
  <c r="P306" i="5"/>
  <c r="K306" i="5"/>
  <c r="H306" i="5"/>
  <c r="I306" i="5" s="1"/>
  <c r="G306" i="5"/>
  <c r="A306" i="5"/>
  <c r="U305" i="5"/>
  <c r="T305" i="5"/>
  <c r="S305" i="5"/>
  <c r="R305" i="5"/>
  <c r="Q305" i="5"/>
  <c r="P305" i="5"/>
  <c r="K305" i="5"/>
  <c r="I305" i="5"/>
  <c r="H305" i="5"/>
  <c r="G305" i="5"/>
  <c r="A305" i="5"/>
  <c r="U304" i="5"/>
  <c r="T304" i="5"/>
  <c r="T312" i="5" s="1"/>
  <c r="S304" i="5"/>
  <c r="R304" i="5"/>
  <c r="Q304" i="5"/>
  <c r="P304" i="5"/>
  <c r="K304" i="5"/>
  <c r="H304" i="5"/>
  <c r="G304" i="5"/>
  <c r="A304" i="5"/>
  <c r="Y303" i="5"/>
  <c r="X303" i="5"/>
  <c r="W303" i="5"/>
  <c r="V303" i="5"/>
  <c r="R303" i="5"/>
  <c r="O303" i="5"/>
  <c r="N303" i="5"/>
  <c r="M303" i="5"/>
  <c r="L303" i="5"/>
  <c r="J303" i="5"/>
  <c r="K303" i="5" s="1"/>
  <c r="H303" i="5"/>
  <c r="I303" i="5" s="1"/>
  <c r="G303" i="5"/>
  <c r="F303" i="5"/>
  <c r="E303" i="5"/>
  <c r="D303" i="5"/>
  <c r="A303" i="5"/>
  <c r="U302" i="5"/>
  <c r="T302" i="5"/>
  <c r="S302" i="5"/>
  <c r="R302" i="5"/>
  <c r="Q302" i="5"/>
  <c r="P302" i="5"/>
  <c r="K302" i="5"/>
  <c r="H302" i="5"/>
  <c r="I302" i="5" s="1"/>
  <c r="G302" i="5"/>
  <c r="A302" i="5"/>
  <c r="U301" i="5"/>
  <c r="T301" i="5"/>
  <c r="S301" i="5"/>
  <c r="R301" i="5"/>
  <c r="Q301" i="5"/>
  <c r="P301" i="5"/>
  <c r="K301" i="5"/>
  <c r="H301" i="5"/>
  <c r="I301" i="5" s="1"/>
  <c r="G301" i="5"/>
  <c r="U300" i="5"/>
  <c r="T300" i="5"/>
  <c r="S300" i="5"/>
  <c r="R300" i="5"/>
  <c r="Q300" i="5"/>
  <c r="P300" i="5"/>
  <c r="K300" i="5"/>
  <c r="I300" i="5"/>
  <c r="H300" i="5"/>
  <c r="G300" i="5"/>
  <c r="U299" i="5"/>
  <c r="T299" i="5"/>
  <c r="S299" i="5"/>
  <c r="R299" i="5"/>
  <c r="Q299" i="5"/>
  <c r="P299" i="5"/>
  <c r="K299" i="5"/>
  <c r="H299" i="5"/>
  <c r="G299" i="5"/>
  <c r="U298" i="5"/>
  <c r="T298" i="5"/>
  <c r="S298" i="5"/>
  <c r="R298" i="5"/>
  <c r="Q298" i="5"/>
  <c r="P298" i="5"/>
  <c r="K298" i="5"/>
  <c r="H298" i="5"/>
  <c r="I298" i="5" s="1"/>
  <c r="G298" i="5"/>
  <c r="A298" i="5"/>
  <c r="U297" i="5"/>
  <c r="T297" i="5"/>
  <c r="S297" i="5"/>
  <c r="R297" i="5"/>
  <c r="Q297" i="5"/>
  <c r="P297" i="5"/>
  <c r="K297" i="5"/>
  <c r="I297" i="5"/>
  <c r="H297" i="5"/>
  <c r="G297" i="5"/>
  <c r="A297" i="5"/>
  <c r="U296" i="5"/>
  <c r="T296" i="5"/>
  <c r="S296" i="5"/>
  <c r="R296" i="5"/>
  <c r="Q296" i="5"/>
  <c r="P296" i="5"/>
  <c r="K296" i="5"/>
  <c r="H296" i="5"/>
  <c r="I296" i="5" s="1"/>
  <c r="G296" i="5"/>
  <c r="A296" i="5"/>
  <c r="U295" i="5"/>
  <c r="T295" i="5"/>
  <c r="T303" i="5" s="1"/>
  <c r="S295" i="5"/>
  <c r="R295" i="5"/>
  <c r="Q295" i="5"/>
  <c r="P295" i="5"/>
  <c r="K295" i="5"/>
  <c r="H295" i="5"/>
  <c r="I295" i="5" s="1"/>
  <c r="G295" i="5"/>
  <c r="A295" i="5"/>
  <c r="W294" i="5"/>
  <c r="U294" i="5"/>
  <c r="O294" i="5"/>
  <c r="Q294" i="5" s="1"/>
  <c r="N294" i="5"/>
  <c r="M294" i="5"/>
  <c r="L294" i="5"/>
  <c r="K294" i="5"/>
  <c r="J294" i="5"/>
  <c r="F294" i="5"/>
  <c r="E294" i="5"/>
  <c r="Y294" i="5" s="1"/>
  <c r="D294" i="5"/>
  <c r="A294" i="5"/>
  <c r="U293" i="5"/>
  <c r="T293" i="5"/>
  <c r="S293" i="5"/>
  <c r="R293" i="5"/>
  <c r="Q293" i="5"/>
  <c r="P293" i="5"/>
  <c r="K293" i="5"/>
  <c r="I293" i="5"/>
  <c r="H293" i="5"/>
  <c r="G293" i="5"/>
  <c r="A293" i="5"/>
  <c r="U292" i="5"/>
  <c r="T292" i="5"/>
  <c r="S292" i="5"/>
  <c r="R292" i="5"/>
  <c r="Q292" i="5"/>
  <c r="P292" i="5"/>
  <c r="K292" i="5"/>
  <c r="H292" i="5"/>
  <c r="G292" i="5"/>
  <c r="U291" i="5"/>
  <c r="T291" i="5"/>
  <c r="S291" i="5"/>
  <c r="R291" i="5"/>
  <c r="Q291" i="5"/>
  <c r="P291" i="5"/>
  <c r="K291" i="5"/>
  <c r="H291" i="5"/>
  <c r="I291" i="5" s="1"/>
  <c r="G291" i="5"/>
  <c r="U290" i="5"/>
  <c r="T290" i="5"/>
  <c r="S290" i="5"/>
  <c r="R290" i="5"/>
  <c r="Q290" i="5"/>
  <c r="P290" i="5"/>
  <c r="K290" i="5"/>
  <c r="H290" i="5"/>
  <c r="I290" i="5" s="1"/>
  <c r="G290" i="5"/>
  <c r="U289" i="5"/>
  <c r="T289" i="5"/>
  <c r="S289" i="5"/>
  <c r="R289" i="5"/>
  <c r="Q289" i="5"/>
  <c r="P289" i="5"/>
  <c r="K289" i="5"/>
  <c r="I289" i="5"/>
  <c r="H289" i="5"/>
  <c r="G289" i="5"/>
  <c r="A289" i="5"/>
  <c r="U288" i="5"/>
  <c r="T288" i="5"/>
  <c r="S288" i="5"/>
  <c r="R288" i="5"/>
  <c r="Q288" i="5"/>
  <c r="P288" i="5"/>
  <c r="K288" i="5"/>
  <c r="H288" i="5"/>
  <c r="I288" i="5" s="1"/>
  <c r="G288" i="5"/>
  <c r="A288" i="5"/>
  <c r="U287" i="5"/>
  <c r="T287" i="5"/>
  <c r="S287" i="5"/>
  <c r="R287" i="5"/>
  <c r="Q287" i="5"/>
  <c r="P287" i="5"/>
  <c r="K287" i="5"/>
  <c r="H287" i="5"/>
  <c r="G287" i="5"/>
  <c r="A287" i="5"/>
  <c r="U286" i="5"/>
  <c r="T286" i="5"/>
  <c r="S286" i="5"/>
  <c r="R286" i="5"/>
  <c r="Q286" i="5"/>
  <c r="P286" i="5"/>
  <c r="K286" i="5"/>
  <c r="H286" i="5"/>
  <c r="G286" i="5"/>
  <c r="A286" i="5"/>
  <c r="Y285" i="5"/>
  <c r="W285" i="5"/>
  <c r="V285" i="5"/>
  <c r="O285" i="5"/>
  <c r="Q285" i="5" s="1"/>
  <c r="N285" i="5"/>
  <c r="M285" i="5"/>
  <c r="L285" i="5"/>
  <c r="J285" i="5"/>
  <c r="K285" i="5" s="1"/>
  <c r="F285" i="5"/>
  <c r="G285" i="5" s="1"/>
  <c r="E285" i="5"/>
  <c r="D285" i="5"/>
  <c r="A285" i="5"/>
  <c r="U284" i="5"/>
  <c r="T284" i="5"/>
  <c r="S284" i="5"/>
  <c r="R284" i="5"/>
  <c r="Q284" i="5"/>
  <c r="P284" i="5"/>
  <c r="K284" i="5"/>
  <c r="H284" i="5"/>
  <c r="I284" i="5" s="1"/>
  <c r="G284" i="5"/>
  <c r="A284" i="5"/>
  <c r="U283" i="5"/>
  <c r="T283" i="5"/>
  <c r="S283" i="5"/>
  <c r="R283" i="5"/>
  <c r="Q283" i="5"/>
  <c r="P283" i="5"/>
  <c r="K283" i="5"/>
  <c r="H283" i="5"/>
  <c r="I283" i="5" s="1"/>
  <c r="G283" i="5"/>
  <c r="U282" i="5"/>
  <c r="T282" i="5"/>
  <c r="S282" i="5"/>
  <c r="R282" i="5"/>
  <c r="Q282" i="5"/>
  <c r="P282" i="5"/>
  <c r="K282" i="5"/>
  <c r="H282" i="5"/>
  <c r="G282" i="5"/>
  <c r="I282" i="5" s="1"/>
  <c r="U281" i="5"/>
  <c r="T281" i="5"/>
  <c r="S281" i="5"/>
  <c r="R281" i="5"/>
  <c r="Q281" i="5"/>
  <c r="P281" i="5"/>
  <c r="K281" i="5"/>
  <c r="I281" i="5"/>
  <c r="H281" i="5"/>
  <c r="G281" i="5"/>
  <c r="U280" i="5"/>
  <c r="T280" i="5"/>
  <c r="S280" i="5"/>
  <c r="R280" i="5"/>
  <c r="Q280" i="5"/>
  <c r="P280" i="5"/>
  <c r="K280" i="5"/>
  <c r="I280" i="5"/>
  <c r="H280" i="5"/>
  <c r="G280" i="5"/>
  <c r="A280" i="5"/>
  <c r="U279" i="5"/>
  <c r="T279" i="5"/>
  <c r="S279" i="5"/>
  <c r="R279" i="5"/>
  <c r="Q279" i="5"/>
  <c r="P279" i="5"/>
  <c r="K279" i="5"/>
  <c r="H279" i="5"/>
  <c r="I279" i="5" s="1"/>
  <c r="G279" i="5"/>
  <c r="A279" i="5"/>
  <c r="U278" i="5"/>
  <c r="T278" i="5"/>
  <c r="T285" i="5" s="1"/>
  <c r="S278" i="5"/>
  <c r="R278" i="5"/>
  <c r="Q278" i="5"/>
  <c r="P278" i="5"/>
  <c r="K278" i="5"/>
  <c r="H278" i="5"/>
  <c r="G278" i="5"/>
  <c r="I278" i="5" s="1"/>
  <c r="A278" i="5"/>
  <c r="U277" i="5"/>
  <c r="T277" i="5"/>
  <c r="S277" i="5"/>
  <c r="R277" i="5"/>
  <c r="Q277" i="5"/>
  <c r="P277" i="5"/>
  <c r="K277" i="5"/>
  <c r="H277" i="5"/>
  <c r="I277" i="5" s="1"/>
  <c r="G277" i="5"/>
  <c r="A277" i="5"/>
  <c r="X276" i="5"/>
  <c r="O276" i="5"/>
  <c r="N276" i="5"/>
  <c r="M276" i="5"/>
  <c r="L276" i="5"/>
  <c r="J276" i="5"/>
  <c r="F276" i="5"/>
  <c r="E276" i="5"/>
  <c r="D276" i="5"/>
  <c r="V276" i="5" s="1"/>
  <c r="A276" i="5"/>
  <c r="U275" i="5"/>
  <c r="T275" i="5"/>
  <c r="S275" i="5"/>
  <c r="R275" i="5"/>
  <c r="Q275" i="5"/>
  <c r="P275" i="5"/>
  <c r="K275" i="5"/>
  <c r="I275" i="5"/>
  <c r="H275" i="5"/>
  <c r="G275" i="5"/>
  <c r="A275" i="5"/>
  <c r="U274" i="5"/>
  <c r="T274" i="5"/>
  <c r="S274" i="5"/>
  <c r="R274" i="5"/>
  <c r="Q274" i="5"/>
  <c r="P274" i="5"/>
  <c r="K274" i="5"/>
  <c r="H274" i="5"/>
  <c r="G274" i="5"/>
  <c r="U273" i="5"/>
  <c r="T273" i="5"/>
  <c r="S273" i="5"/>
  <c r="R273" i="5"/>
  <c r="Q273" i="5"/>
  <c r="P273" i="5"/>
  <c r="K273" i="5"/>
  <c r="I273" i="5"/>
  <c r="H273" i="5"/>
  <c r="G273" i="5"/>
  <c r="U272" i="5"/>
  <c r="T272" i="5"/>
  <c r="S272" i="5"/>
  <c r="R272" i="5"/>
  <c r="Q272" i="5"/>
  <c r="P272" i="5"/>
  <c r="K272" i="5"/>
  <c r="H272" i="5"/>
  <c r="I272" i="5" s="1"/>
  <c r="G272" i="5"/>
  <c r="U271" i="5"/>
  <c r="T271" i="5"/>
  <c r="S271" i="5"/>
  <c r="R271" i="5"/>
  <c r="Q271" i="5"/>
  <c r="P271" i="5"/>
  <c r="K271" i="5"/>
  <c r="H271" i="5"/>
  <c r="G271" i="5"/>
  <c r="I271" i="5" s="1"/>
  <c r="A271" i="5"/>
  <c r="U270" i="5"/>
  <c r="T270" i="5"/>
  <c r="S270" i="5"/>
  <c r="R270" i="5"/>
  <c r="Q270" i="5"/>
  <c r="P270" i="5"/>
  <c r="K270" i="5"/>
  <c r="H270" i="5"/>
  <c r="I270" i="5" s="1"/>
  <c r="G270" i="5"/>
  <c r="A270" i="5"/>
  <c r="U269" i="5"/>
  <c r="T269" i="5"/>
  <c r="S269" i="5"/>
  <c r="R269" i="5"/>
  <c r="Q269" i="5"/>
  <c r="P269" i="5"/>
  <c r="K269" i="5"/>
  <c r="H269" i="5"/>
  <c r="I269" i="5" s="1"/>
  <c r="G269" i="5"/>
  <c r="A269" i="5"/>
  <c r="U268" i="5"/>
  <c r="T268" i="5"/>
  <c r="S268" i="5"/>
  <c r="R268" i="5"/>
  <c r="Q268" i="5"/>
  <c r="P268" i="5"/>
  <c r="K268" i="5"/>
  <c r="H268" i="5"/>
  <c r="G268" i="5"/>
  <c r="A268" i="5"/>
  <c r="Y267" i="5"/>
  <c r="X267" i="5"/>
  <c r="W267" i="5"/>
  <c r="V267" i="5"/>
  <c r="R267" i="5"/>
  <c r="P267" i="5"/>
  <c r="O267" i="5"/>
  <c r="N267" i="5"/>
  <c r="M267" i="5"/>
  <c r="L267" i="5"/>
  <c r="J267" i="5"/>
  <c r="K267" i="5" s="1"/>
  <c r="H267" i="5"/>
  <c r="G267" i="5"/>
  <c r="F267" i="5"/>
  <c r="E267" i="5"/>
  <c r="D267" i="5"/>
  <c r="A267" i="5"/>
  <c r="U266" i="5"/>
  <c r="T266" i="5"/>
  <c r="S266" i="5"/>
  <c r="R266" i="5"/>
  <c r="Q266" i="5"/>
  <c r="P266" i="5"/>
  <c r="K266" i="5"/>
  <c r="H266" i="5"/>
  <c r="I266" i="5" s="1"/>
  <c r="G266" i="5"/>
  <c r="A266" i="5"/>
  <c r="U265" i="5"/>
  <c r="T265" i="5"/>
  <c r="S265" i="5"/>
  <c r="R265" i="5"/>
  <c r="Q265" i="5"/>
  <c r="P265" i="5"/>
  <c r="K265" i="5"/>
  <c r="H265" i="5"/>
  <c r="I265" i="5" s="1"/>
  <c r="G265" i="5"/>
  <c r="U264" i="5"/>
  <c r="T264" i="5"/>
  <c r="S264" i="5"/>
  <c r="R264" i="5"/>
  <c r="Q264" i="5"/>
  <c r="P264" i="5"/>
  <c r="K264" i="5"/>
  <c r="I264" i="5"/>
  <c r="H264" i="5"/>
  <c r="G264" i="5"/>
  <c r="U263" i="5"/>
  <c r="T263" i="5"/>
  <c r="S263" i="5"/>
  <c r="R263" i="5"/>
  <c r="Q263" i="5"/>
  <c r="P263" i="5"/>
  <c r="K263" i="5"/>
  <c r="H263" i="5"/>
  <c r="I263" i="5" s="1"/>
  <c r="G263" i="5"/>
  <c r="U262" i="5"/>
  <c r="T262" i="5"/>
  <c r="S262" i="5"/>
  <c r="R262" i="5"/>
  <c r="Q262" i="5"/>
  <c r="P262" i="5"/>
  <c r="K262" i="5"/>
  <c r="H262" i="5"/>
  <c r="G262" i="5"/>
  <c r="A262" i="5"/>
  <c r="U261" i="5"/>
  <c r="T261" i="5"/>
  <c r="S261" i="5"/>
  <c r="R261" i="5"/>
  <c r="Q261" i="5"/>
  <c r="P261" i="5"/>
  <c r="K261" i="5"/>
  <c r="I261" i="5"/>
  <c r="H261" i="5"/>
  <c r="G261" i="5"/>
  <c r="A261" i="5"/>
  <c r="U260" i="5"/>
  <c r="T260" i="5"/>
  <c r="S260" i="5"/>
  <c r="R260" i="5"/>
  <c r="Q260" i="5"/>
  <c r="P260" i="5"/>
  <c r="K260" i="5"/>
  <c r="H260" i="5"/>
  <c r="I260" i="5" s="1"/>
  <c r="G260" i="5"/>
  <c r="A260" i="5"/>
  <c r="U259" i="5"/>
  <c r="T259" i="5"/>
  <c r="S259" i="5"/>
  <c r="R259" i="5"/>
  <c r="Q259" i="5"/>
  <c r="P259" i="5"/>
  <c r="K259" i="5"/>
  <c r="H259" i="5"/>
  <c r="I259" i="5" s="1"/>
  <c r="G259" i="5"/>
  <c r="A259" i="5"/>
  <c r="Y258" i="5"/>
  <c r="S258" i="5"/>
  <c r="O258" i="5"/>
  <c r="N258" i="5"/>
  <c r="M258" i="5"/>
  <c r="L258" i="5"/>
  <c r="K258" i="5"/>
  <c r="J258" i="5"/>
  <c r="F258" i="5"/>
  <c r="E258" i="5"/>
  <c r="W258" i="5" s="1"/>
  <c r="D258" i="5"/>
  <c r="A258" i="5"/>
  <c r="U257" i="5"/>
  <c r="T257" i="5"/>
  <c r="T258" i="5" s="1"/>
  <c r="S257" i="5"/>
  <c r="R257" i="5"/>
  <c r="Q257" i="5"/>
  <c r="P257" i="5"/>
  <c r="K257" i="5"/>
  <c r="H257" i="5"/>
  <c r="G257" i="5"/>
  <c r="I257" i="5" s="1"/>
  <c r="A257" i="5"/>
  <c r="U256" i="5"/>
  <c r="T256" i="5"/>
  <c r="S256" i="5"/>
  <c r="R256" i="5"/>
  <c r="Q256" i="5"/>
  <c r="P256" i="5"/>
  <c r="K256" i="5"/>
  <c r="H256" i="5"/>
  <c r="I256" i="5" s="1"/>
  <c r="G256" i="5"/>
  <c r="U255" i="5"/>
  <c r="T255" i="5"/>
  <c r="S255" i="5"/>
  <c r="R255" i="5"/>
  <c r="Q255" i="5"/>
  <c r="P255" i="5"/>
  <c r="K255" i="5"/>
  <c r="H255" i="5"/>
  <c r="G255" i="5"/>
  <c r="U254" i="5"/>
  <c r="T254" i="5"/>
  <c r="S254" i="5"/>
  <c r="R254" i="5"/>
  <c r="Q254" i="5"/>
  <c r="P254" i="5"/>
  <c r="K254" i="5"/>
  <c r="I254" i="5"/>
  <c r="H254" i="5"/>
  <c r="G254" i="5"/>
  <c r="U253" i="5"/>
  <c r="T253" i="5"/>
  <c r="S253" i="5"/>
  <c r="R253" i="5"/>
  <c r="Q253" i="5"/>
  <c r="P253" i="5"/>
  <c r="K253" i="5"/>
  <c r="H253" i="5"/>
  <c r="I253" i="5" s="1"/>
  <c r="G253" i="5"/>
  <c r="A253" i="5"/>
  <c r="U252" i="5"/>
  <c r="T252" i="5"/>
  <c r="S252" i="5"/>
  <c r="R252" i="5"/>
  <c r="Q252" i="5"/>
  <c r="P252" i="5"/>
  <c r="K252" i="5"/>
  <c r="H252" i="5"/>
  <c r="I252" i="5" s="1"/>
  <c r="G252" i="5"/>
  <c r="A252" i="5"/>
  <c r="U251" i="5"/>
  <c r="T251" i="5"/>
  <c r="S251" i="5"/>
  <c r="R251" i="5"/>
  <c r="Q251" i="5"/>
  <c r="P251" i="5"/>
  <c r="K251" i="5"/>
  <c r="H251" i="5"/>
  <c r="I251" i="5" s="1"/>
  <c r="G251" i="5"/>
  <c r="A251" i="5"/>
  <c r="U250" i="5"/>
  <c r="T250" i="5"/>
  <c r="S250" i="5"/>
  <c r="R250" i="5"/>
  <c r="Q250" i="5"/>
  <c r="P250" i="5"/>
  <c r="K250" i="5"/>
  <c r="I250" i="5"/>
  <c r="H250" i="5"/>
  <c r="G250" i="5"/>
  <c r="A250" i="5"/>
  <c r="X249" i="5"/>
  <c r="W249" i="5"/>
  <c r="V249" i="5"/>
  <c r="U249" i="5"/>
  <c r="R249" i="5"/>
  <c r="P249" i="5"/>
  <c r="O249" i="5"/>
  <c r="N249" i="5"/>
  <c r="M249" i="5"/>
  <c r="L249" i="5"/>
  <c r="J249" i="5"/>
  <c r="H249" i="5"/>
  <c r="I249" i="5" s="1"/>
  <c r="G249" i="5"/>
  <c r="F249" i="5"/>
  <c r="E249" i="5"/>
  <c r="D249" i="5"/>
  <c r="A249" i="5"/>
  <c r="U248" i="5"/>
  <c r="T248" i="5"/>
  <c r="S248" i="5"/>
  <c r="R248" i="5"/>
  <c r="Q248" i="5"/>
  <c r="P248" i="5"/>
  <c r="K248" i="5"/>
  <c r="H248" i="5"/>
  <c r="I248" i="5" s="1"/>
  <c r="G248" i="5"/>
  <c r="A248" i="5"/>
  <c r="U247" i="5"/>
  <c r="T247" i="5"/>
  <c r="S247" i="5"/>
  <c r="R247" i="5"/>
  <c r="Q247" i="5"/>
  <c r="P247" i="5"/>
  <c r="K247" i="5"/>
  <c r="H247" i="5"/>
  <c r="I247" i="5" s="1"/>
  <c r="G247" i="5"/>
  <c r="U246" i="5"/>
  <c r="T246" i="5"/>
  <c r="S246" i="5"/>
  <c r="R246" i="5"/>
  <c r="Q246" i="5"/>
  <c r="P246" i="5"/>
  <c r="K246" i="5"/>
  <c r="H246" i="5"/>
  <c r="I246" i="5" s="1"/>
  <c r="G246" i="5"/>
  <c r="U245" i="5"/>
  <c r="T245" i="5"/>
  <c r="S245" i="5"/>
  <c r="R245" i="5"/>
  <c r="Q245" i="5"/>
  <c r="P245" i="5"/>
  <c r="K245" i="5"/>
  <c r="H245" i="5"/>
  <c r="I245" i="5" s="1"/>
  <c r="G245" i="5"/>
  <c r="U244" i="5"/>
  <c r="T244" i="5"/>
  <c r="S244" i="5"/>
  <c r="R244" i="5"/>
  <c r="Q244" i="5"/>
  <c r="P244" i="5"/>
  <c r="K244" i="5"/>
  <c r="H244" i="5"/>
  <c r="G244" i="5"/>
  <c r="A244" i="5"/>
  <c r="U243" i="5"/>
  <c r="T243" i="5"/>
  <c r="S243" i="5"/>
  <c r="R243" i="5"/>
  <c r="Q243" i="5"/>
  <c r="P243" i="5"/>
  <c r="K243" i="5"/>
  <c r="I243" i="5"/>
  <c r="H243" i="5"/>
  <c r="G243" i="5"/>
  <c r="A243" i="5"/>
  <c r="U242" i="5"/>
  <c r="T242" i="5"/>
  <c r="S242" i="5"/>
  <c r="R242" i="5"/>
  <c r="Q242" i="5"/>
  <c r="P242" i="5"/>
  <c r="K242" i="5"/>
  <c r="H242" i="5"/>
  <c r="I242" i="5" s="1"/>
  <c r="G242" i="5"/>
  <c r="A242" i="5"/>
  <c r="U241" i="5"/>
  <c r="T241" i="5"/>
  <c r="S241" i="5"/>
  <c r="R241" i="5"/>
  <c r="Q241" i="5"/>
  <c r="P241" i="5"/>
  <c r="K241" i="5"/>
  <c r="H241" i="5"/>
  <c r="I241" i="5" s="1"/>
  <c r="G241" i="5"/>
  <c r="A241" i="5"/>
  <c r="Y240" i="5"/>
  <c r="S240" i="5"/>
  <c r="O240" i="5"/>
  <c r="N240" i="5"/>
  <c r="M240" i="5"/>
  <c r="L240" i="5"/>
  <c r="K240" i="5"/>
  <c r="J240" i="5"/>
  <c r="F240" i="5"/>
  <c r="E240" i="5"/>
  <c r="W240" i="5" s="1"/>
  <c r="D240" i="5"/>
  <c r="A240" i="5"/>
  <c r="U239" i="5"/>
  <c r="T239" i="5"/>
  <c r="T240" i="5" s="1"/>
  <c r="S239" i="5"/>
  <c r="R239" i="5"/>
  <c r="Q239" i="5"/>
  <c r="P239" i="5"/>
  <c r="K239" i="5"/>
  <c r="H239" i="5"/>
  <c r="G239" i="5"/>
  <c r="I239" i="5" s="1"/>
  <c r="A239" i="5"/>
  <c r="U238" i="5"/>
  <c r="T238" i="5"/>
  <c r="S238" i="5"/>
  <c r="R238" i="5"/>
  <c r="Q238" i="5"/>
  <c r="P238" i="5"/>
  <c r="K238" i="5"/>
  <c r="H238" i="5"/>
  <c r="I238" i="5" s="1"/>
  <c r="G238" i="5"/>
  <c r="U237" i="5"/>
  <c r="T237" i="5"/>
  <c r="S237" i="5"/>
  <c r="R237" i="5"/>
  <c r="Q237" i="5"/>
  <c r="P237" i="5"/>
  <c r="K237" i="5"/>
  <c r="H237" i="5"/>
  <c r="G237" i="5"/>
  <c r="U236" i="5"/>
  <c r="T236" i="5"/>
  <c r="S236" i="5"/>
  <c r="R236" i="5"/>
  <c r="Q236" i="5"/>
  <c r="P236" i="5"/>
  <c r="K236" i="5"/>
  <c r="I236" i="5"/>
  <c r="H236" i="5"/>
  <c r="G236" i="5"/>
  <c r="U235" i="5"/>
  <c r="T235" i="5"/>
  <c r="S235" i="5"/>
  <c r="R235" i="5"/>
  <c r="Q235" i="5"/>
  <c r="P235" i="5"/>
  <c r="K235" i="5"/>
  <c r="H235" i="5"/>
  <c r="I235" i="5" s="1"/>
  <c r="G235" i="5"/>
  <c r="A235" i="5"/>
  <c r="U234" i="5"/>
  <c r="T234" i="5"/>
  <c r="S234" i="5"/>
  <c r="R234" i="5"/>
  <c r="Q234" i="5"/>
  <c r="P234" i="5"/>
  <c r="K234" i="5"/>
  <c r="H234" i="5"/>
  <c r="I234" i="5" s="1"/>
  <c r="G234" i="5"/>
  <c r="A234" i="5"/>
  <c r="U233" i="5"/>
  <c r="T233" i="5"/>
  <c r="S233" i="5"/>
  <c r="R233" i="5"/>
  <c r="Q233" i="5"/>
  <c r="P233" i="5"/>
  <c r="K233" i="5"/>
  <c r="H233" i="5"/>
  <c r="I233" i="5" s="1"/>
  <c r="G233" i="5"/>
  <c r="A233" i="5"/>
  <c r="U232" i="5"/>
  <c r="T232" i="5"/>
  <c r="S232" i="5"/>
  <c r="R232" i="5"/>
  <c r="Q232" i="5"/>
  <c r="P232" i="5"/>
  <c r="K232" i="5"/>
  <c r="I232" i="5"/>
  <c r="H232" i="5"/>
  <c r="G232" i="5"/>
  <c r="A232" i="5"/>
  <c r="X231" i="5"/>
  <c r="W231" i="5"/>
  <c r="V231" i="5"/>
  <c r="U231" i="5"/>
  <c r="R231" i="5"/>
  <c r="P231" i="5"/>
  <c r="O231" i="5"/>
  <c r="N231" i="5"/>
  <c r="M231" i="5"/>
  <c r="L231" i="5"/>
  <c r="J231" i="5"/>
  <c r="H231" i="5"/>
  <c r="I231" i="5" s="1"/>
  <c r="G231" i="5"/>
  <c r="F231" i="5"/>
  <c r="E231" i="5"/>
  <c r="D231" i="5"/>
  <c r="A231" i="5"/>
  <c r="U230" i="5"/>
  <c r="T230" i="5"/>
  <c r="S230" i="5"/>
  <c r="R230" i="5"/>
  <c r="Q230" i="5"/>
  <c r="P230" i="5"/>
  <c r="K230" i="5"/>
  <c r="H230" i="5"/>
  <c r="I230" i="5" s="1"/>
  <c r="G230" i="5"/>
  <c r="A230" i="5"/>
  <c r="U229" i="5"/>
  <c r="T229" i="5"/>
  <c r="S229" i="5"/>
  <c r="R229" i="5"/>
  <c r="Q229" i="5"/>
  <c r="P229" i="5"/>
  <c r="K229" i="5"/>
  <c r="H229" i="5"/>
  <c r="I229" i="5" s="1"/>
  <c r="G229" i="5"/>
  <c r="U228" i="5"/>
  <c r="T228" i="5"/>
  <c r="S228" i="5"/>
  <c r="R228" i="5"/>
  <c r="Q228" i="5"/>
  <c r="P228" i="5"/>
  <c r="K228" i="5"/>
  <c r="H228" i="5"/>
  <c r="I228" i="5" s="1"/>
  <c r="G228" i="5"/>
  <c r="U227" i="5"/>
  <c r="T227" i="5"/>
  <c r="S227" i="5"/>
  <c r="R227" i="5"/>
  <c r="Q227" i="5"/>
  <c r="P227" i="5"/>
  <c r="K227" i="5"/>
  <c r="H227" i="5"/>
  <c r="I227" i="5" s="1"/>
  <c r="G227" i="5"/>
  <c r="U226" i="5"/>
  <c r="T226" i="5"/>
  <c r="S226" i="5"/>
  <c r="R226" i="5"/>
  <c r="Q226" i="5"/>
  <c r="P226" i="5"/>
  <c r="K226" i="5"/>
  <c r="H226" i="5"/>
  <c r="G226" i="5"/>
  <c r="A226" i="5"/>
  <c r="U225" i="5"/>
  <c r="T225" i="5"/>
  <c r="S225" i="5"/>
  <c r="R225" i="5"/>
  <c r="Q225" i="5"/>
  <c r="P225" i="5"/>
  <c r="K225" i="5"/>
  <c r="I225" i="5"/>
  <c r="H225" i="5"/>
  <c r="G225" i="5"/>
  <c r="A225" i="5"/>
  <c r="U224" i="5"/>
  <c r="T224" i="5"/>
  <c r="S224" i="5"/>
  <c r="R224" i="5"/>
  <c r="Q224" i="5"/>
  <c r="P224" i="5"/>
  <c r="K224" i="5"/>
  <c r="H224" i="5"/>
  <c r="I224" i="5" s="1"/>
  <c r="G224" i="5"/>
  <c r="A224" i="5"/>
  <c r="U223" i="5"/>
  <c r="T223" i="5"/>
  <c r="T231" i="5" s="1"/>
  <c r="S223" i="5"/>
  <c r="R223" i="5"/>
  <c r="Q223" i="5"/>
  <c r="P223" i="5"/>
  <c r="K223" i="5"/>
  <c r="H223" i="5"/>
  <c r="I223" i="5" s="1"/>
  <c r="G223" i="5"/>
  <c r="A223" i="5"/>
  <c r="Y222" i="5"/>
  <c r="S222" i="5"/>
  <c r="O222" i="5"/>
  <c r="N222" i="5"/>
  <c r="M222" i="5"/>
  <c r="L222" i="5"/>
  <c r="K222" i="5"/>
  <c r="J222" i="5"/>
  <c r="F222" i="5"/>
  <c r="E222" i="5"/>
  <c r="W222" i="5" s="1"/>
  <c r="D222" i="5"/>
  <c r="A222" i="5"/>
  <c r="U221" i="5"/>
  <c r="T221" i="5"/>
  <c r="T222" i="5" s="1"/>
  <c r="S221" i="5"/>
  <c r="R221" i="5"/>
  <c r="Q221" i="5"/>
  <c r="P221" i="5"/>
  <c r="K221" i="5"/>
  <c r="H221" i="5"/>
  <c r="G221" i="5"/>
  <c r="I221" i="5" s="1"/>
  <c r="A221" i="5"/>
  <c r="U220" i="5"/>
  <c r="T220" i="5"/>
  <c r="S220" i="5"/>
  <c r="R220" i="5"/>
  <c r="Q220" i="5"/>
  <c r="P220" i="5"/>
  <c r="K220" i="5"/>
  <c r="H220" i="5"/>
  <c r="I220" i="5" s="1"/>
  <c r="G220" i="5"/>
  <c r="U219" i="5"/>
  <c r="T219" i="5"/>
  <c r="S219" i="5"/>
  <c r="R219" i="5"/>
  <c r="Q219" i="5"/>
  <c r="P219" i="5"/>
  <c r="K219" i="5"/>
  <c r="H219" i="5"/>
  <c r="G219" i="5"/>
  <c r="U218" i="5"/>
  <c r="T218" i="5"/>
  <c r="S218" i="5"/>
  <c r="R218" i="5"/>
  <c r="Q218" i="5"/>
  <c r="P218" i="5"/>
  <c r="K218" i="5"/>
  <c r="I218" i="5"/>
  <c r="H218" i="5"/>
  <c r="G218" i="5"/>
  <c r="U217" i="5"/>
  <c r="T217" i="5"/>
  <c r="S217" i="5"/>
  <c r="R217" i="5"/>
  <c r="Q217" i="5"/>
  <c r="P217" i="5"/>
  <c r="K217" i="5"/>
  <c r="H217" i="5"/>
  <c r="I217" i="5" s="1"/>
  <c r="G217" i="5"/>
  <c r="A217" i="5"/>
  <c r="U216" i="5"/>
  <c r="T216" i="5"/>
  <c r="S216" i="5"/>
  <c r="R216" i="5"/>
  <c r="Q216" i="5"/>
  <c r="P216" i="5"/>
  <c r="K216" i="5"/>
  <c r="H216" i="5"/>
  <c r="I216" i="5" s="1"/>
  <c r="G216" i="5"/>
  <c r="A216" i="5"/>
  <c r="U215" i="5"/>
  <c r="T215" i="5"/>
  <c r="S215" i="5"/>
  <c r="R215" i="5"/>
  <c r="Q215" i="5"/>
  <c r="P215" i="5"/>
  <c r="K215" i="5"/>
  <c r="H215" i="5"/>
  <c r="I215" i="5" s="1"/>
  <c r="G215" i="5"/>
  <c r="A215" i="5"/>
  <c r="U214" i="5"/>
  <c r="T214" i="5"/>
  <c r="S214" i="5"/>
  <c r="R214" i="5"/>
  <c r="Q214" i="5"/>
  <c r="P214" i="5"/>
  <c r="K214" i="5"/>
  <c r="I214" i="5"/>
  <c r="H214" i="5"/>
  <c r="G214" i="5"/>
  <c r="A214" i="5"/>
  <c r="X213" i="5"/>
  <c r="W213" i="5"/>
  <c r="V213" i="5"/>
  <c r="U213" i="5"/>
  <c r="R213" i="5"/>
  <c r="P213" i="5"/>
  <c r="O213" i="5"/>
  <c r="N213" i="5"/>
  <c r="M213" i="5"/>
  <c r="L213" i="5"/>
  <c r="J213" i="5"/>
  <c r="H213" i="5"/>
  <c r="I213" i="5" s="1"/>
  <c r="G213" i="5"/>
  <c r="F213" i="5"/>
  <c r="E213" i="5"/>
  <c r="D213" i="5"/>
  <c r="A213" i="5"/>
  <c r="U212" i="5"/>
  <c r="T212" i="5"/>
  <c r="S212" i="5"/>
  <c r="R212" i="5"/>
  <c r="Q212" i="5"/>
  <c r="P212" i="5"/>
  <c r="K212" i="5"/>
  <c r="H212" i="5"/>
  <c r="I212" i="5" s="1"/>
  <c r="G212" i="5"/>
  <c r="A212" i="5"/>
  <c r="U211" i="5"/>
  <c r="T211" i="5"/>
  <c r="S211" i="5"/>
  <c r="R211" i="5"/>
  <c r="Q211" i="5"/>
  <c r="P211" i="5"/>
  <c r="K211" i="5"/>
  <c r="H211" i="5"/>
  <c r="I211" i="5" s="1"/>
  <c r="G211" i="5"/>
  <c r="U210" i="5"/>
  <c r="T210" i="5"/>
  <c r="S210" i="5"/>
  <c r="R210" i="5"/>
  <c r="Q210" i="5"/>
  <c r="P210" i="5"/>
  <c r="K210" i="5"/>
  <c r="H210" i="5"/>
  <c r="I210" i="5" s="1"/>
  <c r="G210" i="5"/>
  <c r="U209" i="5"/>
  <c r="T209" i="5"/>
  <c r="S209" i="5"/>
  <c r="R209" i="5"/>
  <c r="Q209" i="5"/>
  <c r="P209" i="5"/>
  <c r="K209" i="5"/>
  <c r="H209" i="5"/>
  <c r="I209" i="5" s="1"/>
  <c r="G209" i="5"/>
  <c r="U208" i="5"/>
  <c r="T208" i="5"/>
  <c r="S208" i="5"/>
  <c r="R208" i="5"/>
  <c r="Q208" i="5"/>
  <c r="P208" i="5"/>
  <c r="K208" i="5"/>
  <c r="H208" i="5"/>
  <c r="G208" i="5"/>
  <c r="A208" i="5"/>
  <c r="U207" i="5"/>
  <c r="T207" i="5"/>
  <c r="S207" i="5"/>
  <c r="R207" i="5"/>
  <c r="Q207" i="5"/>
  <c r="P207" i="5"/>
  <c r="K207" i="5"/>
  <c r="I207" i="5"/>
  <c r="H207" i="5"/>
  <c r="G207" i="5"/>
  <c r="A207" i="5"/>
  <c r="U206" i="5"/>
  <c r="T206" i="5"/>
  <c r="S206" i="5"/>
  <c r="R206" i="5"/>
  <c r="Q206" i="5"/>
  <c r="P206" i="5"/>
  <c r="K206" i="5"/>
  <c r="H206" i="5"/>
  <c r="I206" i="5" s="1"/>
  <c r="G206" i="5"/>
  <c r="A206" i="5"/>
  <c r="U205" i="5"/>
  <c r="T205" i="5"/>
  <c r="S205" i="5"/>
  <c r="R205" i="5"/>
  <c r="Q205" i="5"/>
  <c r="P205" i="5"/>
  <c r="K205" i="5"/>
  <c r="H205" i="5"/>
  <c r="I205" i="5" s="1"/>
  <c r="G205" i="5"/>
  <c r="A205" i="5"/>
  <c r="Y204" i="5"/>
  <c r="S204" i="5"/>
  <c r="O204" i="5"/>
  <c r="N204" i="5"/>
  <c r="M204" i="5"/>
  <c r="L204" i="5"/>
  <c r="K204" i="5"/>
  <c r="J204" i="5"/>
  <c r="F204" i="5"/>
  <c r="E204" i="5"/>
  <c r="W204" i="5" s="1"/>
  <c r="D204" i="5"/>
  <c r="A204" i="5"/>
  <c r="U203" i="5"/>
  <c r="T203" i="5"/>
  <c r="T204" i="5" s="1"/>
  <c r="S203" i="5"/>
  <c r="R203" i="5"/>
  <c r="Q203" i="5"/>
  <c r="P203" i="5"/>
  <c r="K203" i="5"/>
  <c r="H203" i="5"/>
  <c r="G203" i="5"/>
  <c r="I203" i="5" s="1"/>
  <c r="A203" i="5"/>
  <c r="U202" i="5"/>
  <c r="T202" i="5"/>
  <c r="S202" i="5"/>
  <c r="R202" i="5"/>
  <c r="Q202" i="5"/>
  <c r="P202" i="5"/>
  <c r="K202" i="5"/>
  <c r="H202" i="5"/>
  <c r="I202" i="5" s="1"/>
  <c r="G202" i="5"/>
  <c r="U201" i="5"/>
  <c r="T201" i="5"/>
  <c r="S201" i="5"/>
  <c r="R201" i="5"/>
  <c r="Q201" i="5"/>
  <c r="P201" i="5"/>
  <c r="K201" i="5"/>
  <c r="H201" i="5"/>
  <c r="G201" i="5"/>
  <c r="U200" i="5"/>
  <c r="T200" i="5"/>
  <c r="S200" i="5"/>
  <c r="R200" i="5"/>
  <c r="Q200" i="5"/>
  <c r="P200" i="5"/>
  <c r="K200" i="5"/>
  <c r="I200" i="5"/>
  <c r="H200" i="5"/>
  <c r="G200" i="5"/>
  <c r="U199" i="5"/>
  <c r="T199" i="5"/>
  <c r="S199" i="5"/>
  <c r="R199" i="5"/>
  <c r="Q199" i="5"/>
  <c r="P199" i="5"/>
  <c r="K199" i="5"/>
  <c r="H199" i="5"/>
  <c r="I199" i="5" s="1"/>
  <c r="G199" i="5"/>
  <c r="A199" i="5"/>
  <c r="U198" i="5"/>
  <c r="T198" i="5"/>
  <c r="S198" i="5"/>
  <c r="R198" i="5"/>
  <c r="Q198" i="5"/>
  <c r="P198" i="5"/>
  <c r="K198" i="5"/>
  <c r="H198" i="5"/>
  <c r="I198" i="5" s="1"/>
  <c r="G198" i="5"/>
  <c r="A198" i="5"/>
  <c r="U197" i="5"/>
  <c r="T197" i="5"/>
  <c r="S197" i="5"/>
  <c r="R197" i="5"/>
  <c r="Q197" i="5"/>
  <c r="P197" i="5"/>
  <c r="K197" i="5"/>
  <c r="H197" i="5"/>
  <c r="I197" i="5" s="1"/>
  <c r="G197" i="5"/>
  <c r="A197" i="5"/>
  <c r="U196" i="5"/>
  <c r="T196" i="5"/>
  <c r="S196" i="5"/>
  <c r="R196" i="5"/>
  <c r="Q196" i="5"/>
  <c r="P196" i="5"/>
  <c r="K196" i="5"/>
  <c r="I196" i="5"/>
  <c r="H196" i="5"/>
  <c r="G196" i="5"/>
  <c r="A196" i="5"/>
  <c r="X195" i="5"/>
  <c r="W195" i="5"/>
  <c r="V195" i="5"/>
  <c r="U195" i="5"/>
  <c r="R195" i="5"/>
  <c r="P195" i="5"/>
  <c r="O195" i="5"/>
  <c r="N195" i="5"/>
  <c r="M195" i="5"/>
  <c r="L195" i="5"/>
  <c r="J195" i="5"/>
  <c r="H195" i="5"/>
  <c r="I195" i="5" s="1"/>
  <c r="G195" i="5"/>
  <c r="F195" i="5"/>
  <c r="E195" i="5"/>
  <c r="D195" i="5"/>
  <c r="A195" i="5"/>
  <c r="U194" i="5"/>
  <c r="T194" i="5"/>
  <c r="S194" i="5"/>
  <c r="R194" i="5"/>
  <c r="Q194" i="5"/>
  <c r="P194" i="5"/>
  <c r="K194" i="5"/>
  <c r="H194" i="5"/>
  <c r="I194" i="5" s="1"/>
  <c r="G194" i="5"/>
  <c r="A194" i="5"/>
  <c r="U193" i="5"/>
  <c r="T193" i="5"/>
  <c r="S193" i="5"/>
  <c r="R193" i="5"/>
  <c r="Q193" i="5"/>
  <c r="P193" i="5"/>
  <c r="K193" i="5"/>
  <c r="H193" i="5"/>
  <c r="I193" i="5" s="1"/>
  <c r="G193" i="5"/>
  <c r="U192" i="5"/>
  <c r="T192" i="5"/>
  <c r="S192" i="5"/>
  <c r="R192" i="5"/>
  <c r="Q192" i="5"/>
  <c r="P192" i="5"/>
  <c r="K192" i="5"/>
  <c r="H192" i="5"/>
  <c r="I192" i="5" s="1"/>
  <c r="G192" i="5"/>
  <c r="U191" i="5"/>
  <c r="T191" i="5"/>
  <c r="S191" i="5"/>
  <c r="R191" i="5"/>
  <c r="Q191" i="5"/>
  <c r="P191" i="5"/>
  <c r="K191" i="5"/>
  <c r="H191" i="5"/>
  <c r="I191" i="5" s="1"/>
  <c r="G191" i="5"/>
  <c r="U190" i="5"/>
  <c r="T190" i="5"/>
  <c r="S190" i="5"/>
  <c r="R190" i="5"/>
  <c r="Q190" i="5"/>
  <c r="P190" i="5"/>
  <c r="K190" i="5"/>
  <c r="H190" i="5"/>
  <c r="G190" i="5"/>
  <c r="A190" i="5"/>
  <c r="U189" i="5"/>
  <c r="T189" i="5"/>
  <c r="S189" i="5"/>
  <c r="R189" i="5"/>
  <c r="Q189" i="5"/>
  <c r="P189" i="5"/>
  <c r="K189" i="5"/>
  <c r="I189" i="5"/>
  <c r="H189" i="5"/>
  <c r="G189" i="5"/>
  <c r="A189" i="5"/>
  <c r="U188" i="5"/>
  <c r="T188" i="5"/>
  <c r="S188" i="5"/>
  <c r="R188" i="5"/>
  <c r="Q188" i="5"/>
  <c r="P188" i="5"/>
  <c r="K188" i="5"/>
  <c r="H188" i="5"/>
  <c r="I188" i="5" s="1"/>
  <c r="G188" i="5"/>
  <c r="A188" i="5"/>
  <c r="U187" i="5"/>
  <c r="T187" i="5"/>
  <c r="S187" i="5"/>
  <c r="R187" i="5"/>
  <c r="Q187" i="5"/>
  <c r="P187" i="5"/>
  <c r="K187" i="5"/>
  <c r="H187" i="5"/>
  <c r="I187" i="5" s="1"/>
  <c r="G187" i="5"/>
  <c r="A187" i="5"/>
  <c r="Y186" i="5"/>
  <c r="S186" i="5"/>
  <c r="O186" i="5"/>
  <c r="N186" i="5"/>
  <c r="M186" i="5"/>
  <c r="L186" i="5"/>
  <c r="K186" i="5"/>
  <c r="J186" i="5"/>
  <c r="F186" i="5"/>
  <c r="E186" i="5"/>
  <c r="W186" i="5" s="1"/>
  <c r="D186" i="5"/>
  <c r="A186" i="5"/>
  <c r="U185" i="5"/>
  <c r="T185" i="5"/>
  <c r="S185" i="5"/>
  <c r="R185" i="5"/>
  <c r="Q185" i="5"/>
  <c r="P185" i="5"/>
  <c r="K185" i="5"/>
  <c r="H185" i="5"/>
  <c r="G185" i="5"/>
  <c r="I185" i="5" s="1"/>
  <c r="A185" i="5"/>
  <c r="U184" i="5"/>
  <c r="T184" i="5"/>
  <c r="S184" i="5"/>
  <c r="R184" i="5"/>
  <c r="Q184" i="5"/>
  <c r="P184" i="5"/>
  <c r="K184" i="5"/>
  <c r="H184" i="5"/>
  <c r="I184" i="5" s="1"/>
  <c r="G184" i="5"/>
  <c r="U183" i="5"/>
  <c r="T183" i="5"/>
  <c r="T186" i="5" s="1"/>
  <c r="S183" i="5"/>
  <c r="R183" i="5"/>
  <c r="Q183" i="5"/>
  <c r="P183" i="5"/>
  <c r="K183" i="5"/>
  <c r="H183" i="5"/>
  <c r="G183" i="5"/>
  <c r="U182" i="5"/>
  <c r="T182" i="5"/>
  <c r="S182" i="5"/>
  <c r="R182" i="5"/>
  <c r="Q182" i="5"/>
  <c r="P182" i="5"/>
  <c r="K182" i="5"/>
  <c r="I182" i="5"/>
  <c r="H182" i="5"/>
  <c r="G182" i="5"/>
  <c r="U181" i="5"/>
  <c r="T181" i="5"/>
  <c r="S181" i="5"/>
  <c r="R181" i="5"/>
  <c r="Q181" i="5"/>
  <c r="P181" i="5"/>
  <c r="K181" i="5"/>
  <c r="H181" i="5"/>
  <c r="I181" i="5" s="1"/>
  <c r="G181" i="5"/>
  <c r="A181" i="5"/>
  <c r="U180" i="5"/>
  <c r="T180" i="5"/>
  <c r="S180" i="5"/>
  <c r="R180" i="5"/>
  <c r="Q180" i="5"/>
  <c r="P180" i="5"/>
  <c r="K180" i="5"/>
  <c r="H180" i="5"/>
  <c r="I180" i="5" s="1"/>
  <c r="G180" i="5"/>
  <c r="A180" i="5"/>
  <c r="U179" i="5"/>
  <c r="T179" i="5"/>
  <c r="S179" i="5"/>
  <c r="R179" i="5"/>
  <c r="Q179" i="5"/>
  <c r="P179" i="5"/>
  <c r="K179" i="5"/>
  <c r="H179" i="5"/>
  <c r="I179" i="5" s="1"/>
  <c r="G179" i="5"/>
  <c r="A179" i="5"/>
  <c r="U178" i="5"/>
  <c r="T178" i="5"/>
  <c r="S178" i="5"/>
  <c r="R178" i="5"/>
  <c r="Q178" i="5"/>
  <c r="P178" i="5"/>
  <c r="K178" i="5"/>
  <c r="I178" i="5"/>
  <c r="H178" i="5"/>
  <c r="G178" i="5"/>
  <c r="A178" i="5"/>
  <c r="X177" i="5"/>
  <c r="W177" i="5"/>
  <c r="V177" i="5"/>
  <c r="U177" i="5"/>
  <c r="R177" i="5"/>
  <c r="P177" i="5"/>
  <c r="O177" i="5"/>
  <c r="N177" i="5"/>
  <c r="M177" i="5"/>
  <c r="L177" i="5"/>
  <c r="J177" i="5"/>
  <c r="H177" i="5"/>
  <c r="I177" i="5" s="1"/>
  <c r="G177" i="5"/>
  <c r="F177" i="5"/>
  <c r="E177" i="5"/>
  <c r="D177" i="5"/>
  <c r="A177" i="5"/>
  <c r="U176" i="5"/>
  <c r="T176" i="5"/>
  <c r="S176" i="5"/>
  <c r="R176" i="5"/>
  <c r="Q176" i="5"/>
  <c r="P176" i="5"/>
  <c r="K176" i="5"/>
  <c r="H176" i="5"/>
  <c r="I176" i="5" s="1"/>
  <c r="G176" i="5"/>
  <c r="A176" i="5"/>
  <c r="U175" i="5"/>
  <c r="T175" i="5"/>
  <c r="S175" i="5"/>
  <c r="R175" i="5"/>
  <c r="Q175" i="5"/>
  <c r="P175" i="5"/>
  <c r="K175" i="5"/>
  <c r="H175" i="5"/>
  <c r="I175" i="5" s="1"/>
  <c r="G175" i="5"/>
  <c r="U174" i="5"/>
  <c r="T174" i="5"/>
  <c r="S174" i="5"/>
  <c r="R174" i="5"/>
  <c r="Q174" i="5"/>
  <c r="P174" i="5"/>
  <c r="K174" i="5"/>
  <c r="H174" i="5"/>
  <c r="I174" i="5" s="1"/>
  <c r="G174" i="5"/>
  <c r="U173" i="5"/>
  <c r="T173" i="5"/>
  <c r="S173" i="5"/>
  <c r="R173" i="5"/>
  <c r="Q173" i="5"/>
  <c r="P173" i="5"/>
  <c r="K173" i="5"/>
  <c r="H173" i="5"/>
  <c r="I173" i="5" s="1"/>
  <c r="G173" i="5"/>
  <c r="U172" i="5"/>
  <c r="T172" i="5"/>
  <c r="S172" i="5"/>
  <c r="R172" i="5"/>
  <c r="Q172" i="5"/>
  <c r="P172" i="5"/>
  <c r="K172" i="5"/>
  <c r="H172" i="5"/>
  <c r="G172" i="5"/>
  <c r="A172" i="5"/>
  <c r="U171" i="5"/>
  <c r="T171" i="5"/>
  <c r="S171" i="5"/>
  <c r="R171" i="5"/>
  <c r="Q171" i="5"/>
  <c r="P171" i="5"/>
  <c r="K171" i="5"/>
  <c r="I171" i="5"/>
  <c r="H171" i="5"/>
  <c r="G171" i="5"/>
  <c r="A171" i="5"/>
  <c r="U170" i="5"/>
  <c r="T170" i="5"/>
  <c r="S170" i="5"/>
  <c r="R170" i="5"/>
  <c r="Q170" i="5"/>
  <c r="P170" i="5"/>
  <c r="K170" i="5"/>
  <c r="H170" i="5"/>
  <c r="I170" i="5" s="1"/>
  <c r="G170" i="5"/>
  <c r="A170" i="5"/>
  <c r="U169" i="5"/>
  <c r="T169" i="5"/>
  <c r="S169" i="5"/>
  <c r="R169" i="5"/>
  <c r="Q169" i="5"/>
  <c r="P169" i="5"/>
  <c r="K169" i="5"/>
  <c r="H169" i="5"/>
  <c r="I169" i="5" s="1"/>
  <c r="G169" i="5"/>
  <c r="A169" i="5"/>
  <c r="Y168" i="5"/>
  <c r="S168" i="5"/>
  <c r="O168" i="5"/>
  <c r="N168" i="5"/>
  <c r="M168" i="5"/>
  <c r="L168" i="5"/>
  <c r="K168" i="5"/>
  <c r="J168" i="5"/>
  <c r="F168" i="5"/>
  <c r="E168" i="5"/>
  <c r="W168" i="5" s="1"/>
  <c r="D168" i="5"/>
  <c r="A168" i="5"/>
  <c r="U167" i="5"/>
  <c r="T167" i="5"/>
  <c r="S167" i="5"/>
  <c r="R167" i="5"/>
  <c r="Q167" i="5"/>
  <c r="P167" i="5"/>
  <c r="K167" i="5"/>
  <c r="H167" i="5"/>
  <c r="G167" i="5"/>
  <c r="I167" i="5" s="1"/>
  <c r="A167" i="5"/>
  <c r="U166" i="5"/>
  <c r="T166" i="5"/>
  <c r="S166" i="5"/>
  <c r="R166" i="5"/>
  <c r="Q166" i="5"/>
  <c r="P166" i="5"/>
  <c r="K166" i="5"/>
  <c r="H166" i="5"/>
  <c r="I166" i="5" s="1"/>
  <c r="G166" i="5"/>
  <c r="U165" i="5"/>
  <c r="T165" i="5"/>
  <c r="T168" i="5" s="1"/>
  <c r="S165" i="5"/>
  <c r="R165" i="5"/>
  <c r="Q165" i="5"/>
  <c r="P165" i="5"/>
  <c r="K165" i="5"/>
  <c r="H165" i="5"/>
  <c r="G165" i="5"/>
  <c r="U164" i="5"/>
  <c r="T164" i="5"/>
  <c r="S164" i="5"/>
  <c r="R164" i="5"/>
  <c r="Q164" i="5"/>
  <c r="P164" i="5"/>
  <c r="K164" i="5"/>
  <c r="I164" i="5"/>
  <c r="H164" i="5"/>
  <c r="G164" i="5"/>
  <c r="U163" i="5"/>
  <c r="T163" i="5"/>
  <c r="S163" i="5"/>
  <c r="R163" i="5"/>
  <c r="Q163" i="5"/>
  <c r="P163" i="5"/>
  <c r="K163" i="5"/>
  <c r="H163" i="5"/>
  <c r="I163" i="5" s="1"/>
  <c r="G163" i="5"/>
  <c r="A163" i="5"/>
  <c r="U162" i="5"/>
  <c r="T162" i="5"/>
  <c r="S162" i="5"/>
  <c r="R162" i="5"/>
  <c r="Q162" i="5"/>
  <c r="P162" i="5"/>
  <c r="K162" i="5"/>
  <c r="H162" i="5"/>
  <c r="I162" i="5" s="1"/>
  <c r="G162" i="5"/>
  <c r="A162" i="5"/>
  <c r="U161" i="5"/>
  <c r="T161" i="5"/>
  <c r="S161" i="5"/>
  <c r="R161" i="5"/>
  <c r="Q161" i="5"/>
  <c r="P161" i="5"/>
  <c r="K161" i="5"/>
  <c r="H161" i="5"/>
  <c r="I161" i="5" s="1"/>
  <c r="G161" i="5"/>
  <c r="A161" i="5"/>
  <c r="U160" i="5"/>
  <c r="T160" i="5"/>
  <c r="S160" i="5"/>
  <c r="R160" i="5"/>
  <c r="Q160" i="5"/>
  <c r="P160" i="5"/>
  <c r="K160" i="5"/>
  <c r="I160" i="5"/>
  <c r="H160" i="5"/>
  <c r="G160" i="5"/>
  <c r="A160" i="5"/>
  <c r="X159" i="5"/>
  <c r="W159" i="5"/>
  <c r="V159" i="5"/>
  <c r="U159" i="5"/>
  <c r="R159" i="5"/>
  <c r="P159" i="5"/>
  <c r="O159" i="5"/>
  <c r="N159" i="5"/>
  <c r="M159" i="5"/>
  <c r="L159" i="5"/>
  <c r="J159" i="5"/>
  <c r="H159" i="5"/>
  <c r="I159" i="5" s="1"/>
  <c r="G159" i="5"/>
  <c r="F159" i="5"/>
  <c r="E159" i="5"/>
  <c r="D159" i="5"/>
  <c r="A159" i="5"/>
  <c r="U158" i="5"/>
  <c r="T158" i="5"/>
  <c r="S158" i="5"/>
  <c r="R158" i="5"/>
  <c r="Q158" i="5"/>
  <c r="P158" i="5"/>
  <c r="K158" i="5"/>
  <c r="H158" i="5"/>
  <c r="I158" i="5" s="1"/>
  <c r="G158" i="5"/>
  <c r="A158" i="5"/>
  <c r="U157" i="5"/>
  <c r="T157" i="5"/>
  <c r="S157" i="5"/>
  <c r="R157" i="5"/>
  <c r="Q157" i="5"/>
  <c r="P157" i="5"/>
  <c r="K157" i="5"/>
  <c r="H157" i="5"/>
  <c r="I157" i="5" s="1"/>
  <c r="G157" i="5"/>
  <c r="U156" i="5"/>
  <c r="T156" i="5"/>
  <c r="S156" i="5"/>
  <c r="R156" i="5"/>
  <c r="Q156" i="5"/>
  <c r="P156" i="5"/>
  <c r="K156" i="5"/>
  <c r="H156" i="5"/>
  <c r="I156" i="5" s="1"/>
  <c r="G156" i="5"/>
  <c r="U155" i="5"/>
  <c r="T155" i="5"/>
  <c r="S155" i="5"/>
  <c r="R155" i="5"/>
  <c r="Q155" i="5"/>
  <c r="P155" i="5"/>
  <c r="K155" i="5"/>
  <c r="H155" i="5"/>
  <c r="I155" i="5" s="1"/>
  <c r="G155" i="5"/>
  <c r="U154" i="5"/>
  <c r="T154" i="5"/>
  <c r="S154" i="5"/>
  <c r="R154" i="5"/>
  <c r="Q154" i="5"/>
  <c r="P154" i="5"/>
  <c r="K154" i="5"/>
  <c r="H154" i="5"/>
  <c r="G154" i="5"/>
  <c r="A154" i="5"/>
  <c r="U153" i="5"/>
  <c r="T153" i="5"/>
  <c r="S153" i="5"/>
  <c r="R153" i="5"/>
  <c r="Q153" i="5"/>
  <c r="P153" i="5"/>
  <c r="K153" i="5"/>
  <c r="I153" i="5"/>
  <c r="H153" i="5"/>
  <c r="G153" i="5"/>
  <c r="A153" i="5"/>
  <c r="U152" i="5"/>
  <c r="T152" i="5"/>
  <c r="S152" i="5"/>
  <c r="R152" i="5"/>
  <c r="Q152" i="5"/>
  <c r="P152" i="5"/>
  <c r="K152" i="5"/>
  <c r="H152" i="5"/>
  <c r="I152" i="5" s="1"/>
  <c r="G152" i="5"/>
  <c r="A152" i="5"/>
  <c r="U151" i="5"/>
  <c r="T151" i="5"/>
  <c r="S151" i="5"/>
  <c r="R151" i="5"/>
  <c r="Q151" i="5"/>
  <c r="P151" i="5"/>
  <c r="K151" i="5"/>
  <c r="H151" i="5"/>
  <c r="I151" i="5" s="1"/>
  <c r="G151" i="5"/>
  <c r="A151" i="5"/>
  <c r="Y150" i="5"/>
  <c r="S150" i="5"/>
  <c r="O150" i="5"/>
  <c r="N150" i="5"/>
  <c r="M150" i="5"/>
  <c r="L150" i="5"/>
  <c r="K150" i="5"/>
  <c r="J150" i="5"/>
  <c r="F150" i="5"/>
  <c r="E150" i="5"/>
  <c r="W150" i="5" s="1"/>
  <c r="D150" i="5"/>
  <c r="A150" i="5"/>
  <c r="U149" i="5"/>
  <c r="T149" i="5"/>
  <c r="S149" i="5"/>
  <c r="R149" i="5"/>
  <c r="Q149" i="5"/>
  <c r="P149" i="5"/>
  <c r="K149" i="5"/>
  <c r="H149" i="5"/>
  <c r="G149" i="5"/>
  <c r="I149" i="5" s="1"/>
  <c r="A149" i="5"/>
  <c r="U148" i="5"/>
  <c r="T148" i="5"/>
  <c r="S148" i="5"/>
  <c r="R148" i="5"/>
  <c r="Q148" i="5"/>
  <c r="P148" i="5"/>
  <c r="K148" i="5"/>
  <c r="H148" i="5"/>
  <c r="I148" i="5" s="1"/>
  <c r="G148" i="5"/>
  <c r="U147" i="5"/>
  <c r="T147" i="5"/>
  <c r="T150" i="5" s="1"/>
  <c r="S147" i="5"/>
  <c r="R147" i="5"/>
  <c r="Q147" i="5"/>
  <c r="P147" i="5"/>
  <c r="K147" i="5"/>
  <c r="H147" i="5"/>
  <c r="G147" i="5"/>
  <c r="U146" i="5"/>
  <c r="T146" i="5"/>
  <c r="S146" i="5"/>
  <c r="R146" i="5"/>
  <c r="Q146" i="5"/>
  <c r="P146" i="5"/>
  <c r="K146" i="5"/>
  <c r="I146" i="5"/>
  <c r="H146" i="5"/>
  <c r="G146" i="5"/>
  <c r="U145" i="5"/>
  <c r="T145" i="5"/>
  <c r="S145" i="5"/>
  <c r="R145" i="5"/>
  <c r="Q145" i="5"/>
  <c r="P145" i="5"/>
  <c r="K145" i="5"/>
  <c r="H145" i="5"/>
  <c r="I145" i="5" s="1"/>
  <c r="G145" i="5"/>
  <c r="A145" i="5"/>
  <c r="U144" i="5"/>
  <c r="T144" i="5"/>
  <c r="S144" i="5"/>
  <c r="R144" i="5"/>
  <c r="Q144" i="5"/>
  <c r="P144" i="5"/>
  <c r="K144" i="5"/>
  <c r="H144" i="5"/>
  <c r="I144" i="5" s="1"/>
  <c r="G144" i="5"/>
  <c r="A144" i="5"/>
  <c r="U143" i="5"/>
  <c r="T143" i="5"/>
  <c r="S143" i="5"/>
  <c r="R143" i="5"/>
  <c r="Q143" i="5"/>
  <c r="P143" i="5"/>
  <c r="K143" i="5"/>
  <c r="H143" i="5"/>
  <c r="I143" i="5" s="1"/>
  <c r="G143" i="5"/>
  <c r="A143" i="5"/>
  <c r="U142" i="5"/>
  <c r="T142" i="5"/>
  <c r="S142" i="5"/>
  <c r="R142" i="5"/>
  <c r="Q142" i="5"/>
  <c r="P142" i="5"/>
  <c r="K142" i="5"/>
  <c r="I142" i="5"/>
  <c r="H142" i="5"/>
  <c r="G142" i="5"/>
  <c r="A142" i="5"/>
  <c r="X141" i="5"/>
  <c r="W141" i="5"/>
  <c r="V141" i="5"/>
  <c r="U141" i="5"/>
  <c r="R141" i="5"/>
  <c r="P141" i="5"/>
  <c r="O141" i="5"/>
  <c r="N141" i="5"/>
  <c r="M141" i="5"/>
  <c r="L141" i="5"/>
  <c r="J141" i="5"/>
  <c r="H141" i="5"/>
  <c r="I141" i="5" s="1"/>
  <c r="G141" i="5"/>
  <c r="F141" i="5"/>
  <c r="E141" i="5"/>
  <c r="D141" i="5"/>
  <c r="A141" i="5"/>
  <c r="U140" i="5"/>
  <c r="T140" i="5"/>
  <c r="S140" i="5"/>
  <c r="R140" i="5"/>
  <c r="Q140" i="5"/>
  <c r="P140" i="5"/>
  <c r="K140" i="5"/>
  <c r="H140" i="5"/>
  <c r="I140" i="5" s="1"/>
  <c r="G140" i="5"/>
  <c r="A140" i="5"/>
  <c r="U139" i="5"/>
  <c r="T139" i="5"/>
  <c r="S139" i="5"/>
  <c r="R139" i="5"/>
  <c r="Q139" i="5"/>
  <c r="P139" i="5"/>
  <c r="K139" i="5"/>
  <c r="H139" i="5"/>
  <c r="I139" i="5" s="1"/>
  <c r="G139" i="5"/>
  <c r="U138" i="5"/>
  <c r="T138" i="5"/>
  <c r="S138" i="5"/>
  <c r="R138" i="5"/>
  <c r="Q138" i="5"/>
  <c r="P138" i="5"/>
  <c r="K138" i="5"/>
  <c r="H138" i="5"/>
  <c r="I138" i="5" s="1"/>
  <c r="G138" i="5"/>
  <c r="U137" i="5"/>
  <c r="T137" i="5"/>
  <c r="S137" i="5"/>
  <c r="R137" i="5"/>
  <c r="Q137" i="5"/>
  <c r="P137" i="5"/>
  <c r="K137" i="5"/>
  <c r="H137" i="5"/>
  <c r="I137" i="5" s="1"/>
  <c r="G137" i="5"/>
  <c r="U136" i="5"/>
  <c r="T136" i="5"/>
  <c r="S136" i="5"/>
  <c r="R136" i="5"/>
  <c r="Q136" i="5"/>
  <c r="P136" i="5"/>
  <c r="K136" i="5"/>
  <c r="H136" i="5"/>
  <c r="G136" i="5"/>
  <c r="A136" i="5"/>
  <c r="U135" i="5"/>
  <c r="T135" i="5"/>
  <c r="S135" i="5"/>
  <c r="R135" i="5"/>
  <c r="Q135" i="5"/>
  <c r="P135" i="5"/>
  <c r="K135" i="5"/>
  <c r="I135" i="5"/>
  <c r="H135" i="5"/>
  <c r="G135" i="5"/>
  <c r="A135" i="5"/>
  <c r="U134" i="5"/>
  <c r="T134" i="5"/>
  <c r="S134" i="5"/>
  <c r="R134" i="5"/>
  <c r="Q134" i="5"/>
  <c r="P134" i="5"/>
  <c r="K134" i="5"/>
  <c r="H134" i="5"/>
  <c r="I134" i="5" s="1"/>
  <c r="G134" i="5"/>
  <c r="A134" i="5"/>
  <c r="U133" i="5"/>
  <c r="T133" i="5"/>
  <c r="S133" i="5"/>
  <c r="R133" i="5"/>
  <c r="Q133" i="5"/>
  <c r="P133" i="5"/>
  <c r="K133" i="5"/>
  <c r="H133" i="5"/>
  <c r="I133" i="5" s="1"/>
  <c r="G133" i="5"/>
  <c r="A133" i="5"/>
  <c r="Y132" i="5"/>
  <c r="S132" i="5"/>
  <c r="O132" i="5"/>
  <c r="N132" i="5"/>
  <c r="M132" i="5"/>
  <c r="L132" i="5"/>
  <c r="K132" i="5"/>
  <c r="J132" i="5"/>
  <c r="F132" i="5"/>
  <c r="E132" i="5"/>
  <c r="W132" i="5" s="1"/>
  <c r="D132" i="5"/>
  <c r="A132" i="5"/>
  <c r="U131" i="5"/>
  <c r="T131" i="5"/>
  <c r="S131" i="5"/>
  <c r="R131" i="5"/>
  <c r="Q131" i="5"/>
  <c r="P131" i="5"/>
  <c r="K131" i="5"/>
  <c r="H131" i="5"/>
  <c r="G131" i="5"/>
  <c r="I131" i="5" s="1"/>
  <c r="A131" i="5"/>
  <c r="U130" i="5"/>
  <c r="T130" i="5"/>
  <c r="S130" i="5"/>
  <c r="R130" i="5"/>
  <c r="Q130" i="5"/>
  <c r="P130" i="5"/>
  <c r="K130" i="5"/>
  <c r="H130" i="5"/>
  <c r="I130" i="5" s="1"/>
  <c r="G130" i="5"/>
  <c r="U129" i="5"/>
  <c r="T129" i="5"/>
  <c r="S129" i="5"/>
  <c r="R129" i="5"/>
  <c r="Q129" i="5"/>
  <c r="P129" i="5"/>
  <c r="K129" i="5"/>
  <c r="H129" i="5"/>
  <c r="G129" i="5"/>
  <c r="U128" i="5"/>
  <c r="T128" i="5"/>
  <c r="S128" i="5"/>
  <c r="R128" i="5"/>
  <c r="Q128" i="5"/>
  <c r="P128" i="5"/>
  <c r="K128" i="5"/>
  <c r="I128" i="5"/>
  <c r="H128" i="5"/>
  <c r="G128" i="5"/>
  <c r="A128" i="5"/>
  <c r="U127" i="5"/>
  <c r="T127" i="5"/>
  <c r="S127" i="5"/>
  <c r="R127" i="5"/>
  <c r="Q127" i="5"/>
  <c r="P127" i="5"/>
  <c r="K127" i="5"/>
  <c r="I127" i="5"/>
  <c r="H127" i="5"/>
  <c r="G127" i="5"/>
  <c r="A127" i="5"/>
  <c r="U126" i="5"/>
  <c r="T126" i="5"/>
  <c r="S126" i="5"/>
  <c r="R126" i="5"/>
  <c r="Q126" i="5"/>
  <c r="P126" i="5"/>
  <c r="K126" i="5"/>
  <c r="H126" i="5"/>
  <c r="G126" i="5"/>
  <c r="A126" i="5"/>
  <c r="U125" i="5"/>
  <c r="T125" i="5"/>
  <c r="T132" i="5" s="1"/>
  <c r="S125" i="5"/>
  <c r="R125" i="5"/>
  <c r="Q125" i="5"/>
  <c r="P125" i="5"/>
  <c r="K125" i="5"/>
  <c r="I125" i="5"/>
  <c r="H125" i="5"/>
  <c r="G125" i="5"/>
  <c r="A125" i="5"/>
  <c r="X124" i="5"/>
  <c r="V124" i="5"/>
  <c r="S124" i="5"/>
  <c r="O124" i="5"/>
  <c r="Q124" i="5" s="1"/>
  <c r="N124" i="5"/>
  <c r="U124" i="5" s="1"/>
  <c r="M124" i="5"/>
  <c r="L124" i="5"/>
  <c r="R124" i="5" s="1"/>
  <c r="K124" i="5"/>
  <c r="J124" i="5"/>
  <c r="F124" i="5"/>
  <c r="E124" i="5"/>
  <c r="D124" i="5"/>
  <c r="A124" i="5"/>
  <c r="U123" i="5"/>
  <c r="T123" i="5"/>
  <c r="S123" i="5"/>
  <c r="R123" i="5"/>
  <c r="Q123" i="5"/>
  <c r="P123" i="5"/>
  <c r="K123" i="5"/>
  <c r="I123" i="5"/>
  <c r="H123" i="5"/>
  <c r="G123" i="5"/>
  <c r="A123" i="5"/>
  <c r="U122" i="5"/>
  <c r="T122" i="5"/>
  <c r="S122" i="5"/>
  <c r="R122" i="5"/>
  <c r="Q122" i="5"/>
  <c r="P122" i="5"/>
  <c r="K122" i="5"/>
  <c r="H122" i="5"/>
  <c r="G122" i="5"/>
  <c r="U121" i="5"/>
  <c r="T121" i="5"/>
  <c r="S121" i="5"/>
  <c r="R121" i="5"/>
  <c r="Q121" i="5"/>
  <c r="P121" i="5"/>
  <c r="K121" i="5"/>
  <c r="I121" i="5"/>
  <c r="H121" i="5"/>
  <c r="G121" i="5"/>
  <c r="U120" i="5"/>
  <c r="T120" i="5"/>
  <c r="S120" i="5"/>
  <c r="R120" i="5"/>
  <c r="Q120" i="5"/>
  <c r="P120" i="5"/>
  <c r="K120" i="5"/>
  <c r="H120" i="5"/>
  <c r="I120" i="5" s="1"/>
  <c r="G120" i="5"/>
  <c r="A120" i="5"/>
  <c r="U119" i="5"/>
  <c r="T119" i="5"/>
  <c r="S119" i="5"/>
  <c r="R119" i="5"/>
  <c r="Q119" i="5"/>
  <c r="P119" i="5"/>
  <c r="K119" i="5"/>
  <c r="H119" i="5"/>
  <c r="I119" i="5" s="1"/>
  <c r="G119" i="5"/>
  <c r="A119" i="5"/>
  <c r="U118" i="5"/>
  <c r="T118" i="5"/>
  <c r="S118" i="5"/>
  <c r="R118" i="5"/>
  <c r="Q118" i="5"/>
  <c r="P118" i="5"/>
  <c r="K118" i="5"/>
  <c r="H118" i="5"/>
  <c r="I118" i="5" s="1"/>
  <c r="G118" i="5"/>
  <c r="A118" i="5"/>
  <c r="U117" i="5"/>
  <c r="T117" i="5"/>
  <c r="T124" i="5" s="1"/>
  <c r="S117" i="5"/>
  <c r="R117" i="5"/>
  <c r="Q117" i="5"/>
  <c r="P117" i="5"/>
  <c r="K117" i="5"/>
  <c r="I117" i="5"/>
  <c r="H117" i="5"/>
  <c r="G117" i="5"/>
  <c r="A117" i="5"/>
  <c r="X116" i="5"/>
  <c r="V116" i="5"/>
  <c r="U116" i="5"/>
  <c r="R116" i="5"/>
  <c r="O116" i="5"/>
  <c r="P116" i="5" s="1"/>
  <c r="N116" i="5"/>
  <c r="M116" i="5"/>
  <c r="L116" i="5"/>
  <c r="J116" i="5"/>
  <c r="H116" i="5"/>
  <c r="F116" i="5"/>
  <c r="E116" i="5"/>
  <c r="W116" i="5" s="1"/>
  <c r="D116" i="5"/>
  <c r="A116" i="5"/>
  <c r="U115" i="5"/>
  <c r="T115" i="5"/>
  <c r="S115" i="5"/>
  <c r="R115" i="5"/>
  <c r="Q115" i="5"/>
  <c r="P115" i="5"/>
  <c r="K115" i="5"/>
  <c r="H115" i="5"/>
  <c r="I115" i="5" s="1"/>
  <c r="G115" i="5"/>
  <c r="A115" i="5"/>
  <c r="U114" i="5"/>
  <c r="T114" i="5"/>
  <c r="S114" i="5"/>
  <c r="R114" i="5"/>
  <c r="Q114" i="5"/>
  <c r="P114" i="5"/>
  <c r="K114" i="5"/>
  <c r="H114" i="5"/>
  <c r="I114" i="5" s="1"/>
  <c r="G114" i="5"/>
  <c r="U113" i="5"/>
  <c r="T113" i="5"/>
  <c r="S113" i="5"/>
  <c r="R113" i="5"/>
  <c r="Q113" i="5"/>
  <c r="P113" i="5"/>
  <c r="K113" i="5"/>
  <c r="H113" i="5"/>
  <c r="I113" i="5" s="1"/>
  <c r="G113" i="5"/>
  <c r="U112" i="5"/>
  <c r="T112" i="5"/>
  <c r="S112" i="5"/>
  <c r="R112" i="5"/>
  <c r="Q112" i="5"/>
  <c r="P112" i="5"/>
  <c r="K112" i="5"/>
  <c r="H112" i="5"/>
  <c r="I112" i="5" s="1"/>
  <c r="G112" i="5"/>
  <c r="A112" i="5"/>
  <c r="U111" i="5"/>
  <c r="T111" i="5"/>
  <c r="S111" i="5"/>
  <c r="R111" i="5"/>
  <c r="Q111" i="5"/>
  <c r="P111" i="5"/>
  <c r="K111" i="5"/>
  <c r="H111" i="5"/>
  <c r="I111" i="5" s="1"/>
  <c r="G111" i="5"/>
  <c r="A111" i="5"/>
  <c r="U110" i="5"/>
  <c r="T110" i="5"/>
  <c r="S110" i="5"/>
  <c r="R110" i="5"/>
  <c r="Q110" i="5"/>
  <c r="P110" i="5"/>
  <c r="K110" i="5"/>
  <c r="H110" i="5"/>
  <c r="I110" i="5" s="1"/>
  <c r="G110" i="5"/>
  <c r="A110" i="5"/>
  <c r="U109" i="5"/>
  <c r="T109" i="5"/>
  <c r="T116" i="5" s="1"/>
  <c r="S109" i="5"/>
  <c r="R109" i="5"/>
  <c r="Q109" i="5"/>
  <c r="P109" i="5"/>
  <c r="K109" i="5"/>
  <c r="H109" i="5"/>
  <c r="I109" i="5" s="1"/>
  <c r="G109" i="5"/>
  <c r="A109" i="5"/>
  <c r="Y108" i="5"/>
  <c r="W108" i="5"/>
  <c r="R108" i="5"/>
  <c r="O108" i="5"/>
  <c r="S108" i="5" s="1"/>
  <c r="N108" i="5"/>
  <c r="M108" i="5"/>
  <c r="L108" i="5"/>
  <c r="U108" i="5" s="1"/>
  <c r="J108" i="5"/>
  <c r="K108" i="5" s="1"/>
  <c r="G108" i="5"/>
  <c r="F108" i="5"/>
  <c r="E108" i="5"/>
  <c r="D108" i="5"/>
  <c r="V108" i="5" s="1"/>
  <c r="A108" i="5"/>
  <c r="U107" i="5"/>
  <c r="T107" i="5"/>
  <c r="S107" i="5"/>
  <c r="R107" i="5"/>
  <c r="Q107" i="5"/>
  <c r="P107" i="5"/>
  <c r="K107" i="5"/>
  <c r="H107" i="5"/>
  <c r="G107" i="5"/>
  <c r="A107" i="5"/>
  <c r="U106" i="5"/>
  <c r="T106" i="5"/>
  <c r="S106" i="5"/>
  <c r="R106" i="5"/>
  <c r="Q106" i="5"/>
  <c r="P106" i="5"/>
  <c r="K106" i="5"/>
  <c r="H106" i="5"/>
  <c r="I106" i="5" s="1"/>
  <c r="G106" i="5"/>
  <c r="U105" i="5"/>
  <c r="T105" i="5"/>
  <c r="S105" i="5"/>
  <c r="R105" i="5"/>
  <c r="Q105" i="5"/>
  <c r="P105" i="5"/>
  <c r="K105" i="5"/>
  <c r="H105" i="5"/>
  <c r="I105" i="5" s="1"/>
  <c r="G105" i="5"/>
  <c r="U104" i="5"/>
  <c r="T104" i="5"/>
  <c r="S104" i="5"/>
  <c r="R104" i="5"/>
  <c r="Q104" i="5"/>
  <c r="P104" i="5"/>
  <c r="K104" i="5"/>
  <c r="H104" i="5"/>
  <c r="I104" i="5" s="1"/>
  <c r="G104" i="5"/>
  <c r="A104" i="5"/>
  <c r="U103" i="5"/>
  <c r="T103" i="5"/>
  <c r="S103" i="5"/>
  <c r="R103" i="5"/>
  <c r="Q103" i="5"/>
  <c r="P103" i="5"/>
  <c r="K103" i="5"/>
  <c r="I103" i="5"/>
  <c r="H103" i="5"/>
  <c r="G103" i="5"/>
  <c r="A103" i="5"/>
  <c r="U102" i="5"/>
  <c r="T102" i="5"/>
  <c r="S102" i="5"/>
  <c r="R102" i="5"/>
  <c r="Q102" i="5"/>
  <c r="P102" i="5"/>
  <c r="K102" i="5"/>
  <c r="H102" i="5"/>
  <c r="I102" i="5" s="1"/>
  <c r="G102" i="5"/>
  <c r="A102" i="5"/>
  <c r="U101" i="5"/>
  <c r="T101" i="5"/>
  <c r="S101" i="5"/>
  <c r="R101" i="5"/>
  <c r="Q101" i="5"/>
  <c r="P101" i="5"/>
  <c r="K101" i="5"/>
  <c r="H101" i="5"/>
  <c r="I101" i="5" s="1"/>
  <c r="G101" i="5"/>
  <c r="A101" i="5"/>
  <c r="Y100" i="5"/>
  <c r="T100" i="5"/>
  <c r="Q100" i="5"/>
  <c r="O100" i="5"/>
  <c r="N100" i="5"/>
  <c r="M100" i="5"/>
  <c r="L100" i="5"/>
  <c r="K100" i="5"/>
  <c r="J100" i="5"/>
  <c r="F100" i="5"/>
  <c r="E100" i="5"/>
  <c r="W100" i="5" s="1"/>
  <c r="D100" i="5"/>
  <c r="S100" i="5" s="1"/>
  <c r="A100" i="5"/>
  <c r="U99" i="5"/>
  <c r="T99" i="5"/>
  <c r="S99" i="5"/>
  <c r="R99" i="5"/>
  <c r="Q99" i="5"/>
  <c r="P99" i="5"/>
  <c r="K99" i="5"/>
  <c r="H99" i="5"/>
  <c r="G99" i="5"/>
  <c r="I99" i="5" s="1"/>
  <c r="A99" i="5"/>
  <c r="U98" i="5"/>
  <c r="T98" i="5"/>
  <c r="S98" i="5"/>
  <c r="R98" i="5"/>
  <c r="Q98" i="5"/>
  <c r="P98" i="5"/>
  <c r="K98" i="5"/>
  <c r="H98" i="5"/>
  <c r="I98" i="5" s="1"/>
  <c r="G98" i="5"/>
  <c r="U97" i="5"/>
  <c r="T97" i="5"/>
  <c r="S97" i="5"/>
  <c r="R97" i="5"/>
  <c r="Q97" i="5"/>
  <c r="P97" i="5"/>
  <c r="K97" i="5"/>
  <c r="H97" i="5"/>
  <c r="G97" i="5"/>
  <c r="U96" i="5"/>
  <c r="T96" i="5"/>
  <c r="S96" i="5"/>
  <c r="R96" i="5"/>
  <c r="Q96" i="5"/>
  <c r="P96" i="5"/>
  <c r="K96" i="5"/>
  <c r="H96" i="5"/>
  <c r="I96" i="5" s="1"/>
  <c r="G96" i="5"/>
  <c r="A96" i="5"/>
  <c r="U95" i="5"/>
  <c r="T95" i="5"/>
  <c r="S95" i="5"/>
  <c r="R95" i="5"/>
  <c r="Q95" i="5"/>
  <c r="P95" i="5"/>
  <c r="K95" i="5"/>
  <c r="I95" i="5"/>
  <c r="H95" i="5"/>
  <c r="G95" i="5"/>
  <c r="A95" i="5"/>
  <c r="U94" i="5"/>
  <c r="T94" i="5"/>
  <c r="S94" i="5"/>
  <c r="R94" i="5"/>
  <c r="Q94" i="5"/>
  <c r="P94" i="5"/>
  <c r="K94" i="5"/>
  <c r="H94" i="5"/>
  <c r="I94" i="5" s="1"/>
  <c r="G94" i="5"/>
  <c r="A94" i="5"/>
  <c r="U93" i="5"/>
  <c r="T93" i="5"/>
  <c r="S93" i="5"/>
  <c r="R93" i="5"/>
  <c r="Q93" i="5"/>
  <c r="P93" i="5"/>
  <c r="K93" i="5"/>
  <c r="I93" i="5"/>
  <c r="H93" i="5"/>
  <c r="G93" i="5"/>
  <c r="A93" i="5"/>
  <c r="X92" i="5"/>
  <c r="V92" i="5"/>
  <c r="U92" i="5"/>
  <c r="S92" i="5"/>
  <c r="O92" i="5"/>
  <c r="Q92" i="5" s="1"/>
  <c r="N92" i="5"/>
  <c r="M92" i="5"/>
  <c r="L92" i="5"/>
  <c r="R92" i="5" s="1"/>
  <c r="J92" i="5"/>
  <c r="F92" i="5"/>
  <c r="E92" i="5"/>
  <c r="D92" i="5"/>
  <c r="A92" i="5"/>
  <c r="U91" i="5"/>
  <c r="T91" i="5"/>
  <c r="S91" i="5"/>
  <c r="R91" i="5"/>
  <c r="Q91" i="5"/>
  <c r="P91" i="5"/>
  <c r="K91" i="5"/>
  <c r="I91" i="5"/>
  <c r="H91" i="5"/>
  <c r="G91" i="5"/>
  <c r="A91" i="5"/>
  <c r="U90" i="5"/>
  <c r="T90" i="5"/>
  <c r="S90" i="5"/>
  <c r="R90" i="5"/>
  <c r="Q90" i="5"/>
  <c r="P90" i="5"/>
  <c r="K90" i="5"/>
  <c r="H90" i="5"/>
  <c r="G90" i="5"/>
  <c r="U89" i="5"/>
  <c r="T89" i="5"/>
  <c r="S89" i="5"/>
  <c r="R89" i="5"/>
  <c r="Q89" i="5"/>
  <c r="P89" i="5"/>
  <c r="K89" i="5"/>
  <c r="H89" i="5"/>
  <c r="I89" i="5" s="1"/>
  <c r="G89" i="5"/>
  <c r="U88" i="5"/>
  <c r="T88" i="5"/>
  <c r="S88" i="5"/>
  <c r="R88" i="5"/>
  <c r="Q88" i="5"/>
  <c r="P88" i="5"/>
  <c r="K88" i="5"/>
  <c r="H88" i="5"/>
  <c r="I88" i="5" s="1"/>
  <c r="G88" i="5"/>
  <c r="A88" i="5"/>
  <c r="U87" i="5"/>
  <c r="T87" i="5"/>
  <c r="S87" i="5"/>
  <c r="R87" i="5"/>
  <c r="Q87" i="5"/>
  <c r="P87" i="5"/>
  <c r="K87" i="5"/>
  <c r="H87" i="5"/>
  <c r="I87" i="5" s="1"/>
  <c r="G87" i="5"/>
  <c r="A87" i="5"/>
  <c r="U86" i="5"/>
  <c r="T86" i="5"/>
  <c r="S86" i="5"/>
  <c r="R86" i="5"/>
  <c r="Q86" i="5"/>
  <c r="P86" i="5"/>
  <c r="K86" i="5"/>
  <c r="I86" i="5"/>
  <c r="H86" i="5"/>
  <c r="G86" i="5"/>
  <c r="A86" i="5"/>
  <c r="U85" i="5"/>
  <c r="T85" i="5"/>
  <c r="S85" i="5"/>
  <c r="R85" i="5"/>
  <c r="Q85" i="5"/>
  <c r="P85" i="5"/>
  <c r="K85" i="5"/>
  <c r="I85" i="5"/>
  <c r="H85" i="5"/>
  <c r="G85" i="5"/>
  <c r="A85" i="5"/>
  <c r="X84" i="5"/>
  <c r="V84" i="5"/>
  <c r="U84" i="5"/>
  <c r="R84" i="5"/>
  <c r="O84" i="5"/>
  <c r="N84" i="5"/>
  <c r="M84" i="5"/>
  <c r="L84" i="5"/>
  <c r="J84" i="5"/>
  <c r="H84" i="5"/>
  <c r="G84" i="5"/>
  <c r="F84" i="5"/>
  <c r="E84" i="5"/>
  <c r="D84" i="5"/>
  <c r="A84" i="5"/>
  <c r="U83" i="5"/>
  <c r="T83" i="5"/>
  <c r="S83" i="5"/>
  <c r="R83" i="5"/>
  <c r="Q83" i="5"/>
  <c r="P83" i="5"/>
  <c r="K83" i="5"/>
  <c r="H83" i="5"/>
  <c r="I83" i="5" s="1"/>
  <c r="G83" i="5"/>
  <c r="A83" i="5"/>
  <c r="U82" i="5"/>
  <c r="T82" i="5"/>
  <c r="S82" i="5"/>
  <c r="R82" i="5"/>
  <c r="Q82" i="5"/>
  <c r="P82" i="5"/>
  <c r="K82" i="5"/>
  <c r="H82" i="5"/>
  <c r="I82" i="5" s="1"/>
  <c r="G82" i="5"/>
  <c r="U81" i="5"/>
  <c r="T81" i="5"/>
  <c r="S81" i="5"/>
  <c r="R81" i="5"/>
  <c r="Q81" i="5"/>
  <c r="P81" i="5"/>
  <c r="K81" i="5"/>
  <c r="H81" i="5"/>
  <c r="I81" i="5" s="1"/>
  <c r="G81" i="5"/>
  <c r="U80" i="5"/>
  <c r="T80" i="5"/>
  <c r="S80" i="5"/>
  <c r="R80" i="5"/>
  <c r="Q80" i="5"/>
  <c r="P80" i="5"/>
  <c r="K80" i="5"/>
  <c r="H80" i="5"/>
  <c r="I80" i="5" s="1"/>
  <c r="G80" i="5"/>
  <c r="A80" i="5"/>
  <c r="U79" i="5"/>
  <c r="T79" i="5"/>
  <c r="S79" i="5"/>
  <c r="R79" i="5"/>
  <c r="Q79" i="5"/>
  <c r="P79" i="5"/>
  <c r="K79" i="5"/>
  <c r="H79" i="5"/>
  <c r="I79" i="5" s="1"/>
  <c r="G79" i="5"/>
  <c r="A79" i="5"/>
  <c r="U78" i="5"/>
  <c r="T78" i="5"/>
  <c r="S78" i="5"/>
  <c r="R78" i="5"/>
  <c r="Q78" i="5"/>
  <c r="P78" i="5"/>
  <c r="K78" i="5"/>
  <c r="H78" i="5"/>
  <c r="I78" i="5" s="1"/>
  <c r="G78" i="5"/>
  <c r="A78" i="5"/>
  <c r="U77" i="5"/>
  <c r="T77" i="5"/>
  <c r="S77" i="5"/>
  <c r="R77" i="5"/>
  <c r="Q77" i="5"/>
  <c r="P77" i="5"/>
  <c r="K77" i="5"/>
  <c r="H77" i="5"/>
  <c r="I77" i="5" s="1"/>
  <c r="G77" i="5"/>
  <c r="A77" i="5"/>
  <c r="Y76" i="5"/>
  <c r="W76" i="5"/>
  <c r="R76" i="5"/>
  <c r="Q76" i="5"/>
  <c r="O76" i="5"/>
  <c r="S76" i="5" s="1"/>
  <c r="N76" i="5"/>
  <c r="M76" i="5"/>
  <c r="L76" i="5"/>
  <c r="U76" i="5" s="1"/>
  <c r="J76" i="5"/>
  <c r="K76" i="5" s="1"/>
  <c r="G76" i="5"/>
  <c r="F76" i="5"/>
  <c r="E76" i="5"/>
  <c r="D76" i="5"/>
  <c r="V76" i="5" s="1"/>
  <c r="A76" i="5"/>
  <c r="U75" i="5"/>
  <c r="T75" i="5"/>
  <c r="S75" i="5"/>
  <c r="R75" i="5"/>
  <c r="Q75" i="5"/>
  <c r="P75" i="5"/>
  <c r="K75" i="5"/>
  <c r="H75" i="5"/>
  <c r="I75" i="5" s="1"/>
  <c r="G75" i="5"/>
  <c r="A75" i="5"/>
  <c r="U74" i="5"/>
  <c r="T74" i="5"/>
  <c r="S74" i="5"/>
  <c r="R74" i="5"/>
  <c r="Q74" i="5"/>
  <c r="P74" i="5"/>
  <c r="K74" i="5"/>
  <c r="H74" i="5"/>
  <c r="I74" i="5" s="1"/>
  <c r="G74" i="5"/>
  <c r="U73" i="5"/>
  <c r="T73" i="5"/>
  <c r="S73" i="5"/>
  <c r="R73" i="5"/>
  <c r="Q73" i="5"/>
  <c r="P73" i="5"/>
  <c r="K73" i="5"/>
  <c r="H73" i="5"/>
  <c r="I73" i="5" s="1"/>
  <c r="G73" i="5"/>
  <c r="U72" i="5"/>
  <c r="T72" i="5"/>
  <c r="S72" i="5"/>
  <c r="R72" i="5"/>
  <c r="Q72" i="5"/>
  <c r="P72" i="5"/>
  <c r="K72" i="5"/>
  <c r="H72" i="5"/>
  <c r="G72" i="5"/>
  <c r="A72" i="5"/>
  <c r="U71" i="5"/>
  <c r="T71" i="5"/>
  <c r="S71" i="5"/>
  <c r="R71" i="5"/>
  <c r="Q71" i="5"/>
  <c r="P71" i="5"/>
  <c r="K71" i="5"/>
  <c r="H71" i="5"/>
  <c r="G71" i="5"/>
  <c r="I71" i="5" s="1"/>
  <c r="A71" i="5"/>
  <c r="U70" i="5"/>
  <c r="T70" i="5"/>
  <c r="S70" i="5"/>
  <c r="R70" i="5"/>
  <c r="Q70" i="5"/>
  <c r="P70" i="5"/>
  <c r="K70" i="5"/>
  <c r="H70" i="5"/>
  <c r="I70" i="5" s="1"/>
  <c r="G70" i="5"/>
  <c r="A70" i="5"/>
  <c r="U69" i="5"/>
  <c r="T69" i="5"/>
  <c r="S69" i="5"/>
  <c r="R69" i="5"/>
  <c r="Q69" i="5"/>
  <c r="P69" i="5"/>
  <c r="K69" i="5"/>
  <c r="H69" i="5"/>
  <c r="I69" i="5" s="1"/>
  <c r="G69" i="5"/>
  <c r="A69" i="5"/>
  <c r="Y68" i="5"/>
  <c r="T68" i="5"/>
  <c r="S68" i="5"/>
  <c r="O68" i="5"/>
  <c r="N68" i="5"/>
  <c r="M68" i="5"/>
  <c r="L68" i="5"/>
  <c r="Q68" i="5" s="1"/>
  <c r="K68" i="5"/>
  <c r="J68" i="5"/>
  <c r="F68" i="5"/>
  <c r="E68" i="5"/>
  <c r="W68" i="5" s="1"/>
  <c r="D68" i="5"/>
  <c r="A68" i="5"/>
  <c r="U67" i="5"/>
  <c r="T67" i="5"/>
  <c r="S67" i="5"/>
  <c r="R67" i="5"/>
  <c r="Q67" i="5"/>
  <c r="P67" i="5"/>
  <c r="K67" i="5"/>
  <c r="I67" i="5"/>
  <c r="H67" i="5"/>
  <c r="G67" i="5"/>
  <c r="A67" i="5"/>
  <c r="U66" i="5"/>
  <c r="T66" i="5"/>
  <c r="S66" i="5"/>
  <c r="R66" i="5"/>
  <c r="Q66" i="5"/>
  <c r="P66" i="5"/>
  <c r="K66" i="5"/>
  <c r="H66" i="5"/>
  <c r="I66" i="5" s="1"/>
  <c r="G66" i="5"/>
  <c r="U65" i="5"/>
  <c r="T65" i="5"/>
  <c r="S65" i="5"/>
  <c r="R65" i="5"/>
  <c r="Q65" i="5"/>
  <c r="P65" i="5"/>
  <c r="K65" i="5"/>
  <c r="H65" i="5"/>
  <c r="I65" i="5" s="1"/>
  <c r="G65" i="5"/>
  <c r="U64" i="5"/>
  <c r="T64" i="5"/>
  <c r="S64" i="5"/>
  <c r="R64" i="5"/>
  <c r="Q64" i="5"/>
  <c r="P64" i="5"/>
  <c r="K64" i="5"/>
  <c r="H64" i="5"/>
  <c r="I64" i="5" s="1"/>
  <c r="G64" i="5"/>
  <c r="A64" i="5"/>
  <c r="U63" i="5"/>
  <c r="T63" i="5"/>
  <c r="S63" i="5"/>
  <c r="R63" i="5"/>
  <c r="Q63" i="5"/>
  <c r="P63" i="5"/>
  <c r="K63" i="5"/>
  <c r="I63" i="5"/>
  <c r="H63" i="5"/>
  <c r="G63" i="5"/>
  <c r="A63" i="5"/>
  <c r="U62" i="5"/>
  <c r="T62" i="5"/>
  <c r="S62" i="5"/>
  <c r="R62" i="5"/>
  <c r="Q62" i="5"/>
  <c r="P62" i="5"/>
  <c r="K62" i="5"/>
  <c r="H62" i="5"/>
  <c r="G62" i="5"/>
  <c r="A62" i="5"/>
  <c r="U61" i="5"/>
  <c r="T61" i="5"/>
  <c r="S61" i="5"/>
  <c r="R61" i="5"/>
  <c r="Q61" i="5"/>
  <c r="P61" i="5"/>
  <c r="K61" i="5"/>
  <c r="H61" i="5"/>
  <c r="G61" i="5"/>
  <c r="I61" i="5" s="1"/>
  <c r="A61" i="5"/>
  <c r="X60" i="5"/>
  <c r="V60" i="5"/>
  <c r="U60" i="5"/>
  <c r="S60" i="5"/>
  <c r="O60" i="5"/>
  <c r="Q60" i="5" s="1"/>
  <c r="N60" i="5"/>
  <c r="M60" i="5"/>
  <c r="L60" i="5"/>
  <c r="R60" i="5" s="1"/>
  <c r="J60" i="5"/>
  <c r="F60" i="5"/>
  <c r="E60" i="5"/>
  <c r="K60" i="5" s="1"/>
  <c r="D60" i="5"/>
  <c r="A60" i="5"/>
  <c r="U59" i="5"/>
  <c r="T59" i="5"/>
  <c r="S59" i="5"/>
  <c r="R59" i="5"/>
  <c r="Q59" i="5"/>
  <c r="P59" i="5"/>
  <c r="K59" i="5"/>
  <c r="I59" i="5"/>
  <c r="H59" i="5"/>
  <c r="G59" i="5"/>
  <c r="A59" i="5"/>
  <c r="U58" i="5"/>
  <c r="T58" i="5"/>
  <c r="S58" i="5"/>
  <c r="R58" i="5"/>
  <c r="Q58" i="5"/>
  <c r="P58" i="5"/>
  <c r="K58" i="5"/>
  <c r="H58" i="5"/>
  <c r="I58" i="5" s="1"/>
  <c r="G58" i="5"/>
  <c r="U57" i="5"/>
  <c r="T57" i="5"/>
  <c r="S57" i="5"/>
  <c r="R57" i="5"/>
  <c r="Q57" i="5"/>
  <c r="P57" i="5"/>
  <c r="K57" i="5"/>
  <c r="H57" i="5"/>
  <c r="I57" i="5" s="1"/>
  <c r="G57" i="5"/>
  <c r="U56" i="5"/>
  <c r="T56" i="5"/>
  <c r="S56" i="5"/>
  <c r="R56" i="5"/>
  <c r="Q56" i="5"/>
  <c r="P56" i="5"/>
  <c r="K56" i="5"/>
  <c r="H56" i="5"/>
  <c r="I56" i="5" s="1"/>
  <c r="G56" i="5"/>
  <c r="A56" i="5"/>
  <c r="U55" i="5"/>
  <c r="T55" i="5"/>
  <c r="S55" i="5"/>
  <c r="R55" i="5"/>
  <c r="Q55" i="5"/>
  <c r="P55" i="5"/>
  <c r="K55" i="5"/>
  <c r="H55" i="5"/>
  <c r="I55" i="5" s="1"/>
  <c r="G55" i="5"/>
  <c r="A55" i="5"/>
  <c r="U54" i="5"/>
  <c r="T54" i="5"/>
  <c r="S54" i="5"/>
  <c r="R54" i="5"/>
  <c r="Q54" i="5"/>
  <c r="P54" i="5"/>
  <c r="K54" i="5"/>
  <c r="I54" i="5"/>
  <c r="H54" i="5"/>
  <c r="G54" i="5"/>
  <c r="A54" i="5"/>
  <c r="U53" i="5"/>
  <c r="T53" i="5"/>
  <c r="S53" i="5"/>
  <c r="R53" i="5"/>
  <c r="Q53" i="5"/>
  <c r="P53" i="5"/>
  <c r="K53" i="5"/>
  <c r="I53" i="5"/>
  <c r="H53" i="5"/>
  <c r="G53" i="5"/>
  <c r="A53" i="5"/>
  <c r="X52" i="5"/>
  <c r="W52" i="5"/>
  <c r="V52" i="5"/>
  <c r="U52" i="5"/>
  <c r="R52" i="5"/>
  <c r="P52" i="5"/>
  <c r="O52" i="5"/>
  <c r="N52" i="5"/>
  <c r="M52" i="5"/>
  <c r="L52" i="5"/>
  <c r="J52" i="5"/>
  <c r="G52" i="5"/>
  <c r="F52" i="5"/>
  <c r="E52" i="5"/>
  <c r="D52" i="5"/>
  <c r="A52" i="5"/>
  <c r="U51" i="5"/>
  <c r="T51" i="5"/>
  <c r="S51" i="5"/>
  <c r="R51" i="5"/>
  <c r="Q51" i="5"/>
  <c r="P51" i="5"/>
  <c r="K51" i="5"/>
  <c r="H51" i="5"/>
  <c r="I51" i="5" s="1"/>
  <c r="G51" i="5"/>
  <c r="A51" i="5"/>
  <c r="U50" i="5"/>
  <c r="T50" i="5"/>
  <c r="S50" i="5"/>
  <c r="R50" i="5"/>
  <c r="Q50" i="5"/>
  <c r="P50" i="5"/>
  <c r="K50" i="5"/>
  <c r="I50" i="5"/>
  <c r="H50" i="5"/>
  <c r="G50" i="5"/>
  <c r="U49" i="5"/>
  <c r="T49" i="5"/>
  <c r="S49" i="5"/>
  <c r="R49" i="5"/>
  <c r="Q49" i="5"/>
  <c r="P49" i="5"/>
  <c r="K49" i="5"/>
  <c r="H49" i="5"/>
  <c r="I49" i="5" s="1"/>
  <c r="G49" i="5"/>
  <c r="U48" i="5"/>
  <c r="T48" i="5"/>
  <c r="S48" i="5"/>
  <c r="R48" i="5"/>
  <c r="Q48" i="5"/>
  <c r="P48" i="5"/>
  <c r="K48" i="5"/>
  <c r="H48" i="5"/>
  <c r="I48" i="5" s="1"/>
  <c r="G48" i="5"/>
  <c r="A48" i="5"/>
  <c r="U47" i="5"/>
  <c r="T47" i="5"/>
  <c r="S47" i="5"/>
  <c r="R47" i="5"/>
  <c r="Q47" i="5"/>
  <c r="P47" i="5"/>
  <c r="K47" i="5"/>
  <c r="H47" i="5"/>
  <c r="G47" i="5"/>
  <c r="A47" i="5"/>
  <c r="U46" i="5"/>
  <c r="T46" i="5"/>
  <c r="S46" i="5"/>
  <c r="R46" i="5"/>
  <c r="Q46" i="5"/>
  <c r="P46" i="5"/>
  <c r="K46" i="5"/>
  <c r="H46" i="5"/>
  <c r="I46" i="5" s="1"/>
  <c r="G46" i="5"/>
  <c r="A46" i="5"/>
  <c r="U45" i="5"/>
  <c r="T45" i="5"/>
  <c r="T52" i="5" s="1"/>
  <c r="S45" i="5"/>
  <c r="R45" i="5"/>
  <c r="Q45" i="5"/>
  <c r="P45" i="5"/>
  <c r="K45" i="5"/>
  <c r="H45" i="5"/>
  <c r="I45" i="5" s="1"/>
  <c r="G45" i="5"/>
  <c r="A45" i="5"/>
  <c r="Y44" i="5"/>
  <c r="W44" i="5"/>
  <c r="R44" i="5"/>
  <c r="Q44" i="5"/>
  <c r="O44" i="5"/>
  <c r="S44" i="5" s="1"/>
  <c r="N44" i="5"/>
  <c r="M44" i="5"/>
  <c r="L44" i="5"/>
  <c r="U44" i="5" s="1"/>
  <c r="J44" i="5"/>
  <c r="K44" i="5" s="1"/>
  <c r="G44" i="5"/>
  <c r="F44" i="5"/>
  <c r="E44" i="5"/>
  <c r="D44" i="5"/>
  <c r="V44" i="5" s="1"/>
  <c r="A44" i="5"/>
  <c r="U43" i="5"/>
  <c r="T43" i="5"/>
  <c r="S43" i="5"/>
  <c r="R43" i="5"/>
  <c r="Q43" i="5"/>
  <c r="P43" i="5"/>
  <c r="K43" i="5"/>
  <c r="H43" i="5"/>
  <c r="G43" i="5"/>
  <c r="A43" i="5"/>
  <c r="U42" i="5"/>
  <c r="T42" i="5"/>
  <c r="S42" i="5"/>
  <c r="R42" i="5"/>
  <c r="Q42" i="5"/>
  <c r="P42" i="5"/>
  <c r="K42" i="5"/>
  <c r="H42" i="5"/>
  <c r="I42" i="5" s="1"/>
  <c r="G42" i="5"/>
  <c r="U41" i="5"/>
  <c r="T41" i="5"/>
  <c r="S41" i="5"/>
  <c r="R41" i="5"/>
  <c r="Q41" i="5"/>
  <c r="P41" i="5"/>
  <c r="K41" i="5"/>
  <c r="H41" i="5"/>
  <c r="I41" i="5" s="1"/>
  <c r="G41" i="5"/>
  <c r="U40" i="5"/>
  <c r="T40" i="5"/>
  <c r="S40" i="5"/>
  <c r="R40" i="5"/>
  <c r="Q40" i="5"/>
  <c r="P40" i="5"/>
  <c r="K40" i="5"/>
  <c r="H40" i="5"/>
  <c r="I40" i="5" s="1"/>
  <c r="G40" i="5"/>
  <c r="A40" i="5"/>
  <c r="U39" i="5"/>
  <c r="T39" i="5"/>
  <c r="S39" i="5"/>
  <c r="R39" i="5"/>
  <c r="Q39" i="5"/>
  <c r="P39" i="5"/>
  <c r="K39" i="5"/>
  <c r="H39" i="5"/>
  <c r="G39" i="5"/>
  <c r="I39" i="5" s="1"/>
  <c r="A39" i="5"/>
  <c r="U38" i="5"/>
  <c r="T38" i="5"/>
  <c r="S38" i="5"/>
  <c r="R38" i="5"/>
  <c r="Q38" i="5"/>
  <c r="P38" i="5"/>
  <c r="K38" i="5"/>
  <c r="H38" i="5"/>
  <c r="I38" i="5" s="1"/>
  <c r="G38" i="5"/>
  <c r="A38" i="5"/>
  <c r="U37" i="5"/>
  <c r="T37" i="5"/>
  <c r="S37" i="5"/>
  <c r="R37" i="5"/>
  <c r="Q37" i="5"/>
  <c r="P37" i="5"/>
  <c r="K37" i="5"/>
  <c r="H37" i="5"/>
  <c r="G37" i="5"/>
  <c r="A37" i="5"/>
  <c r="Y36" i="5"/>
  <c r="S36" i="5"/>
  <c r="Q36" i="5"/>
  <c r="O36" i="5"/>
  <c r="N36" i="5"/>
  <c r="M36" i="5"/>
  <c r="L36" i="5"/>
  <c r="K36" i="5"/>
  <c r="J36" i="5"/>
  <c r="F36" i="5"/>
  <c r="E36" i="5"/>
  <c r="W36" i="5" s="1"/>
  <c r="D36" i="5"/>
  <c r="A36" i="5"/>
  <c r="U35" i="5"/>
  <c r="T35" i="5"/>
  <c r="S35" i="5"/>
  <c r="R35" i="5"/>
  <c r="Q35" i="5"/>
  <c r="P35" i="5"/>
  <c r="K35" i="5"/>
  <c r="I35" i="5"/>
  <c r="H35" i="5"/>
  <c r="G35" i="5"/>
  <c r="A35" i="5"/>
  <c r="U34" i="5"/>
  <c r="T34" i="5"/>
  <c r="S34" i="5"/>
  <c r="R34" i="5"/>
  <c r="Q34" i="5"/>
  <c r="P34" i="5"/>
  <c r="K34" i="5"/>
  <c r="H34" i="5"/>
  <c r="I34" i="5" s="1"/>
  <c r="G34" i="5"/>
  <c r="U33" i="5"/>
  <c r="T33" i="5"/>
  <c r="S33" i="5"/>
  <c r="R33" i="5"/>
  <c r="Q33" i="5"/>
  <c r="P33" i="5"/>
  <c r="K33" i="5"/>
  <c r="H33" i="5"/>
  <c r="G33" i="5"/>
  <c r="U32" i="5"/>
  <c r="T32" i="5"/>
  <c r="S32" i="5"/>
  <c r="R32" i="5"/>
  <c r="Q32" i="5"/>
  <c r="P32" i="5"/>
  <c r="K32" i="5"/>
  <c r="I32" i="5"/>
  <c r="H32" i="5"/>
  <c r="G32" i="5"/>
  <c r="A32" i="5"/>
  <c r="U31" i="5"/>
  <c r="T31" i="5"/>
  <c r="S31" i="5"/>
  <c r="R31" i="5"/>
  <c r="Q31" i="5"/>
  <c r="P31" i="5"/>
  <c r="K31" i="5"/>
  <c r="I31" i="5"/>
  <c r="H31" i="5"/>
  <c r="G31" i="5"/>
  <c r="A31" i="5"/>
  <c r="U30" i="5"/>
  <c r="T30" i="5"/>
  <c r="S30" i="5"/>
  <c r="R30" i="5"/>
  <c r="Q30" i="5"/>
  <c r="P30" i="5"/>
  <c r="K30" i="5"/>
  <c r="H30" i="5"/>
  <c r="G30" i="5"/>
  <c r="A30" i="5"/>
  <c r="U29" i="5"/>
  <c r="T29" i="5"/>
  <c r="T36" i="5" s="1"/>
  <c r="S29" i="5"/>
  <c r="R29" i="5"/>
  <c r="Q29" i="5"/>
  <c r="P29" i="5"/>
  <c r="K29" i="5"/>
  <c r="I29" i="5"/>
  <c r="H29" i="5"/>
  <c r="G29" i="5"/>
  <c r="A29" i="5"/>
  <c r="X28" i="5"/>
  <c r="V28" i="5"/>
  <c r="S28" i="5"/>
  <c r="O28" i="5"/>
  <c r="Q28" i="5" s="1"/>
  <c r="N28" i="5"/>
  <c r="U28" i="5" s="1"/>
  <c r="M28" i="5"/>
  <c r="L28" i="5"/>
  <c r="R28" i="5" s="1"/>
  <c r="J28" i="5"/>
  <c r="F28" i="5"/>
  <c r="E28" i="5"/>
  <c r="D28" i="5"/>
  <c r="A28" i="5"/>
  <c r="U27" i="5"/>
  <c r="T27" i="5"/>
  <c r="S27" i="5"/>
  <c r="R27" i="5"/>
  <c r="Q27" i="5"/>
  <c r="P27" i="5"/>
  <c r="K27" i="5"/>
  <c r="I27" i="5"/>
  <c r="H27" i="5"/>
  <c r="G27" i="5"/>
  <c r="A27" i="5"/>
  <c r="U26" i="5"/>
  <c r="T26" i="5"/>
  <c r="S26" i="5"/>
  <c r="R26" i="5"/>
  <c r="Q26" i="5"/>
  <c r="P26" i="5"/>
  <c r="K26" i="5"/>
  <c r="H26" i="5"/>
  <c r="I26" i="5" s="1"/>
  <c r="G26" i="5"/>
  <c r="U25" i="5"/>
  <c r="T25" i="5"/>
  <c r="S25" i="5"/>
  <c r="R25" i="5"/>
  <c r="Q25" i="5"/>
  <c r="P25" i="5"/>
  <c r="K25" i="5"/>
  <c r="I25" i="5"/>
  <c r="H25" i="5"/>
  <c r="G25" i="5"/>
  <c r="U24" i="5"/>
  <c r="T24" i="5"/>
  <c r="S24" i="5"/>
  <c r="R24" i="5"/>
  <c r="Q24" i="5"/>
  <c r="P24" i="5"/>
  <c r="K24" i="5"/>
  <c r="H24" i="5"/>
  <c r="I24" i="5" s="1"/>
  <c r="G24" i="5"/>
  <c r="A24" i="5"/>
  <c r="U23" i="5"/>
  <c r="T23" i="5"/>
  <c r="S23" i="5"/>
  <c r="R23" i="5"/>
  <c r="Q23" i="5"/>
  <c r="P23" i="5"/>
  <c r="K23" i="5"/>
  <c r="H23" i="5"/>
  <c r="I23" i="5" s="1"/>
  <c r="G23" i="5"/>
  <c r="A23" i="5"/>
  <c r="U22" i="5"/>
  <c r="T22" i="5"/>
  <c r="S22" i="5"/>
  <c r="R22" i="5"/>
  <c r="Q22" i="5"/>
  <c r="P22" i="5"/>
  <c r="K22" i="5"/>
  <c r="I22" i="5"/>
  <c r="H22" i="5"/>
  <c r="G22" i="5"/>
  <c r="A22" i="5"/>
  <c r="U21" i="5"/>
  <c r="T21" i="5"/>
  <c r="T28" i="5" s="1"/>
  <c r="S21" i="5"/>
  <c r="R21" i="5"/>
  <c r="Q21" i="5"/>
  <c r="P21" i="5"/>
  <c r="K21" i="5"/>
  <c r="I21" i="5"/>
  <c r="H21" i="5"/>
  <c r="G21" i="5"/>
  <c r="A21" i="5"/>
  <c r="X20" i="5"/>
  <c r="V20" i="5"/>
  <c r="U20" i="5"/>
  <c r="R20" i="5"/>
  <c r="O20" i="5"/>
  <c r="N20" i="5"/>
  <c r="M20" i="5"/>
  <c r="L20" i="5"/>
  <c r="J20" i="5"/>
  <c r="F20" i="5"/>
  <c r="E20" i="5"/>
  <c r="H20" i="5" s="1"/>
  <c r="D20" i="5"/>
  <c r="A20" i="5"/>
  <c r="U19" i="5"/>
  <c r="T19" i="5"/>
  <c r="S19" i="5"/>
  <c r="R19" i="5"/>
  <c r="Q19" i="5"/>
  <c r="P19" i="5"/>
  <c r="K19" i="5"/>
  <c r="H19" i="5"/>
  <c r="I19" i="5" s="1"/>
  <c r="G19" i="5"/>
  <c r="A19" i="5"/>
  <c r="U18" i="5"/>
  <c r="T18" i="5"/>
  <c r="S18" i="5"/>
  <c r="R18" i="5"/>
  <c r="Q18" i="5"/>
  <c r="P18" i="5"/>
  <c r="K18" i="5"/>
  <c r="I18" i="5"/>
  <c r="H18" i="5"/>
  <c r="G18" i="5"/>
  <c r="U17" i="5"/>
  <c r="T17" i="5"/>
  <c r="S17" i="5"/>
  <c r="R17" i="5"/>
  <c r="Q17" i="5"/>
  <c r="P17" i="5"/>
  <c r="K17" i="5"/>
  <c r="H17" i="5"/>
  <c r="I17" i="5" s="1"/>
  <c r="G17" i="5"/>
  <c r="U16" i="5"/>
  <c r="T16" i="5"/>
  <c r="S16" i="5"/>
  <c r="R16" i="5"/>
  <c r="Q16" i="5"/>
  <c r="P16" i="5"/>
  <c r="K16" i="5"/>
  <c r="H16" i="5"/>
  <c r="I16" i="5" s="1"/>
  <c r="G16" i="5"/>
  <c r="A16" i="5"/>
  <c r="U15" i="5"/>
  <c r="T15" i="5"/>
  <c r="S15" i="5"/>
  <c r="R15" i="5"/>
  <c r="Q15" i="5"/>
  <c r="P15" i="5"/>
  <c r="K15" i="5"/>
  <c r="H15" i="5"/>
  <c r="G15" i="5"/>
  <c r="A15" i="5"/>
  <c r="U14" i="5"/>
  <c r="T14" i="5"/>
  <c r="S14" i="5"/>
  <c r="R14" i="5"/>
  <c r="Q14" i="5"/>
  <c r="P14" i="5"/>
  <c r="K14" i="5"/>
  <c r="H14" i="5"/>
  <c r="I14" i="5" s="1"/>
  <c r="G14" i="5"/>
  <c r="A14" i="5"/>
  <c r="U13" i="5"/>
  <c r="T13" i="5"/>
  <c r="T20" i="5" s="1"/>
  <c r="S13" i="5"/>
  <c r="R13" i="5"/>
  <c r="Q13" i="5"/>
  <c r="P13" i="5"/>
  <c r="K13" i="5"/>
  <c r="H13" i="5"/>
  <c r="I13" i="5" s="1"/>
  <c r="G13" i="5"/>
  <c r="A13" i="5"/>
  <c r="F8" i="5"/>
  <c r="K8" i="5" s="1"/>
  <c r="C8" i="5"/>
  <c r="K4" i="5"/>
  <c r="F4" i="5"/>
  <c r="F5" i="5" s="1"/>
  <c r="Y2" i="5"/>
  <c r="X2" i="5"/>
  <c r="S20" i="5" l="1"/>
  <c r="Q20" i="5"/>
  <c r="X36" i="5"/>
  <c r="H36" i="5"/>
  <c r="V36" i="5"/>
  <c r="I37" i="5"/>
  <c r="I47" i="5"/>
  <c r="K84" i="5"/>
  <c r="Y84" i="5"/>
  <c r="S84" i="5"/>
  <c r="Q84" i="5"/>
  <c r="T92" i="5"/>
  <c r="Y124" i="5"/>
  <c r="H124" i="5"/>
  <c r="W124" i="5"/>
  <c r="G124" i="5"/>
  <c r="I129" i="5"/>
  <c r="I147" i="5"/>
  <c r="I165" i="5"/>
  <c r="I183" i="5"/>
  <c r="I201" i="5"/>
  <c r="I219" i="5"/>
  <c r="I237" i="5"/>
  <c r="I255" i="5"/>
  <c r="I267" i="5"/>
  <c r="I274" i="5"/>
  <c r="R276" i="5"/>
  <c r="P276" i="5"/>
  <c r="H285" i="5"/>
  <c r="I285" i="5" s="1"/>
  <c r="X285" i="5"/>
  <c r="R285" i="5"/>
  <c r="P366" i="5"/>
  <c r="R366" i="5"/>
  <c r="U366" i="5"/>
  <c r="V376" i="5"/>
  <c r="H376" i="5"/>
  <c r="I376" i="5" s="1"/>
  <c r="S376" i="5"/>
  <c r="Q376" i="5"/>
  <c r="T396" i="5"/>
  <c r="I414" i="5"/>
  <c r="S423" i="5"/>
  <c r="P423" i="5"/>
  <c r="S435" i="5"/>
  <c r="Q435" i="5"/>
  <c r="P435" i="5"/>
  <c r="I442" i="5"/>
  <c r="U454" i="5"/>
  <c r="P454" i="5"/>
  <c r="P461" i="5"/>
  <c r="R461" i="5"/>
  <c r="U461" i="5"/>
  <c r="Q461" i="5"/>
  <c r="X66" i="6"/>
  <c r="H66" i="6"/>
  <c r="I66" i="6" s="1"/>
  <c r="V66" i="6"/>
  <c r="X75" i="6"/>
  <c r="N48" i="7"/>
  <c r="S192" i="7"/>
  <c r="P192" i="7"/>
  <c r="N192" i="7"/>
  <c r="W133" i="8"/>
  <c r="G133" i="8"/>
  <c r="H133" i="8"/>
  <c r="U133" i="8"/>
  <c r="I15" i="5"/>
  <c r="K52" i="5"/>
  <c r="Y52" i="5"/>
  <c r="S52" i="5"/>
  <c r="Q52" i="5"/>
  <c r="T60" i="5"/>
  <c r="T84" i="5"/>
  <c r="P84" i="5"/>
  <c r="Y92" i="5"/>
  <c r="H92" i="5"/>
  <c r="W92" i="5"/>
  <c r="G92" i="5"/>
  <c r="I97" i="5"/>
  <c r="I107" i="5"/>
  <c r="G116" i="5"/>
  <c r="I126" i="5"/>
  <c r="I287" i="5"/>
  <c r="I310" i="5"/>
  <c r="I323" i="5"/>
  <c r="I346" i="5"/>
  <c r="I364" i="5"/>
  <c r="P376" i="5"/>
  <c r="Q423" i="5"/>
  <c r="X18" i="6"/>
  <c r="H18" i="6"/>
  <c r="I18" i="6" s="1"/>
  <c r="V18" i="6"/>
  <c r="I35" i="7"/>
  <c r="I36" i="7"/>
  <c r="N156" i="7"/>
  <c r="P156" i="7"/>
  <c r="S156" i="7"/>
  <c r="P282" i="7"/>
  <c r="S282" i="7"/>
  <c r="N282" i="7"/>
  <c r="S79" i="8"/>
  <c r="N79" i="8"/>
  <c r="P79" i="8"/>
  <c r="P241" i="8"/>
  <c r="N241" i="8"/>
  <c r="S241" i="8"/>
  <c r="S303" i="5"/>
  <c r="Q303" i="5"/>
  <c r="S339" i="5"/>
  <c r="Q339" i="5"/>
  <c r="V396" i="5"/>
  <c r="X396" i="5"/>
  <c r="C4" i="5"/>
  <c r="C5" i="5" s="1"/>
  <c r="S396" i="5"/>
  <c r="K435" i="5"/>
  <c r="H435" i="5"/>
  <c r="G435" i="5"/>
  <c r="W435" i="5"/>
  <c r="H120" i="6"/>
  <c r="V120" i="6"/>
  <c r="F9" i="7"/>
  <c r="K8" i="7"/>
  <c r="O30" i="7"/>
  <c r="N30" i="7"/>
  <c r="N133" i="8"/>
  <c r="S133" i="8"/>
  <c r="P133" i="8"/>
  <c r="K230" i="9"/>
  <c r="Y230" i="9"/>
  <c r="G230" i="9"/>
  <c r="W230" i="9"/>
  <c r="H230" i="9"/>
  <c r="I33" i="5"/>
  <c r="I43" i="5"/>
  <c r="I84" i="5"/>
  <c r="T177" i="5"/>
  <c r="P204" i="5"/>
  <c r="U204" i="5"/>
  <c r="R204" i="5"/>
  <c r="T213" i="5"/>
  <c r="P240" i="5"/>
  <c r="U240" i="5"/>
  <c r="R240" i="5"/>
  <c r="T249" i="5"/>
  <c r="P258" i="5"/>
  <c r="U258" i="5"/>
  <c r="R258" i="5"/>
  <c r="P303" i="5"/>
  <c r="P339" i="5"/>
  <c r="I149" i="7"/>
  <c r="I150" i="7"/>
  <c r="Q192" i="7"/>
  <c r="O192" i="7"/>
  <c r="N246" i="7"/>
  <c r="P246" i="7"/>
  <c r="O246" i="7"/>
  <c r="R103" i="9"/>
  <c r="U103" i="9"/>
  <c r="P103" i="9"/>
  <c r="P132" i="5"/>
  <c r="U132" i="5"/>
  <c r="R132" i="5"/>
  <c r="P150" i="5"/>
  <c r="U150" i="5"/>
  <c r="R150" i="5"/>
  <c r="T159" i="5"/>
  <c r="T195" i="5"/>
  <c r="P222" i="5"/>
  <c r="U222" i="5"/>
  <c r="R222" i="5"/>
  <c r="T267" i="5"/>
  <c r="Q276" i="5"/>
  <c r="S276" i="5"/>
  <c r="I357" i="5"/>
  <c r="W441" i="5"/>
  <c r="G441" i="5"/>
  <c r="K441" i="5"/>
  <c r="Q468" i="5"/>
  <c r="S468" i="5"/>
  <c r="H72" i="6"/>
  <c r="V72" i="6"/>
  <c r="I75" i="6"/>
  <c r="K99" i="6"/>
  <c r="Y99" i="6"/>
  <c r="W99" i="6"/>
  <c r="K102" i="6"/>
  <c r="H102" i="6"/>
  <c r="I102" i="6" s="1"/>
  <c r="G102" i="6"/>
  <c r="Q30" i="7"/>
  <c r="Q48" i="7"/>
  <c r="O48" i="7"/>
  <c r="I54" i="7"/>
  <c r="I55" i="7"/>
  <c r="G20" i="5"/>
  <c r="I20" i="5" s="1"/>
  <c r="I30" i="5"/>
  <c r="H52" i="5"/>
  <c r="I52" i="5" s="1"/>
  <c r="I90" i="5"/>
  <c r="K92" i="5"/>
  <c r="P100" i="5"/>
  <c r="U100" i="5"/>
  <c r="R100" i="5"/>
  <c r="T108" i="5"/>
  <c r="Q108" i="5"/>
  <c r="I136" i="5"/>
  <c r="K141" i="5"/>
  <c r="Y141" i="5"/>
  <c r="S141" i="5"/>
  <c r="Q141" i="5"/>
  <c r="I154" i="5"/>
  <c r="K159" i="5"/>
  <c r="Y159" i="5"/>
  <c r="S159" i="5"/>
  <c r="Q159" i="5"/>
  <c r="I172" i="5"/>
  <c r="K177" i="5"/>
  <c r="Y177" i="5"/>
  <c r="S177" i="5"/>
  <c r="Q177" i="5"/>
  <c r="I190" i="5"/>
  <c r="K195" i="5"/>
  <c r="Y195" i="5"/>
  <c r="S195" i="5"/>
  <c r="Q195" i="5"/>
  <c r="I208" i="5"/>
  <c r="K213" i="5"/>
  <c r="Y213" i="5"/>
  <c r="S213" i="5"/>
  <c r="Q213" i="5"/>
  <c r="I226" i="5"/>
  <c r="K231" i="5"/>
  <c r="Y231" i="5"/>
  <c r="S231" i="5"/>
  <c r="Q231" i="5"/>
  <c r="I244" i="5"/>
  <c r="K249" i="5"/>
  <c r="Y249" i="5"/>
  <c r="S249" i="5"/>
  <c r="Q249" i="5"/>
  <c r="I262" i="5"/>
  <c r="T276" i="5"/>
  <c r="U276" i="5"/>
  <c r="U285" i="5"/>
  <c r="P285" i="5"/>
  <c r="I317" i="5"/>
  <c r="R396" i="5"/>
  <c r="P406" i="5"/>
  <c r="R406" i="5"/>
  <c r="R454" i="5"/>
  <c r="X461" i="5"/>
  <c r="H461" i="5"/>
  <c r="I461" i="5" s="1"/>
  <c r="S461" i="5"/>
  <c r="V461" i="5"/>
  <c r="G468" i="5"/>
  <c r="I468" i="5" s="1"/>
  <c r="P468" i="5"/>
  <c r="K9" i="5" s="1"/>
  <c r="H24" i="6"/>
  <c r="V24" i="6"/>
  <c r="K51" i="6"/>
  <c r="Y51" i="6"/>
  <c r="W51" i="6"/>
  <c r="K54" i="6"/>
  <c r="H54" i="6"/>
  <c r="I54" i="6" s="1"/>
  <c r="G54" i="6"/>
  <c r="Y93" i="6"/>
  <c r="G93" i="6"/>
  <c r="K93" i="6"/>
  <c r="H93" i="6"/>
  <c r="H129" i="6"/>
  <c r="I129" i="6" s="1"/>
  <c r="V129" i="6"/>
  <c r="H30" i="7"/>
  <c r="I30" i="7" s="1"/>
  <c r="V30" i="7"/>
  <c r="T30" i="7"/>
  <c r="Q84" i="7"/>
  <c r="V84" i="7"/>
  <c r="T84" i="7"/>
  <c r="H84" i="7"/>
  <c r="I84" i="7" s="1"/>
  <c r="P84" i="7"/>
  <c r="S120" i="7"/>
  <c r="O120" i="7"/>
  <c r="P120" i="7"/>
  <c r="N120" i="7"/>
  <c r="I168" i="7"/>
  <c r="I169" i="7"/>
  <c r="I244" i="7"/>
  <c r="P68" i="5"/>
  <c r="U68" i="5"/>
  <c r="R68" i="5"/>
  <c r="T76" i="5"/>
  <c r="W84" i="5"/>
  <c r="X132" i="5"/>
  <c r="H132" i="5"/>
  <c r="V132" i="5"/>
  <c r="X150" i="5"/>
  <c r="H150" i="5"/>
  <c r="V150" i="5"/>
  <c r="X168" i="5"/>
  <c r="H168" i="5"/>
  <c r="V168" i="5"/>
  <c r="X186" i="5"/>
  <c r="H186" i="5"/>
  <c r="V186" i="5"/>
  <c r="X204" i="5"/>
  <c r="H204" i="5"/>
  <c r="V204" i="5"/>
  <c r="X222" i="5"/>
  <c r="H222" i="5"/>
  <c r="I222" i="5" s="1"/>
  <c r="V222" i="5"/>
  <c r="X240" i="5"/>
  <c r="H240" i="5"/>
  <c r="V240" i="5"/>
  <c r="X258" i="5"/>
  <c r="H258" i="5"/>
  <c r="I258" i="5" s="1"/>
  <c r="V258" i="5"/>
  <c r="S267" i="5"/>
  <c r="Q267" i="5"/>
  <c r="Y276" i="5"/>
  <c r="K276" i="5"/>
  <c r="H276" i="5"/>
  <c r="G276" i="5"/>
  <c r="W276" i="5"/>
  <c r="T294" i="5"/>
  <c r="X294" i="5"/>
  <c r="H294" i="5"/>
  <c r="R294" i="5"/>
  <c r="V294" i="5"/>
  <c r="Y312" i="5"/>
  <c r="W312" i="5"/>
  <c r="K312" i="5"/>
  <c r="T330" i="5"/>
  <c r="X330" i="5"/>
  <c r="H330" i="5"/>
  <c r="R330" i="5"/>
  <c r="V330" i="5"/>
  <c r="Y348" i="5"/>
  <c r="K348" i="5"/>
  <c r="W348" i="5"/>
  <c r="T376" i="5"/>
  <c r="T386" i="5"/>
  <c r="H396" i="5"/>
  <c r="I396" i="5" s="1"/>
  <c r="Y435" i="5"/>
  <c r="Y441" i="5"/>
  <c r="W461" i="5"/>
  <c r="G461" i="5"/>
  <c r="K461" i="5"/>
  <c r="Y461" i="5"/>
  <c r="T468" i="5"/>
  <c r="S475" i="5"/>
  <c r="P475" i="5"/>
  <c r="Y45" i="6"/>
  <c r="G45" i="6"/>
  <c r="K45" i="6"/>
  <c r="H45" i="6"/>
  <c r="I45" i="6" s="1"/>
  <c r="H81" i="6"/>
  <c r="I81" i="6" s="1"/>
  <c r="V81" i="6"/>
  <c r="G99" i="6"/>
  <c r="V146" i="6"/>
  <c r="S146" i="6"/>
  <c r="R146" i="6"/>
  <c r="H48" i="7"/>
  <c r="V48" i="7"/>
  <c r="T48" i="7"/>
  <c r="R174" i="7"/>
  <c r="R246" i="7"/>
  <c r="K20" i="5"/>
  <c r="Y20" i="5"/>
  <c r="Y60" i="5"/>
  <c r="H60" i="5"/>
  <c r="W60" i="5"/>
  <c r="G60" i="5"/>
  <c r="P20" i="5"/>
  <c r="Y28" i="5"/>
  <c r="H28" i="5"/>
  <c r="I28" i="5" s="1"/>
  <c r="W28" i="5"/>
  <c r="G28" i="5"/>
  <c r="I62" i="5"/>
  <c r="I122" i="5"/>
  <c r="T141" i="5"/>
  <c r="P168" i="5"/>
  <c r="U168" i="5"/>
  <c r="R168" i="5"/>
  <c r="P186" i="5"/>
  <c r="U186" i="5"/>
  <c r="R186" i="5"/>
  <c r="K28" i="5"/>
  <c r="P36" i="5"/>
  <c r="U36" i="5"/>
  <c r="R36" i="5"/>
  <c r="T44" i="5"/>
  <c r="I72" i="5"/>
  <c r="X100" i="5"/>
  <c r="H100" i="5"/>
  <c r="I100" i="5" s="1"/>
  <c r="V100" i="5"/>
  <c r="T406" i="5"/>
  <c r="I446" i="5"/>
  <c r="W454" i="5"/>
  <c r="Q475" i="5"/>
  <c r="H33" i="6"/>
  <c r="I33" i="6" s="1"/>
  <c r="V33" i="6"/>
  <c r="G51" i="6"/>
  <c r="W102" i="6"/>
  <c r="K108" i="6"/>
  <c r="H108" i="6"/>
  <c r="G108" i="6"/>
  <c r="W108" i="6"/>
  <c r="V123" i="6"/>
  <c r="W48" i="7"/>
  <c r="G48" i="7"/>
  <c r="U48" i="7"/>
  <c r="N264" i="7"/>
  <c r="P264" i="7"/>
  <c r="I281" i="7"/>
  <c r="I116" i="5"/>
  <c r="W20" i="5"/>
  <c r="X68" i="5"/>
  <c r="H68" i="5"/>
  <c r="V68" i="5"/>
  <c r="K116" i="5"/>
  <c r="Y116" i="5"/>
  <c r="S116" i="5"/>
  <c r="Q116" i="5"/>
  <c r="Q132" i="5"/>
  <c r="Q150" i="5"/>
  <c r="Q168" i="5"/>
  <c r="Q186" i="5"/>
  <c r="Q204" i="5"/>
  <c r="Q222" i="5"/>
  <c r="Q240" i="5"/>
  <c r="Q258" i="5"/>
  <c r="K60" i="6"/>
  <c r="H60" i="6"/>
  <c r="I60" i="6" s="1"/>
  <c r="G60" i="6"/>
  <c r="W60" i="6"/>
  <c r="V75" i="6"/>
  <c r="X114" i="6"/>
  <c r="H114" i="6"/>
  <c r="I114" i="6" s="1"/>
  <c r="V114" i="6"/>
  <c r="X123" i="6"/>
  <c r="I17" i="7"/>
  <c r="R120" i="7"/>
  <c r="I118" i="7"/>
  <c r="N138" i="7"/>
  <c r="P138" i="7"/>
  <c r="O138" i="7"/>
  <c r="U289" i="7"/>
  <c r="W289" i="7"/>
  <c r="Y302" i="9"/>
  <c r="W302" i="9"/>
  <c r="G302" i="9"/>
  <c r="H302" i="9"/>
  <c r="I302" i="9" s="1"/>
  <c r="K302" i="9"/>
  <c r="Y334" i="9"/>
  <c r="W334" i="9"/>
  <c r="G334" i="9"/>
  <c r="H334" i="9"/>
  <c r="I334" i="9" s="1"/>
  <c r="K334" i="9"/>
  <c r="F9" i="5"/>
  <c r="H44" i="5"/>
  <c r="I44" i="5" s="1"/>
  <c r="P44" i="5"/>
  <c r="X44" i="5"/>
  <c r="H76" i="5"/>
  <c r="I76" i="5" s="1"/>
  <c r="P76" i="5"/>
  <c r="X76" i="5"/>
  <c r="H108" i="5"/>
  <c r="I108" i="5" s="1"/>
  <c r="P108" i="5"/>
  <c r="X108" i="5"/>
  <c r="S285" i="5"/>
  <c r="I286" i="5"/>
  <c r="P294" i="5"/>
  <c r="I322" i="5"/>
  <c r="P330" i="5"/>
  <c r="I368" i="5"/>
  <c r="I379" i="5"/>
  <c r="W396" i="5"/>
  <c r="G396" i="5"/>
  <c r="Y396" i="5"/>
  <c r="T423" i="5"/>
  <c r="X441" i="5"/>
  <c r="H441" i="5"/>
  <c r="I441" i="5" s="1"/>
  <c r="V447" i="5"/>
  <c r="S454" i="5"/>
  <c r="Y24" i="6"/>
  <c r="G24" i="6"/>
  <c r="W27" i="6"/>
  <c r="H30" i="6"/>
  <c r="I30" i="6" s="1"/>
  <c r="Y72" i="6"/>
  <c r="G72" i="6"/>
  <c r="W75" i="6"/>
  <c r="H78" i="6"/>
  <c r="I78" i="6" s="1"/>
  <c r="Y120" i="6"/>
  <c r="G120" i="6"/>
  <c r="W123" i="6"/>
  <c r="H126" i="6"/>
  <c r="I126" i="6" s="1"/>
  <c r="U146" i="6"/>
  <c r="I66" i="7"/>
  <c r="S210" i="7"/>
  <c r="N210" i="7"/>
  <c r="P210" i="7"/>
  <c r="N228" i="7"/>
  <c r="P228" i="7"/>
  <c r="I254" i="7"/>
  <c r="I76" i="8"/>
  <c r="I98" i="8"/>
  <c r="Q187" i="8"/>
  <c r="O187" i="8"/>
  <c r="U205" i="8"/>
  <c r="I218" i="8"/>
  <c r="I241" i="8"/>
  <c r="I254" i="8"/>
  <c r="Y89" i="9"/>
  <c r="K89" i="9"/>
  <c r="G89" i="9"/>
  <c r="W89" i="9"/>
  <c r="H89" i="9"/>
  <c r="U126" i="9"/>
  <c r="R126" i="9"/>
  <c r="P126" i="9"/>
  <c r="Q126" i="9"/>
  <c r="R174" i="9"/>
  <c r="P174" i="9"/>
  <c r="U174" i="9"/>
  <c r="T238" i="9"/>
  <c r="S358" i="9"/>
  <c r="Q358" i="9"/>
  <c r="P358" i="9"/>
  <c r="O282" i="7"/>
  <c r="I28" i="8"/>
  <c r="I29" i="8"/>
  <c r="R61" i="8"/>
  <c r="I136" i="8"/>
  <c r="I162" i="8"/>
  <c r="T187" i="8"/>
  <c r="H187" i="8"/>
  <c r="P187" i="8"/>
  <c r="V187" i="8"/>
  <c r="I201" i="8"/>
  <c r="X40" i="9"/>
  <c r="V40" i="9"/>
  <c r="S40" i="9"/>
  <c r="H40" i="9"/>
  <c r="I40" i="9" s="1"/>
  <c r="Y47" i="9"/>
  <c r="K47" i="9"/>
  <c r="G47" i="9"/>
  <c r="W47" i="9"/>
  <c r="Y75" i="9"/>
  <c r="K75" i="9"/>
  <c r="G75" i="9"/>
  <c r="W75" i="9"/>
  <c r="H75" i="9"/>
  <c r="X82" i="9"/>
  <c r="V82" i="9"/>
  <c r="S82" i="9"/>
  <c r="H82" i="9"/>
  <c r="I82" i="9" s="1"/>
  <c r="P75" i="11"/>
  <c r="R75" i="11"/>
  <c r="I314" i="5"/>
  <c r="I387" i="5"/>
  <c r="P429" i="5"/>
  <c r="R429" i="5"/>
  <c r="V454" i="5"/>
  <c r="X454" i="5"/>
  <c r="H454" i="5"/>
  <c r="I454" i="5" s="1"/>
  <c r="X48" i="6"/>
  <c r="X96" i="6"/>
  <c r="G135" i="6"/>
  <c r="I135" i="6" s="1"/>
  <c r="K4" i="6"/>
  <c r="K5" i="6" s="1"/>
  <c r="W146" i="6"/>
  <c r="Y146" i="6"/>
  <c r="W30" i="7"/>
  <c r="G30" i="7"/>
  <c r="I73" i="7"/>
  <c r="I74" i="7"/>
  <c r="I103" i="7"/>
  <c r="I104" i="7"/>
  <c r="I55" i="8"/>
  <c r="I56" i="8"/>
  <c r="I87" i="8"/>
  <c r="I97" i="8"/>
  <c r="I123" i="8"/>
  <c r="I124" i="8"/>
  <c r="Q169" i="8"/>
  <c r="O169" i="8"/>
  <c r="I223" i="8"/>
  <c r="U223" i="8"/>
  <c r="X68" i="9"/>
  <c r="V68" i="9"/>
  <c r="S68" i="9"/>
  <c r="H68" i="9"/>
  <c r="I68" i="9" s="1"/>
  <c r="Q142" i="9"/>
  <c r="S142" i="9"/>
  <c r="P142" i="9"/>
  <c r="P28" i="5"/>
  <c r="P60" i="5"/>
  <c r="P92" i="5"/>
  <c r="P124" i="5"/>
  <c r="I304" i="5"/>
  <c r="P312" i="5"/>
  <c r="I340" i="5"/>
  <c r="I358" i="5"/>
  <c r="X406" i="5"/>
  <c r="H406" i="5"/>
  <c r="I406" i="5" s="1"/>
  <c r="Q406" i="5"/>
  <c r="S406" i="5"/>
  <c r="I422" i="5"/>
  <c r="K447" i="5"/>
  <c r="Y447" i="5"/>
  <c r="I474" i="5"/>
  <c r="Y48" i="6"/>
  <c r="G48" i="6"/>
  <c r="I48" i="6" s="1"/>
  <c r="Y96" i="6"/>
  <c r="G96" i="6"/>
  <c r="I96" i="6" s="1"/>
  <c r="P48" i="7"/>
  <c r="S48" i="7"/>
  <c r="R66" i="7"/>
  <c r="R84" i="7"/>
  <c r="O102" i="7"/>
  <c r="O174" i="7"/>
  <c r="N174" i="7"/>
  <c r="H192" i="7"/>
  <c r="I192" i="7" s="1"/>
  <c r="T192" i="7"/>
  <c r="I245" i="7"/>
  <c r="R264" i="7"/>
  <c r="H282" i="7"/>
  <c r="Q282" i="7"/>
  <c r="V282" i="7"/>
  <c r="T282" i="7"/>
  <c r="K9" i="8"/>
  <c r="V25" i="8"/>
  <c r="T25" i="8"/>
  <c r="H25" i="8"/>
  <c r="I25" i="8" s="1"/>
  <c r="P25" i="8"/>
  <c r="O133" i="8"/>
  <c r="Q133" i="8"/>
  <c r="P151" i="8"/>
  <c r="N151" i="8"/>
  <c r="S151" i="8"/>
  <c r="R19" i="9"/>
  <c r="U19" i="9"/>
  <c r="P19" i="9"/>
  <c r="H47" i="9"/>
  <c r="I47" i="9" s="1"/>
  <c r="S198" i="9"/>
  <c r="Q198" i="9"/>
  <c r="P198" i="9"/>
  <c r="G36" i="5"/>
  <c r="G68" i="5"/>
  <c r="G100" i="5"/>
  <c r="G132" i="5"/>
  <c r="G150" i="5"/>
  <c r="G168" i="5"/>
  <c r="G186" i="5"/>
  <c r="G204" i="5"/>
  <c r="G222" i="5"/>
  <c r="G240" i="5"/>
  <c r="G258" i="5"/>
  <c r="I268" i="5"/>
  <c r="G294" i="5"/>
  <c r="S294" i="5"/>
  <c r="G330" i="5"/>
  <c r="S330" i="5"/>
  <c r="T357" i="5"/>
  <c r="X366" i="5"/>
  <c r="H366" i="5"/>
  <c r="I366" i="5" s="1"/>
  <c r="Q366" i="5"/>
  <c r="S366" i="5"/>
  <c r="U386" i="5"/>
  <c r="U396" i="5"/>
  <c r="Y406" i="5"/>
  <c r="K406" i="5"/>
  <c r="I411" i="5"/>
  <c r="R416" i="5"/>
  <c r="U416" i="5"/>
  <c r="X429" i="5"/>
  <c r="H429" i="5"/>
  <c r="I429" i="5" s="1"/>
  <c r="I13" i="6"/>
  <c r="Y21" i="6"/>
  <c r="G21" i="6"/>
  <c r="I21" i="6" s="1"/>
  <c r="G27" i="6"/>
  <c r="I27" i="6" s="1"/>
  <c r="X42" i="6"/>
  <c r="H42" i="6"/>
  <c r="I42" i="6" s="1"/>
  <c r="I53" i="6"/>
  <c r="I61" i="6"/>
  <c r="Y69" i="6"/>
  <c r="G69" i="6"/>
  <c r="I69" i="6" s="1"/>
  <c r="G75" i="6"/>
  <c r="X90" i="6"/>
  <c r="H90" i="6"/>
  <c r="I90" i="6" s="1"/>
  <c r="I101" i="6"/>
  <c r="I109" i="6"/>
  <c r="Y117" i="6"/>
  <c r="G117" i="6"/>
  <c r="I117" i="6" s="1"/>
  <c r="G123" i="6"/>
  <c r="I123" i="6" s="1"/>
  <c r="G146" i="6"/>
  <c r="I140" i="6"/>
  <c r="I146" i="6" s="1"/>
  <c r="R30" i="7"/>
  <c r="U30" i="7"/>
  <c r="I92" i="7"/>
  <c r="I93" i="7"/>
  <c r="G102" i="7"/>
  <c r="I102" i="7" s="1"/>
  <c r="I122" i="7"/>
  <c r="I123" i="7"/>
  <c r="I137" i="7"/>
  <c r="O156" i="7"/>
  <c r="H174" i="7"/>
  <c r="V174" i="7"/>
  <c r="Q174" i="7"/>
  <c r="I179" i="7"/>
  <c r="I180" i="7"/>
  <c r="U192" i="7"/>
  <c r="I200" i="7"/>
  <c r="I201" i="7"/>
  <c r="I217" i="7"/>
  <c r="I218" i="7"/>
  <c r="I263" i="7"/>
  <c r="Q289" i="7"/>
  <c r="O289" i="7"/>
  <c r="W25" i="8"/>
  <c r="G25" i="8"/>
  <c r="U25" i="8"/>
  <c r="I38" i="8"/>
  <c r="I66" i="8"/>
  <c r="I67" i="8"/>
  <c r="R97" i="8"/>
  <c r="R133" i="8"/>
  <c r="W169" i="8"/>
  <c r="U169" i="8"/>
  <c r="I191" i="8"/>
  <c r="G223" i="8"/>
  <c r="W223" i="8"/>
  <c r="R33" i="9"/>
  <c r="U33" i="9"/>
  <c r="P33" i="9"/>
  <c r="I149" i="9"/>
  <c r="U267" i="5"/>
  <c r="I292" i="5"/>
  <c r="I299" i="5"/>
  <c r="U303" i="5"/>
  <c r="X312" i="5"/>
  <c r="H312" i="5"/>
  <c r="I312" i="5" s="1"/>
  <c r="I328" i="5"/>
  <c r="I335" i="5"/>
  <c r="U339" i="5"/>
  <c r="X348" i="5"/>
  <c r="H348" i="5"/>
  <c r="I348" i="5" s="1"/>
  <c r="Q348" i="5"/>
  <c r="S348" i="5"/>
  <c r="U357" i="5"/>
  <c r="Y366" i="5"/>
  <c r="K366" i="5"/>
  <c r="I371" i="5"/>
  <c r="I375" i="5"/>
  <c r="R376" i="5"/>
  <c r="U376" i="5"/>
  <c r="I382" i="5"/>
  <c r="K423" i="5"/>
  <c r="W429" i="5"/>
  <c r="G429" i="5"/>
  <c r="T435" i="5"/>
  <c r="P441" i="5"/>
  <c r="R441" i="5"/>
  <c r="V441" i="5"/>
  <c r="G447" i="5"/>
  <c r="I447" i="5" s="1"/>
  <c r="P447" i="5"/>
  <c r="I455" i="5"/>
  <c r="W468" i="5"/>
  <c r="K475" i="5"/>
  <c r="Y475" i="5"/>
  <c r="W24" i="6"/>
  <c r="K36" i="6"/>
  <c r="Y36" i="6"/>
  <c r="V45" i="6"/>
  <c r="H51" i="6"/>
  <c r="W72" i="6"/>
  <c r="K84" i="6"/>
  <c r="Y84" i="6"/>
  <c r="V93" i="6"/>
  <c r="H99" i="6"/>
  <c r="W120" i="6"/>
  <c r="K132" i="6"/>
  <c r="Y132" i="6"/>
  <c r="P30" i="7"/>
  <c r="I43" i="7"/>
  <c r="I44" i="7"/>
  <c r="I62" i="7"/>
  <c r="I63" i="7"/>
  <c r="R102" i="7"/>
  <c r="I141" i="7"/>
  <c r="I142" i="7"/>
  <c r="I160" i="7"/>
  <c r="I161" i="7"/>
  <c r="W174" i="7"/>
  <c r="G174" i="7"/>
  <c r="V192" i="7"/>
  <c r="I235" i="7"/>
  <c r="I236" i="7"/>
  <c r="N289" i="7"/>
  <c r="R43" i="8"/>
  <c r="I41" i="8"/>
  <c r="I132" i="8"/>
  <c r="S223" i="8"/>
  <c r="P223" i="8"/>
  <c r="N223" i="8"/>
  <c r="G241" i="8"/>
  <c r="U241" i="8"/>
  <c r="I259" i="8"/>
  <c r="T214" i="9"/>
  <c r="H141" i="15"/>
  <c r="X141" i="15"/>
  <c r="V141" i="15"/>
  <c r="Q309" i="15"/>
  <c r="S309" i="15"/>
  <c r="W33" i="6"/>
  <c r="W57" i="6"/>
  <c r="W81" i="6"/>
  <c r="W105" i="6"/>
  <c r="W129" i="6"/>
  <c r="N102" i="7"/>
  <c r="H138" i="7"/>
  <c r="I138" i="7" s="1"/>
  <c r="Q156" i="7"/>
  <c r="I212" i="7"/>
  <c r="I213" i="7"/>
  <c r="I258" i="7"/>
  <c r="I259" i="7"/>
  <c r="Q25" i="8"/>
  <c r="O25" i="8"/>
  <c r="I43" i="8"/>
  <c r="I49" i="8"/>
  <c r="P61" i="8"/>
  <c r="H61" i="8"/>
  <c r="I61" i="8" s="1"/>
  <c r="I79" i="8"/>
  <c r="I109" i="8"/>
  <c r="I117" i="8"/>
  <c r="I144" i="8"/>
  <c r="H169" i="8"/>
  <c r="I169" i="8" s="1"/>
  <c r="V169" i="8"/>
  <c r="I182" i="8"/>
  <c r="I211" i="8"/>
  <c r="I212" i="8"/>
  <c r="I33" i="9"/>
  <c r="X54" i="9"/>
  <c r="V54" i="9"/>
  <c r="S54" i="9"/>
  <c r="H54" i="9"/>
  <c r="I54" i="9" s="1"/>
  <c r="Y61" i="9"/>
  <c r="K61" i="9"/>
  <c r="G61" i="9"/>
  <c r="I61" i="9" s="1"/>
  <c r="W61" i="9"/>
  <c r="P118" i="9"/>
  <c r="Q118" i="9"/>
  <c r="V142" i="9"/>
  <c r="H142" i="9"/>
  <c r="I142" i="9" s="1"/>
  <c r="X142" i="9"/>
  <c r="X182" i="9"/>
  <c r="H182" i="9"/>
  <c r="V182" i="9"/>
  <c r="S182" i="9"/>
  <c r="R182" i="9"/>
  <c r="S230" i="9"/>
  <c r="Q230" i="9"/>
  <c r="P230" i="9"/>
  <c r="P278" i="9"/>
  <c r="U278" i="9"/>
  <c r="R278" i="9"/>
  <c r="Q278" i="9"/>
  <c r="V350" i="9"/>
  <c r="X350" i="9"/>
  <c r="H350" i="9"/>
  <c r="I350" i="9" s="1"/>
  <c r="I121" i="11"/>
  <c r="V89" i="14"/>
  <c r="R89" i="14"/>
  <c r="H89" i="14"/>
  <c r="I89" i="14" s="1"/>
  <c r="H75" i="11"/>
  <c r="I75" i="11" s="1"/>
  <c r="V75" i="11"/>
  <c r="Q75" i="11"/>
  <c r="R47" i="9"/>
  <c r="U47" i="9"/>
  <c r="P47" i="9"/>
  <c r="X96" i="9"/>
  <c r="V96" i="9"/>
  <c r="S96" i="9"/>
  <c r="H96" i="9"/>
  <c r="I96" i="9" s="1"/>
  <c r="Y103" i="9"/>
  <c r="K103" i="9"/>
  <c r="G103" i="9"/>
  <c r="W103" i="9"/>
  <c r="X118" i="9"/>
  <c r="H118" i="9"/>
  <c r="S118" i="9"/>
  <c r="V118" i="9"/>
  <c r="I125" i="9"/>
  <c r="X150" i="9"/>
  <c r="H150" i="9"/>
  <c r="V150" i="9"/>
  <c r="S150" i="9"/>
  <c r="U158" i="9"/>
  <c r="R158" i="9"/>
  <c r="P158" i="9"/>
  <c r="I206" i="9"/>
  <c r="I215" i="9"/>
  <c r="S382" i="9"/>
  <c r="Q382" i="9"/>
  <c r="V414" i="9"/>
  <c r="V422" i="9"/>
  <c r="X414" i="9"/>
  <c r="H414" i="9"/>
  <c r="I414" i="9" s="1"/>
  <c r="H31" i="10"/>
  <c r="I31" i="10" s="1"/>
  <c r="T31" i="10"/>
  <c r="C4" i="10"/>
  <c r="C5" i="10" s="1"/>
  <c r="V31" i="10"/>
  <c r="T138" i="7"/>
  <c r="U156" i="7"/>
  <c r="I209" i="7"/>
  <c r="I227" i="7"/>
  <c r="Q43" i="8"/>
  <c r="O43" i="8"/>
  <c r="I78" i="8"/>
  <c r="N115" i="8"/>
  <c r="S115" i="8"/>
  <c r="O151" i="8"/>
  <c r="I163" i="8"/>
  <c r="P169" i="8"/>
  <c r="N169" i="8"/>
  <c r="W187" i="8"/>
  <c r="G187" i="8"/>
  <c r="I219" i="8"/>
  <c r="I220" i="8"/>
  <c r="I238" i="8"/>
  <c r="I255" i="8"/>
  <c r="I256" i="8"/>
  <c r="R61" i="9"/>
  <c r="U61" i="9"/>
  <c r="P61" i="9"/>
  <c r="X110" i="9"/>
  <c r="V110" i="9"/>
  <c r="S110" i="9"/>
  <c r="H110" i="9"/>
  <c r="I110" i="9" s="1"/>
  <c r="V126" i="9"/>
  <c r="X126" i="9"/>
  <c r="H126" i="9"/>
  <c r="I126" i="9" s="1"/>
  <c r="T190" i="9"/>
  <c r="T206" i="9"/>
  <c r="K390" i="9"/>
  <c r="Y390" i="9"/>
  <c r="H390" i="9"/>
  <c r="I390" i="9" s="1"/>
  <c r="G390" i="9"/>
  <c r="G92" i="13"/>
  <c r="K92" i="13"/>
  <c r="W92" i="13"/>
  <c r="I202" i="7"/>
  <c r="O264" i="7"/>
  <c r="F9" i="8"/>
  <c r="I30" i="8"/>
  <c r="N43" i="8"/>
  <c r="I57" i="8"/>
  <c r="S61" i="8"/>
  <c r="I68" i="8"/>
  <c r="I125" i="8"/>
  <c r="R187" i="8"/>
  <c r="I260" i="8"/>
  <c r="I266" i="8" s="1"/>
  <c r="H266" i="8"/>
  <c r="Y19" i="9"/>
  <c r="K19" i="9"/>
  <c r="G19" i="9"/>
  <c r="I19" i="9" s="1"/>
  <c r="W19" i="9"/>
  <c r="R75" i="9"/>
  <c r="U75" i="9"/>
  <c r="P75" i="9"/>
  <c r="H103" i="9"/>
  <c r="U118" i="9"/>
  <c r="S126" i="9"/>
  <c r="R150" i="9"/>
  <c r="V158" i="9"/>
  <c r="H158" i="9"/>
  <c r="I158" i="9" s="1"/>
  <c r="I174" i="9"/>
  <c r="Q174" i="9"/>
  <c r="S174" i="9"/>
  <c r="I221" i="9"/>
  <c r="U350" i="9"/>
  <c r="R350" i="9"/>
  <c r="P350" i="9"/>
  <c r="W25" i="10"/>
  <c r="U25" i="10"/>
  <c r="H25" i="10"/>
  <c r="I25" i="10" s="1"/>
  <c r="K4" i="10"/>
  <c r="K5" i="10" s="1"/>
  <c r="G31" i="10"/>
  <c r="K34" i="11"/>
  <c r="G156" i="7"/>
  <c r="I156" i="7" s="1"/>
  <c r="W264" i="7"/>
  <c r="G264" i="7"/>
  <c r="I264" i="7" s="1"/>
  <c r="W43" i="8"/>
  <c r="G43" i="8"/>
  <c r="V61" i="8"/>
  <c r="O79" i="8"/>
  <c r="P205" i="8"/>
  <c r="H205" i="8"/>
  <c r="I205" i="8" s="1"/>
  <c r="X26" i="9"/>
  <c r="V26" i="9"/>
  <c r="S26" i="9"/>
  <c r="H26" i="9"/>
  <c r="I26" i="9" s="1"/>
  <c r="Y33" i="9"/>
  <c r="K33" i="9"/>
  <c r="G33" i="9"/>
  <c r="W33" i="9"/>
  <c r="R89" i="9"/>
  <c r="U89" i="9"/>
  <c r="P89" i="9"/>
  <c r="R206" i="9"/>
  <c r="U206" i="9"/>
  <c r="P206" i="9"/>
  <c r="V222" i="9"/>
  <c r="X222" i="9"/>
  <c r="H222" i="9"/>
  <c r="I222" i="9" s="1"/>
  <c r="R222" i="9"/>
  <c r="X246" i="9"/>
  <c r="H246" i="9"/>
  <c r="S246" i="9"/>
  <c r="V286" i="9"/>
  <c r="X286" i="9"/>
  <c r="H286" i="9"/>
  <c r="I286" i="9" s="1"/>
  <c r="W390" i="9"/>
  <c r="T406" i="9"/>
  <c r="S266" i="8"/>
  <c r="T134" i="9"/>
  <c r="I133" i="9"/>
  <c r="I148" i="9"/>
  <c r="W182" i="9"/>
  <c r="G182" i="9"/>
  <c r="I191" i="9"/>
  <c r="I194" i="9"/>
  <c r="U214" i="9"/>
  <c r="I216" i="9"/>
  <c r="I247" i="9"/>
  <c r="I283" i="9"/>
  <c r="U318" i="9"/>
  <c r="R318" i="9"/>
  <c r="P318" i="9"/>
  <c r="T326" i="9"/>
  <c r="I322" i="9"/>
  <c r="I340" i="9"/>
  <c r="I349" i="9"/>
  <c r="V382" i="9"/>
  <c r="X382" i="9"/>
  <c r="H382" i="9"/>
  <c r="I382" i="9" s="1"/>
  <c r="S414" i="9"/>
  <c r="I423" i="9"/>
  <c r="I429" i="9" s="1"/>
  <c r="I29" i="11"/>
  <c r="T42" i="11"/>
  <c r="G50" i="11"/>
  <c r="W50" i="11"/>
  <c r="I118" i="11"/>
  <c r="I130" i="11"/>
  <c r="I14" i="12"/>
  <c r="I20" i="12"/>
  <c r="K19" i="14"/>
  <c r="G19" i="14"/>
  <c r="W19" i="14"/>
  <c r="Q19" i="9"/>
  <c r="Q33" i="9"/>
  <c r="Q47" i="9"/>
  <c r="Q61" i="9"/>
  <c r="Q75" i="9"/>
  <c r="Q89" i="9"/>
  <c r="Q103" i="9"/>
  <c r="W118" i="9"/>
  <c r="G118" i="9"/>
  <c r="I127" i="9"/>
  <c r="I130" i="9"/>
  <c r="K134" i="9"/>
  <c r="G142" i="9"/>
  <c r="U150" i="9"/>
  <c r="I152" i="9"/>
  <c r="G198" i="9"/>
  <c r="I201" i="9"/>
  <c r="X214" i="9"/>
  <c r="H214" i="9"/>
  <c r="I248" i="9"/>
  <c r="I257" i="9"/>
  <c r="I276" i="9"/>
  <c r="U286" i="9"/>
  <c r="P286" i="9"/>
  <c r="K294" i="9"/>
  <c r="Y294" i="9"/>
  <c r="S294" i="9"/>
  <c r="Q294" i="9"/>
  <c r="V318" i="9"/>
  <c r="X318" i="9"/>
  <c r="H318" i="9"/>
  <c r="I318" i="9" s="1"/>
  <c r="S350" i="9"/>
  <c r="T374" i="9"/>
  <c r="Y398" i="9"/>
  <c r="W398" i="9"/>
  <c r="G398" i="9"/>
  <c r="I398" i="9" s="1"/>
  <c r="I407" i="9"/>
  <c r="S422" i="9"/>
  <c r="Q422" i="9"/>
  <c r="P422" i="9"/>
  <c r="I428" i="9"/>
  <c r="I17" i="10"/>
  <c r="P31" i="10"/>
  <c r="F8" i="10"/>
  <c r="N31" i="10"/>
  <c r="I17" i="11"/>
  <c r="Q34" i="11"/>
  <c r="P34" i="11"/>
  <c r="H50" i="11"/>
  <c r="T58" i="11"/>
  <c r="K66" i="11"/>
  <c r="W66" i="11"/>
  <c r="H66" i="11"/>
  <c r="I66" i="11" s="1"/>
  <c r="I73" i="11"/>
  <c r="T84" i="11"/>
  <c r="G93" i="11"/>
  <c r="I93" i="11" s="1"/>
  <c r="W93" i="11"/>
  <c r="Q25" i="12"/>
  <c r="P25" i="12"/>
  <c r="R39" i="12"/>
  <c r="P39" i="12"/>
  <c r="R53" i="12"/>
  <c r="P53" i="12"/>
  <c r="I16" i="13"/>
  <c r="H28" i="13"/>
  <c r="V28" i="13"/>
  <c r="R28" i="13"/>
  <c r="P52" i="13"/>
  <c r="R52" i="13"/>
  <c r="Q52" i="13"/>
  <c r="P92" i="13"/>
  <c r="R92" i="13"/>
  <c r="W18" i="15"/>
  <c r="G18" i="15"/>
  <c r="K18" i="15"/>
  <c r="Y18" i="15"/>
  <c r="R54" i="15"/>
  <c r="P54" i="15"/>
  <c r="U54" i="15"/>
  <c r="U282" i="7"/>
  <c r="T133" i="8"/>
  <c r="U151" i="8"/>
  <c r="Q241" i="8"/>
  <c r="V241" i="8"/>
  <c r="I257" i="8"/>
  <c r="I265" i="8"/>
  <c r="K8" i="9"/>
  <c r="R26" i="9"/>
  <c r="R40" i="9"/>
  <c r="R54" i="9"/>
  <c r="R68" i="9"/>
  <c r="R82" i="9"/>
  <c r="R96" i="9"/>
  <c r="R110" i="9"/>
  <c r="Y134" i="9"/>
  <c r="T166" i="9"/>
  <c r="I165" i="9"/>
  <c r="X174" i="9"/>
  <c r="I180" i="9"/>
  <c r="H198" i="9"/>
  <c r="W214" i="9"/>
  <c r="G214" i="9"/>
  <c r="U222" i="9"/>
  <c r="P222" i="9"/>
  <c r="I225" i="9"/>
  <c r="I244" i="9"/>
  <c r="U254" i="9"/>
  <c r="P254" i="9"/>
  <c r="K262" i="9"/>
  <c r="Y262" i="9"/>
  <c r="S262" i="9"/>
  <c r="Q262" i="9"/>
  <c r="I285" i="9"/>
  <c r="T294" i="9"/>
  <c r="I290" i="9"/>
  <c r="P294" i="9"/>
  <c r="T310" i="9"/>
  <c r="P310" i="9"/>
  <c r="U310" i="9"/>
  <c r="R310" i="9"/>
  <c r="S318" i="9"/>
  <c r="T342" i="9"/>
  <c r="Q350" i="9"/>
  <c r="Y366" i="9"/>
  <c r="W366" i="9"/>
  <c r="G366" i="9"/>
  <c r="I375" i="9"/>
  <c r="S390" i="9"/>
  <c r="Q390" i="9"/>
  <c r="P390" i="9"/>
  <c r="I411" i="9"/>
  <c r="I417" i="9"/>
  <c r="K422" i="9"/>
  <c r="Y422" i="9"/>
  <c r="H422" i="9"/>
  <c r="W429" i="9"/>
  <c r="Y429" i="9"/>
  <c r="I15" i="11"/>
  <c r="V58" i="11"/>
  <c r="Q121" i="11"/>
  <c r="T60" i="12"/>
  <c r="I59" i="12"/>
  <c r="I14" i="13"/>
  <c r="I76" i="13"/>
  <c r="R19" i="14"/>
  <c r="P19" i="14"/>
  <c r="V82" i="14"/>
  <c r="H82" i="14"/>
  <c r="I82" i="14" s="1"/>
  <c r="T102" i="15"/>
  <c r="R102" i="15"/>
  <c r="H102" i="15"/>
  <c r="I102" i="15" s="1"/>
  <c r="X102" i="15"/>
  <c r="V102" i="15"/>
  <c r="R120" i="15"/>
  <c r="P120" i="15"/>
  <c r="U120" i="15"/>
  <c r="K9" i="13"/>
  <c r="K20" i="13"/>
  <c r="W20" i="13"/>
  <c r="G20" i="13"/>
  <c r="T84" i="13"/>
  <c r="I124" i="13"/>
  <c r="W40" i="14"/>
  <c r="K40" i="14"/>
  <c r="G40" i="14"/>
  <c r="G282" i="7"/>
  <c r="G151" i="8"/>
  <c r="I151" i="8" s="1"/>
  <c r="O241" i="8"/>
  <c r="I249" i="8"/>
  <c r="I263" i="8"/>
  <c r="P266" i="8"/>
  <c r="C5" i="9"/>
  <c r="I116" i="9"/>
  <c r="H134" i="9"/>
  <c r="I134" i="9" s="1"/>
  <c r="Q134" i="9"/>
  <c r="K142" i="9"/>
  <c r="W150" i="9"/>
  <c r="G150" i="9"/>
  <c r="I159" i="9"/>
  <c r="I162" i="9"/>
  <c r="K166" i="9"/>
  <c r="G174" i="9"/>
  <c r="U182" i="9"/>
  <c r="I184" i="9"/>
  <c r="R214" i="9"/>
  <c r="T230" i="9"/>
  <c r="I226" i="9"/>
  <c r="P246" i="9"/>
  <c r="U246" i="9"/>
  <c r="R246" i="9"/>
  <c r="V254" i="9"/>
  <c r="X254" i="9"/>
  <c r="H254" i="9"/>
  <c r="I254" i="9" s="1"/>
  <c r="G262" i="9"/>
  <c r="Y270" i="9"/>
  <c r="W270" i="9"/>
  <c r="G270" i="9"/>
  <c r="I270" i="9" s="1"/>
  <c r="S286" i="9"/>
  <c r="H294" i="9"/>
  <c r="I294" i="9" s="1"/>
  <c r="X310" i="9"/>
  <c r="H310" i="9"/>
  <c r="I310" i="9" s="1"/>
  <c r="I311" i="9"/>
  <c r="S326" i="9"/>
  <c r="Q326" i="9"/>
  <c r="P326" i="9"/>
  <c r="I347" i="9"/>
  <c r="I353" i="9"/>
  <c r="K358" i="9"/>
  <c r="Y358" i="9"/>
  <c r="H358" i="9"/>
  <c r="I358" i="9" s="1"/>
  <c r="H366" i="9"/>
  <c r="I376" i="9"/>
  <c r="U414" i="9"/>
  <c r="R414" i="9"/>
  <c r="P414" i="9"/>
  <c r="T422" i="9"/>
  <c r="I418" i="9"/>
  <c r="G422" i="9"/>
  <c r="W422" i="9"/>
  <c r="O25" i="10"/>
  <c r="Q25" i="10"/>
  <c r="G27" i="10"/>
  <c r="W27" i="10"/>
  <c r="Q31" i="10"/>
  <c r="G26" i="11"/>
  <c r="I26" i="11" s="1"/>
  <c r="W26" i="11"/>
  <c r="I41" i="11"/>
  <c r="I90" i="11"/>
  <c r="H102" i="11"/>
  <c r="I102" i="11" s="1"/>
  <c r="K5" i="11"/>
  <c r="I55" i="12"/>
  <c r="F9" i="13"/>
  <c r="I52" i="13"/>
  <c r="G68" i="13"/>
  <c r="W68" i="13"/>
  <c r="V33" i="14"/>
  <c r="R33" i="14"/>
  <c r="H33" i="14"/>
  <c r="I33" i="14" s="1"/>
  <c r="Q47" i="14"/>
  <c r="P47" i="14"/>
  <c r="R47" i="14"/>
  <c r="T54" i="14"/>
  <c r="Q103" i="14"/>
  <c r="P103" i="14"/>
  <c r="F8" i="14"/>
  <c r="R103" i="14"/>
  <c r="R18" i="15"/>
  <c r="Q18" i="15"/>
  <c r="P18" i="15"/>
  <c r="U18" i="15"/>
  <c r="H190" i="15"/>
  <c r="V190" i="15"/>
  <c r="X190" i="15"/>
  <c r="Q266" i="8"/>
  <c r="Q26" i="9"/>
  <c r="Q40" i="9"/>
  <c r="Q54" i="9"/>
  <c r="Q68" i="9"/>
  <c r="Q82" i="9"/>
  <c r="Q96" i="9"/>
  <c r="Q110" i="9"/>
  <c r="K118" i="9"/>
  <c r="R142" i="9"/>
  <c r="Q150" i="9"/>
  <c r="Y166" i="9"/>
  <c r="H190" i="9"/>
  <c r="I190" i="9" s="1"/>
  <c r="P190" i="9"/>
  <c r="T198" i="9"/>
  <c r="I197" i="9"/>
  <c r="I212" i="9"/>
  <c r="S214" i="9"/>
  <c r="Y238" i="9"/>
  <c r="W238" i="9"/>
  <c r="G238" i="9"/>
  <c r="I238" i="9" s="1"/>
  <c r="S254" i="9"/>
  <c r="H262" i="9"/>
  <c r="X278" i="9"/>
  <c r="H278" i="9"/>
  <c r="Q286" i="9"/>
  <c r="I315" i="9"/>
  <c r="I321" i="9"/>
  <c r="K326" i="9"/>
  <c r="Y326" i="9"/>
  <c r="H326" i="9"/>
  <c r="I326" i="9" s="1"/>
  <c r="I344" i="9"/>
  <c r="U382" i="9"/>
  <c r="R382" i="9"/>
  <c r="P382" i="9"/>
  <c r="T390" i="9"/>
  <c r="I386" i="9"/>
  <c r="K398" i="9"/>
  <c r="I404" i="9"/>
  <c r="I413" i="9"/>
  <c r="R25" i="10"/>
  <c r="I24" i="10"/>
  <c r="P25" i="10"/>
  <c r="O31" i="10"/>
  <c r="T26" i="11"/>
  <c r="R34" i="11"/>
  <c r="R58" i="11"/>
  <c r="P58" i="11"/>
  <c r="Q84" i="11"/>
  <c r="K93" i="11"/>
  <c r="T25" i="12"/>
  <c r="R25" i="12"/>
  <c r="G39" i="12"/>
  <c r="K39" i="12"/>
  <c r="H39" i="12"/>
  <c r="W39" i="12"/>
  <c r="Q39" i="12"/>
  <c r="V46" i="12"/>
  <c r="H46" i="12"/>
  <c r="I46" i="12" s="1"/>
  <c r="Q53" i="12"/>
  <c r="H20" i="13"/>
  <c r="Q19" i="14"/>
  <c r="Q89" i="14"/>
  <c r="P89" i="14"/>
  <c r="R342" i="9"/>
  <c r="R374" i="9"/>
  <c r="R406" i="9"/>
  <c r="P27" i="10"/>
  <c r="S27" i="10"/>
  <c r="P29" i="10"/>
  <c r="W31" i="10"/>
  <c r="S38" i="10"/>
  <c r="R26" i="11"/>
  <c r="I48" i="11"/>
  <c r="K75" i="11"/>
  <c r="V121" i="11"/>
  <c r="R141" i="11"/>
  <c r="I64" i="12"/>
  <c r="T20" i="13"/>
  <c r="T44" i="13"/>
  <c r="R44" i="13"/>
  <c r="P44" i="13"/>
  <c r="H68" i="13"/>
  <c r="I68" i="13" s="1"/>
  <c r="I73" i="13"/>
  <c r="I80" i="13"/>
  <c r="I106" i="13"/>
  <c r="I118" i="13"/>
  <c r="I126" i="13"/>
  <c r="P54" i="14"/>
  <c r="R54" i="14"/>
  <c r="I73" i="14"/>
  <c r="R75" i="14"/>
  <c r="P75" i="14"/>
  <c r="R141" i="15"/>
  <c r="H176" i="15"/>
  <c r="V176" i="15"/>
  <c r="X176" i="15"/>
  <c r="Q211" i="15"/>
  <c r="P211" i="15"/>
  <c r="I257" i="15"/>
  <c r="Y302" i="15"/>
  <c r="W302" i="15"/>
  <c r="K302" i="15"/>
  <c r="G302" i="15"/>
  <c r="W96" i="14"/>
  <c r="K96" i="14"/>
  <c r="H48" i="15"/>
  <c r="I48" i="15" s="1"/>
  <c r="X48" i="15"/>
  <c r="I114" i="15"/>
  <c r="Y176" i="15"/>
  <c r="G176" i="15"/>
  <c r="K176" i="15"/>
  <c r="W176" i="15"/>
  <c r="Y246" i="15"/>
  <c r="G246" i="15"/>
  <c r="W246" i="15"/>
  <c r="X60" i="17"/>
  <c r="H60" i="17"/>
  <c r="I60" i="17" s="1"/>
  <c r="V60" i="17"/>
  <c r="Q116" i="17"/>
  <c r="P116" i="17"/>
  <c r="I44" i="11"/>
  <c r="I82" i="11"/>
  <c r="V141" i="11"/>
  <c r="K5" i="13"/>
  <c r="I71" i="13"/>
  <c r="Q92" i="13"/>
  <c r="I99" i="13"/>
  <c r="I104" i="13"/>
  <c r="H116" i="13"/>
  <c r="I116" i="13" s="1"/>
  <c r="V116" i="13"/>
  <c r="R116" i="13"/>
  <c r="R26" i="14"/>
  <c r="P26" i="14"/>
  <c r="H36" i="15"/>
  <c r="I36" i="15" s="1"/>
  <c r="X36" i="15"/>
  <c r="S36" i="15"/>
  <c r="R36" i="15"/>
  <c r="I41" i="15"/>
  <c r="Y48" i="15"/>
  <c r="G48" i="15"/>
  <c r="T48" i="15"/>
  <c r="X96" i="15"/>
  <c r="H96" i="15"/>
  <c r="I96" i="15" s="1"/>
  <c r="V96" i="15"/>
  <c r="S96" i="15"/>
  <c r="T96" i="15"/>
  <c r="R96" i="15"/>
  <c r="U108" i="15"/>
  <c r="P108" i="15"/>
  <c r="R108" i="15"/>
  <c r="Q108" i="15"/>
  <c r="I162" i="15"/>
  <c r="T211" i="15"/>
  <c r="U342" i="9"/>
  <c r="U374" i="9"/>
  <c r="U406" i="9"/>
  <c r="H27" i="10"/>
  <c r="I27" i="10" s="1"/>
  <c r="S29" i="10"/>
  <c r="I32" i="10"/>
  <c r="I38" i="10" s="1"/>
  <c r="G34" i="11"/>
  <c r="I34" i="11" s="1"/>
  <c r="I137" i="11"/>
  <c r="G25" i="12"/>
  <c r="I25" i="12" s="1"/>
  <c r="I35" i="13"/>
  <c r="I40" i="13"/>
  <c r="I44" i="13"/>
  <c r="P84" i="13"/>
  <c r="H92" i="13"/>
  <c r="I92" i="13" s="1"/>
  <c r="K108" i="13"/>
  <c r="W108" i="13"/>
  <c r="R132" i="13"/>
  <c r="P132" i="13"/>
  <c r="F5" i="14"/>
  <c r="Q75" i="14"/>
  <c r="G96" i="14"/>
  <c r="H30" i="15"/>
  <c r="I30" i="15" s="1"/>
  <c r="W30" i="15"/>
  <c r="T36" i="15"/>
  <c r="I38" i="15"/>
  <c r="V48" i="15"/>
  <c r="Y162" i="15"/>
  <c r="K162" i="15"/>
  <c r="G162" i="15"/>
  <c r="W162" i="15"/>
  <c r="Q183" i="15"/>
  <c r="P183" i="15"/>
  <c r="S183" i="15"/>
  <c r="Q225" i="15"/>
  <c r="P225" i="15"/>
  <c r="S225" i="15"/>
  <c r="X267" i="15"/>
  <c r="H267" i="15"/>
  <c r="I267" i="15" s="1"/>
  <c r="V267" i="15"/>
  <c r="Y274" i="15"/>
  <c r="W274" i="15"/>
  <c r="K274" i="15"/>
  <c r="G274" i="15"/>
  <c r="Y281" i="15"/>
  <c r="W281" i="15"/>
  <c r="K281" i="15"/>
  <c r="G281" i="15"/>
  <c r="G246" i="9"/>
  <c r="G278" i="9"/>
  <c r="G310" i="9"/>
  <c r="G342" i="9"/>
  <c r="G374" i="9"/>
  <c r="G406" i="9"/>
  <c r="O27" i="10"/>
  <c r="Q50" i="11"/>
  <c r="I65" i="11"/>
  <c r="I97" i="11"/>
  <c r="Q102" i="11"/>
  <c r="R111" i="11"/>
  <c r="G121" i="11"/>
  <c r="I133" i="11"/>
  <c r="G152" i="11"/>
  <c r="I23" i="12"/>
  <c r="Q32" i="12"/>
  <c r="G28" i="13"/>
  <c r="K28" i="13"/>
  <c r="I38" i="13"/>
  <c r="I47" i="13"/>
  <c r="H84" i="13"/>
  <c r="I84" i="13" s="1"/>
  <c r="W84" i="13"/>
  <c r="T100" i="13"/>
  <c r="G108" i="13"/>
  <c r="V26" i="14"/>
  <c r="H26" i="14"/>
  <c r="I26" i="14" s="1"/>
  <c r="Q26" i="14"/>
  <c r="K75" i="14"/>
  <c r="G75" i="14"/>
  <c r="U30" i="15"/>
  <c r="Y30" i="15"/>
  <c r="I33" i="15"/>
  <c r="K48" i="15"/>
  <c r="V66" i="15"/>
  <c r="T66" i="15"/>
  <c r="H66" i="15"/>
  <c r="X66" i="15"/>
  <c r="X72" i="15"/>
  <c r="H72" i="15"/>
  <c r="V72" i="15"/>
  <c r="S72" i="15"/>
  <c r="T72" i="15"/>
  <c r="R72" i="15"/>
  <c r="X260" i="15"/>
  <c r="H260" i="15"/>
  <c r="V260" i="15"/>
  <c r="H342" i="9"/>
  <c r="H374" i="9"/>
  <c r="I374" i="9" s="1"/>
  <c r="H406" i="9"/>
  <c r="P38" i="10"/>
  <c r="T66" i="11"/>
  <c r="I95" i="11"/>
  <c r="T121" i="11"/>
  <c r="H152" i="11"/>
  <c r="I152" i="11" s="1"/>
  <c r="I21" i="12"/>
  <c r="W28" i="13"/>
  <c r="T36" i="13"/>
  <c r="I45" i="13"/>
  <c r="Q100" i="13"/>
  <c r="H108" i="13"/>
  <c r="T124" i="13"/>
  <c r="I120" i="13"/>
  <c r="I123" i="13"/>
  <c r="T132" i="13"/>
  <c r="I128" i="13"/>
  <c r="V132" i="13"/>
  <c r="H132" i="13"/>
  <c r="I132" i="13" s="1"/>
  <c r="Q132" i="13"/>
  <c r="P33" i="14"/>
  <c r="V54" i="14"/>
  <c r="I61" i="14"/>
  <c r="R82" i="14"/>
  <c r="P82" i="14"/>
  <c r="U36" i="15"/>
  <c r="P36" i="15"/>
  <c r="I43" i="15"/>
  <c r="R48" i="15"/>
  <c r="I60" i="15"/>
  <c r="S66" i="15"/>
  <c r="S102" i="15"/>
  <c r="Q102" i="15"/>
  <c r="P155" i="15"/>
  <c r="R155" i="15"/>
  <c r="U155" i="15"/>
  <c r="I197" i="15"/>
  <c r="I264" i="15"/>
  <c r="I268" i="15"/>
  <c r="W44" i="13"/>
  <c r="V68" i="13"/>
  <c r="I117" i="13"/>
  <c r="I16" i="14"/>
  <c r="K47" i="14"/>
  <c r="I72" i="14"/>
  <c r="I24" i="15"/>
  <c r="I37" i="15"/>
  <c r="U48" i="15"/>
  <c r="I59" i="15"/>
  <c r="U60" i="15"/>
  <c r="Y72" i="15"/>
  <c r="W72" i="15"/>
  <c r="G72" i="15"/>
  <c r="K72" i="15"/>
  <c r="W114" i="15"/>
  <c r="G114" i="15"/>
  <c r="K114" i="15"/>
  <c r="Y114" i="15"/>
  <c r="I117" i="15"/>
  <c r="Q162" i="15"/>
  <c r="S162" i="15"/>
  <c r="I169" i="15"/>
  <c r="Q197" i="15"/>
  <c r="P197" i="15"/>
  <c r="I229" i="15"/>
  <c r="T246" i="15"/>
  <c r="Y260" i="15"/>
  <c r="G260" i="15"/>
  <c r="W260" i="15"/>
  <c r="Y267" i="15"/>
  <c r="K267" i="15"/>
  <c r="G267" i="15"/>
  <c r="Q281" i="15"/>
  <c r="S281" i="15"/>
  <c r="T309" i="15"/>
  <c r="Y309" i="15"/>
  <c r="W309" i="15"/>
  <c r="K309" i="15"/>
  <c r="Y365" i="15"/>
  <c r="W365" i="15"/>
  <c r="K365" i="15"/>
  <c r="G365" i="15"/>
  <c r="H130" i="17"/>
  <c r="I130" i="17" s="1"/>
  <c r="X130" i="17"/>
  <c r="V130" i="17"/>
  <c r="W52" i="13"/>
  <c r="W54" i="14"/>
  <c r="I13" i="15"/>
  <c r="H18" i="15"/>
  <c r="R30" i="15"/>
  <c r="Q48" i="15"/>
  <c r="I76" i="15"/>
  <c r="R78" i="15"/>
  <c r="P78" i="15"/>
  <c r="U78" i="15"/>
  <c r="Y96" i="15"/>
  <c r="W96" i="15"/>
  <c r="G96" i="15"/>
  <c r="K96" i="15"/>
  <c r="H108" i="15"/>
  <c r="I108" i="15" s="1"/>
  <c r="X108" i="15"/>
  <c r="V108" i="15"/>
  <c r="T127" i="15"/>
  <c r="I125" i="15"/>
  <c r="Y141" i="15"/>
  <c r="G141" i="15"/>
  <c r="T176" i="15"/>
  <c r="Y190" i="15"/>
  <c r="G190" i="15"/>
  <c r="H204" i="15"/>
  <c r="V204" i="15"/>
  <c r="I211" i="15"/>
  <c r="Q239" i="15"/>
  <c r="P239" i="15"/>
  <c r="K260" i="15"/>
  <c r="I261" i="15"/>
  <c r="R267" i="15"/>
  <c r="P267" i="15"/>
  <c r="U267" i="15"/>
  <c r="I307" i="15"/>
  <c r="Q337" i="15"/>
  <c r="S337" i="15"/>
  <c r="W46" i="12"/>
  <c r="W53" i="12"/>
  <c r="P68" i="13"/>
  <c r="W76" i="13"/>
  <c r="T19" i="14"/>
  <c r="H19" i="14"/>
  <c r="T75" i="14"/>
  <c r="H75" i="14"/>
  <c r="V24" i="15"/>
  <c r="T30" i="15"/>
  <c r="P48" i="15"/>
  <c r="K54" i="15"/>
  <c r="Y54" i="15"/>
  <c r="S54" i="15"/>
  <c r="Q54" i="15"/>
  <c r="P60" i="15"/>
  <c r="P66" i="15"/>
  <c r="I67" i="15"/>
  <c r="I173" i="15"/>
  <c r="T190" i="15"/>
  <c r="W190" i="15"/>
  <c r="Y204" i="15"/>
  <c r="G204" i="15"/>
  <c r="H218" i="15"/>
  <c r="V218" i="15"/>
  <c r="I225" i="15"/>
  <c r="S239" i="15"/>
  <c r="Q253" i="15"/>
  <c r="P253" i="15"/>
  <c r="I279" i="15"/>
  <c r="Q57" i="16"/>
  <c r="P57" i="16"/>
  <c r="K116" i="13"/>
  <c r="P40" i="14"/>
  <c r="K89" i="14"/>
  <c r="P96" i="14"/>
  <c r="I101" i="14"/>
  <c r="K8" i="15"/>
  <c r="W24" i="15"/>
  <c r="Q60" i="15"/>
  <c r="Q66" i="15"/>
  <c r="I83" i="15"/>
  <c r="U114" i="15"/>
  <c r="I122" i="15"/>
  <c r="W141" i="15"/>
  <c r="I160" i="15"/>
  <c r="R162" i="15"/>
  <c r="P162" i="15"/>
  <c r="I187" i="15"/>
  <c r="W204" i="15"/>
  <c r="Y218" i="15"/>
  <c r="G218" i="15"/>
  <c r="H232" i="15"/>
  <c r="I232" i="15" s="1"/>
  <c r="V232" i="15"/>
  <c r="I239" i="15"/>
  <c r="S253" i="15"/>
  <c r="Y337" i="15"/>
  <c r="W337" i="15"/>
  <c r="K337" i="15"/>
  <c r="G337" i="15"/>
  <c r="T108" i="13"/>
  <c r="P116" i="13"/>
  <c r="I121" i="13"/>
  <c r="H40" i="14"/>
  <c r="I40" i="14" s="1"/>
  <c r="I43" i="14"/>
  <c r="H96" i="14"/>
  <c r="I96" i="14" s="1"/>
  <c r="I99" i="14"/>
  <c r="Q24" i="15"/>
  <c r="W42" i="15"/>
  <c r="G42" i="15"/>
  <c r="I42" i="15" s="1"/>
  <c r="S48" i="15"/>
  <c r="G54" i="15"/>
  <c r="I54" i="15" s="1"/>
  <c r="R66" i="15"/>
  <c r="Q72" i="15"/>
  <c r="X78" i="15"/>
  <c r="H78" i="15"/>
  <c r="I78" i="15" s="1"/>
  <c r="S78" i="15"/>
  <c r="Q78" i="15"/>
  <c r="I80" i="15"/>
  <c r="I87" i="15"/>
  <c r="I100" i="15"/>
  <c r="S108" i="15"/>
  <c r="I110" i="15"/>
  <c r="V351" i="15"/>
  <c r="V323" i="15"/>
  <c r="V295" i="15"/>
  <c r="H120" i="15"/>
  <c r="I120" i="15" s="1"/>
  <c r="V358" i="15"/>
  <c r="V330" i="15"/>
  <c r="V302" i="15"/>
  <c r="V274" i="15"/>
  <c r="V183" i="15"/>
  <c r="V169" i="15"/>
  <c r="X120" i="15"/>
  <c r="V337" i="15"/>
  <c r="V344" i="15"/>
  <c r="V316" i="15"/>
  <c r="V288" i="15"/>
  <c r="T120" i="15"/>
  <c r="S120" i="15"/>
  <c r="R127" i="15"/>
  <c r="H127" i="15"/>
  <c r="I127" i="15" s="1"/>
  <c r="Q127" i="15"/>
  <c r="S127" i="15"/>
  <c r="I138" i="15"/>
  <c r="K141" i="15"/>
  <c r="Y148" i="15"/>
  <c r="K148" i="15"/>
  <c r="I155" i="15"/>
  <c r="I157" i="15"/>
  <c r="Q169" i="15"/>
  <c r="P169" i="15"/>
  <c r="K190" i="15"/>
  <c r="I201" i="15"/>
  <c r="X204" i="15"/>
  <c r="T218" i="15"/>
  <c r="W218" i="15"/>
  <c r="Y232" i="15"/>
  <c r="G232" i="15"/>
  <c r="H246" i="15"/>
  <c r="V246" i="15"/>
  <c r="I253" i="15"/>
  <c r="Q267" i="15"/>
  <c r="S267" i="15"/>
  <c r="S274" i="15"/>
  <c r="S302" i="15"/>
  <c r="Q365" i="15"/>
  <c r="S365" i="15"/>
  <c r="W102" i="15"/>
  <c r="W127" i="15"/>
  <c r="I134" i="15"/>
  <c r="U141" i="15"/>
  <c r="V162" i="15"/>
  <c r="R176" i="15"/>
  <c r="R190" i="15"/>
  <c r="R204" i="15"/>
  <c r="R218" i="15"/>
  <c r="R232" i="15"/>
  <c r="R246" i="15"/>
  <c r="R260" i="15"/>
  <c r="P260" i="15"/>
  <c r="I286" i="15"/>
  <c r="I314" i="15"/>
  <c r="I342" i="15"/>
  <c r="I370" i="15"/>
  <c r="I371" i="15"/>
  <c r="I14" i="16"/>
  <c r="I34" i="16"/>
  <c r="K57" i="16"/>
  <c r="W57" i="16"/>
  <c r="T330" i="15"/>
  <c r="T358" i="15"/>
  <c r="W64" i="16"/>
  <c r="K64" i="16"/>
  <c r="R25" i="17"/>
  <c r="P25" i="17"/>
  <c r="Q25" i="17"/>
  <c r="K67" i="17"/>
  <c r="Y67" i="17"/>
  <c r="G67" i="17"/>
  <c r="W67" i="17"/>
  <c r="H67" i="17"/>
  <c r="I67" i="17" s="1"/>
  <c r="F9" i="16"/>
  <c r="P71" i="16"/>
  <c r="R71" i="16"/>
  <c r="I72" i="16"/>
  <c r="C8" i="16"/>
  <c r="C9" i="16" s="1"/>
  <c r="P99" i="16"/>
  <c r="Q99" i="16"/>
  <c r="I235" i="17"/>
  <c r="T90" i="15"/>
  <c r="I105" i="15"/>
  <c r="W120" i="15"/>
  <c r="Q141" i="15"/>
  <c r="S148" i="15"/>
  <c r="V155" i="15"/>
  <c r="Q176" i="15"/>
  <c r="Q190" i="15"/>
  <c r="Q204" i="15"/>
  <c r="Q218" i="15"/>
  <c r="Q232" i="15"/>
  <c r="I276" i="15"/>
  <c r="I304" i="15"/>
  <c r="G330" i="15"/>
  <c r="I332" i="15"/>
  <c r="G358" i="15"/>
  <c r="I360" i="15"/>
  <c r="V18" i="16"/>
  <c r="H18" i="16"/>
  <c r="I18" i="16" s="1"/>
  <c r="Q50" i="16"/>
  <c r="I55" i="16"/>
  <c r="G64" i="16"/>
  <c r="H92" i="16"/>
  <c r="I92" i="16" s="1"/>
  <c r="C5" i="16"/>
  <c r="V92" i="16"/>
  <c r="K39" i="17"/>
  <c r="G39" i="17"/>
  <c r="Y39" i="17"/>
  <c r="W39" i="17"/>
  <c r="Y2" i="17"/>
  <c r="X88" i="17"/>
  <c r="H88" i="17"/>
  <c r="I88" i="17" s="1"/>
  <c r="V88" i="17"/>
  <c r="Y78" i="15"/>
  <c r="Q120" i="15"/>
  <c r="V134" i="15"/>
  <c r="P141" i="15"/>
  <c r="W155" i="15"/>
  <c r="P176" i="15"/>
  <c r="P190" i="15"/>
  <c r="R197" i="15"/>
  <c r="V197" i="15"/>
  <c r="P204" i="15"/>
  <c r="R211" i="15"/>
  <c r="V211" i="15"/>
  <c r="P218" i="15"/>
  <c r="R225" i="15"/>
  <c r="V225" i="15"/>
  <c r="P232" i="15"/>
  <c r="R239" i="15"/>
  <c r="V239" i="15"/>
  <c r="P246" i="15"/>
  <c r="R253" i="15"/>
  <c r="V253" i="15"/>
  <c r="S260" i="15"/>
  <c r="I272" i="15"/>
  <c r="S295" i="15"/>
  <c r="I300" i="15"/>
  <c r="S323" i="15"/>
  <c r="I328" i="15"/>
  <c r="S351" i="15"/>
  <c r="I356" i="15"/>
  <c r="W18" i="16"/>
  <c r="H64" i="16"/>
  <c r="I64" i="16" s="1"/>
  <c r="G78" i="16"/>
  <c r="W78" i="16"/>
  <c r="H85" i="16"/>
  <c r="I85" i="16" s="1"/>
  <c r="V85" i="16"/>
  <c r="R60" i="17"/>
  <c r="P60" i="17"/>
  <c r="I102" i="17"/>
  <c r="I179" i="17"/>
  <c r="G120" i="15"/>
  <c r="K127" i="15"/>
  <c r="W134" i="15"/>
  <c r="Q155" i="15"/>
  <c r="W169" i="15"/>
  <c r="S176" i="15"/>
  <c r="W183" i="15"/>
  <c r="S190" i="15"/>
  <c r="W197" i="15"/>
  <c r="S204" i="15"/>
  <c r="W211" i="15"/>
  <c r="S218" i="15"/>
  <c r="W225" i="15"/>
  <c r="S232" i="15"/>
  <c r="W239" i="15"/>
  <c r="S246" i="15"/>
  <c r="W253" i="15"/>
  <c r="T288" i="15"/>
  <c r="G295" i="15"/>
  <c r="T316" i="15"/>
  <c r="G323" i="15"/>
  <c r="I325" i="15"/>
  <c r="K330" i="15"/>
  <c r="W330" i="15"/>
  <c r="T344" i="15"/>
  <c r="G351" i="15"/>
  <c r="I353" i="15"/>
  <c r="K358" i="15"/>
  <c r="W358" i="15"/>
  <c r="T30" i="16"/>
  <c r="I27" i="16"/>
  <c r="I43" i="16"/>
  <c r="T50" i="16"/>
  <c r="I53" i="16"/>
  <c r="P81" i="17"/>
  <c r="R81" i="17"/>
  <c r="Q81" i="17"/>
  <c r="I123" i="17"/>
  <c r="G66" i="15"/>
  <c r="G90" i="15"/>
  <c r="I90" i="15" s="1"/>
  <c r="Q134" i="15"/>
  <c r="S141" i="15"/>
  <c r="G155" i="15"/>
  <c r="U260" i="15"/>
  <c r="I262" i="15"/>
  <c r="S288" i="15"/>
  <c r="I293" i="15"/>
  <c r="S316" i="15"/>
  <c r="I321" i="15"/>
  <c r="S344" i="15"/>
  <c r="I349" i="15"/>
  <c r="I16" i="16"/>
  <c r="Q36" i="16"/>
  <c r="W85" i="16"/>
  <c r="I53" i="17"/>
  <c r="G18" i="17"/>
  <c r="K18" i="17"/>
  <c r="Y137" i="17"/>
  <c r="G137" i="17"/>
  <c r="K137" i="17"/>
  <c r="X256" i="17"/>
  <c r="T256" i="17"/>
  <c r="H256" i="17"/>
  <c r="X291" i="17"/>
  <c r="H291" i="17"/>
  <c r="V291" i="17"/>
  <c r="T291" i="17"/>
  <c r="H304" i="17"/>
  <c r="I304" i="17" s="1"/>
  <c r="X304" i="17"/>
  <c r="T304" i="17"/>
  <c r="I15" i="16"/>
  <c r="R18" i="16"/>
  <c r="I26" i="16"/>
  <c r="I54" i="16"/>
  <c r="W322" i="17"/>
  <c r="W316" i="17"/>
  <c r="K95" i="17"/>
  <c r="Y95" i="17"/>
  <c r="G95" i="17"/>
  <c r="I95" i="17" s="1"/>
  <c r="P102" i="17"/>
  <c r="W116" i="17"/>
  <c r="R130" i="17"/>
  <c r="P130" i="17"/>
  <c r="K151" i="17"/>
  <c r="Y151" i="17"/>
  <c r="G151" i="17"/>
  <c r="I151" i="17" s="1"/>
  <c r="V235" i="17"/>
  <c r="V242" i="17"/>
  <c r="R256" i="17"/>
  <c r="I258" i="17"/>
  <c r="I284" i="17"/>
  <c r="X298" i="17"/>
  <c r="H298" i="17"/>
  <c r="V298" i="17"/>
  <c r="T298" i="17"/>
  <c r="S304" i="17"/>
  <c r="Y2" i="18"/>
  <c r="G23" i="18"/>
  <c r="Y23" i="18"/>
  <c r="W23" i="18"/>
  <c r="P29" i="18"/>
  <c r="R29" i="18"/>
  <c r="H165" i="17"/>
  <c r="I165" i="17" s="1"/>
  <c r="X165" i="17"/>
  <c r="R165" i="17"/>
  <c r="H193" i="17"/>
  <c r="I193" i="17" s="1"/>
  <c r="X193" i="17"/>
  <c r="R193" i="17"/>
  <c r="H221" i="17"/>
  <c r="X221" i="17"/>
  <c r="R221" i="17"/>
  <c r="W334" i="17"/>
  <c r="K340" i="17"/>
  <c r="G340" i="17"/>
  <c r="W340" i="17"/>
  <c r="H340" i="17"/>
  <c r="Y340" i="17"/>
  <c r="W346" i="17"/>
  <c r="Y358" i="17"/>
  <c r="H358" i="17"/>
  <c r="I358" i="17" s="1"/>
  <c r="G358" i="17"/>
  <c r="K358" i="17"/>
  <c r="Y165" i="17"/>
  <c r="G165" i="17"/>
  <c r="K165" i="17"/>
  <c r="Y193" i="17"/>
  <c r="G193" i="17"/>
  <c r="K193" i="17"/>
  <c r="Y221" i="17"/>
  <c r="G221" i="17"/>
  <c r="K221" i="17"/>
  <c r="I245" i="17"/>
  <c r="I248" i="17"/>
  <c r="V256" i="17"/>
  <c r="T263" i="17"/>
  <c r="H263" i="17"/>
  <c r="I263" i="17" s="1"/>
  <c r="S263" i="17"/>
  <c r="Q263" i="17"/>
  <c r="I301" i="17"/>
  <c r="P39" i="17"/>
  <c r="W46" i="17"/>
  <c r="R53" i="17"/>
  <c r="W53" i="17"/>
  <c r="Q88" i="17"/>
  <c r="H109" i="17"/>
  <c r="X109" i="17"/>
  <c r="I116" i="17"/>
  <c r="W130" i="17"/>
  <c r="Q130" i="17"/>
  <c r="W137" i="17"/>
  <c r="W144" i="17"/>
  <c r="R158" i="17"/>
  <c r="P158" i="17"/>
  <c r="V165" i="17"/>
  <c r="R186" i="17"/>
  <c r="P186" i="17"/>
  <c r="V193" i="17"/>
  <c r="R214" i="17"/>
  <c r="P214" i="17"/>
  <c r="V221" i="17"/>
  <c r="R242" i="17"/>
  <c r="P242" i="17"/>
  <c r="V249" i="17"/>
  <c r="P263" i="17"/>
  <c r="K23" i="18"/>
  <c r="H274" i="15"/>
  <c r="I274" i="15" s="1"/>
  <c r="P274" i="15"/>
  <c r="H281" i="15"/>
  <c r="P281" i="15"/>
  <c r="H288" i="15"/>
  <c r="I288" i="15" s="1"/>
  <c r="P288" i="15"/>
  <c r="H295" i="15"/>
  <c r="I295" i="15" s="1"/>
  <c r="P295" i="15"/>
  <c r="H302" i="15"/>
  <c r="I302" i="15" s="1"/>
  <c r="P302" i="15"/>
  <c r="H309" i="15"/>
  <c r="I309" i="15" s="1"/>
  <c r="P309" i="15"/>
  <c r="H316" i="15"/>
  <c r="I316" i="15" s="1"/>
  <c r="P316" i="15"/>
  <c r="H323" i="15"/>
  <c r="I323" i="15" s="1"/>
  <c r="P323" i="15"/>
  <c r="H330" i="15"/>
  <c r="I330" i="15" s="1"/>
  <c r="P330" i="15"/>
  <c r="H337" i="15"/>
  <c r="P337" i="15"/>
  <c r="H344" i="15"/>
  <c r="I344" i="15" s="1"/>
  <c r="P344" i="15"/>
  <c r="H351" i="15"/>
  <c r="I351" i="15" s="1"/>
  <c r="P351" i="15"/>
  <c r="H358" i="15"/>
  <c r="P358" i="15"/>
  <c r="H365" i="15"/>
  <c r="I365" i="15" s="1"/>
  <c r="P365" i="15"/>
  <c r="P18" i="16"/>
  <c r="I49" i="16"/>
  <c r="T57" i="16"/>
  <c r="H57" i="16"/>
  <c r="I57" i="16" s="1"/>
  <c r="I71" i="16"/>
  <c r="I83" i="16"/>
  <c r="P85" i="16"/>
  <c r="P92" i="16"/>
  <c r="Y18" i="17"/>
  <c r="Y25" i="17"/>
  <c r="G25" i="17"/>
  <c r="H39" i="17"/>
  <c r="I39" i="17" s="1"/>
  <c r="K46" i="17"/>
  <c r="Q60" i="17"/>
  <c r="P88" i="17"/>
  <c r="Y109" i="17"/>
  <c r="G109" i="17"/>
  <c r="K109" i="17"/>
  <c r="Q109" i="17"/>
  <c r="V123" i="17"/>
  <c r="W165" i="17"/>
  <c r="W172" i="17"/>
  <c r="W193" i="17"/>
  <c r="W200" i="17"/>
  <c r="W221" i="17"/>
  <c r="W228" i="17"/>
  <c r="S249" i="17"/>
  <c r="T249" i="17"/>
  <c r="P249" i="17"/>
  <c r="P256" i="17"/>
  <c r="Q256" i="17"/>
  <c r="V263" i="17"/>
  <c r="I279" i="17"/>
  <c r="R304" i="17"/>
  <c r="U304" i="17"/>
  <c r="P304" i="17"/>
  <c r="Q304" i="17"/>
  <c r="W358" i="17"/>
  <c r="K364" i="17"/>
  <c r="G364" i="17"/>
  <c r="W364" i="17"/>
  <c r="H364" i="17"/>
  <c r="Y364" i="17"/>
  <c r="W370" i="17"/>
  <c r="K24" i="16"/>
  <c r="P43" i="16"/>
  <c r="I47" i="16"/>
  <c r="Q71" i="16"/>
  <c r="I81" i="16"/>
  <c r="Q85" i="16"/>
  <c r="K8" i="17"/>
  <c r="K9" i="17" s="1"/>
  <c r="Q32" i="17"/>
  <c r="P46" i="17"/>
  <c r="Y46" i="17"/>
  <c r="G53" i="17"/>
  <c r="Y53" i="17"/>
  <c r="R74" i="17"/>
  <c r="Y81" i="17"/>
  <c r="G81" i="17"/>
  <c r="I81" i="17" s="1"/>
  <c r="K81" i="17"/>
  <c r="W95" i="17"/>
  <c r="R109" i="17"/>
  <c r="K123" i="17"/>
  <c r="Y123" i="17"/>
  <c r="G123" i="17"/>
  <c r="P144" i="17"/>
  <c r="W151" i="17"/>
  <c r="I158" i="17"/>
  <c r="P165" i="17"/>
  <c r="Q165" i="17"/>
  <c r="I186" i="17"/>
  <c r="P193" i="17"/>
  <c r="Q193" i="17"/>
  <c r="I214" i="17"/>
  <c r="P221" i="17"/>
  <c r="Q221" i="17"/>
  <c r="I242" i="17"/>
  <c r="Q249" i="17"/>
  <c r="X263" i="17"/>
  <c r="H277" i="17"/>
  <c r="I277" i="17" s="1"/>
  <c r="X277" i="17"/>
  <c r="R277" i="17"/>
  <c r="T277" i="17"/>
  <c r="H76" i="18"/>
  <c r="G76" i="18"/>
  <c r="W76" i="18"/>
  <c r="K76" i="18"/>
  <c r="I45" i="16"/>
  <c r="K50" i="16"/>
  <c r="H78" i="16"/>
  <c r="I78" i="16" s="1"/>
  <c r="I79" i="16"/>
  <c r="X2" i="17"/>
  <c r="H18" i="17"/>
  <c r="H25" i="17"/>
  <c r="I25" i="17" s="1"/>
  <c r="V39" i="17"/>
  <c r="W102" i="17"/>
  <c r="H137" i="17"/>
  <c r="I137" i="17" s="1"/>
  <c r="X137" i="17"/>
  <c r="W158" i="17"/>
  <c r="Q158" i="17"/>
  <c r="W186" i="17"/>
  <c r="Q186" i="17"/>
  <c r="W214" i="17"/>
  <c r="Q214" i="17"/>
  <c r="W242" i="17"/>
  <c r="Q242" i="17"/>
  <c r="K277" i="17"/>
  <c r="Y277" i="17"/>
  <c r="G277" i="17"/>
  <c r="V277" i="17"/>
  <c r="V316" i="17"/>
  <c r="X316" i="17"/>
  <c r="T316" i="17"/>
  <c r="H316" i="17"/>
  <c r="I316" i="17" s="1"/>
  <c r="Q316" i="17"/>
  <c r="S316" i="17"/>
  <c r="H49" i="18"/>
  <c r="G49" i="18"/>
  <c r="W49" i="18"/>
  <c r="K49" i="18"/>
  <c r="W75" i="18"/>
  <c r="W179" i="17"/>
  <c r="W207" i="17"/>
  <c r="W235" i="17"/>
  <c r="W249" i="17"/>
  <c r="U263" i="17"/>
  <c r="V284" i="17"/>
  <c r="P316" i="17"/>
  <c r="W328" i="17"/>
  <c r="V346" i="17"/>
  <c r="H23" i="18"/>
  <c r="I23" i="18" s="1"/>
  <c r="V23" i="18"/>
  <c r="X2" i="18"/>
  <c r="V29" i="18"/>
  <c r="X23" i="18"/>
  <c r="H63" i="18"/>
  <c r="I63" i="18" s="1"/>
  <c r="V63" i="18"/>
  <c r="C4" i="18"/>
  <c r="C5" i="18" s="1"/>
  <c r="H88" i="18"/>
  <c r="I88" i="18" s="1"/>
  <c r="V88" i="18"/>
  <c r="V352" i="17"/>
  <c r="V328" i="17"/>
  <c r="V46" i="17"/>
  <c r="G179" i="17"/>
  <c r="Y179" i="17"/>
  <c r="G207" i="17"/>
  <c r="I207" i="17" s="1"/>
  <c r="Y207" i="17"/>
  <c r="G235" i="17"/>
  <c r="Y235" i="17"/>
  <c r="G249" i="17"/>
  <c r="I249" i="17" s="1"/>
  <c r="Y249" i="17"/>
  <c r="W263" i="17"/>
  <c r="Q270" i="17"/>
  <c r="I276" i="17"/>
  <c r="U277" i="17"/>
  <c r="S284" i="17"/>
  <c r="X284" i="17"/>
  <c r="P291" i="17"/>
  <c r="I293" i="17"/>
  <c r="P298" i="17"/>
  <c r="I300" i="17"/>
  <c r="T328" i="17"/>
  <c r="Y334" i="17"/>
  <c r="H334" i="17"/>
  <c r="G334" i="17"/>
  <c r="K334" i="17"/>
  <c r="I336" i="17"/>
  <c r="I360" i="17"/>
  <c r="Y35" i="18"/>
  <c r="G35" i="18"/>
  <c r="K56" i="18"/>
  <c r="W56" i="18"/>
  <c r="G56" i="18"/>
  <c r="G59" i="19"/>
  <c r="Y67" i="19"/>
  <c r="K59" i="19"/>
  <c r="F5" i="19"/>
  <c r="Y59" i="19"/>
  <c r="I34" i="18"/>
  <c r="P42" i="18"/>
  <c r="R42" i="18"/>
  <c r="I52" i="18"/>
  <c r="I70" i="18"/>
  <c r="V116" i="17"/>
  <c r="V144" i="17"/>
  <c r="V172" i="17"/>
  <c r="V200" i="17"/>
  <c r="V228" i="17"/>
  <c r="W256" i="17"/>
  <c r="I269" i="17"/>
  <c r="S277" i="17"/>
  <c r="R284" i="17"/>
  <c r="K291" i="17"/>
  <c r="S291" i="17"/>
  <c r="K298" i="17"/>
  <c r="S298" i="17"/>
  <c r="I321" i="17"/>
  <c r="P328" i="17"/>
  <c r="I345" i="17"/>
  <c r="I353" i="17"/>
  <c r="I369" i="17"/>
  <c r="I378" i="17"/>
  <c r="T17" i="18"/>
  <c r="W29" i="18"/>
  <c r="I69" i="18"/>
  <c r="Q82" i="18"/>
  <c r="P82" i="18"/>
  <c r="K9" i="18" s="1"/>
  <c r="H46" i="17"/>
  <c r="I46" i="17" s="1"/>
  <c r="S256" i="17"/>
  <c r="Q291" i="17"/>
  <c r="Q298" i="17"/>
  <c r="V310" i="17"/>
  <c r="X322" i="17"/>
  <c r="H322" i="17"/>
  <c r="I322" i="17" s="1"/>
  <c r="R322" i="17"/>
  <c r="T322" i="17"/>
  <c r="I329" i="17"/>
  <c r="X346" i="17"/>
  <c r="H346" i="17"/>
  <c r="I346" i="17" s="1"/>
  <c r="R346" i="17"/>
  <c r="T346" i="17"/>
  <c r="X370" i="17"/>
  <c r="H370" i="17"/>
  <c r="R370" i="17"/>
  <c r="T370" i="17"/>
  <c r="I383" i="17"/>
  <c r="T35" i="18"/>
  <c r="R70" i="18"/>
  <c r="Q70" i="18"/>
  <c r="W82" i="18"/>
  <c r="H19" i="19"/>
  <c r="I19" i="19" s="1"/>
  <c r="X2" i="19"/>
  <c r="U19" i="19"/>
  <c r="R19" i="19"/>
  <c r="G256" i="17"/>
  <c r="Y256" i="17"/>
  <c r="K270" i="17"/>
  <c r="W270" i="17"/>
  <c r="Q277" i="17"/>
  <c r="I283" i="17"/>
  <c r="G291" i="17"/>
  <c r="R291" i="17"/>
  <c r="G298" i="17"/>
  <c r="R298" i="17"/>
  <c r="W310" i="17"/>
  <c r="G310" i="17"/>
  <c r="I310" i="17" s="1"/>
  <c r="K316" i="17"/>
  <c r="U316" i="17"/>
  <c r="Y322" i="17"/>
  <c r="K322" i="17"/>
  <c r="I328" i="17"/>
  <c r="G346" i="17"/>
  <c r="Y346" i="17"/>
  <c r="K346" i="17"/>
  <c r="S346" i="17"/>
  <c r="W352" i="17"/>
  <c r="Q352" i="17"/>
  <c r="P352" i="17"/>
  <c r="G370" i="17"/>
  <c r="Y370" i="17"/>
  <c r="K370" i="17"/>
  <c r="S370" i="17"/>
  <c r="W376" i="17"/>
  <c r="Q376" i="17"/>
  <c r="P376" i="17"/>
  <c r="T19" i="19"/>
  <c r="Y328" i="17"/>
  <c r="S334" i="17"/>
  <c r="H352" i="17"/>
  <c r="I352" i="17" s="1"/>
  <c r="Y352" i="17"/>
  <c r="H376" i="17"/>
  <c r="I376" i="17" s="1"/>
  <c r="Y376" i="17"/>
  <c r="U383" i="17"/>
  <c r="I20" i="18"/>
  <c r="P23" i="18"/>
  <c r="I27" i="18"/>
  <c r="I51" i="18"/>
  <c r="I77" i="18"/>
  <c r="X35" i="19"/>
  <c r="H27" i="19"/>
  <c r="I27" i="19" s="1"/>
  <c r="X27" i="19"/>
  <c r="I16" i="20"/>
  <c r="H27" i="21"/>
  <c r="G27" i="21"/>
  <c r="Y35" i="21"/>
  <c r="Y27" i="21"/>
  <c r="K27" i="21"/>
  <c r="P322" i="17"/>
  <c r="U322" i="17"/>
  <c r="T334" i="17"/>
  <c r="P346" i="17"/>
  <c r="U346" i="17"/>
  <c r="T358" i="17"/>
  <c r="P370" i="17"/>
  <c r="U370" i="17"/>
  <c r="V383" i="17"/>
  <c r="G17" i="18"/>
  <c r="I17" i="18" s="1"/>
  <c r="K29" i="18"/>
  <c r="H56" i="18"/>
  <c r="Q63" i="18"/>
  <c r="V76" i="18"/>
  <c r="V82" i="18"/>
  <c r="I18" i="19"/>
  <c r="P27" i="19"/>
  <c r="I38" i="19"/>
  <c r="H59" i="19"/>
  <c r="I47" i="19"/>
  <c r="I49" i="19"/>
  <c r="G51" i="19"/>
  <c r="Y51" i="19"/>
  <c r="R328" i="17"/>
  <c r="U328" i="17"/>
  <c r="R352" i="17"/>
  <c r="U352" i="17"/>
  <c r="R376" i="17"/>
  <c r="U376" i="17"/>
  <c r="P383" i="17"/>
  <c r="C9" i="18"/>
  <c r="I14" i="18"/>
  <c r="R23" i="18"/>
  <c r="H29" i="18"/>
  <c r="I29" i="18" s="1"/>
  <c r="I32" i="18"/>
  <c r="P35" i="18"/>
  <c r="R35" i="18"/>
  <c r="V56" i="18"/>
  <c r="K63" i="18"/>
  <c r="I84" i="18"/>
  <c r="I54" i="19"/>
  <c r="H67" i="19"/>
  <c r="I67" i="19" s="1"/>
  <c r="X67" i="19"/>
  <c r="Q67" i="19"/>
  <c r="C8" i="19"/>
  <c r="C9" i="19" s="1"/>
  <c r="R19" i="20"/>
  <c r="P19" i="20"/>
  <c r="U19" i="20"/>
  <c r="T35" i="20"/>
  <c r="U17" i="18"/>
  <c r="Q29" i="18"/>
  <c r="W63" i="18"/>
  <c r="T70" i="18"/>
  <c r="R27" i="19"/>
  <c r="P43" i="19"/>
  <c r="R43" i="19"/>
  <c r="H51" i="19"/>
  <c r="T19" i="20"/>
  <c r="V340" i="17"/>
  <c r="T340" i="17"/>
  <c r="I344" i="17"/>
  <c r="V364" i="17"/>
  <c r="T364" i="17"/>
  <c r="I368" i="17"/>
  <c r="R383" i="17"/>
  <c r="F9" i="18"/>
  <c r="X17" i="18"/>
  <c r="I21" i="18"/>
  <c r="H35" i="18"/>
  <c r="I35" i="18" s="1"/>
  <c r="V42" i="18"/>
  <c r="V49" i="18"/>
  <c r="T82" i="18"/>
  <c r="R88" i="18"/>
  <c r="I28" i="19"/>
  <c r="X43" i="19"/>
  <c r="H43" i="19"/>
  <c r="I43" i="19" s="1"/>
  <c r="T67" i="20"/>
  <c r="G19" i="21"/>
  <c r="I19" i="21" s="1"/>
  <c r="Y2" i="21"/>
  <c r="K19" i="21"/>
  <c r="I20" i="19"/>
  <c r="T27" i="20"/>
  <c r="K51" i="20"/>
  <c r="Y59" i="20"/>
  <c r="H51" i="20"/>
  <c r="G51" i="20"/>
  <c r="Q59" i="22"/>
  <c r="P59" i="22"/>
  <c r="R59" i="22"/>
  <c r="F9" i="22"/>
  <c r="U59" i="22"/>
  <c r="Q59" i="24"/>
  <c r="P59" i="24"/>
  <c r="Y53" i="24"/>
  <c r="Y61" i="24"/>
  <c r="H51" i="22"/>
  <c r="X59" i="22"/>
  <c r="X51" i="22"/>
  <c r="I62" i="19"/>
  <c r="R67" i="19"/>
  <c r="I12" i="20"/>
  <c r="I27" i="20"/>
  <c r="I31" i="20"/>
  <c r="I55" i="20"/>
  <c r="I65" i="20"/>
  <c r="I31" i="22"/>
  <c r="G51" i="22"/>
  <c r="Y51" i="22"/>
  <c r="K51" i="22"/>
  <c r="U51" i="22"/>
  <c r="T19" i="23"/>
  <c r="H51" i="23"/>
  <c r="I51" i="23" s="1"/>
  <c r="X51" i="23"/>
  <c r="U51" i="23"/>
  <c r="K5" i="23"/>
  <c r="I53" i="24"/>
  <c r="Q67" i="21"/>
  <c r="P67" i="21"/>
  <c r="R67" i="21"/>
  <c r="U67" i="21"/>
  <c r="F8" i="21"/>
  <c r="H19" i="22"/>
  <c r="I19" i="22" s="1"/>
  <c r="X2" i="22"/>
  <c r="U19" i="22"/>
  <c r="I23" i="22"/>
  <c r="K67" i="22"/>
  <c r="F4" i="22"/>
  <c r="F5" i="22" s="1"/>
  <c r="X27" i="24"/>
  <c r="H27" i="24"/>
  <c r="I27" i="24" s="1"/>
  <c r="R27" i="24"/>
  <c r="F8" i="19"/>
  <c r="K19" i="19"/>
  <c r="I33" i="19"/>
  <c r="U67" i="19"/>
  <c r="X27" i="20"/>
  <c r="H19" i="20"/>
  <c r="I19" i="20" s="1"/>
  <c r="Q19" i="20"/>
  <c r="T51" i="20"/>
  <c r="T19" i="21"/>
  <c r="I46" i="21"/>
  <c r="Y2" i="22"/>
  <c r="Y27" i="22"/>
  <c r="K19" i="22"/>
  <c r="G19" i="22"/>
  <c r="I46" i="22"/>
  <c r="Y67" i="22"/>
  <c r="I12" i="24"/>
  <c r="G43" i="24"/>
  <c r="K43" i="24"/>
  <c r="Y43" i="24"/>
  <c r="I55" i="18"/>
  <c r="K70" i="18"/>
  <c r="P19" i="19"/>
  <c r="T27" i="19"/>
  <c r="Y35" i="19"/>
  <c r="X51" i="19"/>
  <c r="Y2" i="20"/>
  <c r="G19" i="20"/>
  <c r="T35" i="21"/>
  <c r="T43" i="21"/>
  <c r="Q43" i="22"/>
  <c r="P43" i="22"/>
  <c r="U43" i="22"/>
  <c r="R43" i="22"/>
  <c r="G67" i="22"/>
  <c r="X35" i="23"/>
  <c r="H35" i="23"/>
  <c r="I35" i="23" s="1"/>
  <c r="U35" i="23"/>
  <c r="K59" i="23"/>
  <c r="Y67" i="23"/>
  <c r="X59" i="23"/>
  <c r="I15" i="24"/>
  <c r="I18" i="24"/>
  <c r="P35" i="24"/>
  <c r="R35" i="24"/>
  <c r="Q35" i="24"/>
  <c r="I45" i="24"/>
  <c r="U59" i="19"/>
  <c r="R35" i="20"/>
  <c r="R59" i="20"/>
  <c r="U67" i="20"/>
  <c r="T27" i="22"/>
  <c r="I33" i="22"/>
  <c r="X43" i="22"/>
  <c r="H43" i="22"/>
  <c r="I43" i="22" s="1"/>
  <c r="I12" i="23"/>
  <c r="I30" i="23"/>
  <c r="P43" i="23"/>
  <c r="R43" i="23"/>
  <c r="G51" i="23"/>
  <c r="K51" i="23"/>
  <c r="T67" i="23"/>
  <c r="I63" i="23"/>
  <c r="P43" i="24"/>
  <c r="R43" i="24"/>
  <c r="G51" i="24"/>
  <c r="I51" i="24" s="1"/>
  <c r="T59" i="24"/>
  <c r="Y63" i="24"/>
  <c r="X67" i="20"/>
  <c r="U51" i="21"/>
  <c r="G67" i="21"/>
  <c r="I67" i="21" s="1"/>
  <c r="K8" i="22"/>
  <c r="K9" i="22" s="1"/>
  <c r="X27" i="22"/>
  <c r="H59" i="22"/>
  <c r="I59" i="22" s="1"/>
  <c r="Y51" i="23"/>
  <c r="I53" i="23"/>
  <c r="I58" i="23"/>
  <c r="I22" i="24"/>
  <c r="H35" i="24"/>
  <c r="I35" i="24" s="1"/>
  <c r="I40" i="24"/>
  <c r="Y48" i="24"/>
  <c r="Y59" i="24"/>
  <c r="I63" i="24"/>
  <c r="K43" i="20"/>
  <c r="P27" i="21"/>
  <c r="K35" i="21"/>
  <c r="X43" i="21"/>
  <c r="K27" i="22"/>
  <c r="P51" i="22"/>
  <c r="R51" i="22"/>
  <c r="G59" i="22"/>
  <c r="K59" i="22"/>
  <c r="C9" i="24"/>
  <c r="Q27" i="24"/>
  <c r="P27" i="24"/>
  <c r="G35" i="24"/>
  <c r="Y35" i="24"/>
  <c r="T43" i="24"/>
  <c r="I59" i="24"/>
  <c r="T67" i="24"/>
  <c r="F8" i="20"/>
  <c r="I54" i="20"/>
  <c r="G67" i="20"/>
  <c r="I67" i="20" s="1"/>
  <c r="I41" i="21"/>
  <c r="H59" i="21"/>
  <c r="Q59" i="21"/>
  <c r="X67" i="21"/>
  <c r="I17" i="22"/>
  <c r="R19" i="22"/>
  <c r="P19" i="22"/>
  <c r="Y59" i="22"/>
  <c r="Q35" i="23"/>
  <c r="P35" i="23"/>
  <c r="H43" i="23"/>
  <c r="Q43" i="23"/>
  <c r="I48" i="23"/>
  <c r="P51" i="23"/>
  <c r="R51" i="23"/>
  <c r="T59" i="23"/>
  <c r="G67" i="23"/>
  <c r="F9" i="24"/>
  <c r="K8" i="24"/>
  <c r="K9" i="24" s="1"/>
  <c r="Y30" i="24"/>
  <c r="U35" i="24"/>
  <c r="Q43" i="24"/>
  <c r="I50" i="24"/>
  <c r="Y58" i="24"/>
  <c r="P67" i="24"/>
  <c r="G43" i="20"/>
  <c r="I43" i="20" s="1"/>
  <c r="Y43" i="21"/>
  <c r="Y51" i="21"/>
  <c r="G43" i="21"/>
  <c r="I43" i="21" s="1"/>
  <c r="X51" i="21"/>
  <c r="H51" i="21"/>
  <c r="I51" i="21" s="1"/>
  <c r="G59" i="21"/>
  <c r="Y59" i="21"/>
  <c r="Y67" i="21"/>
  <c r="T19" i="22"/>
  <c r="T67" i="22"/>
  <c r="Q67" i="22"/>
  <c r="C8" i="22"/>
  <c r="C9" i="22" s="1"/>
  <c r="C9" i="23"/>
  <c r="K8" i="23"/>
  <c r="K9" i="23" s="1"/>
  <c r="I19" i="23"/>
  <c r="G43" i="23"/>
  <c r="Y43" i="23"/>
  <c r="H59" i="23"/>
  <c r="I59" i="23" s="1"/>
  <c r="I67" i="23"/>
  <c r="X35" i="24"/>
  <c r="H43" i="24"/>
  <c r="I43" i="24" s="1"/>
  <c r="U43" i="24"/>
  <c r="T51" i="24"/>
  <c r="Y56" i="24"/>
  <c r="I58" i="24"/>
  <c r="I60" i="24"/>
  <c r="Y66" i="24"/>
  <c r="I23" i="25"/>
  <c r="G35" i="22"/>
  <c r="I35" i="22" s="1"/>
  <c r="F9" i="23"/>
  <c r="G27" i="23"/>
  <c r="I27" i="23" s="1"/>
  <c r="U67" i="23"/>
  <c r="U59" i="24"/>
  <c r="H29" i="25"/>
  <c r="I29" i="25" s="1"/>
  <c r="U67" i="22"/>
  <c r="U59" i="23"/>
  <c r="X67" i="23"/>
  <c r="U51" i="24"/>
  <c r="X59" i="24"/>
  <c r="Y67" i="24"/>
  <c r="K8" i="25"/>
  <c r="K9" i="25" s="1"/>
  <c r="G17" i="25"/>
  <c r="K29" i="25"/>
  <c r="G41" i="25"/>
  <c r="I41" i="25" s="1"/>
  <c r="H17" i="25"/>
  <c r="I17" i="25" s="1"/>
  <c r="R27" i="21"/>
  <c r="H67" i="22"/>
  <c r="P67" i="22"/>
  <c r="Y2" i="23"/>
  <c r="P59" i="23"/>
  <c r="P51" i="24"/>
  <c r="X35" i="22"/>
  <c r="Y43" i="22"/>
  <c r="Y35" i="23"/>
  <c r="Y27" i="24"/>
  <c r="F4" i="23"/>
  <c r="F5" i="23" s="1"/>
  <c r="I59" i="21" l="1"/>
  <c r="I18" i="15"/>
  <c r="I20" i="13"/>
  <c r="I262" i="9"/>
  <c r="I198" i="9"/>
  <c r="F9" i="10"/>
  <c r="K8" i="10"/>
  <c r="K9" i="10" s="1"/>
  <c r="I103" i="9"/>
  <c r="I240" i="5"/>
  <c r="I230" i="9"/>
  <c r="I67" i="22"/>
  <c r="I51" i="20"/>
  <c r="I370" i="17"/>
  <c r="I337" i="15"/>
  <c r="I281" i="15"/>
  <c r="I109" i="17"/>
  <c r="I291" i="17"/>
  <c r="K8" i="16"/>
  <c r="K9" i="16" s="1"/>
  <c r="K9" i="15"/>
  <c r="I19" i="14"/>
  <c r="I406" i="9"/>
  <c r="I190" i="15"/>
  <c r="I366" i="9"/>
  <c r="I214" i="9"/>
  <c r="I246" i="9"/>
  <c r="I99" i="6"/>
  <c r="I282" i="7"/>
  <c r="I108" i="6"/>
  <c r="I186" i="5"/>
  <c r="I118" i="9"/>
  <c r="I330" i="5"/>
  <c r="I294" i="5"/>
  <c r="I132" i="5"/>
  <c r="K9" i="7"/>
  <c r="I133" i="8"/>
  <c r="I49" i="18"/>
  <c r="I18" i="17"/>
  <c r="I358" i="15"/>
  <c r="I256" i="17"/>
  <c r="I204" i="15"/>
  <c r="I342" i="9"/>
  <c r="I72" i="15"/>
  <c r="I28" i="13"/>
  <c r="I50" i="11"/>
  <c r="I182" i="9"/>
  <c r="I141" i="15"/>
  <c r="I75" i="9"/>
  <c r="I93" i="6"/>
  <c r="K8" i="20"/>
  <c r="K9" i="20" s="1"/>
  <c r="F9" i="20"/>
  <c r="K8" i="21"/>
  <c r="K9" i="21" s="1"/>
  <c r="F9" i="21"/>
  <c r="I56" i="18"/>
  <c r="I27" i="21"/>
  <c r="I334" i="17"/>
  <c r="I76" i="18"/>
  <c r="I187" i="8"/>
  <c r="I168" i="5"/>
  <c r="I72" i="6"/>
  <c r="I124" i="5"/>
  <c r="I59" i="19"/>
  <c r="I221" i="17"/>
  <c r="I298" i="17"/>
  <c r="I260" i="15"/>
  <c r="I422" i="9"/>
  <c r="K9" i="9"/>
  <c r="I150" i="9"/>
  <c r="I435" i="5"/>
  <c r="I92" i="5"/>
  <c r="K8" i="19"/>
  <c r="K9" i="19" s="1"/>
  <c r="F9" i="19"/>
  <c r="I51" i="19"/>
  <c r="I51" i="22"/>
  <c r="I364" i="17"/>
  <c r="I340" i="17"/>
  <c r="I108" i="13"/>
  <c r="I66" i="15"/>
  <c r="I176" i="15"/>
  <c r="I39" i="12"/>
  <c r="I278" i="9"/>
  <c r="I51" i="6"/>
  <c r="I174" i="7"/>
  <c r="I60" i="5"/>
  <c r="I48" i="7"/>
  <c r="I204" i="5"/>
  <c r="I36" i="5"/>
  <c r="I43" i="23"/>
  <c r="I246" i="15"/>
  <c r="I218" i="15"/>
  <c r="I75" i="14"/>
  <c r="F9" i="14"/>
  <c r="K8" i="14"/>
  <c r="K9" i="14" s="1"/>
  <c r="I89" i="9"/>
  <c r="I68" i="5"/>
  <c r="I276" i="5"/>
  <c r="I150" i="5"/>
  <c r="I24" i="6"/>
  <c r="I12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3" authorId="0" shapeId="0" xr:uid="{00000000-0006-0000-0C00-000001000000}">
      <text>
        <r>
          <rPr>
            <sz val="10"/>
            <color rgb="FF000000"/>
            <rFont val="Arial"/>
            <scheme val="minor"/>
          </rPr>
          <t>Data only from January 14 to 31, 2024</t>
        </r>
      </text>
    </comment>
    <comment ref="M43" authorId="0" shapeId="0" xr:uid="{00000000-0006-0000-0C00-000002000000}">
      <text>
        <r>
          <rPr>
            <sz val="10"/>
            <color rgb="FF000000"/>
            <rFont val="Arial"/>
            <scheme val="minor"/>
          </rPr>
          <t>Data only from January 14 to 31, 2024</t>
        </r>
      </text>
    </comment>
    <comment ref="N43" authorId="0" shapeId="0" xr:uid="{00000000-0006-0000-0C00-000003000000}">
      <text>
        <r>
          <rPr>
            <sz val="10"/>
            <color rgb="FF000000"/>
            <rFont val="Arial"/>
            <scheme val="minor"/>
          </rPr>
          <t>Data only from January 14 to 31, 2024</t>
        </r>
      </text>
    </comment>
    <comment ref="O43" authorId="0" shapeId="0" xr:uid="{00000000-0006-0000-0C00-000004000000}">
      <text>
        <r>
          <rPr>
            <sz val="10"/>
            <color rgb="FF000000"/>
            <rFont val="Arial"/>
            <scheme val="minor"/>
          </rPr>
          <t>Data only from January 14 to 31, 2024</t>
        </r>
      </text>
    </comment>
  </commentList>
</comments>
</file>

<file path=xl/sharedStrings.xml><?xml version="1.0" encoding="utf-8"?>
<sst xmlns="http://schemas.openxmlformats.org/spreadsheetml/2006/main" count="4055" uniqueCount="221">
  <si>
    <t xml:space="preserve"> WEEKLY PERFORMANCE</t>
  </si>
  <si>
    <t>Total Sales</t>
  </si>
  <si>
    <t>Total Orders</t>
  </si>
  <si>
    <t>Total Units Sold</t>
  </si>
  <si>
    <t>Advertising Sales</t>
  </si>
  <si>
    <t>Advertising Spend</t>
  </si>
  <si>
    <t>ACoS</t>
  </si>
  <si>
    <t>SALES METRICS</t>
  </si>
  <si>
    <t xml:space="preserve">ADVERTISING PERFORMANCE </t>
  </si>
  <si>
    <t>MoM</t>
  </si>
  <si>
    <t>YoY</t>
  </si>
  <si>
    <t>Month-Code</t>
  </si>
  <si>
    <t>DATE</t>
  </si>
  <si>
    <t>BRAND</t>
  </si>
  <si>
    <t>SALES</t>
  </si>
  <si>
    <t>UNITS SOLD</t>
  </si>
  <si>
    <t>ORDERED ITEMS</t>
  </si>
  <si>
    <t>UNITS PER ORDER</t>
  </si>
  <si>
    <t>SALES PER ORDER</t>
  </si>
  <si>
    <t>ASP</t>
  </si>
  <si>
    <t>SESSIONS (traffic)</t>
  </si>
  <si>
    <t>ORDERS PER SESSION (conversion)</t>
  </si>
  <si>
    <t>SP AD SPEND</t>
  </si>
  <si>
    <t>IMPRESSIONS</t>
  </si>
  <si>
    <t>UNIT SALES</t>
  </si>
  <si>
    <t>AD SALES</t>
  </si>
  <si>
    <t>ROAS (return on ad send)</t>
  </si>
  <si>
    <t>TACoS (Total Advertsing Cost of Sales)</t>
  </si>
  <si>
    <t>REVENUE PERCENTAGE OF AD SALES</t>
  </si>
  <si>
    <t>ORGANIC SALES</t>
  </si>
  <si>
    <t>CPO</t>
  </si>
  <si>
    <t>UNITS</t>
  </si>
  <si>
    <t>BeFlexible</t>
  </si>
  <si>
    <t>Better Bladder</t>
  </si>
  <si>
    <t>Grown American</t>
  </si>
  <si>
    <t>Ideal Prostate</t>
  </si>
  <si>
    <t>Prosvent</t>
  </si>
  <si>
    <t>Cebria</t>
  </si>
  <si>
    <t>Profemin</t>
  </si>
  <si>
    <t>AromaTru</t>
  </si>
  <si>
    <t>Perfect Omega</t>
  </si>
  <si>
    <t>Ultmax</t>
  </si>
  <si>
    <t>2025 - Week 51</t>
  </si>
  <si>
    <t>Previous Week</t>
  </si>
  <si>
    <t>Current Week</t>
  </si>
  <si>
    <t>Superthotics</t>
  </si>
  <si>
    <t>Ideal Prostate (B08BQ7JTP5)</t>
  </si>
  <si>
    <t>Ideal Prostate Ultra
(B08BQ8LGDS)</t>
  </si>
  <si>
    <t>Previous Month</t>
  </si>
  <si>
    <t>Current Month</t>
  </si>
  <si>
    <r>
      <rPr>
        <u/>
        <sz val="10"/>
        <color rgb="FF000000"/>
        <rFont val="Calibri"/>
        <family val="2"/>
      </rPr>
      <t xml:space="preserve">DATA SOURCE: </t>
    </r>
    <r>
      <rPr>
        <u/>
        <sz val="10"/>
        <color rgb="FF1155CC"/>
        <rFont val="Calibri"/>
        <family val="2"/>
      </rPr>
      <t>Reports&gt;Business Reports&gt;Detail Page Sales Traffic By Parent</t>
    </r>
  </si>
  <si>
    <t>2024 - Week 51</t>
  </si>
  <si>
    <t>2024 - Week 52</t>
  </si>
  <si>
    <t>2025 - Week 1</t>
  </si>
  <si>
    <t>2025 - Week 2</t>
  </si>
  <si>
    <t>2025 - Week 3</t>
  </si>
  <si>
    <t>2025 - Week 4</t>
  </si>
  <si>
    <t>2025 - Week 5</t>
  </si>
  <si>
    <t>2025 - Week 6</t>
  </si>
  <si>
    <t>2025 - Week 7</t>
  </si>
  <si>
    <t>2025 - Week 8</t>
  </si>
  <si>
    <t>2025 - Week 9</t>
  </si>
  <si>
    <t>2025 - Week 10</t>
  </si>
  <si>
    <t>2025 - Week 11</t>
  </si>
  <si>
    <t>$-</t>
  </si>
  <si>
    <t>2025 - Week 12</t>
  </si>
  <si>
    <t>2025 - Week 13</t>
  </si>
  <si>
    <t>2025 - Week 14</t>
  </si>
  <si>
    <t>2025 - Week 15</t>
  </si>
  <si>
    <t>2025 - Week 16</t>
  </si>
  <si>
    <t>2025 - Week 17</t>
  </si>
  <si>
    <t>2025 - Week 18</t>
  </si>
  <si>
    <t>2025 - Week 19</t>
  </si>
  <si>
    <t>2025 - Week 20</t>
  </si>
  <si>
    <t>2025 - Week 21</t>
  </si>
  <si>
    <t>2025 - Week 22</t>
  </si>
  <si>
    <t>2025 - Week 23</t>
  </si>
  <si>
    <t>2025 - Week 24</t>
  </si>
  <si>
    <t>2025 - Week 25</t>
  </si>
  <si>
    <t>2025 - Week 26</t>
  </si>
  <si>
    <t>2025 - Week 27</t>
  </si>
  <si>
    <t>2025 - Week 28</t>
  </si>
  <si>
    <t>2025 - Week 29</t>
  </si>
  <si>
    <t>2025 - Week 30</t>
  </si>
  <si>
    <t>2025 - Week 31</t>
  </si>
  <si>
    <t>2025 - Week 32</t>
  </si>
  <si>
    <t>2025 - Week 33</t>
  </si>
  <si>
    <t>2025 - Week 34</t>
  </si>
  <si>
    <t>2025 - Week 35</t>
  </si>
  <si>
    <t>2025 - Week 36</t>
  </si>
  <si>
    <t>2025 - Week 37</t>
  </si>
  <si>
    <t>2025 - Week 38</t>
  </si>
  <si>
    <t>2025 - Week 39</t>
  </si>
  <si>
    <t>2025 - Week 40</t>
  </si>
  <si>
    <t>2025 - Week 41</t>
  </si>
  <si>
    <t>2025 - Week 43</t>
  </si>
  <si>
    <t>2025 - Week 44</t>
  </si>
  <si>
    <t>2025 - Week 45</t>
  </si>
  <si>
    <t>2025 - Week 46</t>
  </si>
  <si>
    <t>2025 - Week 47</t>
  </si>
  <si>
    <t>2025 - Week 48</t>
  </si>
  <si>
    <t>2025 - Week 49</t>
  </si>
  <si>
    <t>2025 - Week 50</t>
  </si>
  <si>
    <r>
      <rPr>
        <u/>
        <sz val="10"/>
        <color rgb="FF000000"/>
        <rFont val="Calibri"/>
        <family val="2"/>
      </rPr>
      <t xml:space="preserve">DATA SOURCE: </t>
    </r>
    <r>
      <rPr>
        <u/>
        <sz val="10"/>
        <color rgb="FF1155CC"/>
        <rFont val="Calibri"/>
        <family val="2"/>
      </rPr>
      <t>Detail Page Sales and Traffic</t>
    </r>
  </si>
  <si>
    <t>Ideal Prostate Ultra</t>
  </si>
  <si>
    <t>2025 - Week 42</t>
  </si>
  <si>
    <r>
      <rPr>
        <u/>
        <sz val="10"/>
        <color rgb="FF000000"/>
        <rFont val="Calibri"/>
        <family val="2"/>
      </rPr>
      <t xml:space="preserve">WALMART - DATA SOURCES: </t>
    </r>
    <r>
      <rPr>
        <u/>
        <sz val="10"/>
        <color rgb="FF1155CC"/>
        <rFont val="Calibri"/>
        <family val="2"/>
      </rPr>
      <t>https://seller.walmart.com/analytics/overview/item-sale</t>
    </r>
    <r>
      <rPr>
        <u/>
        <sz val="10"/>
        <color rgb="FF1155CC"/>
        <rFont val="Calibri"/>
        <family val="2"/>
      </rPr>
      <t xml:space="preserve">;
</t>
    </r>
    <r>
      <rPr>
        <u/>
        <sz val="10"/>
        <color rgb="FF1155CC"/>
        <rFont val="Calibri"/>
        <family val="2"/>
      </rPr>
      <t>https://seller.walmart.com/analytics/reports</t>
    </r>
    <r>
      <rPr>
        <u/>
        <sz val="10"/>
        <color rgb="FF1155CC"/>
        <rFont val="Calibri"/>
        <family val="2"/>
      </rPr>
      <t xml:space="preserve">;
</t>
    </r>
    <r>
      <rPr>
        <u/>
        <sz val="10"/>
        <color rgb="FF000000"/>
        <rFont val="Calibri"/>
        <family val="2"/>
      </rPr>
      <t>And Intentwise</t>
    </r>
  </si>
  <si>
    <t>AirDoctor</t>
  </si>
  <si>
    <t>AquaTru</t>
  </si>
  <si>
    <t>Beflexible</t>
  </si>
  <si>
    <t>GA Grown American</t>
  </si>
  <si>
    <t>to</t>
  </si>
  <si>
    <t>Miracle Blade</t>
  </si>
  <si>
    <t>Paint Zoom</t>
  </si>
  <si>
    <t>SaniTru</t>
  </si>
  <si>
    <t>Rotorazer Saw</t>
  </si>
  <si>
    <t>Therabotanics</t>
  </si>
  <si>
    <t>WALKFIT</t>
  </si>
  <si>
    <r>
      <rPr>
        <u/>
        <sz val="10"/>
        <color rgb="FF000000"/>
        <rFont val="Calibri"/>
        <family val="2"/>
      </rPr>
      <t xml:space="preserve">WALMART - DATA SOURCES: </t>
    </r>
    <r>
      <rPr>
        <u/>
        <sz val="10"/>
        <color rgb="FF1155CC"/>
        <rFont val="Calibri"/>
        <family val="2"/>
      </rPr>
      <t>https://seller.walmart.com/analytics/overview/item-sale</t>
    </r>
    <r>
      <rPr>
        <u/>
        <sz val="10"/>
        <color rgb="FF1155CC"/>
        <rFont val="Calibri"/>
        <family val="2"/>
      </rPr>
      <t xml:space="preserve">;
</t>
    </r>
    <r>
      <rPr>
        <u/>
        <sz val="10"/>
        <color rgb="FF1155CC"/>
        <rFont val="Calibri"/>
        <family val="2"/>
      </rPr>
      <t>https://seller.walmart.com/analytics/reports</t>
    </r>
    <r>
      <rPr>
        <u/>
        <sz val="10"/>
        <color rgb="FF1155CC"/>
        <rFont val="Calibri"/>
        <family val="2"/>
      </rPr>
      <t xml:space="preserve">;
</t>
    </r>
    <r>
      <rPr>
        <u/>
        <sz val="10"/>
        <color rgb="FF000000"/>
        <rFont val="Calibri"/>
        <family val="2"/>
      </rPr>
      <t>And Intentwise</t>
    </r>
  </si>
  <si>
    <t>Week 39</t>
  </si>
  <si>
    <t>Week 40</t>
  </si>
  <si>
    <t>Week 41</t>
  </si>
  <si>
    <t>Week 42</t>
  </si>
  <si>
    <t>Week 43</t>
  </si>
  <si>
    <t>Week 44</t>
  </si>
  <si>
    <t>Week 45</t>
  </si>
  <si>
    <t>Week 46</t>
  </si>
  <si>
    <t>Week 47</t>
  </si>
  <si>
    <t>Week 48</t>
  </si>
  <si>
    <t>Week 49</t>
  </si>
  <si>
    <t>Week 50</t>
  </si>
  <si>
    <r>
      <rPr>
        <u/>
        <sz val="10"/>
        <color rgb="FF000000"/>
        <rFont val="Calibri"/>
        <family val="2"/>
      </rPr>
      <t xml:space="preserve">DATA SOURCE: </t>
    </r>
    <r>
      <rPr>
        <u/>
        <sz val="10"/>
        <color rgb="FF1155CC"/>
        <rFont val="Calibri"/>
        <family val="2"/>
      </rPr>
      <t>Reports&gt;Business Reports&gt;Detail Page Sales Traffic By Parent</t>
    </r>
  </si>
  <si>
    <t>December 2023</t>
  </si>
  <si>
    <t>Week 01</t>
  </si>
  <si>
    <t>Week 02</t>
  </si>
  <si>
    <t>Week 03</t>
  </si>
  <si>
    <t>Week 04</t>
  </si>
  <si>
    <t>Week 05</t>
  </si>
  <si>
    <t>Week 06</t>
  </si>
  <si>
    <t>Week 07</t>
  </si>
  <si>
    <t>Week 08</t>
  </si>
  <si>
    <t>Week 09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</si>
  <si>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</si>
  <si>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</si>
  <si>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</si>
  <si>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</si>
  <si>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</si>
  <si>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</si>
  <si>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</si>
  <si>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</si>
  <si>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</si>
  <si>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</si>
  <si>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</si>
  <si>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</si>
  <si>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</si>
  <si>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</si>
  <si>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</si>
  <si>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</si>
  <si>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</si>
  <si>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</si>
  <si>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</si>
  <si>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</si>
  <si>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</si>
  <si>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</si>
  <si>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</si>
  <si>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</si>
  <si>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</si>
  <si>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</si>
  <si>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</si>
  <si>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</si>
  <si>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</si>
  <si>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r>
      <rPr>
        <u/>
        <sz val="10"/>
        <color rgb="FF000000"/>
        <rFont val="Calibri"/>
        <family val="2"/>
      </rPr>
      <t xml:space="preserve">WALMART - DATA SOURCES: </t>
    </r>
    <r>
      <rPr>
        <u/>
        <sz val="10"/>
        <color rgb="FF1155CC"/>
        <rFont val="Calibri"/>
        <family val="2"/>
      </rPr>
      <t>https://seller.walmart.com/analytics/overview/item-sale</t>
    </r>
    <r>
      <rPr>
        <u/>
        <sz val="10"/>
        <color rgb="FF1155CC"/>
        <rFont val="Calibri"/>
        <family val="2"/>
      </rPr>
      <t xml:space="preserve">;
</t>
    </r>
    <r>
      <rPr>
        <u/>
        <sz val="10"/>
        <color rgb="FF1155CC"/>
        <rFont val="Calibri"/>
        <family val="2"/>
      </rPr>
      <t>https://seller.walmart.com/analytics/reports</t>
    </r>
    <r>
      <rPr>
        <u/>
        <sz val="10"/>
        <color rgb="FF1155CC"/>
        <rFont val="Calibri"/>
        <family val="2"/>
      </rPr>
      <t xml:space="preserve">;
</t>
    </r>
    <r>
      <rPr>
        <u/>
        <sz val="10"/>
        <color rgb="FF000000"/>
        <rFont val="Calibri"/>
        <family val="2"/>
      </rPr>
      <t>And Intentwise</t>
    </r>
  </si>
  <si>
    <t>9/29/2024 to 10/05/2024</t>
  </si>
  <si>
    <t>All Brands</t>
  </si>
  <si>
    <t>10/6/2024 to 10/12/2024</t>
  </si>
  <si>
    <t>10/13/2024 to 10/19/2024</t>
  </si>
  <si>
    <r>
      <rPr>
        <u/>
        <sz val="10"/>
        <color rgb="FF000000"/>
        <rFont val="Calibri"/>
        <family val="2"/>
      </rPr>
      <t xml:space="preserve">DATA SOURCE: </t>
    </r>
    <r>
      <rPr>
        <u/>
        <sz val="10"/>
        <color rgb="FF1155CC"/>
        <rFont val="Calibri"/>
        <family val="2"/>
      </rPr>
      <t>Reports&gt;Business Reports&gt;Detail Page Sales Traffic By Parent</t>
    </r>
  </si>
  <si>
    <t>Month</t>
  </si>
  <si>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</si>
  <si>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</si>
  <si>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</si>
  <si>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</si>
  <si>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t>Week 1</t>
  </si>
  <si>
    <t>Week 2</t>
  </si>
  <si>
    <t>Week 3</t>
  </si>
  <si>
    <t>Week 4</t>
  </si>
  <si>
    <t>Week 5</t>
  </si>
  <si>
    <t>Week 6</t>
  </si>
  <si>
    <t>Week 7</t>
  </si>
  <si>
    <t>Week 8</t>
  </si>
  <si>
    <t>Week 9</t>
  </si>
  <si>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</si>
  <si>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</si>
  <si>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t>Dr. Ho</t>
  </si>
  <si>
    <t>-</t>
  </si>
  <si>
    <t>Week 51</t>
  </si>
  <si>
    <r>
      <rPr>
        <u/>
        <sz val="10"/>
        <color rgb="FF000000"/>
        <rFont val="Calibri"/>
        <family val="2"/>
      </rPr>
      <t xml:space="preserve">DATA SOURCE: </t>
    </r>
    <r>
      <rPr>
        <u/>
        <sz val="10"/>
        <color rgb="FF1155CC"/>
        <rFont val="Calibri"/>
        <family val="2"/>
      </rPr>
      <t>Reports&gt;Business Reports&gt;Detail Page Sales Traffic By Parent</t>
    </r>
  </si>
  <si>
    <t>January</t>
  </si>
  <si>
    <t>February</t>
  </si>
  <si>
    <t>March</t>
  </si>
  <si>
    <t>April</t>
  </si>
  <si>
    <t>May</t>
  </si>
  <si>
    <t>June</t>
  </si>
  <si>
    <t>July</t>
  </si>
  <si>
    <t>August</t>
  </si>
  <si>
    <t>September</t>
  </si>
  <si>
    <t>October</t>
  </si>
  <si>
    <r>
      <rPr>
        <u/>
        <sz val="10"/>
        <color rgb="FF000000"/>
        <rFont val="Calibri"/>
        <family val="2"/>
      </rPr>
      <t xml:space="preserve">DATA SOURCE: </t>
    </r>
    <r>
      <rPr>
        <u/>
        <sz val="10"/>
        <color rgb="FF1155CC"/>
        <rFont val="Calibri"/>
        <family val="2"/>
      </rPr>
      <t>Reports&gt;Business Reports&gt;Detail Page Sales Traffic By Parent</t>
    </r>
  </si>
  <si>
    <t>DoD</t>
  </si>
  <si>
    <t>WoW</t>
  </si>
  <si>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</si>
  <si>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</si>
  <si>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</si>
  <si>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</si>
  <si>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r>
      <rPr>
        <u/>
        <sz val="10"/>
        <color rgb="FF000000"/>
        <rFont val="Calibri"/>
        <family val="2"/>
      </rPr>
      <t xml:space="preserve">DATA SOURCE: </t>
    </r>
    <r>
      <rPr>
        <u/>
        <sz val="10"/>
        <color rgb="FF1155CC"/>
        <rFont val="Calibri"/>
        <family val="2"/>
      </rPr>
      <t>Reports&gt;Business Reports&gt;Detail Page Sales Traffic By Parent</t>
    </r>
  </si>
  <si>
    <t>RPD WEEKLY PERFORMANCE               RPD WEEKLY PERFORMANCE               RPD WEEKLY PERFORMANCE               RPD WEEKLY PERFORMANCE               RPD WEEKLY PERFORMANCE</t>
  </si>
  <si>
    <t xml:space="preserve"> </t>
  </si>
  <si>
    <t>Jan</t>
  </si>
  <si>
    <t>Feb</t>
  </si>
  <si>
    <t>Mar</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</si>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</sst>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
    <numFmt numFmtId="165" formatCode="&quot;$&quot;#,##0"/>
    <numFmt numFmtId="166" formatCode="m/d/yyyy"/>
    <numFmt numFmtId="167" formatCode="0.0%"/>
    <numFmt numFmtId="168" formatCode="m\-yyyy"/>
    <numFmt numFmtId="169" formatCode="mmmm\ yyyy"/>
    <numFmt numFmtId="170" formatCode="mmm\ yyyy"/>
  </numFmts>
  <fonts count="39" x14ac:knownFonts="1">
    <font>
      <sz val="10"/>
      <color rgb="FF000000"/>
      <name val="Arial"/>
      <scheme val="minor"/>
    </font>
    <font>
      <u/>
      <sz val="10"/>
      <color rgb="FF1155CC"/>
      <name val="Calibri"/>
      <family val="2"/>
    </font>
    <font>
      <sz val="10"/>
      <name val="Arial"/>
      <family val="2"/>
    </font>
    <font>
      <sz val="10"/>
      <color theme="1"/>
      <name val="Calibri"/>
      <family val="2"/>
    </font>
    <font>
      <sz val="10"/>
      <color rgb="FF000000"/>
      <name val="Calibri"/>
      <family val="2"/>
    </font>
    <font>
      <sz val="10"/>
      <color rgb="FF757171"/>
      <name val="Calibri"/>
      <family val="2"/>
    </font>
    <font>
      <b/>
      <sz val="10"/>
      <color theme="1"/>
      <name val="Calibri"/>
      <family val="2"/>
    </font>
    <font>
      <b/>
      <sz val="10"/>
      <color rgb="FF008000"/>
      <name val="Calibri"/>
      <family val="2"/>
    </font>
    <font>
      <b/>
      <sz val="10"/>
      <color theme="7"/>
      <name val="Calibri"/>
      <family val="2"/>
    </font>
    <font>
      <b/>
      <sz val="10"/>
      <color rgb="FFFF0000"/>
      <name val="Calibri"/>
      <family val="2"/>
    </font>
    <font>
      <sz val="10"/>
      <color theme="1"/>
      <name val="Calibri"/>
      <family val="2"/>
    </font>
    <font>
      <sz val="10"/>
      <color theme="1"/>
      <name val="Arial"/>
      <family val="2"/>
    </font>
    <font>
      <b/>
      <sz val="10"/>
      <color theme="1"/>
      <name val="Calibri"/>
      <family val="2"/>
    </font>
    <font>
      <b/>
      <sz val="10"/>
      <color rgb="FFEA4335"/>
      <name val="Calibri"/>
      <family val="2"/>
    </font>
    <font>
      <b/>
      <sz val="10"/>
      <color rgb="FF000000"/>
      <name val="Calibri"/>
      <family val="2"/>
    </font>
    <font>
      <b/>
      <sz val="10"/>
      <color rgb="FF34A853"/>
      <name val="Calibri"/>
      <family val="2"/>
    </font>
    <font>
      <b/>
      <sz val="10"/>
      <color rgb="FF34A853"/>
      <name val="Calibri"/>
      <family val="2"/>
    </font>
    <font>
      <u/>
      <sz val="10"/>
      <color rgb="FF1155CC"/>
      <name val="Calibri"/>
      <family val="2"/>
    </font>
    <font>
      <sz val="18"/>
      <color rgb="FF000000"/>
      <name val="Calibri"/>
      <family val="2"/>
    </font>
    <font>
      <sz val="9"/>
      <color rgb="FF000000"/>
      <name val="Calibri"/>
      <family val="2"/>
    </font>
    <font>
      <sz val="14"/>
      <color theme="1"/>
      <name val="Calibri"/>
      <family val="2"/>
    </font>
    <font>
      <sz val="14"/>
      <color rgb="FF757171"/>
      <name val="Calibri"/>
      <family val="2"/>
    </font>
    <font>
      <sz val="18"/>
      <color theme="1"/>
      <name val="Calibri"/>
      <family val="2"/>
    </font>
    <font>
      <b/>
      <sz val="10"/>
      <color theme="1"/>
      <name val="Arial"/>
      <family val="2"/>
      <scheme val="minor"/>
    </font>
    <font>
      <sz val="16"/>
      <color rgb="FF757171"/>
      <name val="Calibri"/>
      <family val="2"/>
    </font>
    <font>
      <sz val="16"/>
      <color theme="1"/>
      <name val="Calibri"/>
      <family val="2"/>
    </font>
    <font>
      <sz val="15"/>
      <color theme="1"/>
      <name val="Calibri"/>
      <family val="2"/>
    </font>
    <font>
      <sz val="15"/>
      <color rgb="FF757171"/>
      <name val="Calibri"/>
      <family val="2"/>
    </font>
    <font>
      <sz val="13"/>
      <color theme="1"/>
      <name val="Calibri"/>
      <family val="2"/>
    </font>
    <font>
      <b/>
      <sz val="13"/>
      <color theme="1"/>
      <name val="Calibri"/>
      <family val="2"/>
    </font>
    <font>
      <b/>
      <sz val="13"/>
      <color rgb="FF008000"/>
      <name val="Calibri"/>
      <family val="2"/>
    </font>
    <font>
      <sz val="13"/>
      <color rgb="FF757171"/>
      <name val="Calibri"/>
      <family val="2"/>
    </font>
    <font>
      <b/>
      <sz val="13"/>
      <color theme="7"/>
      <name val="Calibri"/>
      <family val="2"/>
    </font>
    <font>
      <b/>
      <sz val="13"/>
      <color rgb="FFFF0000"/>
      <name val="Calibri"/>
      <family val="2"/>
    </font>
    <font>
      <b/>
      <sz val="12"/>
      <color theme="1"/>
      <name val="Calibri"/>
      <family val="2"/>
    </font>
    <font>
      <b/>
      <sz val="12"/>
      <color rgb="FF757171"/>
      <name val="Calibri"/>
      <family val="2"/>
    </font>
    <font>
      <b/>
      <sz val="10"/>
      <color theme="5"/>
      <name val="Calibri"/>
      <family val="2"/>
    </font>
    <font>
      <sz val="10"/>
      <color rgb="FF000000"/>
      <name val="Calibri"/>
      <family val="2"/>
    </font>
    <font>
      <u/>
      <sz val="10"/>
      <color rgb="FF000000"/>
      <name val="Calibri"/>
      <family val="2"/>
    </font>
  </fonts>
  <fills count="21">
    <fill>
      <patternFill patternType="none"/>
    </fill>
    <fill>
      <patternFill patternType="gray125"/>
    </fill>
    <fill>
      <patternFill patternType="solid">
        <fgColor rgb="FFB7E1CD"/>
        <bgColor rgb="FFB7E1CD"/>
      </patternFill>
    </fill>
    <fill>
      <patternFill patternType="solid">
        <fgColor rgb="FFD9D2E9"/>
        <bgColor rgb="FFD9D2E9"/>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F9CB9C"/>
        <bgColor rgb="FFF9CB9C"/>
      </patternFill>
    </fill>
    <fill>
      <patternFill patternType="solid">
        <fgColor rgb="FFF3F3F3"/>
        <bgColor rgb="FFF3F3F3"/>
      </patternFill>
    </fill>
    <fill>
      <patternFill patternType="solid">
        <fgColor rgb="FFEFEFEF"/>
        <bgColor rgb="FFEFEFEF"/>
      </patternFill>
    </fill>
    <fill>
      <patternFill patternType="solid">
        <fgColor rgb="FF55BDCB"/>
        <bgColor rgb="FF55BDCB"/>
      </patternFill>
    </fill>
    <fill>
      <patternFill patternType="solid">
        <fgColor rgb="FFB6D7A8"/>
        <bgColor rgb="FFB6D7A8"/>
      </patternFill>
    </fill>
    <fill>
      <patternFill patternType="solid">
        <fgColor rgb="FFD9D9D9"/>
        <bgColor rgb="FFD9D9D9"/>
      </patternFill>
    </fill>
    <fill>
      <patternFill patternType="solid">
        <fgColor rgb="FFF6CEAD"/>
        <bgColor rgb="FFF6CEAD"/>
      </patternFill>
    </fill>
    <fill>
      <patternFill patternType="solid">
        <fgColor rgb="FF00FFFF"/>
        <bgColor rgb="FF00FFFF"/>
      </patternFill>
    </fill>
    <fill>
      <patternFill patternType="solid">
        <fgColor rgb="FFFFD966"/>
        <bgColor rgb="FFFFD966"/>
      </patternFill>
    </fill>
    <fill>
      <patternFill patternType="solid">
        <fgColor rgb="FFEA9999"/>
        <bgColor rgb="FFEA9999"/>
      </patternFill>
    </fill>
    <fill>
      <patternFill patternType="solid">
        <fgColor theme="9"/>
        <bgColor theme="9"/>
      </patternFill>
    </fill>
  </fills>
  <borders count="31">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bottom/>
      <diagonal/>
    </border>
    <border>
      <left style="thin">
        <color rgb="FFFFFFFF"/>
      </left>
      <right/>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style="thin">
        <color rgb="FF000000"/>
      </left>
      <right style="thin">
        <color rgb="FFFFFFFF"/>
      </right>
      <top/>
      <bottom/>
      <diagonal/>
    </border>
    <border>
      <left/>
      <right style="thin">
        <color rgb="FF000000"/>
      </right>
      <top/>
      <bottom/>
      <diagonal/>
    </border>
    <border>
      <left style="thin">
        <color rgb="FF000000"/>
      </left>
      <right/>
      <top/>
      <bottom/>
      <diagonal/>
    </border>
    <border>
      <left style="thin">
        <color rgb="FF000000"/>
      </left>
      <right style="thin">
        <color rgb="FFFFFFFF"/>
      </right>
      <top style="thin">
        <color rgb="FFFFFFFF"/>
      </top>
      <bottom style="thin">
        <color rgb="FFFFFFFF"/>
      </bottom>
      <diagonal/>
    </border>
    <border>
      <left/>
      <right style="thin">
        <color rgb="FF000000"/>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000000"/>
      </right>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FFFFFF"/>
      </bottom>
      <diagonal/>
    </border>
    <border>
      <left/>
      <right/>
      <top style="thin">
        <color rgb="FFFFFFFF"/>
      </top>
      <bottom/>
      <diagonal/>
    </border>
    <border>
      <left style="thin">
        <color rgb="FF000000"/>
      </left>
      <right style="thin">
        <color rgb="FF000000"/>
      </right>
      <top/>
      <bottom style="thin">
        <color rgb="FFFFFFFF"/>
      </bottom>
      <diagonal/>
    </border>
    <border>
      <left/>
      <right/>
      <top style="thin">
        <color rgb="FF000000"/>
      </top>
      <bottom/>
      <diagonal/>
    </border>
    <border>
      <left style="thin">
        <color rgb="FF000000"/>
      </left>
      <right style="thin">
        <color rgb="FFFFFFFF"/>
      </right>
      <top/>
      <bottom style="thin">
        <color rgb="FFFFFFFF"/>
      </bottom>
      <diagonal/>
    </border>
    <border>
      <left style="thin">
        <color rgb="FF000000"/>
      </left>
      <right style="thin">
        <color rgb="FF000000"/>
      </right>
      <top/>
      <bottom/>
      <diagonal/>
    </border>
    <border>
      <left style="thin">
        <color rgb="FF000000"/>
      </left>
      <right style="thin">
        <color rgb="FFFFFFFF"/>
      </right>
      <top style="thin">
        <color rgb="FFFFFFFF"/>
      </top>
      <bottom/>
      <diagonal/>
    </border>
  </borders>
  <cellStyleXfs count="1">
    <xf numFmtId="0" fontId="0" fillId="0" borderId="0"/>
  </cellStyleXfs>
  <cellXfs count="558">
    <xf numFmtId="0" fontId="0" fillId="0" borderId="0" xfId="0"/>
    <xf numFmtId="0" fontId="3" fillId="0" borderId="3" xfId="0" applyFont="1" applyBorder="1"/>
    <xf numFmtId="0" fontId="3" fillId="0" borderId="2" xfId="0" applyFont="1" applyBorder="1"/>
    <xf numFmtId="164" fontId="3" fillId="0" borderId="2" xfId="0" applyNumberFormat="1" applyFont="1" applyBorder="1"/>
    <xf numFmtId="165" fontId="3" fillId="0" borderId="2" xfId="0" applyNumberFormat="1" applyFont="1" applyBorder="1"/>
    <xf numFmtId="0" fontId="4" fillId="2" borderId="3" xfId="0" applyFont="1" applyFill="1" applyBorder="1" applyAlignment="1">
      <alignment horizontal="center" vertical="center"/>
    </xf>
    <xf numFmtId="10" fontId="4" fillId="2" borderId="3" xfId="0" applyNumberFormat="1" applyFont="1" applyFill="1" applyBorder="1" applyAlignment="1">
      <alignment horizontal="center" vertical="center"/>
    </xf>
    <xf numFmtId="0" fontId="3" fillId="0" borderId="0" xfId="0" applyFont="1" applyAlignment="1">
      <alignment horizontal="center"/>
    </xf>
    <xf numFmtId="0" fontId="3" fillId="0" borderId="5" xfId="0" applyFont="1" applyBorder="1" applyAlignment="1">
      <alignment horizontal="center"/>
    </xf>
    <xf numFmtId="0" fontId="5" fillId="0" borderId="3" xfId="0" applyFont="1" applyBorder="1"/>
    <xf numFmtId="0" fontId="3" fillId="0" borderId="0" xfId="0" applyFont="1"/>
    <xf numFmtId="165" fontId="3" fillId="0" borderId="3" xfId="0" applyNumberFormat="1" applyFont="1" applyBorder="1"/>
    <xf numFmtId="165" fontId="3" fillId="0" borderId="3" xfId="0" applyNumberFormat="1" applyFont="1" applyBorder="1" applyAlignment="1">
      <alignment horizontal="left"/>
    </xf>
    <xf numFmtId="9" fontId="6" fillId="0" borderId="0" xfId="0" applyNumberFormat="1" applyFont="1" applyAlignment="1">
      <alignment horizontal="center"/>
    </xf>
    <xf numFmtId="9" fontId="6" fillId="0" borderId="5" xfId="0" applyNumberFormat="1" applyFont="1" applyBorder="1" applyAlignment="1">
      <alignment horizontal="center"/>
    </xf>
    <xf numFmtId="10" fontId="7" fillId="0" borderId="3" xfId="0" applyNumberFormat="1" applyFont="1" applyBorder="1" applyAlignment="1">
      <alignment horizontal="left"/>
    </xf>
    <xf numFmtId="0" fontId="6" fillId="0" borderId="0" xfId="0" applyFont="1"/>
    <xf numFmtId="9" fontId="6" fillId="0" borderId="3" xfId="0" applyNumberFormat="1" applyFont="1" applyBorder="1"/>
    <xf numFmtId="0" fontId="6" fillId="0" borderId="0" xfId="0" applyFont="1" applyAlignment="1">
      <alignment horizontal="center"/>
    </xf>
    <xf numFmtId="0" fontId="6" fillId="0" borderId="5" xfId="0" applyFont="1" applyBorder="1" applyAlignment="1">
      <alignment horizontal="center"/>
    </xf>
    <xf numFmtId="10" fontId="6" fillId="0" borderId="6" xfId="0" applyNumberFormat="1" applyFont="1" applyBorder="1" applyAlignment="1">
      <alignment horizontal="left"/>
    </xf>
    <xf numFmtId="0" fontId="6" fillId="0" borderId="6" xfId="0" applyFont="1" applyBorder="1"/>
    <xf numFmtId="165" fontId="6" fillId="0" borderId="6" xfId="0" applyNumberFormat="1" applyFont="1" applyBorder="1"/>
    <xf numFmtId="0" fontId="6" fillId="0" borderId="3" xfId="0" applyFont="1" applyBorder="1"/>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165" fontId="3" fillId="0" borderId="12" xfId="0" applyNumberFormat="1" applyFont="1" applyBorder="1" applyAlignment="1">
      <alignment horizontal="center"/>
    </xf>
    <xf numFmtId="165" fontId="3" fillId="0" borderId="13" xfId="0" applyNumberFormat="1" applyFont="1" applyBorder="1" applyAlignment="1">
      <alignment horizontal="center"/>
    </xf>
    <xf numFmtId="0" fontId="6" fillId="0" borderId="0" xfId="0" applyFont="1" applyAlignment="1">
      <alignment horizontal="center" wrapText="1"/>
    </xf>
    <xf numFmtId="0" fontId="6" fillId="0" borderId="14" xfId="0" applyFont="1" applyBorder="1" applyAlignment="1">
      <alignment horizontal="center" wrapText="1"/>
    </xf>
    <xf numFmtId="0" fontId="6" fillId="0" borderId="15" xfId="0" applyFont="1" applyBorder="1" applyAlignment="1">
      <alignment horizontal="center" wrapText="1"/>
    </xf>
    <xf numFmtId="0" fontId="6" fillId="0" borderId="6" xfId="0" applyFont="1" applyBorder="1" applyAlignment="1">
      <alignment horizontal="center" wrapText="1"/>
    </xf>
    <xf numFmtId="0" fontId="6" fillId="0" borderId="16" xfId="0" applyFont="1" applyBorder="1" applyAlignment="1">
      <alignment horizontal="center" wrapText="1"/>
    </xf>
    <xf numFmtId="164" fontId="6" fillId="0" borderId="15" xfId="0" applyNumberFormat="1" applyFont="1" applyBorder="1" applyAlignment="1">
      <alignment horizontal="center" wrapText="1"/>
    </xf>
    <xf numFmtId="165" fontId="6" fillId="0" borderId="0" xfId="0" applyNumberFormat="1" applyFont="1" applyAlignment="1">
      <alignment horizontal="center" wrapText="1"/>
    </xf>
    <xf numFmtId="0" fontId="6" fillId="0" borderId="17" xfId="0" applyFont="1" applyBorder="1" applyAlignment="1">
      <alignment horizontal="center" wrapText="1"/>
    </xf>
    <xf numFmtId="0" fontId="3" fillId="2" borderId="0" xfId="0" applyFont="1" applyFill="1" applyAlignment="1">
      <alignment horizontal="center"/>
    </xf>
    <xf numFmtId="0" fontId="6" fillId="2" borderId="1" xfId="0" applyFont="1" applyFill="1" applyBorder="1" applyAlignment="1">
      <alignment horizontal="center"/>
    </xf>
    <xf numFmtId="0" fontId="6" fillId="2" borderId="18" xfId="0" applyFont="1" applyFill="1" applyBorder="1" applyAlignment="1">
      <alignment horizontal="center"/>
    </xf>
    <xf numFmtId="165" fontId="6" fillId="2" borderId="18" xfId="0" applyNumberFormat="1" applyFont="1" applyFill="1" applyBorder="1" applyAlignment="1">
      <alignment horizontal="center"/>
    </xf>
    <xf numFmtId="0" fontId="6" fillId="2" borderId="2" xfId="0" applyFont="1" applyFill="1" applyBorder="1" applyAlignment="1">
      <alignment horizontal="center"/>
    </xf>
    <xf numFmtId="2" fontId="6" fillId="2" borderId="2" xfId="0" applyNumberFormat="1" applyFont="1" applyFill="1" applyBorder="1" applyAlignment="1">
      <alignment horizontal="center"/>
    </xf>
    <xf numFmtId="164" fontId="6" fillId="2" borderId="2" xfId="0" applyNumberFormat="1" applyFont="1" applyFill="1" applyBorder="1" applyAlignment="1">
      <alignment horizontal="center"/>
    </xf>
    <xf numFmtId="10" fontId="6" fillId="2" borderId="19" xfId="0" applyNumberFormat="1" applyFont="1" applyFill="1" applyBorder="1" applyAlignment="1">
      <alignment horizontal="center"/>
    </xf>
    <xf numFmtId="165" fontId="6" fillId="2" borderId="2" xfId="0" applyNumberFormat="1" applyFont="1" applyFill="1" applyBorder="1" applyAlignment="1">
      <alignment horizontal="center"/>
    </xf>
    <xf numFmtId="10" fontId="6" fillId="2" borderId="2" xfId="0" applyNumberFormat="1" applyFont="1" applyFill="1" applyBorder="1" applyAlignment="1">
      <alignment horizontal="center"/>
    </xf>
    <xf numFmtId="4" fontId="6" fillId="2" borderId="2" xfId="0" applyNumberFormat="1" applyFont="1" applyFill="1" applyBorder="1" applyAlignment="1">
      <alignment horizontal="center"/>
    </xf>
    <xf numFmtId="165" fontId="6" fillId="2" borderId="20" xfId="0" applyNumberFormat="1" applyFont="1" applyFill="1" applyBorder="1" applyAlignment="1">
      <alignment horizontal="center"/>
    </xf>
    <xf numFmtId="164" fontId="6" fillId="2" borderId="19" xfId="0" applyNumberFormat="1" applyFont="1" applyFill="1" applyBorder="1" applyAlignment="1">
      <alignment horizontal="center"/>
    </xf>
    <xf numFmtId="10" fontId="3" fillId="2" borderId="18" xfId="0" applyNumberFormat="1" applyFont="1" applyFill="1" applyBorder="1" applyAlignment="1">
      <alignment horizontal="center"/>
    </xf>
    <xf numFmtId="10" fontId="6" fillId="2" borderId="18" xfId="0" applyNumberFormat="1" applyFont="1" applyFill="1" applyBorder="1" applyAlignment="1">
      <alignment horizontal="center"/>
    </xf>
    <xf numFmtId="0" fontId="10" fillId="0" borderId="0" xfId="0" applyFont="1" applyAlignment="1">
      <alignment horizontal="center"/>
    </xf>
    <xf numFmtId="166" fontId="10" fillId="0" borderId="1" xfId="0" applyNumberFormat="1" applyFont="1" applyBorder="1" applyAlignment="1">
      <alignment horizontal="center"/>
    </xf>
    <xf numFmtId="0" fontId="10" fillId="0" borderId="18" xfId="0" applyFont="1" applyBorder="1" applyAlignment="1">
      <alignment horizontal="center"/>
    </xf>
    <xf numFmtId="165" fontId="10" fillId="3" borderId="18" xfId="0" applyNumberFormat="1" applyFont="1" applyFill="1" applyBorder="1" applyAlignment="1">
      <alignment horizontal="center"/>
    </xf>
    <xf numFmtId="0" fontId="10" fillId="0" borderId="21" xfId="0" applyFont="1" applyBorder="1" applyAlignment="1">
      <alignment horizontal="center"/>
    </xf>
    <xf numFmtId="2" fontId="10" fillId="0" borderId="2" xfId="0" applyNumberFormat="1" applyFont="1" applyBorder="1" applyAlignment="1">
      <alignment horizontal="center"/>
    </xf>
    <xf numFmtId="164" fontId="10" fillId="0" borderId="2" xfId="0" applyNumberFormat="1" applyFont="1" applyBorder="1" applyAlignment="1">
      <alignment horizontal="center"/>
    </xf>
    <xf numFmtId="10" fontId="10" fillId="0" borderId="19" xfId="0" applyNumberFormat="1" applyFont="1" applyBorder="1" applyAlignment="1">
      <alignment horizontal="center"/>
    </xf>
    <xf numFmtId="165" fontId="10" fillId="3" borderId="21" xfId="0" applyNumberFormat="1" applyFont="1" applyFill="1" applyBorder="1" applyAlignment="1">
      <alignment horizontal="center"/>
    </xf>
    <xf numFmtId="10" fontId="10" fillId="0" borderId="2" xfId="0" applyNumberFormat="1" applyFont="1" applyBorder="1" applyAlignment="1">
      <alignment horizontal="center"/>
    </xf>
    <xf numFmtId="4" fontId="10" fillId="0" borderId="2" xfId="0" applyNumberFormat="1" applyFont="1" applyBorder="1" applyAlignment="1">
      <alignment horizontal="center"/>
    </xf>
    <xf numFmtId="165" fontId="10" fillId="3" borderId="20" xfId="0" applyNumberFormat="1" applyFont="1" applyFill="1" applyBorder="1" applyAlignment="1">
      <alignment horizontal="center"/>
    </xf>
    <xf numFmtId="164" fontId="10" fillId="0" borderId="19" xfId="0" applyNumberFormat="1" applyFont="1" applyBorder="1" applyAlignment="1">
      <alignment horizontal="center"/>
    </xf>
    <xf numFmtId="10" fontId="11" fillId="0" borderId="18" xfId="0" applyNumberFormat="1" applyFont="1" applyBorder="1"/>
    <xf numFmtId="0" fontId="11" fillId="0" borderId="3" xfId="0" applyFont="1" applyBorder="1"/>
    <xf numFmtId="0" fontId="11" fillId="0" borderId="0" xfId="0" applyFont="1"/>
    <xf numFmtId="166" fontId="11" fillId="0" borderId="1" xfId="0" applyNumberFormat="1" applyFont="1" applyBorder="1"/>
    <xf numFmtId="165" fontId="10" fillId="4" borderId="18" xfId="0" applyNumberFormat="1" applyFont="1" applyFill="1" applyBorder="1" applyAlignment="1">
      <alignment horizontal="center"/>
    </xf>
    <xf numFmtId="165" fontId="10" fillId="4" borderId="21" xfId="0" applyNumberFormat="1" applyFont="1" applyFill="1" applyBorder="1" applyAlignment="1">
      <alignment horizontal="center"/>
    </xf>
    <xf numFmtId="165" fontId="10" fillId="4" borderId="20" xfId="0" applyNumberFormat="1" applyFont="1" applyFill="1" applyBorder="1" applyAlignment="1">
      <alignment horizontal="center"/>
    </xf>
    <xf numFmtId="165" fontId="10" fillId="5" borderId="18" xfId="0" applyNumberFormat="1" applyFont="1" applyFill="1" applyBorder="1" applyAlignment="1">
      <alignment horizontal="center"/>
    </xf>
    <xf numFmtId="165" fontId="10" fillId="5" borderId="21" xfId="0" applyNumberFormat="1" applyFont="1" applyFill="1" applyBorder="1" applyAlignment="1">
      <alignment horizontal="center"/>
    </xf>
    <xf numFmtId="165" fontId="10" fillId="5" borderId="20" xfId="0" applyNumberFormat="1" applyFont="1" applyFill="1" applyBorder="1" applyAlignment="1">
      <alignment horizontal="center"/>
    </xf>
    <xf numFmtId="165" fontId="10" fillId="6" borderId="18" xfId="0" applyNumberFormat="1" applyFont="1" applyFill="1" applyBorder="1" applyAlignment="1">
      <alignment horizontal="center"/>
    </xf>
    <xf numFmtId="165" fontId="10" fillId="6" borderId="21" xfId="0" applyNumberFormat="1" applyFont="1" applyFill="1" applyBorder="1" applyAlignment="1">
      <alignment horizontal="center"/>
    </xf>
    <xf numFmtId="165" fontId="10" fillId="6" borderId="20" xfId="0" applyNumberFormat="1" applyFont="1" applyFill="1" applyBorder="1" applyAlignment="1">
      <alignment horizontal="center"/>
    </xf>
    <xf numFmtId="165" fontId="10" fillId="7" borderId="18" xfId="0" applyNumberFormat="1" applyFont="1" applyFill="1" applyBorder="1" applyAlignment="1">
      <alignment horizontal="center"/>
    </xf>
    <xf numFmtId="165" fontId="10" fillId="7" borderId="21" xfId="0" applyNumberFormat="1" applyFont="1" applyFill="1" applyBorder="1" applyAlignment="1">
      <alignment horizontal="center"/>
    </xf>
    <xf numFmtId="165" fontId="10" fillId="8" borderId="20" xfId="0" applyNumberFormat="1" applyFont="1" applyFill="1" applyBorder="1" applyAlignment="1">
      <alignment horizontal="center"/>
    </xf>
    <xf numFmtId="0" fontId="11" fillId="0" borderId="6" xfId="0" applyFont="1" applyBorder="1"/>
    <xf numFmtId="166" fontId="11" fillId="0" borderId="19" xfId="0" applyNumberFormat="1" applyFont="1" applyBorder="1"/>
    <xf numFmtId="0" fontId="10" fillId="0" borderId="19" xfId="0" applyFont="1" applyBorder="1" applyAlignment="1">
      <alignment horizontal="center"/>
    </xf>
    <xf numFmtId="10" fontId="11" fillId="0" borderId="19" xfId="0" applyNumberFormat="1" applyFont="1" applyBorder="1"/>
    <xf numFmtId="10" fontId="11" fillId="0" borderId="2" xfId="0" applyNumberFormat="1" applyFont="1" applyBorder="1"/>
    <xf numFmtId="0" fontId="11" fillId="0" borderId="2" xfId="0" applyFont="1" applyBorder="1"/>
    <xf numFmtId="165" fontId="10" fillId="9" borderId="18" xfId="0" applyNumberFormat="1" applyFont="1" applyFill="1" applyBorder="1" applyAlignment="1">
      <alignment horizontal="center"/>
    </xf>
    <xf numFmtId="165" fontId="10" fillId="9" borderId="21" xfId="0" applyNumberFormat="1" applyFont="1" applyFill="1" applyBorder="1" applyAlignment="1">
      <alignment horizontal="center"/>
    </xf>
    <xf numFmtId="3" fontId="10" fillId="0" borderId="21" xfId="0" applyNumberFormat="1" applyFont="1" applyBorder="1" applyAlignment="1">
      <alignment horizontal="center"/>
    </xf>
    <xf numFmtId="165" fontId="10" fillId="10" borderId="18" xfId="0" applyNumberFormat="1" applyFont="1" applyFill="1" applyBorder="1" applyAlignment="1">
      <alignment horizontal="center"/>
    </xf>
    <xf numFmtId="165" fontId="10" fillId="10" borderId="21" xfId="0" applyNumberFormat="1" applyFont="1" applyFill="1" applyBorder="1" applyAlignment="1">
      <alignment horizontal="center"/>
    </xf>
    <xf numFmtId="166" fontId="11" fillId="0" borderId="0" xfId="0" applyNumberFormat="1" applyFont="1"/>
    <xf numFmtId="165" fontId="10" fillId="11" borderId="18" xfId="0" applyNumberFormat="1" applyFont="1" applyFill="1" applyBorder="1" applyAlignment="1">
      <alignment horizontal="center"/>
    </xf>
    <xf numFmtId="165" fontId="10" fillId="11" borderId="21" xfId="0" applyNumberFormat="1" applyFont="1" applyFill="1" applyBorder="1" applyAlignment="1">
      <alignment horizontal="center"/>
    </xf>
    <xf numFmtId="0" fontId="12" fillId="2" borderId="22" xfId="0" applyFont="1" applyFill="1" applyBorder="1" applyAlignment="1">
      <alignment horizontal="center"/>
    </xf>
    <xf numFmtId="0" fontId="11" fillId="2" borderId="18" xfId="0" applyFont="1" applyFill="1" applyBorder="1"/>
    <xf numFmtId="165" fontId="12" fillId="2" borderId="18" xfId="0" applyNumberFormat="1" applyFont="1" applyFill="1" applyBorder="1" applyAlignment="1">
      <alignment horizontal="center"/>
    </xf>
    <xf numFmtId="0" fontId="12" fillId="2" borderId="2" xfId="0" applyFont="1" applyFill="1" applyBorder="1" applyAlignment="1">
      <alignment horizontal="center"/>
    </xf>
    <xf numFmtId="2" fontId="12" fillId="2" borderId="2" xfId="0" applyNumberFormat="1" applyFont="1" applyFill="1" applyBorder="1" applyAlignment="1">
      <alignment horizontal="center"/>
    </xf>
    <xf numFmtId="164" fontId="12" fillId="2" borderId="2" xfId="0" applyNumberFormat="1" applyFont="1" applyFill="1" applyBorder="1" applyAlignment="1">
      <alignment horizontal="center"/>
    </xf>
    <xf numFmtId="3" fontId="12" fillId="2" borderId="2" xfId="0" applyNumberFormat="1" applyFont="1" applyFill="1" applyBorder="1" applyAlignment="1">
      <alignment horizontal="center"/>
    </xf>
    <xf numFmtId="10" fontId="12" fillId="2" borderId="19" xfId="0" applyNumberFormat="1" applyFont="1" applyFill="1" applyBorder="1" applyAlignment="1">
      <alignment horizontal="center"/>
    </xf>
    <xf numFmtId="165" fontId="12" fillId="2" borderId="2" xfId="0" applyNumberFormat="1" applyFont="1" applyFill="1" applyBorder="1" applyAlignment="1">
      <alignment horizontal="center"/>
    </xf>
    <xf numFmtId="10" fontId="12" fillId="2" borderId="2" xfId="0" applyNumberFormat="1" applyFont="1" applyFill="1" applyBorder="1" applyAlignment="1">
      <alignment horizontal="center"/>
    </xf>
    <xf numFmtId="4" fontId="12" fillId="2" borderId="2" xfId="0" applyNumberFormat="1" applyFont="1" applyFill="1" applyBorder="1" applyAlignment="1">
      <alignment horizontal="center"/>
    </xf>
    <xf numFmtId="165" fontId="12" fillId="2" borderId="20" xfId="0" applyNumberFormat="1" applyFont="1" applyFill="1" applyBorder="1" applyAlignment="1">
      <alignment horizontal="center"/>
    </xf>
    <xf numFmtId="164" fontId="12" fillId="2" borderId="19" xfId="0" applyNumberFormat="1" applyFont="1" applyFill="1" applyBorder="1" applyAlignment="1">
      <alignment horizontal="center"/>
    </xf>
    <xf numFmtId="10" fontId="13" fillId="2" borderId="18" xfId="0" applyNumberFormat="1" applyFont="1" applyFill="1" applyBorder="1" applyAlignment="1">
      <alignment horizontal="center"/>
    </xf>
    <xf numFmtId="10" fontId="11" fillId="2" borderId="18" xfId="0" applyNumberFormat="1" applyFont="1" applyFill="1" applyBorder="1"/>
    <xf numFmtId="166" fontId="3" fillId="0" borderId="1" xfId="0" applyNumberFormat="1" applyFont="1" applyBorder="1" applyAlignment="1">
      <alignment horizontal="center"/>
    </xf>
    <xf numFmtId="3" fontId="6" fillId="2" borderId="2" xfId="0" applyNumberFormat="1" applyFont="1" applyFill="1" applyBorder="1" applyAlignment="1">
      <alignment horizontal="center"/>
    </xf>
    <xf numFmtId="165" fontId="14" fillId="2" borderId="20" xfId="0" applyNumberFormat="1" applyFont="1" applyFill="1" applyBorder="1" applyAlignment="1">
      <alignment horizontal="center"/>
    </xf>
    <xf numFmtId="166" fontId="12" fillId="2" borderId="1" xfId="0" applyNumberFormat="1" applyFont="1" applyFill="1" applyBorder="1" applyAlignment="1">
      <alignment horizontal="center"/>
    </xf>
    <xf numFmtId="10" fontId="15" fillId="2" borderId="18" xfId="0" applyNumberFormat="1" applyFont="1" applyFill="1" applyBorder="1" applyAlignment="1">
      <alignment horizontal="center"/>
    </xf>
    <xf numFmtId="165" fontId="6" fillId="0" borderId="0" xfId="0" applyNumberFormat="1" applyFont="1" applyAlignment="1">
      <alignment horizontal="center"/>
    </xf>
    <xf numFmtId="2" fontId="6" fillId="0" borderId="0" xfId="0" applyNumberFormat="1" applyFont="1" applyAlignment="1">
      <alignment horizontal="center"/>
    </xf>
    <xf numFmtId="167" fontId="6" fillId="0" borderId="0" xfId="0" applyNumberFormat="1" applyFont="1" applyAlignment="1">
      <alignment horizontal="center"/>
    </xf>
    <xf numFmtId="10" fontId="6" fillId="0" borderId="0" xfId="0" applyNumberFormat="1" applyFont="1" applyAlignment="1">
      <alignment horizontal="center"/>
    </xf>
    <xf numFmtId="165" fontId="14" fillId="0" borderId="0" xfId="0" applyNumberFormat="1" applyFont="1" applyAlignment="1">
      <alignment horizontal="center"/>
    </xf>
    <xf numFmtId="10" fontId="3" fillId="0" borderId="0" xfId="0" applyNumberFormat="1" applyFont="1" applyAlignment="1">
      <alignment horizontal="center"/>
    </xf>
    <xf numFmtId="0" fontId="10" fillId="0" borderId="6" xfId="0" applyFont="1" applyBorder="1" applyAlignment="1">
      <alignment horizontal="center"/>
    </xf>
    <xf numFmtId="166" fontId="10" fillId="0" borderId="19" xfId="0" applyNumberFormat="1" applyFont="1" applyBorder="1" applyAlignment="1">
      <alignment horizontal="center"/>
    </xf>
    <xf numFmtId="0" fontId="10" fillId="0" borderId="2" xfId="0" applyFont="1" applyBorder="1" applyAlignment="1">
      <alignment horizontal="center"/>
    </xf>
    <xf numFmtId="0" fontId="10" fillId="0" borderId="18" xfId="0" applyFont="1" applyBorder="1" applyAlignment="1">
      <alignment horizontal="center" wrapText="1"/>
    </xf>
    <xf numFmtId="165" fontId="11" fillId="3" borderId="18" xfId="0" applyNumberFormat="1" applyFont="1" applyFill="1" applyBorder="1"/>
    <xf numFmtId="3" fontId="11" fillId="0" borderId="21" xfId="0" applyNumberFormat="1" applyFont="1" applyBorder="1"/>
    <xf numFmtId="0" fontId="11" fillId="0" borderId="21" xfId="0" applyFont="1" applyBorder="1"/>
    <xf numFmtId="165" fontId="11" fillId="3" borderId="21" xfId="0" applyNumberFormat="1" applyFont="1" applyFill="1" applyBorder="1"/>
    <xf numFmtId="4" fontId="11" fillId="0" borderId="2" xfId="0" applyNumberFormat="1" applyFont="1" applyBorder="1"/>
    <xf numFmtId="165" fontId="11" fillId="3" borderId="20" xfId="0" applyNumberFormat="1" applyFont="1" applyFill="1" applyBorder="1"/>
    <xf numFmtId="164" fontId="11" fillId="0" borderId="19" xfId="0" applyNumberFormat="1" applyFont="1" applyBorder="1"/>
    <xf numFmtId="165" fontId="11" fillId="9" borderId="18" xfId="0" applyNumberFormat="1" applyFont="1" applyFill="1" applyBorder="1"/>
    <xf numFmtId="165" fontId="11" fillId="9" borderId="21" xfId="0" applyNumberFormat="1" applyFont="1" applyFill="1" applyBorder="1"/>
    <xf numFmtId="0" fontId="11" fillId="2" borderId="22" xfId="0" applyFont="1" applyFill="1" applyBorder="1"/>
    <xf numFmtId="165" fontId="12" fillId="2" borderId="3" xfId="0" applyNumberFormat="1" applyFont="1" applyFill="1" applyBorder="1" applyAlignment="1">
      <alignment horizontal="center"/>
    </xf>
    <xf numFmtId="0" fontId="12" fillId="2" borderId="3" xfId="0" applyFont="1" applyFill="1" applyBorder="1" applyAlignment="1">
      <alignment horizontal="center"/>
    </xf>
    <xf numFmtId="2" fontId="12" fillId="2" borderId="3" xfId="0" applyNumberFormat="1" applyFont="1" applyFill="1" applyBorder="1" applyAlignment="1">
      <alignment horizontal="center"/>
    </xf>
    <xf numFmtId="164" fontId="12" fillId="2" borderId="3" xfId="0" applyNumberFormat="1" applyFont="1" applyFill="1" applyBorder="1" applyAlignment="1">
      <alignment horizontal="center"/>
    </xf>
    <xf numFmtId="10" fontId="12" fillId="2" borderId="22" xfId="0" applyNumberFormat="1" applyFont="1" applyFill="1" applyBorder="1" applyAlignment="1">
      <alignment horizontal="center"/>
    </xf>
    <xf numFmtId="165" fontId="11" fillId="2" borderId="3" xfId="0" applyNumberFormat="1" applyFont="1" applyFill="1" applyBorder="1"/>
    <xf numFmtId="3" fontId="11" fillId="2" borderId="3" xfId="0" applyNumberFormat="1" applyFont="1" applyFill="1" applyBorder="1"/>
    <xf numFmtId="0" fontId="11" fillId="2" borderId="3" xfId="0" applyFont="1" applyFill="1" applyBorder="1"/>
    <xf numFmtId="10" fontId="11" fillId="2" borderId="3" xfId="0" applyNumberFormat="1" applyFont="1" applyFill="1" applyBorder="1"/>
    <xf numFmtId="4" fontId="11" fillId="2" borderId="3" xfId="0" applyNumberFormat="1" applyFont="1" applyFill="1" applyBorder="1"/>
    <xf numFmtId="10" fontId="11" fillId="2" borderId="22" xfId="0" applyNumberFormat="1" applyFont="1" applyFill="1" applyBorder="1"/>
    <xf numFmtId="165" fontId="11" fillId="2" borderId="4" xfId="0" applyNumberFormat="1" applyFont="1" applyFill="1" applyBorder="1"/>
    <xf numFmtId="164" fontId="11" fillId="2" borderId="22" xfId="0" applyNumberFormat="1" applyFont="1" applyFill="1" applyBorder="1"/>
    <xf numFmtId="0" fontId="3" fillId="0" borderId="18" xfId="0" applyFont="1" applyBorder="1" applyAlignment="1">
      <alignment horizontal="center" wrapText="1"/>
    </xf>
    <xf numFmtId="165" fontId="3" fillId="3" borderId="18" xfId="0" applyNumberFormat="1" applyFont="1" applyFill="1" applyBorder="1" applyAlignment="1">
      <alignment horizontal="center"/>
    </xf>
    <xf numFmtId="0" fontId="3" fillId="0" borderId="21" xfId="0" applyFont="1" applyBorder="1" applyAlignment="1">
      <alignment horizontal="center"/>
    </xf>
    <xf numFmtId="2" fontId="3" fillId="0" borderId="2" xfId="0" applyNumberFormat="1" applyFont="1" applyBorder="1" applyAlignment="1">
      <alignment horizontal="center"/>
    </xf>
    <xf numFmtId="164" fontId="3" fillId="0" borderId="2" xfId="0" applyNumberFormat="1" applyFont="1" applyBorder="1" applyAlignment="1">
      <alignment horizontal="center"/>
    </xf>
    <xf numFmtId="10" fontId="3" fillId="0" borderId="19" xfId="0" applyNumberFormat="1" applyFont="1" applyBorder="1" applyAlignment="1">
      <alignment horizontal="center"/>
    </xf>
    <xf numFmtId="3" fontId="3" fillId="0" borderId="21" xfId="0" applyNumberFormat="1" applyFont="1" applyBorder="1" applyAlignment="1">
      <alignment horizontal="center"/>
    </xf>
    <xf numFmtId="165" fontId="3" fillId="3" borderId="21" xfId="0" applyNumberFormat="1" applyFont="1" applyFill="1" applyBorder="1" applyAlignment="1">
      <alignment horizontal="center"/>
    </xf>
    <xf numFmtId="10" fontId="3" fillId="0" borderId="2" xfId="0" applyNumberFormat="1" applyFont="1" applyBorder="1" applyAlignment="1">
      <alignment horizontal="center"/>
    </xf>
    <xf numFmtId="4" fontId="3" fillId="0" borderId="2" xfId="0" applyNumberFormat="1" applyFont="1" applyBorder="1" applyAlignment="1">
      <alignment horizontal="center"/>
    </xf>
    <xf numFmtId="165" fontId="3" fillId="3" borderId="20" xfId="0" applyNumberFormat="1" applyFont="1" applyFill="1" applyBorder="1" applyAlignment="1">
      <alignment horizontal="center"/>
    </xf>
    <xf numFmtId="164" fontId="3" fillId="0" borderId="19" xfId="0" applyNumberFormat="1" applyFont="1" applyBorder="1" applyAlignment="1">
      <alignment horizontal="center"/>
    </xf>
    <xf numFmtId="10" fontId="3" fillId="0" borderId="18" xfId="0" applyNumberFormat="1" applyFont="1" applyBorder="1" applyAlignment="1">
      <alignment horizontal="center"/>
    </xf>
    <xf numFmtId="0" fontId="3" fillId="0" borderId="18" xfId="0" applyFont="1" applyBorder="1" applyAlignment="1">
      <alignment horizontal="center"/>
    </xf>
    <xf numFmtId="165" fontId="3" fillId="9" borderId="18" xfId="0" applyNumberFormat="1" applyFont="1" applyFill="1" applyBorder="1" applyAlignment="1">
      <alignment horizontal="center"/>
    </xf>
    <xf numFmtId="165" fontId="3" fillId="9" borderId="21" xfId="0" applyNumberFormat="1" applyFont="1" applyFill="1" applyBorder="1" applyAlignment="1">
      <alignment horizontal="center"/>
    </xf>
    <xf numFmtId="0" fontId="3" fillId="0" borderId="6" xfId="0" applyFont="1" applyBorder="1" applyAlignment="1">
      <alignment horizontal="center"/>
    </xf>
    <xf numFmtId="0" fontId="6" fillId="2" borderId="22" xfId="0" applyFont="1" applyFill="1" applyBorder="1" applyAlignment="1">
      <alignment horizontal="center"/>
    </xf>
    <xf numFmtId="0" fontId="3" fillId="2" borderId="22" xfId="0" applyFont="1" applyFill="1" applyBorder="1"/>
    <xf numFmtId="165" fontId="6" fillId="2" borderId="3" xfId="0" applyNumberFormat="1" applyFont="1" applyFill="1" applyBorder="1" applyAlignment="1">
      <alignment horizontal="center"/>
    </xf>
    <xf numFmtId="0" fontId="6" fillId="2" borderId="3" xfId="0" applyFont="1" applyFill="1" applyBorder="1" applyAlignment="1">
      <alignment horizontal="center"/>
    </xf>
    <xf numFmtId="2" fontId="6" fillId="2" borderId="3" xfId="0" applyNumberFormat="1" applyFont="1" applyFill="1" applyBorder="1" applyAlignment="1">
      <alignment horizontal="center"/>
    </xf>
    <xf numFmtId="164" fontId="6" fillId="2" borderId="3" xfId="0" applyNumberFormat="1" applyFont="1" applyFill="1" applyBorder="1" applyAlignment="1">
      <alignment horizontal="center"/>
    </xf>
    <xf numFmtId="10" fontId="6" fillId="2" borderId="22" xfId="0" applyNumberFormat="1" applyFont="1" applyFill="1" applyBorder="1" applyAlignment="1">
      <alignment horizontal="center"/>
    </xf>
    <xf numFmtId="10" fontId="6" fillId="2" borderId="3" xfId="0" applyNumberFormat="1" applyFont="1" applyFill="1" applyBorder="1" applyAlignment="1">
      <alignment horizontal="center"/>
    </xf>
    <xf numFmtId="4" fontId="6" fillId="2" borderId="3" xfId="0" applyNumberFormat="1" applyFont="1" applyFill="1" applyBorder="1" applyAlignment="1">
      <alignment horizontal="center"/>
    </xf>
    <xf numFmtId="165" fontId="6" fillId="2" borderId="4" xfId="0" applyNumberFormat="1" applyFont="1" applyFill="1" applyBorder="1" applyAlignment="1">
      <alignment horizontal="center"/>
    </xf>
    <xf numFmtId="164" fontId="6" fillId="2" borderId="22" xfId="0" applyNumberFormat="1" applyFont="1" applyFill="1" applyBorder="1" applyAlignment="1">
      <alignment horizontal="center"/>
    </xf>
    <xf numFmtId="10" fontId="16" fillId="2" borderId="22" xfId="0" applyNumberFormat="1" applyFont="1" applyFill="1" applyBorder="1" applyAlignment="1">
      <alignment horizontal="center"/>
    </xf>
    <xf numFmtId="10" fontId="16" fillId="2" borderId="3" xfId="0" applyNumberFormat="1" applyFont="1" applyFill="1" applyBorder="1" applyAlignment="1">
      <alignment horizontal="center"/>
    </xf>
    <xf numFmtId="0" fontId="3" fillId="0" borderId="6" xfId="0" applyFont="1" applyBorder="1"/>
    <xf numFmtId="166" fontId="3" fillId="0" borderId="22" xfId="0" applyNumberFormat="1" applyFont="1" applyBorder="1"/>
    <xf numFmtId="0" fontId="3" fillId="0" borderId="22" xfId="0" applyFont="1" applyBorder="1" applyAlignment="1">
      <alignment horizontal="center"/>
    </xf>
    <xf numFmtId="165" fontId="3" fillId="5" borderId="3" xfId="0" applyNumberFormat="1" applyFont="1" applyFill="1" applyBorder="1" applyAlignment="1">
      <alignment horizontal="center"/>
    </xf>
    <xf numFmtId="0" fontId="3" fillId="0" borderId="3" xfId="0" applyFont="1" applyBorder="1" applyAlignment="1">
      <alignment horizontal="center"/>
    </xf>
    <xf numFmtId="2" fontId="3" fillId="0" borderId="3" xfId="0" applyNumberFormat="1" applyFont="1" applyBorder="1" applyAlignment="1">
      <alignment horizontal="center"/>
    </xf>
    <xf numFmtId="164" fontId="3" fillId="0" borderId="3" xfId="0" applyNumberFormat="1" applyFont="1" applyBorder="1" applyAlignment="1">
      <alignment horizontal="center"/>
    </xf>
    <xf numFmtId="10" fontId="3" fillId="0" borderId="22" xfId="0" applyNumberFormat="1" applyFont="1" applyBorder="1" applyAlignment="1">
      <alignment horizontal="center"/>
    </xf>
    <xf numFmtId="10" fontId="3" fillId="0" borderId="3" xfId="0" applyNumberFormat="1" applyFont="1" applyBorder="1" applyAlignment="1">
      <alignment horizontal="center"/>
    </xf>
    <xf numFmtId="4" fontId="3" fillId="0" borderId="3" xfId="0" applyNumberFormat="1" applyFont="1" applyBorder="1" applyAlignment="1">
      <alignment horizontal="center"/>
    </xf>
    <xf numFmtId="165" fontId="3" fillId="5" borderId="4" xfId="0" applyNumberFormat="1" applyFont="1" applyFill="1" applyBorder="1" applyAlignment="1">
      <alignment horizontal="center"/>
    </xf>
    <xf numFmtId="164" fontId="3" fillId="0" borderId="22" xfId="0" applyNumberFormat="1" applyFont="1" applyBorder="1" applyAlignment="1">
      <alignment horizontal="center"/>
    </xf>
    <xf numFmtId="10" fontId="3" fillId="0" borderId="22" xfId="0" applyNumberFormat="1" applyFont="1" applyBorder="1"/>
    <xf numFmtId="10" fontId="3" fillId="0" borderId="3" xfId="0" applyNumberFormat="1" applyFont="1" applyBorder="1"/>
    <xf numFmtId="165" fontId="3" fillId="6" borderId="3" xfId="0" applyNumberFormat="1" applyFont="1" applyFill="1" applyBorder="1" applyAlignment="1">
      <alignment horizontal="center"/>
    </xf>
    <xf numFmtId="165" fontId="3" fillId="6" borderId="4" xfId="0" applyNumberFormat="1" applyFont="1" applyFill="1" applyBorder="1" applyAlignment="1">
      <alignment horizontal="center"/>
    </xf>
    <xf numFmtId="165" fontId="3" fillId="7" borderId="3" xfId="0" applyNumberFormat="1" applyFont="1" applyFill="1" applyBorder="1" applyAlignment="1">
      <alignment horizontal="center"/>
    </xf>
    <xf numFmtId="165" fontId="3" fillId="8" borderId="4" xfId="0" applyNumberFormat="1" applyFont="1" applyFill="1" applyBorder="1" applyAlignment="1">
      <alignment horizontal="center"/>
    </xf>
    <xf numFmtId="166" fontId="3" fillId="0" borderId="22" xfId="0" applyNumberFormat="1" applyFont="1" applyBorder="1" applyAlignment="1">
      <alignment horizontal="center"/>
    </xf>
    <xf numFmtId="165" fontId="3" fillId="8" borderId="3" xfId="0" applyNumberFormat="1" applyFont="1" applyFill="1" applyBorder="1" applyAlignment="1">
      <alignment horizontal="center"/>
    </xf>
    <xf numFmtId="165" fontId="3" fillId="3" borderId="4" xfId="0" applyNumberFormat="1" applyFont="1" applyFill="1" applyBorder="1" applyAlignment="1">
      <alignment horizontal="center"/>
    </xf>
    <xf numFmtId="165" fontId="3" fillId="0" borderId="18" xfId="0" applyNumberFormat="1" applyFont="1" applyBorder="1" applyAlignment="1">
      <alignment horizontal="center"/>
    </xf>
    <xf numFmtId="165" fontId="3" fillId="4" borderId="21" xfId="0" applyNumberFormat="1" applyFont="1" applyFill="1" applyBorder="1" applyAlignment="1">
      <alignment horizontal="center"/>
    </xf>
    <xf numFmtId="10" fontId="3" fillId="0" borderId="19" xfId="0" applyNumberFormat="1" applyFont="1" applyBorder="1"/>
    <xf numFmtId="165" fontId="3" fillId="0" borderId="20" xfId="0" applyNumberFormat="1" applyFont="1" applyBorder="1" applyAlignment="1">
      <alignment horizontal="center"/>
    </xf>
    <xf numFmtId="164" fontId="3" fillId="0" borderId="19" xfId="0" applyNumberFormat="1" applyFont="1" applyBorder="1"/>
    <xf numFmtId="168" fontId="3" fillId="0" borderId="0" xfId="0" applyNumberFormat="1" applyFont="1" applyAlignment="1">
      <alignment horizontal="center"/>
    </xf>
    <xf numFmtId="165" fontId="3" fillId="4" borderId="18" xfId="0" applyNumberFormat="1" applyFont="1" applyFill="1" applyBorder="1" applyAlignment="1">
      <alignment horizontal="center"/>
    </xf>
    <xf numFmtId="165" fontId="3" fillId="5" borderId="18" xfId="0" applyNumberFormat="1" applyFont="1" applyFill="1" applyBorder="1" applyAlignment="1">
      <alignment horizontal="center"/>
    </xf>
    <xf numFmtId="165" fontId="3" fillId="5" borderId="21" xfId="0" applyNumberFormat="1" applyFont="1" applyFill="1" applyBorder="1" applyAlignment="1">
      <alignment horizontal="center"/>
    </xf>
    <xf numFmtId="165" fontId="3" fillId="6" borderId="18" xfId="0" applyNumberFormat="1" applyFont="1" applyFill="1" applyBorder="1" applyAlignment="1">
      <alignment horizontal="center"/>
    </xf>
    <xf numFmtId="165" fontId="3" fillId="6" borderId="21" xfId="0" applyNumberFormat="1" applyFont="1" applyFill="1" applyBorder="1" applyAlignment="1">
      <alignment horizontal="center"/>
    </xf>
    <xf numFmtId="165" fontId="3" fillId="8" borderId="18" xfId="0" applyNumberFormat="1" applyFont="1" applyFill="1" applyBorder="1" applyAlignment="1">
      <alignment horizontal="center"/>
    </xf>
    <xf numFmtId="165" fontId="3" fillId="8" borderId="21" xfId="0" applyNumberFormat="1" applyFont="1" applyFill="1" applyBorder="1" applyAlignment="1">
      <alignment horizontal="center"/>
    </xf>
    <xf numFmtId="10" fontId="6" fillId="2" borderId="19" xfId="0" applyNumberFormat="1" applyFont="1" applyFill="1" applyBorder="1"/>
    <xf numFmtId="164" fontId="6" fillId="2" borderId="19" xfId="0" applyNumberFormat="1" applyFont="1" applyFill="1" applyBorder="1"/>
    <xf numFmtId="0" fontId="10" fillId="0" borderId="3" xfId="0" applyFont="1" applyBorder="1"/>
    <xf numFmtId="0" fontId="10" fillId="0" borderId="2" xfId="0" applyFont="1" applyBorder="1"/>
    <xf numFmtId="164" fontId="10" fillId="0" borderId="2" xfId="0" applyNumberFormat="1" applyFont="1" applyBorder="1"/>
    <xf numFmtId="165" fontId="10" fillId="0" borderId="2" xfId="0" applyNumberFormat="1" applyFont="1" applyBorder="1"/>
    <xf numFmtId="0" fontId="10" fillId="2" borderId="0" xfId="0" applyFont="1" applyFill="1" applyAlignment="1">
      <alignment horizontal="center"/>
    </xf>
    <xf numFmtId="0" fontId="10" fillId="2" borderId="5" xfId="0" applyFont="1" applyFill="1" applyBorder="1" applyAlignment="1">
      <alignment horizontal="center"/>
    </xf>
    <xf numFmtId="0" fontId="19" fillId="2" borderId="3" xfId="0" applyFont="1" applyFill="1" applyBorder="1" applyAlignment="1">
      <alignment horizontal="center" vertical="center"/>
    </xf>
    <xf numFmtId="10" fontId="19" fillId="2" borderId="3" xfId="0" applyNumberFormat="1" applyFont="1" applyFill="1" applyBorder="1" applyAlignment="1">
      <alignment horizontal="center" vertical="center"/>
    </xf>
    <xf numFmtId="0" fontId="20" fillId="0" borderId="0" xfId="0" applyFont="1" applyAlignment="1">
      <alignment horizontal="center"/>
    </xf>
    <xf numFmtId="0" fontId="20" fillId="0" borderId="5" xfId="0" applyFont="1" applyBorder="1" applyAlignment="1">
      <alignment horizontal="center"/>
    </xf>
    <xf numFmtId="0" fontId="21" fillId="0" borderId="3" xfId="0" applyFont="1" applyBorder="1"/>
    <xf numFmtId="0" fontId="20" fillId="0" borderId="3" xfId="0" applyFont="1" applyBorder="1"/>
    <xf numFmtId="165" fontId="20" fillId="0" borderId="3" xfId="0" applyNumberFormat="1" applyFont="1" applyBorder="1"/>
    <xf numFmtId="0" fontId="22" fillId="0" borderId="0" xfId="0" applyFont="1" applyAlignment="1">
      <alignment horizontal="center"/>
    </xf>
    <xf numFmtId="0" fontId="22" fillId="0" borderId="5" xfId="0" applyFont="1" applyBorder="1" applyAlignment="1">
      <alignment horizontal="center"/>
    </xf>
    <xf numFmtId="165" fontId="22" fillId="0" borderId="3" xfId="0" applyNumberFormat="1" applyFont="1" applyBorder="1" applyAlignment="1">
      <alignment horizontal="left"/>
    </xf>
    <xf numFmtId="0" fontId="22" fillId="0" borderId="3" xfId="0" applyFont="1" applyBorder="1"/>
    <xf numFmtId="165" fontId="22" fillId="0" borderId="3" xfId="0" applyNumberFormat="1" applyFont="1" applyBorder="1"/>
    <xf numFmtId="9" fontId="7" fillId="0" borderId="3" xfId="0" applyNumberFormat="1" applyFont="1" applyBorder="1" applyAlignment="1">
      <alignment horizontal="left"/>
    </xf>
    <xf numFmtId="0" fontId="23" fillId="0" borderId="0" xfId="0" applyFont="1"/>
    <xf numFmtId="0" fontId="10" fillId="0" borderId="5" xfId="0" applyFont="1" applyBorder="1" applyAlignment="1">
      <alignment horizontal="center"/>
    </xf>
    <xf numFmtId="0" fontId="24" fillId="0" borderId="3" xfId="0" applyFont="1" applyBorder="1"/>
    <xf numFmtId="165" fontId="10" fillId="0" borderId="3" xfId="0" applyNumberFormat="1" applyFont="1" applyBorder="1"/>
    <xf numFmtId="0" fontId="12" fillId="0" borderId="0" xfId="0" applyFont="1" applyAlignment="1">
      <alignment horizontal="center"/>
    </xf>
    <xf numFmtId="0" fontId="12" fillId="0" borderId="5" xfId="0" applyFont="1" applyBorder="1" applyAlignment="1">
      <alignment horizontal="center"/>
    </xf>
    <xf numFmtId="9" fontId="6" fillId="0" borderId="6" xfId="0" applyNumberFormat="1" applyFont="1" applyBorder="1" applyAlignment="1">
      <alignment horizontal="left"/>
    </xf>
    <xf numFmtId="0" fontId="12" fillId="0" borderId="6" xfId="0" applyFont="1" applyBorder="1"/>
    <xf numFmtId="165" fontId="12" fillId="0" borderId="6" xfId="0" applyNumberFormat="1" applyFont="1" applyBorder="1"/>
    <xf numFmtId="0" fontId="12" fillId="0" borderId="3" xfId="0" applyFont="1" applyBorder="1"/>
    <xf numFmtId="0" fontId="10" fillId="0" borderId="7" xfId="0" applyFont="1" applyBorder="1" applyAlignment="1">
      <alignment horizontal="center"/>
    </xf>
    <xf numFmtId="0" fontId="25" fillId="0" borderId="8" xfId="0" applyFont="1" applyBorder="1" applyAlignment="1">
      <alignment horizontal="center"/>
    </xf>
    <xf numFmtId="165" fontId="25" fillId="0" borderId="12" xfId="0" applyNumberFormat="1" applyFont="1" applyBorder="1" applyAlignment="1">
      <alignment horizontal="center"/>
    </xf>
    <xf numFmtId="165" fontId="25" fillId="0" borderId="13" xfId="0" applyNumberFormat="1" applyFont="1" applyBorder="1" applyAlignment="1">
      <alignment horizontal="center"/>
    </xf>
    <xf numFmtId="0" fontId="12" fillId="0" borderId="0" xfId="0" applyFont="1" applyAlignment="1">
      <alignment horizontal="center" wrapText="1"/>
    </xf>
    <xf numFmtId="0" fontId="12" fillId="0" borderId="14" xfId="0" applyFont="1" applyBorder="1" applyAlignment="1">
      <alignment horizontal="center" wrapText="1"/>
    </xf>
    <xf numFmtId="0" fontId="12" fillId="0" borderId="15" xfId="0" applyFont="1" applyBorder="1" applyAlignment="1">
      <alignment horizontal="center" wrapText="1"/>
    </xf>
    <xf numFmtId="0" fontId="12" fillId="0" borderId="6" xfId="0" applyFont="1" applyBorder="1" applyAlignment="1">
      <alignment horizontal="center" wrapText="1"/>
    </xf>
    <xf numFmtId="0" fontId="12" fillId="0" borderId="16" xfId="0" applyFont="1" applyBorder="1" applyAlignment="1">
      <alignment horizontal="center" wrapText="1"/>
    </xf>
    <xf numFmtId="164" fontId="12" fillId="0" borderId="15" xfId="0" applyNumberFormat="1" applyFont="1" applyBorder="1" applyAlignment="1">
      <alignment horizontal="center" wrapText="1"/>
    </xf>
    <xf numFmtId="165" fontId="12" fillId="0" borderId="0" xfId="0" applyNumberFormat="1" applyFont="1" applyAlignment="1">
      <alignment horizontal="center" wrapText="1"/>
    </xf>
    <xf numFmtId="0" fontId="12" fillId="0" borderId="17" xfId="0" applyFont="1" applyBorder="1" applyAlignment="1">
      <alignment horizontal="center" wrapText="1"/>
    </xf>
    <xf numFmtId="168" fontId="11" fillId="0" borderId="6" xfId="0" applyNumberFormat="1" applyFont="1" applyBorder="1"/>
    <xf numFmtId="3" fontId="12" fillId="2" borderId="3" xfId="0" applyNumberFormat="1" applyFont="1" applyFill="1" applyBorder="1" applyAlignment="1">
      <alignment horizontal="center"/>
    </xf>
    <xf numFmtId="167" fontId="12" fillId="2" borderId="22" xfId="0" applyNumberFormat="1" applyFont="1" applyFill="1" applyBorder="1" applyAlignment="1">
      <alignment horizontal="center"/>
    </xf>
    <xf numFmtId="10" fontId="12" fillId="2" borderId="3" xfId="0" applyNumberFormat="1" applyFont="1" applyFill="1" applyBorder="1" applyAlignment="1">
      <alignment horizontal="center"/>
    </xf>
    <xf numFmtId="10" fontId="12" fillId="2" borderId="4" xfId="0" applyNumberFormat="1" applyFont="1" applyFill="1" applyBorder="1" applyAlignment="1">
      <alignment horizontal="center"/>
    </xf>
    <xf numFmtId="9" fontId="11" fillId="2" borderId="22" xfId="0" applyNumberFormat="1" applyFont="1" applyFill="1" applyBorder="1"/>
    <xf numFmtId="165" fontId="12" fillId="2" borderId="4" xfId="0" applyNumberFormat="1" applyFont="1" applyFill="1" applyBorder="1" applyAlignment="1">
      <alignment horizontal="center"/>
    </xf>
    <xf numFmtId="10" fontId="13" fillId="2" borderId="22" xfId="0" applyNumberFormat="1" applyFont="1" applyFill="1" applyBorder="1" applyAlignment="1">
      <alignment horizontal="center"/>
    </xf>
    <xf numFmtId="168" fontId="10" fillId="0" borderId="0" xfId="0" applyNumberFormat="1" applyFont="1" applyAlignment="1">
      <alignment horizontal="center"/>
    </xf>
    <xf numFmtId="2" fontId="10" fillId="0" borderId="21" xfId="0" applyNumberFormat="1" applyFont="1" applyBorder="1" applyAlignment="1">
      <alignment horizontal="center"/>
    </xf>
    <xf numFmtId="164" fontId="10" fillId="0" borderId="21" xfId="0" applyNumberFormat="1" applyFont="1" applyBorder="1" applyAlignment="1">
      <alignment horizontal="center"/>
    </xf>
    <xf numFmtId="10" fontId="10" fillId="0" borderId="23" xfId="0" applyNumberFormat="1" applyFont="1" applyBorder="1" applyAlignment="1">
      <alignment horizontal="center"/>
    </xf>
    <xf numFmtId="165" fontId="10" fillId="0" borderId="18" xfId="0" applyNumberFormat="1" applyFont="1" applyBorder="1" applyAlignment="1">
      <alignment horizontal="center"/>
    </xf>
    <xf numFmtId="10" fontId="10" fillId="0" borderId="21" xfId="0" applyNumberFormat="1" applyFont="1" applyBorder="1" applyAlignment="1">
      <alignment horizontal="center"/>
    </xf>
    <xf numFmtId="4" fontId="10" fillId="0" borderId="21" xfId="0" applyNumberFormat="1" applyFont="1" applyBorder="1" applyAlignment="1">
      <alignment horizontal="center"/>
    </xf>
    <xf numFmtId="10" fontId="10" fillId="0" borderId="20" xfId="0" applyNumberFormat="1" applyFont="1" applyBorder="1" applyAlignment="1">
      <alignment horizontal="center"/>
    </xf>
    <xf numFmtId="165" fontId="10" fillId="0" borderId="20" xfId="0" applyNumberFormat="1" applyFont="1" applyBorder="1" applyAlignment="1">
      <alignment horizontal="center"/>
    </xf>
    <xf numFmtId="164" fontId="10" fillId="0" borderId="20" xfId="0" applyNumberFormat="1" applyFont="1" applyBorder="1" applyAlignment="1">
      <alignment horizontal="center"/>
    </xf>
    <xf numFmtId="165" fontId="10" fillId="8" borderId="18" xfId="0" applyNumberFormat="1" applyFont="1" applyFill="1" applyBorder="1" applyAlignment="1">
      <alignment horizontal="center"/>
    </xf>
    <xf numFmtId="165" fontId="10" fillId="8" borderId="21" xfId="0" applyNumberFormat="1" applyFont="1" applyFill="1" applyBorder="1" applyAlignment="1">
      <alignment horizontal="center"/>
    </xf>
    <xf numFmtId="0" fontId="10" fillId="0" borderId="24" xfId="0" applyFont="1" applyBorder="1" applyAlignment="1">
      <alignment horizontal="center"/>
    </xf>
    <xf numFmtId="3" fontId="10" fillId="0" borderId="2" xfId="0" applyNumberFormat="1" applyFont="1" applyBorder="1" applyAlignment="1">
      <alignment horizontal="center"/>
    </xf>
    <xf numFmtId="165" fontId="10" fillId="8" borderId="2" xfId="0" applyNumberFormat="1" applyFont="1" applyFill="1" applyBorder="1" applyAlignment="1">
      <alignment horizontal="center"/>
    </xf>
    <xf numFmtId="0" fontId="11" fillId="0" borderId="25" xfId="0" applyFont="1" applyBorder="1"/>
    <xf numFmtId="0" fontId="10" fillId="0" borderId="26" xfId="0" applyFont="1" applyBorder="1" applyAlignment="1">
      <alignment horizontal="center"/>
    </xf>
    <xf numFmtId="165" fontId="10" fillId="9" borderId="2" xfId="0" applyNumberFormat="1" applyFont="1" applyFill="1" applyBorder="1" applyAlignment="1">
      <alignment horizontal="center"/>
    </xf>
    <xf numFmtId="168" fontId="11" fillId="0" borderId="0" xfId="0" applyNumberFormat="1" applyFont="1"/>
    <xf numFmtId="169" fontId="12" fillId="2" borderId="22" xfId="0" applyNumberFormat="1" applyFont="1" applyFill="1" applyBorder="1" applyAlignment="1">
      <alignment horizontal="center"/>
    </xf>
    <xf numFmtId="165" fontId="11" fillId="9" borderId="18" xfId="0" applyNumberFormat="1" applyFont="1" applyFill="1" applyBorder="1" applyAlignment="1">
      <alignment horizontal="center"/>
    </xf>
    <xf numFmtId="0" fontId="11" fillId="0" borderId="2" xfId="0" applyFont="1" applyBorder="1" applyAlignment="1">
      <alignment horizontal="center"/>
    </xf>
    <xf numFmtId="3" fontId="11" fillId="0" borderId="2" xfId="0" applyNumberFormat="1" applyFont="1" applyBorder="1" applyAlignment="1">
      <alignment horizontal="center"/>
    </xf>
    <xf numFmtId="165" fontId="11" fillId="0" borderId="18" xfId="0" applyNumberFormat="1" applyFont="1" applyBorder="1" applyAlignment="1">
      <alignment horizontal="center"/>
    </xf>
    <xf numFmtId="165" fontId="11" fillId="9" borderId="2" xfId="0" applyNumberFormat="1" applyFont="1" applyFill="1" applyBorder="1" applyAlignment="1">
      <alignment horizontal="center"/>
    </xf>
    <xf numFmtId="2" fontId="3" fillId="0" borderId="21" xfId="0" applyNumberFormat="1" applyFont="1" applyBorder="1" applyAlignment="1">
      <alignment horizontal="center"/>
    </xf>
    <xf numFmtId="164" fontId="3" fillId="0" borderId="21" xfId="0" applyNumberFormat="1" applyFont="1" applyBorder="1" applyAlignment="1">
      <alignment horizontal="center"/>
    </xf>
    <xf numFmtId="10" fontId="3" fillId="0" borderId="23" xfId="0" applyNumberFormat="1" applyFont="1" applyBorder="1" applyAlignment="1">
      <alignment horizontal="center"/>
    </xf>
    <xf numFmtId="10" fontId="3" fillId="0" borderId="21" xfId="0" applyNumberFormat="1" applyFont="1" applyBorder="1" applyAlignment="1">
      <alignment horizontal="center"/>
    </xf>
    <xf numFmtId="4" fontId="3" fillId="0" borderId="21" xfId="0" applyNumberFormat="1" applyFont="1" applyBorder="1" applyAlignment="1">
      <alignment horizontal="center"/>
    </xf>
    <xf numFmtId="10" fontId="3" fillId="0" borderId="20" xfId="0" applyNumberFormat="1" applyFont="1" applyBorder="1" applyAlignment="1">
      <alignment horizontal="center"/>
    </xf>
    <xf numFmtId="164" fontId="3" fillId="0" borderId="20" xfId="0" applyNumberFormat="1" applyFont="1" applyBorder="1" applyAlignment="1">
      <alignment horizontal="center"/>
    </xf>
    <xf numFmtId="0" fontId="3" fillId="0" borderId="2" xfId="0" applyFont="1" applyBorder="1" applyAlignment="1">
      <alignment horizontal="center"/>
    </xf>
    <xf numFmtId="3" fontId="3" fillId="0" borderId="2" xfId="0" applyNumberFormat="1" applyFont="1" applyBorder="1" applyAlignment="1">
      <alignment horizontal="center"/>
    </xf>
    <xf numFmtId="165" fontId="3" fillId="9" borderId="2" xfId="0" applyNumberFormat="1" applyFont="1" applyFill="1" applyBorder="1" applyAlignment="1">
      <alignment horizontal="center"/>
    </xf>
    <xf numFmtId="0" fontId="10" fillId="0" borderId="0" xfId="0" applyFont="1"/>
    <xf numFmtId="10" fontId="11" fillId="0" borderId="18" xfId="0" applyNumberFormat="1" applyFont="1" applyBorder="1" applyAlignment="1">
      <alignment horizontal="center"/>
    </xf>
    <xf numFmtId="0" fontId="11" fillId="0" borderId="0" xfId="0" applyFont="1" applyAlignment="1">
      <alignment horizontal="center"/>
    </xf>
    <xf numFmtId="10" fontId="15" fillId="2" borderId="22" xfId="0" applyNumberFormat="1" applyFont="1" applyFill="1" applyBorder="1" applyAlignment="1">
      <alignment horizontal="center"/>
    </xf>
    <xf numFmtId="10" fontId="15" fillId="2" borderId="3" xfId="0" applyNumberFormat="1" applyFont="1" applyFill="1" applyBorder="1" applyAlignment="1">
      <alignment horizontal="center"/>
    </xf>
    <xf numFmtId="167" fontId="6" fillId="2" borderId="19" xfId="0" applyNumberFormat="1" applyFont="1" applyFill="1" applyBorder="1" applyAlignment="1">
      <alignment horizontal="center"/>
    </xf>
    <xf numFmtId="10" fontId="6" fillId="2" borderId="20" xfId="0" applyNumberFormat="1" applyFont="1" applyFill="1" applyBorder="1" applyAlignment="1">
      <alignment horizontal="center"/>
    </xf>
    <xf numFmtId="9" fontId="6" fillId="2" borderId="19" xfId="0" applyNumberFormat="1" applyFont="1" applyFill="1" applyBorder="1" applyAlignment="1">
      <alignment horizontal="center"/>
    </xf>
    <xf numFmtId="4" fontId="12" fillId="2" borderId="3" xfId="0" applyNumberFormat="1" applyFont="1" applyFill="1" applyBorder="1" applyAlignment="1">
      <alignment horizontal="center"/>
    </xf>
    <xf numFmtId="164" fontId="12" fillId="2" borderId="22" xfId="0" applyNumberFormat="1" applyFont="1" applyFill="1" applyBorder="1" applyAlignment="1">
      <alignment horizontal="center"/>
    </xf>
    <xf numFmtId="165" fontId="10" fillId="12" borderId="18" xfId="0" applyNumberFormat="1" applyFont="1" applyFill="1" applyBorder="1" applyAlignment="1">
      <alignment horizontal="center"/>
    </xf>
    <xf numFmtId="165" fontId="3" fillId="4" borderId="20" xfId="0" applyNumberFormat="1" applyFont="1" applyFill="1" applyBorder="1" applyAlignment="1">
      <alignment horizontal="center"/>
    </xf>
    <xf numFmtId="165" fontId="3" fillId="6" borderId="20" xfId="0" applyNumberFormat="1" applyFont="1" applyFill="1" applyBorder="1" applyAlignment="1">
      <alignment horizontal="center"/>
    </xf>
    <xf numFmtId="165" fontId="3" fillId="7" borderId="18" xfId="0" applyNumberFormat="1" applyFont="1" applyFill="1" applyBorder="1" applyAlignment="1">
      <alignment horizontal="center"/>
    </xf>
    <xf numFmtId="165" fontId="3" fillId="7" borderId="21" xfId="0" applyNumberFormat="1" applyFont="1" applyFill="1" applyBorder="1" applyAlignment="1">
      <alignment horizontal="center"/>
    </xf>
    <xf numFmtId="165" fontId="3" fillId="8" borderId="20" xfId="0" applyNumberFormat="1" applyFont="1" applyFill="1" applyBorder="1" applyAlignment="1">
      <alignment horizontal="center"/>
    </xf>
    <xf numFmtId="3" fontId="6" fillId="2" borderId="3" xfId="0" applyNumberFormat="1" applyFont="1" applyFill="1" applyBorder="1" applyAlignment="1">
      <alignment horizontal="center"/>
    </xf>
    <xf numFmtId="0" fontId="26" fillId="0" borderId="0" xfId="0" applyFont="1" applyAlignment="1">
      <alignment horizontal="center"/>
    </xf>
    <xf numFmtId="0" fontId="26" fillId="0" borderId="5" xfId="0" applyFont="1" applyBorder="1" applyAlignment="1">
      <alignment horizontal="center"/>
    </xf>
    <xf numFmtId="0" fontId="27" fillId="0" borderId="3" xfId="0" applyFont="1" applyBorder="1"/>
    <xf numFmtId="0" fontId="26" fillId="0" borderId="0" xfId="0" applyFont="1"/>
    <xf numFmtId="0" fontId="26" fillId="0" borderId="3" xfId="0" applyFont="1" applyBorder="1"/>
    <xf numFmtId="165" fontId="26" fillId="0" borderId="3" xfId="0" applyNumberFormat="1" applyFont="1" applyBorder="1"/>
    <xf numFmtId="0" fontId="28" fillId="0" borderId="0" xfId="0" applyFont="1" applyAlignment="1">
      <alignment horizontal="center"/>
    </xf>
    <xf numFmtId="0" fontId="28" fillId="0" borderId="5" xfId="0" applyFont="1" applyBorder="1" applyAlignment="1">
      <alignment horizontal="center"/>
    </xf>
    <xf numFmtId="165" fontId="28" fillId="0" borderId="3" xfId="0" applyNumberFormat="1" applyFont="1" applyBorder="1" applyAlignment="1">
      <alignment horizontal="left"/>
    </xf>
    <xf numFmtId="0" fontId="28" fillId="0" borderId="0" xfId="0" applyFont="1"/>
    <xf numFmtId="0" fontId="28" fillId="0" borderId="3" xfId="0" applyFont="1" applyBorder="1"/>
    <xf numFmtId="165" fontId="28" fillId="0" borderId="3" xfId="0" applyNumberFormat="1" applyFont="1" applyBorder="1"/>
    <xf numFmtId="9" fontId="29" fillId="0" borderId="0" xfId="0" applyNumberFormat="1" applyFont="1" applyAlignment="1">
      <alignment horizontal="center"/>
    </xf>
    <xf numFmtId="9" fontId="29" fillId="0" borderId="5" xfId="0" applyNumberFormat="1" applyFont="1" applyBorder="1" applyAlignment="1">
      <alignment horizontal="center"/>
    </xf>
    <xf numFmtId="10" fontId="30" fillId="0" borderId="3" xfId="0" applyNumberFormat="1" applyFont="1" applyBorder="1" applyAlignment="1">
      <alignment horizontal="left"/>
    </xf>
    <xf numFmtId="0" fontId="29" fillId="0" borderId="0" xfId="0" applyFont="1"/>
    <xf numFmtId="9" fontId="29" fillId="0" borderId="3" xfId="0" applyNumberFormat="1" applyFont="1" applyBorder="1"/>
    <xf numFmtId="0" fontId="31" fillId="0" borderId="3" xfId="0" applyFont="1" applyBorder="1"/>
    <xf numFmtId="0" fontId="29" fillId="0" borderId="0" xfId="0" applyFont="1" applyAlignment="1">
      <alignment horizontal="center"/>
    </xf>
    <xf numFmtId="0" fontId="29" fillId="0" borderId="5" xfId="0" applyFont="1" applyBorder="1" applyAlignment="1">
      <alignment horizontal="center"/>
    </xf>
    <xf numFmtId="10" fontId="29" fillId="0" borderId="6" xfId="0" applyNumberFormat="1" applyFont="1" applyBorder="1" applyAlignment="1">
      <alignment horizontal="left"/>
    </xf>
    <xf numFmtId="0" fontId="29" fillId="0" borderId="6" xfId="0" applyFont="1" applyBorder="1"/>
    <xf numFmtId="165" fontId="29" fillId="0" borderId="6" xfId="0" applyNumberFormat="1" applyFont="1" applyBorder="1"/>
    <xf numFmtId="0" fontId="29" fillId="0" borderId="3" xfId="0" applyFont="1" applyBorder="1"/>
    <xf numFmtId="0" fontId="3" fillId="0" borderId="27" xfId="0" applyFont="1" applyBorder="1" applyAlignment="1">
      <alignment horizontal="center"/>
    </xf>
    <xf numFmtId="164" fontId="6" fillId="2" borderId="20" xfId="0" applyNumberFormat="1" applyFont="1" applyFill="1" applyBorder="1" applyAlignment="1">
      <alignment horizontal="center"/>
    </xf>
    <xf numFmtId="165" fontId="3" fillId="11" borderId="18" xfId="0" applyNumberFormat="1" applyFont="1" applyFill="1" applyBorder="1" applyAlignment="1">
      <alignment horizontal="center"/>
    </xf>
    <xf numFmtId="165" fontId="3" fillId="11" borderId="21" xfId="0" applyNumberFormat="1" applyFont="1" applyFill="1" applyBorder="1" applyAlignment="1">
      <alignment horizontal="center"/>
    </xf>
    <xf numFmtId="165" fontId="3" fillId="11" borderId="20" xfId="0" applyNumberFormat="1" applyFont="1" applyFill="1" applyBorder="1" applyAlignment="1">
      <alignment horizontal="center"/>
    </xf>
    <xf numFmtId="165" fontId="10" fillId="13" borderId="18" xfId="0" applyNumberFormat="1" applyFont="1" applyFill="1" applyBorder="1" applyAlignment="1">
      <alignment horizontal="center"/>
    </xf>
    <xf numFmtId="165" fontId="3" fillId="14" borderId="18" xfId="0" applyNumberFormat="1" applyFont="1" applyFill="1" applyBorder="1" applyAlignment="1">
      <alignment horizontal="center"/>
    </xf>
    <xf numFmtId="165" fontId="3" fillId="14" borderId="21" xfId="0" applyNumberFormat="1" applyFont="1" applyFill="1" applyBorder="1" applyAlignment="1">
      <alignment horizontal="center"/>
    </xf>
    <xf numFmtId="165" fontId="3" fillId="14" borderId="20" xfId="0" applyNumberFormat="1" applyFont="1" applyFill="1" applyBorder="1" applyAlignment="1">
      <alignment horizontal="center"/>
    </xf>
    <xf numFmtId="0" fontId="3" fillId="0" borderId="1" xfId="0" applyFont="1" applyBorder="1" applyAlignment="1">
      <alignment horizontal="center"/>
    </xf>
    <xf numFmtId="165" fontId="3" fillId="2" borderId="18" xfId="0" applyNumberFormat="1" applyFont="1" applyFill="1" applyBorder="1" applyAlignment="1">
      <alignment horizontal="center"/>
    </xf>
    <xf numFmtId="165" fontId="3" fillId="2" borderId="21" xfId="0" applyNumberFormat="1" applyFont="1" applyFill="1" applyBorder="1" applyAlignment="1">
      <alignment horizontal="center"/>
    </xf>
    <xf numFmtId="165" fontId="3" fillId="2" borderId="20" xfId="0" applyNumberFormat="1" applyFont="1" applyFill="1" applyBorder="1" applyAlignment="1">
      <alignment horizontal="center"/>
    </xf>
    <xf numFmtId="165" fontId="3" fillId="15" borderId="18" xfId="0" applyNumberFormat="1" applyFont="1" applyFill="1" applyBorder="1" applyAlignment="1">
      <alignment horizontal="center"/>
    </xf>
    <xf numFmtId="165" fontId="3" fillId="15" borderId="21" xfId="0" applyNumberFormat="1" applyFont="1" applyFill="1" applyBorder="1" applyAlignment="1">
      <alignment horizontal="center"/>
    </xf>
    <xf numFmtId="165" fontId="3" fillId="15" borderId="20" xfId="0" applyNumberFormat="1" applyFont="1" applyFill="1" applyBorder="1" applyAlignment="1">
      <alignment horizontal="center"/>
    </xf>
    <xf numFmtId="165" fontId="3" fillId="16" borderId="18" xfId="0" applyNumberFormat="1" applyFont="1" applyFill="1" applyBorder="1" applyAlignment="1">
      <alignment horizontal="center"/>
    </xf>
    <xf numFmtId="165" fontId="3" fillId="16" borderId="21" xfId="0" applyNumberFormat="1" applyFont="1" applyFill="1" applyBorder="1" applyAlignment="1">
      <alignment horizontal="center"/>
    </xf>
    <xf numFmtId="165" fontId="3" fillId="16" borderId="20" xfId="0" applyNumberFormat="1" applyFont="1" applyFill="1" applyBorder="1" applyAlignment="1">
      <alignment horizontal="center"/>
    </xf>
    <xf numFmtId="165" fontId="4" fillId="5" borderId="20" xfId="0" applyNumberFormat="1" applyFont="1" applyFill="1" applyBorder="1" applyAlignment="1">
      <alignment horizontal="center"/>
    </xf>
    <xf numFmtId="164" fontId="12" fillId="2" borderId="4" xfId="0" applyNumberFormat="1" applyFont="1" applyFill="1" applyBorder="1" applyAlignment="1">
      <alignment horizontal="center"/>
    </xf>
    <xf numFmtId="165" fontId="12" fillId="2" borderId="28" xfId="0" applyNumberFormat="1" applyFont="1" applyFill="1" applyBorder="1" applyAlignment="1">
      <alignment horizontal="center"/>
    </xf>
    <xf numFmtId="165" fontId="10" fillId="11" borderId="20" xfId="0" applyNumberFormat="1" applyFont="1" applyFill="1" applyBorder="1" applyAlignment="1">
      <alignment horizontal="center"/>
    </xf>
    <xf numFmtId="165" fontId="10" fillId="14" borderId="18" xfId="0" applyNumberFormat="1" applyFont="1" applyFill="1" applyBorder="1" applyAlignment="1">
      <alignment horizontal="center"/>
    </xf>
    <xf numFmtId="165" fontId="10" fillId="14" borderId="21" xfId="0" applyNumberFormat="1" applyFont="1" applyFill="1" applyBorder="1" applyAlignment="1">
      <alignment horizontal="center"/>
    </xf>
    <xf numFmtId="165" fontId="10" fillId="14" borderId="20" xfId="0" applyNumberFormat="1" applyFont="1" applyFill="1" applyBorder="1" applyAlignment="1">
      <alignment horizontal="center"/>
    </xf>
    <xf numFmtId="165" fontId="10" fillId="2" borderId="18" xfId="0" applyNumberFormat="1" applyFont="1" applyFill="1" applyBorder="1" applyAlignment="1">
      <alignment horizontal="center"/>
    </xf>
    <xf numFmtId="165" fontId="10" fillId="2" borderId="21" xfId="0" applyNumberFormat="1" applyFont="1" applyFill="1" applyBorder="1" applyAlignment="1">
      <alignment horizontal="center"/>
    </xf>
    <xf numFmtId="165" fontId="10" fillId="2" borderId="20" xfId="0" applyNumberFormat="1" applyFont="1" applyFill="1" applyBorder="1" applyAlignment="1">
      <alignment horizontal="center"/>
    </xf>
    <xf numFmtId="165" fontId="10" fillId="15" borderId="18" xfId="0" applyNumberFormat="1" applyFont="1" applyFill="1" applyBorder="1" applyAlignment="1">
      <alignment horizontal="center"/>
    </xf>
    <xf numFmtId="165" fontId="10" fillId="15" borderId="21" xfId="0" applyNumberFormat="1" applyFont="1" applyFill="1" applyBorder="1" applyAlignment="1">
      <alignment horizontal="center"/>
    </xf>
    <xf numFmtId="165" fontId="10" fillId="15" borderId="20" xfId="0" applyNumberFormat="1" applyFont="1" applyFill="1" applyBorder="1" applyAlignment="1">
      <alignment horizontal="center"/>
    </xf>
    <xf numFmtId="165" fontId="10" fillId="16" borderId="18" xfId="0" applyNumberFormat="1" applyFont="1" applyFill="1" applyBorder="1" applyAlignment="1">
      <alignment horizontal="center"/>
    </xf>
    <xf numFmtId="165" fontId="10" fillId="16" borderId="21" xfId="0" applyNumberFormat="1" applyFont="1" applyFill="1" applyBorder="1" applyAlignment="1">
      <alignment horizontal="center"/>
    </xf>
    <xf numFmtId="165" fontId="10" fillId="16" borderId="20" xfId="0" applyNumberFormat="1" applyFont="1" applyFill="1" applyBorder="1" applyAlignment="1">
      <alignment horizontal="center"/>
    </xf>
    <xf numFmtId="165" fontId="10" fillId="3" borderId="18" xfId="0" applyNumberFormat="1" applyFont="1" applyFill="1" applyBorder="1" applyAlignment="1">
      <alignment horizontal="center" wrapText="1"/>
    </xf>
    <xf numFmtId="165" fontId="3" fillId="3" borderId="18" xfId="0" applyNumberFormat="1" applyFont="1" applyFill="1" applyBorder="1" applyAlignment="1">
      <alignment horizontal="center" wrapText="1"/>
    </xf>
    <xf numFmtId="164" fontId="6" fillId="2" borderId="4" xfId="0" applyNumberFormat="1" applyFont="1" applyFill="1" applyBorder="1" applyAlignment="1">
      <alignment horizontal="center"/>
    </xf>
    <xf numFmtId="165" fontId="6" fillId="2" borderId="28" xfId="0" applyNumberFormat="1" applyFont="1" applyFill="1" applyBorder="1" applyAlignment="1">
      <alignment horizontal="center"/>
    </xf>
    <xf numFmtId="165" fontId="10" fillId="13" borderId="21" xfId="0" applyNumberFormat="1" applyFont="1" applyFill="1" applyBorder="1" applyAlignment="1">
      <alignment horizontal="center"/>
    </xf>
    <xf numFmtId="0" fontId="10" fillId="0" borderId="1" xfId="0" applyFont="1" applyBorder="1" applyAlignment="1">
      <alignment horizontal="center"/>
    </xf>
    <xf numFmtId="166" fontId="3" fillId="0" borderId="19" xfId="0" applyNumberFormat="1" applyFont="1" applyBorder="1" applyAlignment="1">
      <alignment horizontal="center"/>
    </xf>
    <xf numFmtId="0" fontId="3" fillId="0" borderId="19" xfId="0" applyFont="1" applyBorder="1" applyAlignment="1">
      <alignment horizontal="center"/>
    </xf>
    <xf numFmtId="165" fontId="3" fillId="3" borderId="2" xfId="0" applyNumberFormat="1" applyFont="1" applyFill="1" applyBorder="1" applyAlignment="1">
      <alignment horizontal="center"/>
    </xf>
    <xf numFmtId="164" fontId="3" fillId="0" borderId="19" xfId="0" applyNumberFormat="1" applyFont="1" applyBorder="1" applyAlignment="1">
      <alignment horizontal="right"/>
    </xf>
    <xf numFmtId="10" fontId="3" fillId="0" borderId="2" xfId="0" applyNumberFormat="1" applyFont="1" applyBorder="1"/>
    <xf numFmtId="165" fontId="3" fillId="4" borderId="3" xfId="0" applyNumberFormat="1" applyFont="1" applyFill="1" applyBorder="1" applyAlignment="1">
      <alignment horizontal="center"/>
    </xf>
    <xf numFmtId="3" fontId="3" fillId="0" borderId="3" xfId="0" applyNumberFormat="1" applyFont="1" applyBorder="1" applyAlignment="1">
      <alignment horizontal="center"/>
    </xf>
    <xf numFmtId="165" fontId="3" fillId="4" borderId="4" xfId="0" applyNumberFormat="1" applyFont="1" applyFill="1" applyBorder="1" applyAlignment="1">
      <alignment horizontal="center"/>
    </xf>
    <xf numFmtId="164" fontId="3" fillId="0" borderId="22" xfId="0" applyNumberFormat="1" applyFont="1" applyBorder="1" applyAlignment="1">
      <alignment horizontal="right"/>
    </xf>
    <xf numFmtId="49" fontId="6" fillId="2" borderId="22" xfId="0" applyNumberFormat="1" applyFont="1" applyFill="1" applyBorder="1" applyAlignment="1">
      <alignment horizontal="center"/>
    </xf>
    <xf numFmtId="10" fontId="3" fillId="2" borderId="22" xfId="0" applyNumberFormat="1" applyFont="1" applyFill="1" applyBorder="1"/>
    <xf numFmtId="165" fontId="10" fillId="3" borderId="2" xfId="0" applyNumberFormat="1" applyFont="1" applyFill="1" applyBorder="1" applyAlignment="1">
      <alignment horizontal="center"/>
    </xf>
    <xf numFmtId="166" fontId="11" fillId="0" borderId="22" xfId="0" applyNumberFormat="1" applyFont="1" applyBorder="1"/>
    <xf numFmtId="0" fontId="10" fillId="0" borderId="22" xfId="0" applyFont="1" applyBorder="1" applyAlignment="1">
      <alignment horizontal="center"/>
    </xf>
    <xf numFmtId="165" fontId="10" fillId="4" borderId="3" xfId="0" applyNumberFormat="1" applyFont="1" applyFill="1" applyBorder="1" applyAlignment="1">
      <alignment horizontal="center"/>
    </xf>
    <xf numFmtId="0" fontId="10" fillId="0" borderId="3" xfId="0" applyFont="1" applyBorder="1" applyAlignment="1">
      <alignment horizontal="center"/>
    </xf>
    <xf numFmtId="2" fontId="10" fillId="0" borderId="3" xfId="0" applyNumberFormat="1" applyFont="1" applyBorder="1" applyAlignment="1">
      <alignment horizontal="center"/>
    </xf>
    <xf numFmtId="164" fontId="10" fillId="0" borderId="3" xfId="0" applyNumberFormat="1" applyFont="1" applyBorder="1" applyAlignment="1">
      <alignment horizontal="center"/>
    </xf>
    <xf numFmtId="10" fontId="10" fillId="0" borderId="22" xfId="0" applyNumberFormat="1" applyFont="1" applyBorder="1" applyAlignment="1">
      <alignment horizontal="center"/>
    </xf>
    <xf numFmtId="10" fontId="10" fillId="0" borderId="3" xfId="0" applyNumberFormat="1" applyFont="1" applyBorder="1" applyAlignment="1">
      <alignment horizontal="center"/>
    </xf>
    <xf numFmtId="4" fontId="10" fillId="0" borderId="3" xfId="0" applyNumberFormat="1" applyFont="1" applyBorder="1" applyAlignment="1">
      <alignment horizontal="center"/>
    </xf>
    <xf numFmtId="165" fontId="10" fillId="4" borderId="4" xfId="0" applyNumberFormat="1" applyFont="1" applyFill="1" applyBorder="1" applyAlignment="1">
      <alignment horizontal="center"/>
    </xf>
    <xf numFmtId="164" fontId="10" fillId="0" borderId="22" xfId="0" applyNumberFormat="1" applyFont="1" applyBorder="1" applyAlignment="1">
      <alignment horizontal="center"/>
    </xf>
    <xf numFmtId="10" fontId="11" fillId="0" borderId="22" xfId="0" applyNumberFormat="1" applyFont="1" applyBorder="1"/>
    <xf numFmtId="10" fontId="11" fillId="0" borderId="3" xfId="0" applyNumberFormat="1" applyFont="1" applyBorder="1"/>
    <xf numFmtId="165" fontId="10" fillId="5" borderId="3" xfId="0" applyNumberFormat="1" applyFont="1" applyFill="1" applyBorder="1" applyAlignment="1">
      <alignment horizontal="center"/>
    </xf>
    <xf numFmtId="165" fontId="10" fillId="5" borderId="4" xfId="0" applyNumberFormat="1" applyFont="1" applyFill="1" applyBorder="1" applyAlignment="1">
      <alignment horizontal="center"/>
    </xf>
    <xf numFmtId="165" fontId="10" fillId="6" borderId="3" xfId="0" applyNumberFormat="1" applyFont="1" applyFill="1" applyBorder="1" applyAlignment="1">
      <alignment horizontal="center"/>
    </xf>
    <xf numFmtId="165" fontId="10" fillId="6" borderId="4" xfId="0" applyNumberFormat="1" applyFont="1" applyFill="1" applyBorder="1" applyAlignment="1">
      <alignment horizontal="center"/>
    </xf>
    <xf numFmtId="165" fontId="10" fillId="7" borderId="3" xfId="0" applyNumberFormat="1" applyFont="1" applyFill="1" applyBorder="1" applyAlignment="1">
      <alignment horizontal="center"/>
    </xf>
    <xf numFmtId="165" fontId="10" fillId="8" borderId="4" xfId="0" applyNumberFormat="1" applyFont="1" applyFill="1" applyBorder="1" applyAlignment="1">
      <alignment horizontal="center"/>
    </xf>
    <xf numFmtId="166" fontId="10" fillId="0" borderId="22" xfId="0" applyNumberFormat="1" applyFont="1" applyBorder="1" applyAlignment="1">
      <alignment horizontal="center"/>
    </xf>
    <xf numFmtId="165" fontId="10" fillId="8" borderId="3" xfId="0" applyNumberFormat="1" applyFont="1" applyFill="1" applyBorder="1" applyAlignment="1">
      <alignment horizontal="center"/>
    </xf>
    <xf numFmtId="165" fontId="10" fillId="3" borderId="4" xfId="0" applyNumberFormat="1" applyFont="1" applyFill="1" applyBorder="1" applyAlignment="1">
      <alignment horizontal="center"/>
    </xf>
    <xf numFmtId="165" fontId="10" fillId="9" borderId="3" xfId="0" applyNumberFormat="1" applyFont="1" applyFill="1" applyBorder="1" applyAlignment="1">
      <alignment horizontal="center"/>
    </xf>
    <xf numFmtId="3" fontId="10" fillId="0" borderId="3" xfId="0" applyNumberFormat="1" applyFont="1" applyBorder="1" applyAlignment="1">
      <alignment horizontal="center"/>
    </xf>
    <xf numFmtId="165" fontId="10" fillId="3" borderId="3" xfId="0" applyNumberFormat="1" applyFont="1" applyFill="1" applyBorder="1" applyAlignment="1">
      <alignment horizontal="center"/>
    </xf>
    <xf numFmtId="0" fontId="3" fillId="0" borderId="1" xfId="0" applyFont="1" applyBorder="1" applyAlignment="1">
      <alignment horizontal="left" wrapText="1"/>
    </xf>
    <xf numFmtId="0" fontId="34" fillId="0" borderId="0" xfId="0" applyFont="1" applyAlignment="1">
      <alignment horizontal="center"/>
    </xf>
    <xf numFmtId="0" fontId="34" fillId="0" borderId="5" xfId="0" applyFont="1" applyBorder="1" applyAlignment="1">
      <alignment horizontal="center"/>
    </xf>
    <xf numFmtId="0" fontId="35" fillId="0" borderId="3" xfId="0" applyFont="1" applyBorder="1"/>
    <xf numFmtId="0" fontId="34" fillId="0" borderId="0" xfId="0" applyFont="1"/>
    <xf numFmtId="0" fontId="34" fillId="0" borderId="3" xfId="0" applyFont="1" applyBorder="1"/>
    <xf numFmtId="165" fontId="34" fillId="0" borderId="3" xfId="0" applyNumberFormat="1" applyFont="1" applyBorder="1"/>
    <xf numFmtId="168" fontId="10" fillId="0" borderId="6" xfId="0" applyNumberFormat="1" applyFont="1" applyBorder="1" applyAlignment="1">
      <alignment horizontal="center"/>
    </xf>
    <xf numFmtId="165" fontId="10" fillId="0" borderId="2" xfId="0" applyNumberFormat="1" applyFont="1" applyBorder="1" applyAlignment="1">
      <alignment horizontal="center"/>
    </xf>
    <xf numFmtId="165" fontId="10" fillId="0" borderId="3" xfId="0" applyNumberFormat="1" applyFont="1" applyBorder="1" applyAlignment="1">
      <alignment horizontal="center"/>
    </xf>
    <xf numFmtId="165" fontId="10" fillId="0" borderId="4" xfId="0" applyNumberFormat="1" applyFont="1" applyBorder="1" applyAlignment="1">
      <alignment horizontal="center"/>
    </xf>
    <xf numFmtId="165" fontId="3" fillId="8" borderId="2" xfId="0" applyNumberFormat="1" applyFont="1" applyFill="1" applyBorder="1" applyAlignment="1">
      <alignment horizontal="center"/>
    </xf>
    <xf numFmtId="165" fontId="12" fillId="2" borderId="6" xfId="0" applyNumberFormat="1" applyFont="1" applyFill="1" applyBorder="1" applyAlignment="1">
      <alignment horizontal="center"/>
    </xf>
    <xf numFmtId="165" fontId="11" fillId="0" borderId="3" xfId="0" applyNumberFormat="1" applyFont="1" applyBorder="1"/>
    <xf numFmtId="3" fontId="11" fillId="0" borderId="3" xfId="0" applyNumberFormat="1" applyFont="1" applyBorder="1"/>
    <xf numFmtId="165" fontId="11" fillId="9" borderId="3" xfId="0" applyNumberFormat="1" applyFont="1" applyFill="1" applyBorder="1"/>
    <xf numFmtId="166" fontId="10" fillId="0" borderId="4" xfId="0" applyNumberFormat="1" applyFont="1" applyBorder="1" applyAlignment="1">
      <alignment horizontal="center"/>
    </xf>
    <xf numFmtId="0" fontId="12" fillId="0" borderId="0" xfId="0" applyFont="1"/>
    <xf numFmtId="170" fontId="12" fillId="2" borderId="22" xfId="0" applyNumberFormat="1" applyFont="1" applyFill="1" applyBorder="1" applyAlignment="1">
      <alignment horizontal="center"/>
    </xf>
    <xf numFmtId="10" fontId="10" fillId="0" borderId="19" xfId="0" applyNumberFormat="1" applyFont="1" applyBorder="1" applyAlignment="1">
      <alignment horizontal="right"/>
    </xf>
    <xf numFmtId="164" fontId="10" fillId="0" borderId="19" xfId="0" applyNumberFormat="1" applyFont="1" applyBorder="1" applyAlignment="1">
      <alignment horizontal="right"/>
    </xf>
    <xf numFmtId="10" fontId="10" fillId="0" borderId="22" xfId="0" applyNumberFormat="1" applyFont="1" applyBorder="1" applyAlignment="1">
      <alignment horizontal="right"/>
    </xf>
    <xf numFmtId="164" fontId="10" fillId="0" borderId="22" xfId="0" applyNumberFormat="1" applyFont="1" applyBorder="1" applyAlignment="1">
      <alignment horizontal="right"/>
    </xf>
    <xf numFmtId="10" fontId="12" fillId="2" borderId="22" xfId="0" applyNumberFormat="1" applyFont="1" applyFill="1" applyBorder="1" applyAlignment="1">
      <alignment horizontal="right"/>
    </xf>
    <xf numFmtId="164" fontId="12" fillId="2" borderId="22" xfId="0" applyNumberFormat="1" applyFont="1" applyFill="1" applyBorder="1" applyAlignment="1">
      <alignment horizontal="right"/>
    </xf>
    <xf numFmtId="10" fontId="10" fillId="0" borderId="19" xfId="0" applyNumberFormat="1" applyFont="1" applyBorder="1"/>
    <xf numFmtId="164" fontId="10" fillId="0" borderId="19" xfId="0" applyNumberFormat="1" applyFont="1" applyBorder="1"/>
    <xf numFmtId="165" fontId="37" fillId="5" borderId="20" xfId="0" applyNumberFormat="1" applyFont="1" applyFill="1" applyBorder="1" applyAlignment="1">
      <alignment horizontal="center"/>
    </xf>
    <xf numFmtId="10" fontId="12" fillId="2" borderId="19" xfId="0" applyNumberFormat="1" applyFont="1" applyFill="1" applyBorder="1"/>
    <xf numFmtId="164" fontId="12" fillId="2" borderId="19" xfId="0" applyNumberFormat="1" applyFont="1" applyFill="1" applyBorder="1"/>
    <xf numFmtId="168" fontId="12" fillId="0" borderId="6" xfId="0" applyNumberFormat="1" applyFont="1" applyBorder="1"/>
    <xf numFmtId="168" fontId="12" fillId="0" borderId="0" xfId="0" applyNumberFormat="1" applyFont="1"/>
    <xf numFmtId="165" fontId="10" fillId="7" borderId="2" xfId="0" applyNumberFormat="1" applyFont="1" applyFill="1" applyBorder="1" applyAlignment="1">
      <alignment horizontal="center"/>
    </xf>
    <xf numFmtId="165" fontId="19" fillId="2" borderId="3" xfId="0" applyNumberFormat="1" applyFont="1" applyFill="1" applyBorder="1" applyAlignment="1">
      <alignment horizontal="center" vertical="center"/>
    </xf>
    <xf numFmtId="0" fontId="3" fillId="0" borderId="23" xfId="0" applyFont="1" applyBorder="1" applyAlignment="1">
      <alignment horizontal="center"/>
    </xf>
    <xf numFmtId="0" fontId="6" fillId="2" borderId="19" xfId="0" applyFont="1" applyFill="1" applyBorder="1" applyAlignment="1">
      <alignment horizontal="center"/>
    </xf>
    <xf numFmtId="1" fontId="10" fillId="0" borderId="21" xfId="0" applyNumberFormat="1" applyFont="1" applyBorder="1" applyAlignment="1">
      <alignment horizontal="center"/>
    </xf>
    <xf numFmtId="1" fontId="10" fillId="0" borderId="5" xfId="0" applyNumberFormat="1" applyFont="1" applyBorder="1" applyAlignment="1">
      <alignment horizontal="center"/>
    </xf>
    <xf numFmtId="1" fontId="6" fillId="2" borderId="2" xfId="0" applyNumberFormat="1" applyFont="1" applyFill="1" applyBorder="1" applyAlignment="1">
      <alignment horizontal="center"/>
    </xf>
    <xf numFmtId="2" fontId="10" fillId="0" borderId="2" xfId="0" applyNumberFormat="1" applyFont="1" applyBorder="1"/>
    <xf numFmtId="165" fontId="10" fillId="3" borderId="2" xfId="0" applyNumberFormat="1" applyFont="1" applyFill="1" applyBorder="1"/>
    <xf numFmtId="10" fontId="10" fillId="0" borderId="2" xfId="0" applyNumberFormat="1" applyFont="1" applyBorder="1"/>
    <xf numFmtId="4" fontId="10" fillId="0" borderId="2" xfId="0" applyNumberFormat="1" applyFont="1" applyBorder="1"/>
    <xf numFmtId="165" fontId="10" fillId="0" borderId="20" xfId="0" applyNumberFormat="1" applyFont="1" applyBorder="1"/>
    <xf numFmtId="2" fontId="10" fillId="0" borderId="3" xfId="0" applyNumberFormat="1" applyFont="1" applyBorder="1"/>
    <xf numFmtId="164" fontId="10" fillId="0" borderId="3" xfId="0" applyNumberFormat="1" applyFont="1" applyBorder="1"/>
    <xf numFmtId="10" fontId="10" fillId="0" borderId="22" xfId="0" applyNumberFormat="1" applyFont="1" applyBorder="1"/>
    <xf numFmtId="165" fontId="10" fillId="4" borderId="3" xfId="0" applyNumberFormat="1" applyFont="1" applyFill="1" applyBorder="1"/>
    <xf numFmtId="10" fontId="10" fillId="0" borderId="3" xfId="0" applyNumberFormat="1" applyFont="1" applyBorder="1"/>
    <xf numFmtId="4" fontId="10" fillId="0" borderId="3" xfId="0" applyNumberFormat="1" applyFont="1" applyBorder="1"/>
    <xf numFmtId="165" fontId="10" fillId="0" borderId="4" xfId="0" applyNumberFormat="1" applyFont="1" applyBorder="1"/>
    <xf numFmtId="164" fontId="10" fillId="0" borderId="22" xfId="0" applyNumberFormat="1" applyFont="1" applyBorder="1"/>
    <xf numFmtId="165" fontId="10" fillId="5" borderId="3" xfId="0" applyNumberFormat="1" applyFont="1" applyFill="1" applyBorder="1"/>
    <xf numFmtId="165" fontId="10" fillId="6" borderId="3" xfId="0" applyNumberFormat="1" applyFont="1" applyFill="1" applyBorder="1"/>
    <xf numFmtId="165" fontId="10" fillId="8" borderId="3" xfId="0" applyNumberFormat="1" applyFont="1" applyFill="1" applyBorder="1"/>
    <xf numFmtId="0" fontId="10" fillId="2" borderId="22" xfId="0" applyFont="1" applyFill="1" applyBorder="1"/>
    <xf numFmtId="9" fontId="10" fillId="2" borderId="22" xfId="0" applyNumberFormat="1" applyFont="1" applyFill="1" applyBorder="1"/>
    <xf numFmtId="166" fontId="10" fillId="0" borderId="22" xfId="0" applyNumberFormat="1" applyFont="1" applyBorder="1"/>
    <xf numFmtId="166" fontId="10" fillId="0" borderId="22" xfId="0" applyNumberFormat="1" applyFont="1" applyBorder="1" applyAlignment="1">
      <alignment horizontal="center" wrapText="1"/>
    </xf>
    <xf numFmtId="10" fontId="13" fillId="0" borderId="19" xfId="0" applyNumberFormat="1" applyFont="1" applyBorder="1" applyAlignment="1">
      <alignment horizontal="center"/>
    </xf>
    <xf numFmtId="10" fontId="15" fillId="0" borderId="22" xfId="0" applyNumberFormat="1" applyFont="1" applyBorder="1" applyAlignment="1">
      <alignment horizontal="center"/>
    </xf>
    <xf numFmtId="10" fontId="13" fillId="0" borderId="22" xfId="0" applyNumberFormat="1" applyFont="1" applyBorder="1" applyAlignment="1">
      <alignment horizontal="center"/>
    </xf>
    <xf numFmtId="10" fontId="15" fillId="0" borderId="19" xfId="0" applyNumberFormat="1" applyFont="1" applyBorder="1" applyAlignment="1">
      <alignment horizontal="center"/>
    </xf>
    <xf numFmtId="165" fontId="10" fillId="4" borderId="0" xfId="0" applyNumberFormat="1" applyFont="1" applyFill="1" applyAlignment="1">
      <alignment horizontal="center"/>
    </xf>
    <xf numFmtId="2" fontId="10" fillId="0" borderId="0" xfId="0" applyNumberFormat="1" applyFont="1" applyAlignment="1">
      <alignment horizontal="center"/>
    </xf>
    <xf numFmtId="164" fontId="10" fillId="0" borderId="0" xfId="0" applyNumberFormat="1" applyFont="1" applyAlignment="1">
      <alignment horizontal="center"/>
    </xf>
    <xf numFmtId="10" fontId="10" fillId="0" borderId="16" xfId="0" applyNumberFormat="1" applyFont="1" applyBorder="1" applyAlignment="1">
      <alignment horizontal="center"/>
    </xf>
    <xf numFmtId="165" fontId="10" fillId="0" borderId="0" xfId="0" applyNumberFormat="1" applyFont="1" applyAlignment="1">
      <alignment horizontal="center"/>
    </xf>
    <xf numFmtId="10" fontId="10" fillId="0" borderId="0" xfId="0" applyNumberFormat="1" applyFont="1" applyAlignment="1">
      <alignment horizontal="center"/>
    </xf>
    <xf numFmtId="4" fontId="10" fillId="0" borderId="0" xfId="0" applyNumberFormat="1" applyFont="1" applyAlignment="1">
      <alignment horizontal="center"/>
    </xf>
    <xf numFmtId="0" fontId="10" fillId="0" borderId="29" xfId="0" applyFont="1" applyBorder="1" applyAlignment="1">
      <alignment horizontal="center"/>
    </xf>
    <xf numFmtId="165" fontId="3" fillId="17" borderId="18" xfId="0" applyNumberFormat="1" applyFont="1" applyFill="1" applyBorder="1" applyAlignment="1">
      <alignment horizontal="center"/>
    </xf>
    <xf numFmtId="165" fontId="3" fillId="17" borderId="21" xfId="0" applyNumberFormat="1" applyFont="1" applyFill="1" applyBorder="1" applyAlignment="1">
      <alignment horizontal="center"/>
    </xf>
    <xf numFmtId="165" fontId="3" fillId="18" borderId="18" xfId="0" applyNumberFormat="1" applyFont="1" applyFill="1" applyBorder="1" applyAlignment="1">
      <alignment horizontal="center"/>
    </xf>
    <xf numFmtId="165" fontId="3" fillId="18" borderId="21" xfId="0" applyNumberFormat="1" applyFont="1" applyFill="1" applyBorder="1" applyAlignment="1">
      <alignment horizontal="center"/>
    </xf>
    <xf numFmtId="165" fontId="3" fillId="19" borderId="18" xfId="0" applyNumberFormat="1" applyFont="1" applyFill="1" applyBorder="1" applyAlignment="1">
      <alignment horizontal="center"/>
    </xf>
    <xf numFmtId="165" fontId="3" fillId="19" borderId="21" xfId="0" applyNumberFormat="1" applyFont="1" applyFill="1" applyBorder="1" applyAlignment="1">
      <alignment horizontal="center"/>
    </xf>
    <xf numFmtId="165" fontId="3" fillId="20" borderId="18" xfId="0" applyNumberFormat="1" applyFont="1" applyFill="1" applyBorder="1" applyAlignment="1">
      <alignment horizontal="center"/>
    </xf>
    <xf numFmtId="165" fontId="3" fillId="13" borderId="21" xfId="0" applyNumberFormat="1" applyFont="1" applyFill="1" applyBorder="1" applyAlignment="1">
      <alignment horizontal="center"/>
    </xf>
    <xf numFmtId="0" fontId="6" fillId="2" borderId="30" xfId="0" applyFont="1" applyFill="1" applyBorder="1" applyAlignment="1">
      <alignment horizontal="center"/>
    </xf>
    <xf numFmtId="10" fontId="3" fillId="0" borderId="17" xfId="0" applyNumberFormat="1" applyFont="1" applyBorder="1" applyAlignment="1">
      <alignment horizontal="center"/>
    </xf>
    <xf numFmtId="10" fontId="3" fillId="0" borderId="29" xfId="0" applyNumberFormat="1" applyFont="1" applyBorder="1" applyAlignment="1">
      <alignment horizontal="center"/>
    </xf>
    <xf numFmtId="0" fontId="6" fillId="2" borderId="20" xfId="0" applyFont="1" applyFill="1" applyBorder="1" applyAlignment="1">
      <alignment horizontal="center"/>
    </xf>
    <xf numFmtId="10" fontId="6" fillId="2" borderId="29" xfId="0" applyNumberFormat="1" applyFont="1" applyFill="1" applyBorder="1" applyAlignment="1">
      <alignment horizontal="center"/>
    </xf>
    <xf numFmtId="165" fontId="25" fillId="0" borderId="8" xfId="0" applyNumberFormat="1" applyFont="1" applyBorder="1" applyAlignment="1">
      <alignment horizontal="center"/>
    </xf>
    <xf numFmtId="165" fontId="3" fillId="0" borderId="21" xfId="0" applyNumberFormat="1" applyFont="1" applyBorder="1" applyAlignment="1">
      <alignment horizontal="center"/>
    </xf>
    <xf numFmtId="1" fontId="10" fillId="0" borderId="2" xfId="0" applyNumberFormat="1" applyFont="1" applyBorder="1" applyAlignment="1">
      <alignment horizontal="center"/>
    </xf>
    <xf numFmtId="1" fontId="10" fillId="0" borderId="3" xfId="0" applyNumberFormat="1" applyFont="1" applyBorder="1" applyAlignment="1">
      <alignment horizontal="center"/>
    </xf>
    <xf numFmtId="165" fontId="10" fillId="4" borderId="28" xfId="0" applyNumberFormat="1" applyFont="1" applyFill="1" applyBorder="1" applyAlignment="1">
      <alignment horizontal="center"/>
    </xf>
    <xf numFmtId="165" fontId="10" fillId="5" borderId="28" xfId="0" applyNumberFormat="1" applyFont="1" applyFill="1" applyBorder="1" applyAlignment="1">
      <alignment horizontal="center"/>
    </xf>
    <xf numFmtId="165" fontId="10" fillId="6" borderId="28" xfId="0" applyNumberFormat="1" applyFont="1" applyFill="1" applyBorder="1" applyAlignment="1">
      <alignment horizontal="center"/>
    </xf>
    <xf numFmtId="165" fontId="10" fillId="8" borderId="28" xfId="0" applyNumberFormat="1" applyFont="1" applyFill="1" applyBorder="1" applyAlignment="1">
      <alignment horizontal="center"/>
    </xf>
    <xf numFmtId="164" fontId="10" fillId="0" borderId="0" xfId="0" applyNumberFormat="1" applyFont="1"/>
    <xf numFmtId="165" fontId="10" fillId="0" borderId="0" xfId="0" applyNumberFormat="1" applyFont="1"/>
    <xf numFmtId="0" fontId="1" fillId="0" borderId="1" xfId="0" applyFont="1" applyBorder="1" applyAlignment="1">
      <alignment horizontal="center" wrapText="1"/>
    </xf>
    <xf numFmtId="0" fontId="2" fillId="0" borderId="2" xfId="0" applyFont="1" applyBorder="1"/>
    <xf numFmtId="0" fontId="3" fillId="2" borderId="4" xfId="0" applyFont="1" applyFill="1" applyBorder="1" applyAlignment="1">
      <alignment horizontal="center"/>
    </xf>
    <xf numFmtId="0" fontId="2" fillId="0" borderId="3" xfId="0" applyFont="1" applyBorder="1"/>
    <xf numFmtId="0" fontId="4" fillId="2" borderId="4" xfId="0" applyFont="1" applyFill="1" applyBorder="1" applyAlignment="1">
      <alignment horizontal="center"/>
    </xf>
    <xf numFmtId="0" fontId="2" fillId="0" borderId="4" xfId="0" applyFont="1" applyBorder="1"/>
    <xf numFmtId="10" fontId="5" fillId="0" borderId="4" xfId="0" applyNumberFormat="1" applyFont="1" applyBorder="1"/>
    <xf numFmtId="0" fontId="5" fillId="0" borderId="4" xfId="0" applyFont="1" applyBorder="1"/>
    <xf numFmtId="1" fontId="3" fillId="0" borderId="4" xfId="0" applyNumberFormat="1" applyFont="1" applyBorder="1" applyAlignment="1">
      <alignment horizontal="left"/>
    </xf>
    <xf numFmtId="10" fontId="8" fillId="0" borderId="0" xfId="0" applyNumberFormat="1" applyFont="1" applyAlignment="1">
      <alignment horizontal="left"/>
    </xf>
    <xf numFmtId="0" fontId="0" fillId="0" borderId="0" xfId="0"/>
    <xf numFmtId="0" fontId="2" fillId="0" borderId="6" xfId="0" applyFont="1" applyBorder="1"/>
    <xf numFmtId="0" fontId="3" fillId="0" borderId="9" xfId="0" applyFont="1" applyBorder="1" applyAlignment="1">
      <alignment horizontal="center"/>
    </xf>
    <xf numFmtId="0" fontId="2" fillId="0" borderId="10" xfId="0" applyFont="1" applyBorder="1"/>
    <xf numFmtId="0" fontId="2" fillId="0" borderId="11" xfId="0" applyFont="1" applyBorder="1"/>
    <xf numFmtId="164" fontId="3" fillId="0" borderId="9" xfId="0" applyNumberFormat="1" applyFont="1" applyBorder="1" applyAlignment="1">
      <alignment horizontal="center" wrapText="1"/>
    </xf>
    <xf numFmtId="0" fontId="3" fillId="0" borderId="10" xfId="0" applyFont="1" applyBorder="1" applyAlignment="1">
      <alignment horizontal="center"/>
    </xf>
    <xf numFmtId="10" fontId="7" fillId="0" borderId="4" xfId="0" applyNumberFormat="1" applyFont="1" applyBorder="1" applyAlignment="1">
      <alignment horizontal="left"/>
    </xf>
    <xf numFmtId="165" fontId="3" fillId="0" borderId="4" xfId="0" applyNumberFormat="1" applyFont="1" applyBorder="1" applyAlignment="1">
      <alignment horizontal="left"/>
    </xf>
    <xf numFmtId="10" fontId="3" fillId="0" borderId="4" xfId="0" applyNumberFormat="1" applyFont="1" applyBorder="1" applyAlignment="1">
      <alignment horizontal="left"/>
    </xf>
    <xf numFmtId="10" fontId="9" fillId="0" borderId="0" xfId="0" applyNumberFormat="1" applyFont="1" applyAlignment="1">
      <alignment horizontal="left"/>
    </xf>
    <xf numFmtId="0" fontId="17" fillId="0" borderId="1" xfId="0" applyFont="1" applyBorder="1" applyAlignment="1">
      <alignment horizontal="center" wrapText="1"/>
    </xf>
    <xf numFmtId="0" fontId="18" fillId="2" borderId="4" xfId="0" applyFont="1" applyFill="1" applyBorder="1" applyAlignment="1">
      <alignment horizontal="center"/>
    </xf>
    <xf numFmtId="10" fontId="21" fillId="0" borderId="4" xfId="0" applyNumberFormat="1" applyFont="1" applyBorder="1"/>
    <xf numFmtId="0" fontId="21" fillId="0" borderId="4" xfId="0" applyFont="1" applyBorder="1"/>
    <xf numFmtId="1" fontId="22" fillId="0" borderId="4" xfId="0" applyNumberFormat="1" applyFont="1" applyBorder="1" applyAlignment="1">
      <alignment horizontal="left"/>
    </xf>
    <xf numFmtId="9" fontId="7" fillId="0" borderId="4" xfId="0" applyNumberFormat="1" applyFont="1" applyBorder="1" applyAlignment="1">
      <alignment horizontal="left"/>
    </xf>
    <xf numFmtId="0" fontId="25" fillId="0" borderId="9" xfId="0" applyFont="1" applyBorder="1" applyAlignment="1">
      <alignment horizontal="center"/>
    </xf>
    <xf numFmtId="164" fontId="25" fillId="0" borderId="9" xfId="0" applyNumberFormat="1" applyFont="1" applyBorder="1" applyAlignment="1">
      <alignment horizontal="center" wrapText="1"/>
    </xf>
    <xf numFmtId="0" fontId="25" fillId="0" borderId="10" xfId="0" applyFont="1" applyBorder="1" applyAlignment="1">
      <alignment horizontal="center"/>
    </xf>
    <xf numFmtId="165" fontId="22" fillId="0" borderId="4" xfId="0" applyNumberFormat="1" applyFont="1" applyBorder="1" applyAlignment="1">
      <alignment horizontal="left"/>
    </xf>
    <xf numFmtId="10" fontId="22" fillId="0" borderId="4" xfId="0" applyNumberFormat="1" applyFont="1" applyBorder="1" applyAlignment="1">
      <alignment horizontal="left"/>
    </xf>
    <xf numFmtId="9" fontId="8" fillId="0" borderId="0" xfId="0" applyNumberFormat="1" applyFont="1" applyAlignment="1">
      <alignment horizontal="left"/>
    </xf>
    <xf numFmtId="9" fontId="9" fillId="0" borderId="0" xfId="0" applyNumberFormat="1" applyFont="1" applyAlignment="1">
      <alignment horizontal="left"/>
    </xf>
    <xf numFmtId="10" fontId="27" fillId="0" borderId="4" xfId="0" applyNumberFormat="1" applyFont="1" applyBorder="1"/>
    <xf numFmtId="0" fontId="27" fillId="0" borderId="4" xfId="0" applyFont="1" applyBorder="1"/>
    <xf numFmtId="1" fontId="28" fillId="0" borderId="4" xfId="0" applyNumberFormat="1" applyFont="1" applyBorder="1" applyAlignment="1">
      <alignment horizontal="left"/>
    </xf>
    <xf numFmtId="10" fontId="32" fillId="0" borderId="0" xfId="0" applyNumberFormat="1" applyFont="1" applyAlignment="1">
      <alignment horizontal="left"/>
    </xf>
    <xf numFmtId="164" fontId="3" fillId="0" borderId="10" xfId="0" applyNumberFormat="1" applyFont="1" applyBorder="1" applyAlignment="1">
      <alignment horizontal="center" wrapText="1"/>
    </xf>
    <xf numFmtId="10" fontId="30" fillId="0" borderId="4" xfId="0" applyNumberFormat="1" applyFont="1" applyBorder="1" applyAlignment="1">
      <alignment horizontal="left"/>
    </xf>
    <xf numFmtId="165" fontId="28" fillId="0" borderId="4" xfId="0" applyNumberFormat="1" applyFont="1" applyBorder="1" applyAlignment="1">
      <alignment horizontal="left"/>
    </xf>
    <xf numFmtId="10" fontId="28" fillId="0" borderId="4" xfId="0" applyNumberFormat="1" applyFont="1" applyBorder="1" applyAlignment="1">
      <alignment horizontal="left"/>
    </xf>
    <xf numFmtId="10" fontId="33" fillId="0" borderId="0" xfId="0" applyNumberFormat="1" applyFont="1" applyAlignment="1">
      <alignment horizontal="left"/>
    </xf>
    <xf numFmtId="10" fontId="35" fillId="0" borderId="4" xfId="0" applyNumberFormat="1" applyFont="1" applyBorder="1"/>
    <xf numFmtId="0" fontId="35" fillId="0" borderId="4" xfId="0" applyFont="1" applyBorder="1"/>
    <xf numFmtId="10" fontId="36" fillId="0" borderId="0" xfId="0" applyNumberFormat="1" applyFont="1" applyAlignment="1">
      <alignment horizontal="left"/>
    </xf>
    <xf numFmtId="0" fontId="10" fillId="2" borderId="4" xfId="0" applyFont="1" applyFill="1" applyBorder="1" applyAlignment="1">
      <alignment horizontal="center"/>
    </xf>
  </cellXfs>
  <cellStyles count="1">
    <cellStyle name="Normal" xfId="0" builtinId="0"/>
  </cellStyles>
  <dxfs count="161">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
      <font>
        <color theme="5"/>
      </font>
      <fill>
        <patternFill patternType="none"/>
      </fill>
    </dxf>
    <dxf>
      <font>
        <color theme="7"/>
      </font>
      <fill>
        <patternFill patternType="none"/>
      </fill>
    </dxf>
    <dxf>
      <font>
        <b/>
        <color theme="5"/>
      </font>
      <fill>
        <patternFill patternType="none"/>
      </fill>
    </dxf>
    <dxf>
      <font>
        <b/>
        <color theme="7"/>
      </font>
      <fill>
        <patternFill patternType="none"/>
      </fill>
    </dxf>
    <dxf>
      <font>
        <color rgb="FFFF0000"/>
      </font>
      <fill>
        <patternFill patternType="none"/>
      </fill>
    </dxf>
    <dxf>
      <font>
        <color theme="7"/>
      </font>
      <fill>
        <patternFill patternType="none"/>
      </fill>
    </dxf>
    <dxf>
      <font>
        <color rgb="FFFF0000"/>
      </font>
      <fill>
        <patternFill patternType="none"/>
      </fill>
    </dxf>
    <dxf>
      <font>
        <color theme="7"/>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eller.walmart.com/analytics/overview/item-sal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sellercentral.amazon.com/business-reports/ref=xx_sitemetric_dnav_x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ellercentral.amazon.com/business-reports/ref=xx_sitemetric_dnav_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900FF"/>
    <outlinePr summaryRight="0"/>
  </sheetPr>
  <dimension ref="A1:Z489"/>
  <sheetViews>
    <sheetView showGridLines="0" tabSelected="1" workbookViewId="0">
      <pane xSplit="2" ySplit="11" topLeftCell="C12" activePane="bottomRight" state="frozen"/>
      <selection pane="topRight" activeCell="C1" sqref="C1"/>
      <selection pane="bottomLeft" activeCell="A12" sqref="A12"/>
      <selection pane="bottomRight" activeCell="D100" sqref="D100"/>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11" t="s">
        <v>50</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
      <c r="A3" s="7"/>
      <c r="B3" s="8"/>
      <c r="C3" s="9" t="s">
        <v>1</v>
      </c>
      <c r="D3" s="10"/>
      <c r="E3" s="10"/>
      <c r="F3" s="517" t="s">
        <v>2</v>
      </c>
      <c r="G3" s="516"/>
      <c r="H3" s="516"/>
      <c r="I3" s="514"/>
      <c r="J3" s="10"/>
      <c r="K3" s="518" t="s">
        <v>3</v>
      </c>
      <c r="L3" s="516"/>
      <c r="M3" s="516"/>
      <c r="N3" s="514"/>
      <c r="O3" s="1"/>
      <c r="P3" s="1"/>
      <c r="Q3" s="1"/>
      <c r="R3" s="1"/>
      <c r="S3" s="1"/>
      <c r="T3" s="11"/>
      <c r="U3" s="11"/>
      <c r="V3" s="1"/>
      <c r="W3" s="1"/>
      <c r="X3" s="1"/>
      <c r="Y3" s="1"/>
      <c r="Z3" s="1"/>
    </row>
    <row r="4" spans="1:26" ht="21" customHeight="1" x14ac:dyDescent="0.2">
      <c r="A4" s="7"/>
      <c r="B4" s="8"/>
      <c r="C4" s="12">
        <f>VLOOKUP("Current Week",$B$11:$Z$475,MATCH("SALES",$B$11:$Z$11,0),FALSE)</f>
        <v>51870.5</v>
      </c>
      <c r="D4" s="10"/>
      <c r="E4" s="10"/>
      <c r="F4" s="519">
        <f>VLOOKUP("Current Week",$B$11:$Z$475,MATCH("Units Sold",$B$11:$Z$11,0),FALSE)</f>
        <v>863</v>
      </c>
      <c r="G4" s="516"/>
      <c r="H4" s="514"/>
      <c r="I4" s="1"/>
      <c r="J4" s="10"/>
      <c r="K4" s="519">
        <f>VLOOKUP("Current Week",$B$11:$Z$475,MATCH("Ordered Items",$B$11:$Z$11,0),FALSE)</f>
        <v>789</v>
      </c>
      <c r="L4" s="516"/>
      <c r="M4" s="514"/>
      <c r="N4" s="1"/>
      <c r="O4" s="1"/>
      <c r="P4" s="1"/>
      <c r="Q4" s="1"/>
      <c r="R4" s="1"/>
      <c r="S4" s="1"/>
      <c r="T4" s="11"/>
      <c r="U4" s="11"/>
      <c r="V4" s="1"/>
      <c r="W4" s="1"/>
      <c r="X4" s="1"/>
      <c r="Y4" s="1"/>
      <c r="Z4" s="1"/>
    </row>
    <row r="5" spans="1:26" ht="14" x14ac:dyDescent="0.2">
      <c r="A5" s="13"/>
      <c r="B5" s="14"/>
      <c r="C5" s="15">
        <f>(C4-(VLOOKUP("Previous Week",$B$11:$Z$479,MATCH("SALES",$B$11:$Z$11,0),FALSE)))/C4</f>
        <v>0.15463606481526113</v>
      </c>
      <c r="D5" s="16"/>
      <c r="E5" s="16"/>
      <c r="F5" s="528">
        <f>(F4-(VLOOKUP("Previous Week",$B$11:$Z$489,MATCH("Units Sold",$B$11:$Z$11,0),FALSE)))/F4</f>
        <v>0.16801853997682503</v>
      </c>
      <c r="G5" s="516"/>
      <c r="H5" s="516"/>
      <c r="I5" s="514"/>
      <c r="J5" s="16"/>
      <c r="K5" s="528">
        <f>(K4-(VLOOKUP("Previous Week",$B$11:$Z$489,MATCH("Ordered Items",$B$11:$Z$11,0),FALSE)))/K4</f>
        <v>0.17490494296577946</v>
      </c>
      <c r="L5" s="516"/>
      <c r="M5" s="516"/>
      <c r="N5" s="514"/>
      <c r="O5" s="17"/>
      <c r="P5" s="17"/>
      <c r="Q5" s="17"/>
      <c r="R5" s="17"/>
      <c r="S5" s="17"/>
      <c r="T5" s="17"/>
      <c r="U5" s="17"/>
      <c r="V5" s="17"/>
      <c r="W5" s="17"/>
      <c r="X5" s="17"/>
      <c r="Y5" s="17"/>
      <c r="Z5" s="17"/>
    </row>
    <row r="6" spans="1:26" ht="6" customHeight="1" x14ac:dyDescent="0.2">
      <c r="A6" s="7"/>
      <c r="B6" s="8"/>
      <c r="C6" s="9"/>
      <c r="D6" s="10"/>
      <c r="E6" s="10"/>
      <c r="F6" s="1"/>
      <c r="G6" s="1"/>
      <c r="H6" s="1"/>
      <c r="I6" s="1"/>
      <c r="J6" s="10"/>
      <c r="K6" s="1"/>
      <c r="L6" s="1"/>
      <c r="M6" s="1"/>
      <c r="N6" s="1"/>
      <c r="O6" s="1"/>
      <c r="P6" s="1"/>
      <c r="Q6" s="1"/>
      <c r="R6" s="1"/>
      <c r="S6" s="1"/>
      <c r="T6" s="11"/>
      <c r="U6" s="11"/>
      <c r="V6" s="1"/>
      <c r="W6" s="1"/>
      <c r="X6" s="1"/>
      <c r="Y6" s="1"/>
      <c r="Z6" s="1"/>
    </row>
    <row r="7" spans="1:26" ht="17.25" customHeight="1" x14ac:dyDescent="0.2">
      <c r="A7" s="7"/>
      <c r="B7" s="8"/>
      <c r="C7" s="9" t="s">
        <v>4</v>
      </c>
      <c r="D7" s="10"/>
      <c r="E7" s="10"/>
      <c r="F7" s="518" t="s">
        <v>5</v>
      </c>
      <c r="G7" s="516"/>
      <c r="H7" s="516"/>
      <c r="I7" s="514"/>
      <c r="J7" s="10"/>
      <c r="K7" s="518" t="s">
        <v>6</v>
      </c>
      <c r="L7" s="516"/>
      <c r="M7" s="516"/>
      <c r="N7" s="514"/>
      <c r="O7" s="1"/>
      <c r="P7" s="1"/>
      <c r="Q7" s="1"/>
      <c r="R7" s="1"/>
      <c r="S7" s="1"/>
      <c r="T7" s="11"/>
      <c r="U7" s="11"/>
      <c r="V7" s="1"/>
      <c r="W7" s="1"/>
      <c r="X7" s="1"/>
      <c r="Y7" s="1"/>
      <c r="Z7" s="1"/>
    </row>
    <row r="8" spans="1:26" ht="21" customHeight="1" x14ac:dyDescent="0.2">
      <c r="A8" s="7"/>
      <c r="B8" s="8"/>
      <c r="C8" s="12">
        <f>VLOOKUP("Current Week",$B$11:$Z$475,MATCH("AD SALES",$B$11:$Z$11,0),FALSE)</f>
        <v>15352.2</v>
      </c>
      <c r="D8" s="10"/>
      <c r="E8" s="10"/>
      <c r="F8" s="529">
        <f>VLOOKUP("Current Week",$B$11:$Z$475,MATCH("SP AD SPEND",$B$11:$Z$11,0),FALSE)</f>
        <v>7606.2599999999993</v>
      </c>
      <c r="G8" s="516"/>
      <c r="H8" s="514"/>
      <c r="I8" s="1"/>
      <c r="J8" s="10"/>
      <c r="K8" s="530">
        <f>F8/C8</f>
        <v>0.49545081486692455</v>
      </c>
      <c r="L8" s="516"/>
      <c r="M8" s="514"/>
      <c r="N8" s="1"/>
      <c r="O8" s="1"/>
      <c r="P8" s="1"/>
      <c r="Q8" s="1"/>
      <c r="R8" s="1"/>
      <c r="S8" s="1"/>
      <c r="T8" s="11"/>
      <c r="U8" s="11"/>
      <c r="V8" s="1"/>
      <c r="W8" s="1"/>
      <c r="X8" s="1"/>
      <c r="Y8" s="1"/>
      <c r="Z8" s="1"/>
    </row>
    <row r="9" spans="1:26" ht="14.25" customHeight="1" x14ac:dyDescent="0.2">
      <c r="A9" s="18"/>
      <c r="B9" s="19"/>
      <c r="C9" s="20">
        <f>(C8-(VLOOKUP("Previous Week",$B$11:$Z$489,MATCH("AD SALES",$B$11:$Z$11,0),FALSE)))/C8</f>
        <v>4.4404059353056934E-2</v>
      </c>
      <c r="D9" s="16"/>
      <c r="E9" s="16"/>
      <c r="F9" s="520">
        <f>(F8-(VLOOKUP("Previous Week",$B$11:$Z$489,MATCH("SP AD SPEND",$B$11:$Z$11,0),FALSE)))/F8</f>
        <v>0.15952255116180608</v>
      </c>
      <c r="G9" s="521"/>
      <c r="H9" s="521"/>
      <c r="I9" s="522"/>
      <c r="J9" s="16"/>
      <c r="K9" s="531">
        <f>(K8-(VLOOKUP("Previous Week",$B$11:$Z$489,MATCH("ACOS",$B$11:$Z$11,0),FALSE)))/K8</f>
        <v>0.12046774888015256</v>
      </c>
      <c r="L9" s="521"/>
      <c r="M9" s="521"/>
      <c r="N9" s="522"/>
      <c r="O9" s="21"/>
      <c r="P9" s="21"/>
      <c r="Q9" s="21"/>
      <c r="R9" s="21"/>
      <c r="S9" s="21"/>
      <c r="T9" s="22"/>
      <c r="U9" s="22"/>
      <c r="V9" s="21"/>
      <c r="W9" s="21"/>
      <c r="X9" s="21"/>
      <c r="Y9" s="21"/>
      <c r="Z9" s="23"/>
    </row>
    <row r="10" spans="1:26" ht="19.5" customHeight="1" x14ac:dyDescent="0.2">
      <c r="A10" s="7"/>
      <c r="B10" s="24"/>
      <c r="C10" s="25"/>
      <c r="D10" s="523" t="s">
        <v>7</v>
      </c>
      <c r="E10" s="524"/>
      <c r="F10" s="524"/>
      <c r="G10" s="524"/>
      <c r="H10" s="524"/>
      <c r="I10" s="524"/>
      <c r="J10" s="524"/>
      <c r="K10" s="525"/>
      <c r="L10" s="526"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32" t="s">
        <v>19</v>
      </c>
      <c r="J11" s="32" t="s">
        <v>20</v>
      </c>
      <c r="K11" s="33" t="s">
        <v>21</v>
      </c>
      <c r="L11" s="34" t="s">
        <v>22</v>
      </c>
      <c r="M11" s="32" t="s">
        <v>23</v>
      </c>
      <c r="N11" s="32" t="s">
        <v>24</v>
      </c>
      <c r="O11" s="32" t="s">
        <v>25</v>
      </c>
      <c r="P11" s="32" t="s">
        <v>6</v>
      </c>
      <c r="Q11" s="32" t="s">
        <v>26</v>
      </c>
      <c r="R11" s="29" t="s">
        <v>27</v>
      </c>
      <c r="S11" s="33" t="s">
        <v>28</v>
      </c>
      <c r="T11" s="35" t="s">
        <v>29</v>
      </c>
      <c r="U11" s="29" t="s">
        <v>30</v>
      </c>
      <c r="V11" s="36" t="s">
        <v>14</v>
      </c>
      <c r="W11" s="33" t="s">
        <v>31</v>
      </c>
      <c r="X11" s="36" t="s">
        <v>14</v>
      </c>
      <c r="Y11" s="33" t="s">
        <v>31</v>
      </c>
      <c r="Z11" s="32"/>
    </row>
    <row r="12" spans="1:26" ht="14" x14ac:dyDescent="0.2">
      <c r="A12" s="37"/>
      <c r="B12" s="38"/>
      <c r="C12" s="39"/>
      <c r="D12" s="40"/>
      <c r="E12" s="41"/>
      <c r="F12" s="41"/>
      <c r="G12" s="42"/>
      <c r="H12" s="43"/>
      <c r="I12" s="43"/>
      <c r="J12" s="41"/>
      <c r="K12" s="44"/>
      <c r="L12" s="40"/>
      <c r="M12" s="41"/>
      <c r="N12" s="41"/>
      <c r="O12" s="45"/>
      <c r="P12" s="46"/>
      <c r="Q12" s="47"/>
      <c r="R12" s="46"/>
      <c r="S12" s="44"/>
      <c r="T12" s="48"/>
      <c r="U12" s="49"/>
      <c r="V12" s="50"/>
      <c r="W12" s="50"/>
      <c r="X12" s="51"/>
      <c r="Y12" s="51"/>
      <c r="Z12" s="10"/>
    </row>
    <row r="13" spans="1:26" ht="14" hidden="1" outlineLevel="1" x14ac:dyDescent="0.2">
      <c r="A13" s="52" t="str">
        <f t="shared" ref="A13:A16" si="0">IFERROR(IF(B13&gt;0,MONTH(B13)&amp;"-"&amp;YEAR(B13),B13),)</f>
        <v>12-2024</v>
      </c>
      <c r="B13" s="53">
        <v>45641</v>
      </c>
      <c r="C13" s="54" t="s">
        <v>32</v>
      </c>
      <c r="D13" s="55">
        <v>489.65</v>
      </c>
      <c r="E13" s="56">
        <v>7</v>
      </c>
      <c r="F13" s="56">
        <v>6</v>
      </c>
      <c r="G13" s="57">
        <f t="shared" ref="G13:G267" si="1">E13/F13</f>
        <v>1.1666666666666667</v>
      </c>
      <c r="H13" s="58">
        <f t="shared" ref="H13:H267" si="2">D13/E13</f>
        <v>69.95</v>
      </c>
      <c r="I13" s="58">
        <f t="shared" ref="I13:I267" si="3">H13/G13</f>
        <v>59.957142857142856</v>
      </c>
      <c r="J13" s="56">
        <v>43</v>
      </c>
      <c r="K13" s="59">
        <f t="shared" ref="K13:K267" si="4">E13/J13</f>
        <v>0.16279069767441862</v>
      </c>
      <c r="L13" s="55">
        <v>15.24</v>
      </c>
      <c r="M13" s="56">
        <v>3203</v>
      </c>
      <c r="N13" s="56">
        <v>0</v>
      </c>
      <c r="O13" s="60">
        <v>0</v>
      </c>
      <c r="P13" s="61" t="e">
        <f t="shared" ref="P13:P267" si="5">L13/O13</f>
        <v>#DIV/0!</v>
      </c>
      <c r="Q13" s="62">
        <f t="shared" ref="Q13:Q267" si="6">O13/L13</f>
        <v>0</v>
      </c>
      <c r="R13" s="61">
        <f t="shared" ref="R13:R267" si="7">L13/D13</f>
        <v>3.1124272439497603E-2</v>
      </c>
      <c r="S13" s="59">
        <f t="shared" ref="S13:S267" si="8">O13/D13</f>
        <v>0</v>
      </c>
      <c r="T13" s="63">
        <f t="shared" ref="T13:T19" si="9">D13-O13</f>
        <v>489.65</v>
      </c>
      <c r="U13" s="64" t="e">
        <f t="shared" ref="U13:U267" si="10">L13/N13</f>
        <v>#DIV/0!</v>
      </c>
      <c r="V13" s="65"/>
      <c r="W13" s="65"/>
      <c r="X13" s="65"/>
      <c r="Y13" s="65"/>
      <c r="Z13" s="66"/>
    </row>
    <row r="14" spans="1:26" ht="14" hidden="1" outlineLevel="1" x14ac:dyDescent="0.2">
      <c r="A14" s="67">
        <f t="shared" si="0"/>
        <v>0</v>
      </c>
      <c r="B14" s="68"/>
      <c r="C14" s="54" t="s">
        <v>33</v>
      </c>
      <c r="D14" s="69">
        <v>15008.3</v>
      </c>
      <c r="E14" s="56">
        <v>215</v>
      </c>
      <c r="F14" s="56">
        <v>204</v>
      </c>
      <c r="G14" s="57">
        <f t="shared" si="1"/>
        <v>1.053921568627451</v>
      </c>
      <c r="H14" s="58">
        <f t="shared" si="2"/>
        <v>69.806046511627898</v>
      </c>
      <c r="I14" s="58">
        <f t="shared" si="3"/>
        <v>66.23457436452135</v>
      </c>
      <c r="J14" s="56">
        <v>1544</v>
      </c>
      <c r="K14" s="59">
        <f t="shared" si="4"/>
        <v>0.13924870466321243</v>
      </c>
      <c r="L14" s="69">
        <v>1231.04</v>
      </c>
      <c r="M14" s="56">
        <v>184121</v>
      </c>
      <c r="N14" s="56">
        <v>62</v>
      </c>
      <c r="O14" s="70">
        <v>4371.6000000000004</v>
      </c>
      <c r="P14" s="61">
        <f t="shared" si="5"/>
        <v>0.28159941440204955</v>
      </c>
      <c r="Q14" s="62">
        <f t="shared" si="6"/>
        <v>3.5511437483753578</v>
      </c>
      <c r="R14" s="61">
        <f t="shared" si="7"/>
        <v>8.2023946749465296E-2</v>
      </c>
      <c r="S14" s="59">
        <f t="shared" si="8"/>
        <v>0.29127882571643693</v>
      </c>
      <c r="T14" s="71">
        <f t="shared" si="9"/>
        <v>10636.699999999999</v>
      </c>
      <c r="U14" s="64">
        <f t="shared" si="10"/>
        <v>19.855483870967742</v>
      </c>
      <c r="V14" s="65"/>
      <c r="W14" s="65"/>
      <c r="X14" s="65"/>
      <c r="Y14" s="65"/>
      <c r="Z14" s="66"/>
    </row>
    <row r="15" spans="1:26" ht="14" hidden="1" outlineLevel="1" x14ac:dyDescent="0.2">
      <c r="A15" s="67">
        <f t="shared" si="0"/>
        <v>0</v>
      </c>
      <c r="B15" s="68"/>
      <c r="C15" s="54" t="s">
        <v>34</v>
      </c>
      <c r="D15" s="72">
        <v>5190.8999999999996</v>
      </c>
      <c r="E15" s="56">
        <v>82</v>
      </c>
      <c r="F15" s="56">
        <v>78</v>
      </c>
      <c r="G15" s="57">
        <f t="shared" si="1"/>
        <v>1.0512820512820513</v>
      </c>
      <c r="H15" s="58">
        <f t="shared" si="2"/>
        <v>63.30365853658536</v>
      </c>
      <c r="I15" s="58">
        <f t="shared" si="3"/>
        <v>60.21567519333729</v>
      </c>
      <c r="J15" s="56">
        <v>444</v>
      </c>
      <c r="K15" s="59">
        <f t="shared" si="4"/>
        <v>0.18468468468468469</v>
      </c>
      <c r="L15" s="72">
        <v>336.89</v>
      </c>
      <c r="M15" s="56">
        <v>53355</v>
      </c>
      <c r="N15" s="56">
        <v>11</v>
      </c>
      <c r="O15" s="73">
        <v>729.3</v>
      </c>
      <c r="P15" s="61">
        <f t="shared" si="5"/>
        <v>0.46193610311257371</v>
      </c>
      <c r="Q15" s="62">
        <f t="shared" si="6"/>
        <v>2.1648015672771526</v>
      </c>
      <c r="R15" s="61">
        <f t="shared" si="7"/>
        <v>6.4900113660444236E-2</v>
      </c>
      <c r="S15" s="59">
        <f t="shared" si="8"/>
        <v>0.14049586776859505</v>
      </c>
      <c r="T15" s="74">
        <f t="shared" si="9"/>
        <v>4461.5999999999995</v>
      </c>
      <c r="U15" s="64">
        <f t="shared" si="10"/>
        <v>30.626363636363635</v>
      </c>
      <c r="V15" s="65"/>
      <c r="W15" s="65"/>
      <c r="X15" s="65"/>
      <c r="Y15" s="65"/>
      <c r="Z15" s="66"/>
    </row>
    <row r="16" spans="1:26" ht="14" hidden="1" outlineLevel="1" x14ac:dyDescent="0.2">
      <c r="A16" s="67">
        <f t="shared" si="0"/>
        <v>0</v>
      </c>
      <c r="B16" s="68"/>
      <c r="C16" s="54" t="s">
        <v>35</v>
      </c>
      <c r="D16" s="75">
        <v>13598.13</v>
      </c>
      <c r="E16" s="56">
        <v>186</v>
      </c>
      <c r="F16" s="56">
        <v>177</v>
      </c>
      <c r="G16" s="57">
        <f t="shared" si="1"/>
        <v>1.0508474576271187</v>
      </c>
      <c r="H16" s="58">
        <f t="shared" si="2"/>
        <v>73.108225806451614</v>
      </c>
      <c r="I16" s="58">
        <f t="shared" si="3"/>
        <v>69.570731009365247</v>
      </c>
      <c r="J16" s="56">
        <v>1053</v>
      </c>
      <c r="K16" s="59">
        <f t="shared" si="4"/>
        <v>0.17663817663817663</v>
      </c>
      <c r="L16" s="75">
        <v>1329.14</v>
      </c>
      <c r="M16" s="56">
        <v>152039</v>
      </c>
      <c r="N16" s="56">
        <v>63</v>
      </c>
      <c r="O16" s="76">
        <v>4588.3900000000003</v>
      </c>
      <c r="P16" s="61">
        <f t="shared" si="5"/>
        <v>0.28967459174132976</v>
      </c>
      <c r="Q16" s="62">
        <f t="shared" si="6"/>
        <v>3.4521495102096091</v>
      </c>
      <c r="R16" s="61">
        <f t="shared" si="7"/>
        <v>9.7744322197243313E-2</v>
      </c>
      <c r="S16" s="59">
        <f t="shared" si="8"/>
        <v>0.3374280139989837</v>
      </c>
      <c r="T16" s="77">
        <f t="shared" si="9"/>
        <v>9009.739999999998</v>
      </c>
      <c r="U16" s="64">
        <f t="shared" si="10"/>
        <v>21.097460317460317</v>
      </c>
      <c r="V16" s="65"/>
      <c r="W16" s="65"/>
      <c r="X16" s="65"/>
      <c r="Y16" s="65"/>
      <c r="Z16" s="66"/>
    </row>
    <row r="17" spans="1:26" ht="14" hidden="1" outlineLevel="1" x14ac:dyDescent="0.2">
      <c r="A17" s="67"/>
      <c r="B17" s="68"/>
      <c r="C17" s="54" t="s">
        <v>36</v>
      </c>
      <c r="D17" s="78">
        <v>34530</v>
      </c>
      <c r="E17" s="56">
        <v>594</v>
      </c>
      <c r="F17" s="56">
        <v>534</v>
      </c>
      <c r="G17" s="57">
        <f t="shared" si="1"/>
        <v>1.1123595505617978</v>
      </c>
      <c r="H17" s="58">
        <f t="shared" si="2"/>
        <v>58.131313131313128</v>
      </c>
      <c r="I17" s="58">
        <f t="shared" si="3"/>
        <v>52.259463320069372</v>
      </c>
      <c r="J17" s="56">
        <v>1945</v>
      </c>
      <c r="K17" s="59">
        <f t="shared" si="4"/>
        <v>0.30539845758354756</v>
      </c>
      <c r="L17" s="78">
        <v>3165.15</v>
      </c>
      <c r="M17" s="56">
        <v>334486</v>
      </c>
      <c r="N17" s="56">
        <v>151</v>
      </c>
      <c r="O17" s="79">
        <v>9555</v>
      </c>
      <c r="P17" s="61">
        <f t="shared" si="5"/>
        <v>0.33125588697017272</v>
      </c>
      <c r="Q17" s="62">
        <f t="shared" si="6"/>
        <v>3.0188142742050137</v>
      </c>
      <c r="R17" s="61">
        <f t="shared" si="7"/>
        <v>9.1663770634231104E-2</v>
      </c>
      <c r="S17" s="59">
        <f t="shared" si="8"/>
        <v>0.27671589921807122</v>
      </c>
      <c r="T17" s="80">
        <f t="shared" si="9"/>
        <v>24975</v>
      </c>
      <c r="U17" s="64">
        <f t="shared" si="10"/>
        <v>20.961258278145696</v>
      </c>
      <c r="V17" s="65"/>
      <c r="W17" s="65"/>
      <c r="X17" s="65"/>
      <c r="Y17" s="65"/>
      <c r="Z17" s="66"/>
    </row>
    <row r="18" spans="1:26" ht="14" hidden="1" outlineLevel="1" x14ac:dyDescent="0.2">
      <c r="A18" s="81"/>
      <c r="B18" s="82"/>
      <c r="C18" s="83" t="s">
        <v>37</v>
      </c>
      <c r="D18" s="55">
        <v>2877</v>
      </c>
      <c r="E18" s="56">
        <v>77</v>
      </c>
      <c r="F18" s="56">
        <v>66</v>
      </c>
      <c r="G18" s="57">
        <f t="shared" si="1"/>
        <v>1.1666666666666667</v>
      </c>
      <c r="H18" s="58">
        <f t="shared" si="2"/>
        <v>37.363636363636367</v>
      </c>
      <c r="I18" s="58">
        <f t="shared" si="3"/>
        <v>32.02597402597403</v>
      </c>
      <c r="J18" s="56">
        <v>178</v>
      </c>
      <c r="K18" s="59">
        <f t="shared" si="4"/>
        <v>0.43258426966292135</v>
      </c>
      <c r="L18" s="55">
        <v>204.18</v>
      </c>
      <c r="M18" s="56">
        <v>110559</v>
      </c>
      <c r="N18" s="56">
        <v>12</v>
      </c>
      <c r="O18" s="60">
        <v>531</v>
      </c>
      <c r="P18" s="61">
        <f t="shared" si="5"/>
        <v>0.38451977401129944</v>
      </c>
      <c r="Q18" s="62">
        <f t="shared" si="6"/>
        <v>2.6006464883925946</v>
      </c>
      <c r="R18" s="61">
        <f t="shared" si="7"/>
        <v>7.0969760166840465E-2</v>
      </c>
      <c r="S18" s="59">
        <f t="shared" si="8"/>
        <v>0.18456725755995829</v>
      </c>
      <c r="T18" s="63">
        <f t="shared" si="9"/>
        <v>2346</v>
      </c>
      <c r="U18" s="64">
        <f t="shared" si="10"/>
        <v>17.015000000000001</v>
      </c>
      <c r="V18" s="84"/>
      <c r="W18" s="84"/>
      <c r="X18" s="84"/>
      <c r="Y18" s="85"/>
      <c r="Z18" s="86"/>
    </row>
    <row r="19" spans="1:26" ht="14" hidden="1" outlineLevel="1" x14ac:dyDescent="0.2">
      <c r="A19" s="52" t="str">
        <f t="shared" ref="A19:A24" si="11">IFERROR(IF(B19&gt;0,MONTH(B19)&amp;"-"&amp;YEAR(B19),B19),)</f>
        <v>12-2024</v>
      </c>
      <c r="B19" s="53">
        <v>45647</v>
      </c>
      <c r="C19" s="54" t="s">
        <v>38</v>
      </c>
      <c r="D19" s="87">
        <v>1483.65</v>
      </c>
      <c r="E19" s="56">
        <v>27</v>
      </c>
      <c r="F19" s="56">
        <v>26</v>
      </c>
      <c r="G19" s="57">
        <f t="shared" si="1"/>
        <v>1.0384615384615385</v>
      </c>
      <c r="H19" s="58">
        <f t="shared" si="2"/>
        <v>54.95</v>
      </c>
      <c r="I19" s="58">
        <f t="shared" si="3"/>
        <v>52.914814814814811</v>
      </c>
      <c r="J19" s="56">
        <v>57</v>
      </c>
      <c r="K19" s="59">
        <f t="shared" si="4"/>
        <v>0.47368421052631576</v>
      </c>
      <c r="L19" s="87">
        <v>45.57</v>
      </c>
      <c r="M19" s="56">
        <v>9880</v>
      </c>
      <c r="N19" s="56">
        <v>1</v>
      </c>
      <c r="O19" s="88">
        <v>54.95</v>
      </c>
      <c r="P19" s="61">
        <f t="shared" si="5"/>
        <v>0.82929936305732477</v>
      </c>
      <c r="Q19" s="62">
        <f t="shared" si="6"/>
        <v>1.2058371735791091</v>
      </c>
      <c r="R19" s="61">
        <f t="shared" si="7"/>
        <v>3.0714791224345363E-2</v>
      </c>
      <c r="S19" s="59">
        <f t="shared" si="8"/>
        <v>3.7037037037037035E-2</v>
      </c>
      <c r="T19" s="63">
        <f t="shared" si="9"/>
        <v>1428.7</v>
      </c>
      <c r="U19" s="64">
        <f t="shared" si="10"/>
        <v>45.57</v>
      </c>
      <c r="V19" s="65"/>
      <c r="W19" s="65"/>
      <c r="X19" s="65"/>
      <c r="Y19" s="65"/>
      <c r="Z19" s="66"/>
    </row>
    <row r="20" spans="1:26" ht="14" collapsed="1" x14ac:dyDescent="0.2">
      <c r="A20" s="81">
        <f t="shared" si="11"/>
        <v>0</v>
      </c>
      <c r="B20" s="95" t="s">
        <v>51</v>
      </c>
      <c r="C20" s="134"/>
      <c r="D20" s="135">
        <f t="shared" ref="D20:F20" si="12">SUM(D13:D19)</f>
        <v>73177.62999999999</v>
      </c>
      <c r="E20" s="136">
        <f t="shared" si="12"/>
        <v>1188</v>
      </c>
      <c r="F20" s="136">
        <f t="shared" si="12"/>
        <v>1091</v>
      </c>
      <c r="G20" s="137">
        <f t="shared" si="1"/>
        <v>1.0889092575618697</v>
      </c>
      <c r="H20" s="138">
        <f t="shared" si="2"/>
        <v>61.597331649831645</v>
      </c>
      <c r="I20" s="138">
        <f t="shared" si="3"/>
        <v>56.567919890544047</v>
      </c>
      <c r="J20" s="136">
        <f>SUM(J13:J19)</f>
        <v>5264</v>
      </c>
      <c r="K20" s="139">
        <f t="shared" si="4"/>
        <v>0.2256838905775076</v>
      </c>
      <c r="L20" s="135">
        <f t="shared" ref="L20:O20" si="13">SUM(L13:L19)</f>
        <v>6327.2100000000009</v>
      </c>
      <c r="M20" s="136">
        <f t="shared" si="13"/>
        <v>847643</v>
      </c>
      <c r="N20" s="136">
        <f t="shared" si="13"/>
        <v>300</v>
      </c>
      <c r="O20" s="135">
        <f t="shared" si="13"/>
        <v>19830.240000000002</v>
      </c>
      <c r="P20" s="258">
        <f t="shared" si="5"/>
        <v>0.31906875559751169</v>
      </c>
      <c r="Q20" s="306">
        <f t="shared" si="6"/>
        <v>3.1341207261968544</v>
      </c>
      <c r="R20" s="258">
        <f t="shared" si="7"/>
        <v>8.6463718488833288E-2</v>
      </c>
      <c r="S20" s="139">
        <f t="shared" si="8"/>
        <v>0.27098773217990257</v>
      </c>
      <c r="T20" s="261">
        <f>SUM(T13:T19)</f>
        <v>53347.389999999992</v>
      </c>
      <c r="U20" s="307">
        <f t="shared" si="10"/>
        <v>21.090700000000002</v>
      </c>
      <c r="V20" s="145">
        <f t="shared" ref="V20:W20" si="14">IFERROR((D20-#REF!)/D20,)</f>
        <v>0</v>
      </c>
      <c r="W20" s="145">
        <f t="shared" si="14"/>
        <v>0</v>
      </c>
      <c r="X20" s="145">
        <f t="shared" ref="X20:Y20" si="15">IFERROR((D20-#REF!)/D20,)</f>
        <v>0</v>
      </c>
      <c r="Y20" s="143">
        <f t="shared" si="15"/>
        <v>0</v>
      </c>
      <c r="Z20" s="67"/>
    </row>
    <row r="21" spans="1:26" ht="14" hidden="1" outlineLevel="1" x14ac:dyDescent="0.2">
      <c r="A21" s="52" t="str">
        <f t="shared" si="11"/>
        <v>12-2024</v>
      </c>
      <c r="B21" s="53">
        <v>45648</v>
      </c>
      <c r="C21" s="54" t="s">
        <v>32</v>
      </c>
      <c r="D21" s="55">
        <v>279.8</v>
      </c>
      <c r="E21" s="56">
        <v>4</v>
      </c>
      <c r="F21" s="56">
        <v>4</v>
      </c>
      <c r="G21" s="57">
        <f t="shared" si="1"/>
        <v>1</v>
      </c>
      <c r="H21" s="58">
        <f t="shared" si="2"/>
        <v>69.95</v>
      </c>
      <c r="I21" s="58">
        <f t="shared" si="3"/>
        <v>69.95</v>
      </c>
      <c r="J21" s="56">
        <v>39</v>
      </c>
      <c r="K21" s="59">
        <f t="shared" si="4"/>
        <v>0.10256410256410256</v>
      </c>
      <c r="L21" s="55">
        <v>31.25</v>
      </c>
      <c r="M21" s="56">
        <v>2623</v>
      </c>
      <c r="N21" s="56">
        <v>0</v>
      </c>
      <c r="O21" s="60">
        <v>0</v>
      </c>
      <c r="P21" s="61" t="e">
        <f t="shared" si="5"/>
        <v>#DIV/0!</v>
      </c>
      <c r="Q21" s="62">
        <f t="shared" si="6"/>
        <v>0</v>
      </c>
      <c r="R21" s="61">
        <f t="shared" si="7"/>
        <v>0.11168691922802002</v>
      </c>
      <c r="S21" s="59">
        <f t="shared" si="8"/>
        <v>0</v>
      </c>
      <c r="T21" s="63">
        <f t="shared" ref="T21:T27" si="16">D21-O21</f>
        <v>279.8</v>
      </c>
      <c r="U21" s="64" t="e">
        <f t="shared" si="10"/>
        <v>#DIV/0!</v>
      </c>
      <c r="V21" s="65"/>
      <c r="W21" s="65"/>
      <c r="X21" s="65"/>
      <c r="Y21" s="65"/>
      <c r="Z21" s="66"/>
    </row>
    <row r="22" spans="1:26" ht="14" hidden="1" outlineLevel="1" x14ac:dyDescent="0.2">
      <c r="A22" s="67">
        <f t="shared" si="11"/>
        <v>0</v>
      </c>
      <c r="B22" s="68"/>
      <c r="C22" s="54" t="s">
        <v>33</v>
      </c>
      <c r="D22" s="69">
        <v>12879.85</v>
      </c>
      <c r="E22" s="56">
        <v>189</v>
      </c>
      <c r="F22" s="56">
        <v>180</v>
      </c>
      <c r="G22" s="57">
        <f t="shared" si="1"/>
        <v>1.05</v>
      </c>
      <c r="H22" s="58">
        <f t="shared" si="2"/>
        <v>68.147354497354499</v>
      </c>
      <c r="I22" s="58">
        <f t="shared" si="3"/>
        <v>64.902242378432859</v>
      </c>
      <c r="J22" s="56">
        <v>1603</v>
      </c>
      <c r="K22" s="59">
        <f t="shared" si="4"/>
        <v>0.11790393013100436</v>
      </c>
      <c r="L22" s="69">
        <v>1300.6600000000001</v>
      </c>
      <c r="M22" s="56">
        <v>190376</v>
      </c>
      <c r="N22" s="56">
        <v>48</v>
      </c>
      <c r="O22" s="70">
        <v>3487.2</v>
      </c>
      <c r="P22" s="61">
        <f t="shared" si="5"/>
        <v>0.37298118834595095</v>
      </c>
      <c r="Q22" s="62">
        <f t="shared" si="6"/>
        <v>2.6811003644303657</v>
      </c>
      <c r="R22" s="61">
        <f t="shared" si="7"/>
        <v>0.10098409531166901</v>
      </c>
      <c r="S22" s="59">
        <f t="shared" si="8"/>
        <v>0.27074849474178658</v>
      </c>
      <c r="T22" s="71">
        <f t="shared" si="16"/>
        <v>9392.6500000000015</v>
      </c>
      <c r="U22" s="64">
        <f t="shared" si="10"/>
        <v>27.097083333333334</v>
      </c>
      <c r="V22" s="65"/>
      <c r="W22" s="65"/>
      <c r="X22" s="65"/>
      <c r="Y22" s="65"/>
      <c r="Z22" s="66"/>
    </row>
    <row r="23" spans="1:26" ht="14" hidden="1" outlineLevel="1" x14ac:dyDescent="0.2">
      <c r="A23" s="67">
        <f t="shared" si="11"/>
        <v>0</v>
      </c>
      <c r="B23" s="68"/>
      <c r="C23" s="54" t="s">
        <v>34</v>
      </c>
      <c r="D23" s="72">
        <v>3756.9</v>
      </c>
      <c r="E23" s="56">
        <v>62</v>
      </c>
      <c r="F23" s="56">
        <v>55</v>
      </c>
      <c r="G23" s="57">
        <f t="shared" si="1"/>
        <v>1.1272727272727272</v>
      </c>
      <c r="H23" s="58">
        <f t="shared" si="2"/>
        <v>60.595161290322579</v>
      </c>
      <c r="I23" s="58">
        <f t="shared" si="3"/>
        <v>53.75377211238294</v>
      </c>
      <c r="J23" s="56">
        <v>392</v>
      </c>
      <c r="K23" s="59">
        <f t="shared" si="4"/>
        <v>0.15816326530612246</v>
      </c>
      <c r="L23" s="72">
        <v>329.68</v>
      </c>
      <c r="M23" s="56">
        <v>68679</v>
      </c>
      <c r="N23" s="56">
        <v>13</v>
      </c>
      <c r="O23" s="73">
        <v>634.35</v>
      </c>
      <c r="P23" s="61">
        <f t="shared" si="5"/>
        <v>0.51971309214156225</v>
      </c>
      <c r="Q23" s="62">
        <f t="shared" si="6"/>
        <v>1.924138558602281</v>
      </c>
      <c r="R23" s="61">
        <f t="shared" si="7"/>
        <v>8.7753200777236556E-2</v>
      </c>
      <c r="S23" s="59">
        <f t="shared" si="8"/>
        <v>0.16884931725624849</v>
      </c>
      <c r="T23" s="74">
        <f t="shared" si="16"/>
        <v>3122.55</v>
      </c>
      <c r="U23" s="64">
        <f t="shared" si="10"/>
        <v>25.36</v>
      </c>
      <c r="V23" s="65"/>
      <c r="W23" s="65"/>
      <c r="X23" s="65"/>
      <c r="Y23" s="65"/>
      <c r="Z23" s="66"/>
    </row>
    <row r="24" spans="1:26" ht="14" hidden="1" outlineLevel="1" x14ac:dyDescent="0.2">
      <c r="A24" s="67">
        <f t="shared" si="11"/>
        <v>0</v>
      </c>
      <c r="B24" s="68"/>
      <c r="C24" s="54" t="s">
        <v>35</v>
      </c>
      <c r="D24" s="75">
        <v>10387.44</v>
      </c>
      <c r="E24" s="56">
        <v>131</v>
      </c>
      <c r="F24" s="56">
        <v>120</v>
      </c>
      <c r="G24" s="57">
        <f t="shared" si="1"/>
        <v>1.0916666666666666</v>
      </c>
      <c r="H24" s="58">
        <f t="shared" si="2"/>
        <v>79.293435114503822</v>
      </c>
      <c r="I24" s="58">
        <f t="shared" si="3"/>
        <v>72.635207738476794</v>
      </c>
      <c r="J24" s="56">
        <v>969</v>
      </c>
      <c r="K24" s="59">
        <f t="shared" si="4"/>
        <v>0.13519091847265222</v>
      </c>
      <c r="L24" s="75">
        <v>1540.56</v>
      </c>
      <c r="M24" s="56">
        <v>102909</v>
      </c>
      <c r="N24" s="56">
        <v>66</v>
      </c>
      <c r="O24" s="76">
        <v>5670.95</v>
      </c>
      <c r="P24" s="61">
        <f t="shared" si="5"/>
        <v>0.27165818778158862</v>
      </c>
      <c r="Q24" s="62">
        <f t="shared" si="6"/>
        <v>3.6810964843952849</v>
      </c>
      <c r="R24" s="61">
        <f t="shared" si="7"/>
        <v>0.14830988193433606</v>
      </c>
      <c r="S24" s="59">
        <f t="shared" si="8"/>
        <v>0.54594298498956428</v>
      </c>
      <c r="T24" s="77">
        <f t="shared" si="16"/>
        <v>4716.4900000000007</v>
      </c>
      <c r="U24" s="64">
        <f t="shared" si="10"/>
        <v>23.34181818181818</v>
      </c>
      <c r="V24" s="65"/>
      <c r="W24" s="65"/>
      <c r="X24" s="65"/>
      <c r="Y24" s="65"/>
      <c r="Z24" s="66"/>
    </row>
    <row r="25" spans="1:26" ht="14" hidden="1" outlineLevel="1" x14ac:dyDescent="0.2">
      <c r="A25" s="67"/>
      <c r="B25" s="68"/>
      <c r="C25" s="54" t="s">
        <v>36</v>
      </c>
      <c r="D25" s="78">
        <v>33136</v>
      </c>
      <c r="E25" s="56">
        <v>568</v>
      </c>
      <c r="F25" s="56">
        <v>515</v>
      </c>
      <c r="G25" s="57">
        <f t="shared" si="1"/>
        <v>1.1029126213592233</v>
      </c>
      <c r="H25" s="58">
        <f t="shared" si="2"/>
        <v>58.338028169014088</v>
      </c>
      <c r="I25" s="58">
        <f t="shared" si="3"/>
        <v>52.894514977187072</v>
      </c>
      <c r="J25" s="56">
        <v>2313</v>
      </c>
      <c r="K25" s="59">
        <f t="shared" si="4"/>
        <v>0.24556852572416774</v>
      </c>
      <c r="L25" s="78">
        <v>3748.29</v>
      </c>
      <c r="M25" s="56">
        <v>348947</v>
      </c>
      <c r="N25" s="56">
        <v>152</v>
      </c>
      <c r="O25" s="79">
        <v>9816</v>
      </c>
      <c r="P25" s="61">
        <f t="shared" si="5"/>
        <v>0.38185513447432762</v>
      </c>
      <c r="Q25" s="62">
        <f t="shared" si="6"/>
        <v>2.6187941701415847</v>
      </c>
      <c r="R25" s="61">
        <f t="shared" si="7"/>
        <v>0.11311836069531628</v>
      </c>
      <c r="S25" s="59">
        <f t="shared" si="8"/>
        <v>0.29623370352486722</v>
      </c>
      <c r="T25" s="80">
        <f t="shared" si="16"/>
        <v>23320</v>
      </c>
      <c r="U25" s="64">
        <f t="shared" si="10"/>
        <v>24.659802631578948</v>
      </c>
      <c r="V25" s="65"/>
      <c r="W25" s="65"/>
      <c r="X25" s="65"/>
      <c r="Y25" s="65"/>
      <c r="Z25" s="66"/>
    </row>
    <row r="26" spans="1:26" ht="14" hidden="1" outlineLevel="1" x14ac:dyDescent="0.2">
      <c r="A26" s="81"/>
      <c r="B26" s="82"/>
      <c r="C26" s="83" t="s">
        <v>37</v>
      </c>
      <c r="D26" s="55">
        <v>2142</v>
      </c>
      <c r="E26" s="56">
        <v>58</v>
      </c>
      <c r="F26" s="56">
        <v>51</v>
      </c>
      <c r="G26" s="57">
        <f t="shared" si="1"/>
        <v>1.1372549019607843</v>
      </c>
      <c r="H26" s="58">
        <f t="shared" si="2"/>
        <v>36.931034482758619</v>
      </c>
      <c r="I26" s="58">
        <f t="shared" si="3"/>
        <v>32.473840665873958</v>
      </c>
      <c r="J26" s="56">
        <v>147</v>
      </c>
      <c r="K26" s="59">
        <f t="shared" si="4"/>
        <v>0.39455782312925169</v>
      </c>
      <c r="L26" s="55">
        <v>148.30000000000001</v>
      </c>
      <c r="M26" s="56">
        <v>102280</v>
      </c>
      <c r="N26" s="56">
        <v>6</v>
      </c>
      <c r="O26" s="60">
        <v>231</v>
      </c>
      <c r="P26" s="61">
        <f t="shared" si="5"/>
        <v>0.641991341991342</v>
      </c>
      <c r="Q26" s="62">
        <f t="shared" si="6"/>
        <v>1.5576534052596087</v>
      </c>
      <c r="R26" s="61">
        <f t="shared" si="7"/>
        <v>6.9234360410831003E-2</v>
      </c>
      <c r="S26" s="59">
        <f t="shared" si="8"/>
        <v>0.10784313725490197</v>
      </c>
      <c r="T26" s="63">
        <f t="shared" si="16"/>
        <v>1911</v>
      </c>
      <c r="U26" s="64">
        <f t="shared" si="10"/>
        <v>24.716666666666669</v>
      </c>
      <c r="V26" s="84"/>
      <c r="W26" s="84"/>
      <c r="X26" s="84"/>
      <c r="Y26" s="85"/>
      <c r="Z26" s="86"/>
    </row>
    <row r="27" spans="1:26" ht="14" hidden="1" outlineLevel="1" x14ac:dyDescent="0.2">
      <c r="A27" s="52" t="str">
        <f t="shared" ref="A27:A32" si="17">IFERROR(IF(B27&gt;0,MONTH(B27)&amp;"-"&amp;YEAR(B27),B27),)</f>
        <v>12-2024</v>
      </c>
      <c r="B27" s="53">
        <v>45654</v>
      </c>
      <c r="C27" s="54" t="s">
        <v>38</v>
      </c>
      <c r="D27" s="87">
        <v>2088.1</v>
      </c>
      <c r="E27" s="56">
        <v>38</v>
      </c>
      <c r="F27" s="56">
        <v>31</v>
      </c>
      <c r="G27" s="57">
        <f t="shared" si="1"/>
        <v>1.2258064516129032</v>
      </c>
      <c r="H27" s="58">
        <f t="shared" si="2"/>
        <v>54.949999999999996</v>
      </c>
      <c r="I27" s="58">
        <f t="shared" si="3"/>
        <v>44.827631578947361</v>
      </c>
      <c r="J27" s="56">
        <v>109</v>
      </c>
      <c r="K27" s="59">
        <f t="shared" si="4"/>
        <v>0.34862385321100919</v>
      </c>
      <c r="L27" s="87">
        <v>167.05</v>
      </c>
      <c r="M27" s="56">
        <v>23736</v>
      </c>
      <c r="N27" s="56">
        <v>4</v>
      </c>
      <c r="O27" s="88">
        <v>274.75</v>
      </c>
      <c r="P27" s="61">
        <f t="shared" si="5"/>
        <v>0.60800727934485899</v>
      </c>
      <c r="Q27" s="62">
        <f t="shared" si="6"/>
        <v>1.6447171505537264</v>
      </c>
      <c r="R27" s="61">
        <f t="shared" si="7"/>
        <v>8.0000957808534084E-2</v>
      </c>
      <c r="S27" s="59">
        <f t="shared" si="8"/>
        <v>0.13157894736842105</v>
      </c>
      <c r="T27" s="63">
        <f t="shared" si="16"/>
        <v>1813.35</v>
      </c>
      <c r="U27" s="64">
        <f t="shared" si="10"/>
        <v>41.762500000000003</v>
      </c>
      <c r="V27" s="65"/>
      <c r="W27" s="65"/>
      <c r="X27" s="65"/>
      <c r="Y27" s="65"/>
      <c r="Z27" s="66"/>
    </row>
    <row r="28" spans="1:26" ht="14" collapsed="1" x14ac:dyDescent="0.2">
      <c r="A28" s="81">
        <f t="shared" si="17"/>
        <v>0</v>
      </c>
      <c r="B28" s="95" t="s">
        <v>52</v>
      </c>
      <c r="C28" s="134"/>
      <c r="D28" s="135">
        <f t="shared" ref="D28:F28" si="18">SUM(D21:D27)</f>
        <v>64670.09</v>
      </c>
      <c r="E28" s="136">
        <f t="shared" si="18"/>
        <v>1050</v>
      </c>
      <c r="F28" s="136">
        <f t="shared" si="18"/>
        <v>956</v>
      </c>
      <c r="G28" s="137">
        <f t="shared" si="1"/>
        <v>1.098326359832636</v>
      </c>
      <c r="H28" s="138">
        <f t="shared" si="2"/>
        <v>61.590561904761898</v>
      </c>
      <c r="I28" s="138">
        <f t="shared" si="3"/>
        <v>56.07674017233559</v>
      </c>
      <c r="J28" s="136">
        <f>SUM(J21:J27)</f>
        <v>5572</v>
      </c>
      <c r="K28" s="139">
        <f t="shared" si="4"/>
        <v>0.18844221105527639</v>
      </c>
      <c r="L28" s="135">
        <f t="shared" ref="L28:O28" si="19">SUM(L21:L27)</f>
        <v>7265.7900000000009</v>
      </c>
      <c r="M28" s="136">
        <f t="shared" si="19"/>
        <v>839550</v>
      </c>
      <c r="N28" s="136">
        <f t="shared" si="19"/>
        <v>289</v>
      </c>
      <c r="O28" s="135">
        <f t="shared" si="19"/>
        <v>20114.25</v>
      </c>
      <c r="P28" s="258">
        <f t="shared" si="5"/>
        <v>0.36122599649502224</v>
      </c>
      <c r="Q28" s="306">
        <f t="shared" si="6"/>
        <v>2.7683500348895298</v>
      </c>
      <c r="R28" s="258">
        <f t="shared" si="7"/>
        <v>0.11235162963280244</v>
      </c>
      <c r="S28" s="139">
        <f t="shared" si="8"/>
        <v>0.31102863781386419</v>
      </c>
      <c r="T28" s="261">
        <f>SUM(T21:T27)</f>
        <v>44555.840000000004</v>
      </c>
      <c r="U28" s="307">
        <f t="shared" si="10"/>
        <v>25.141141868512115</v>
      </c>
      <c r="V28" s="145">
        <f t="shared" ref="V28:W28" si="20">IFERROR((D28-#REF!)/D28,)</f>
        <v>0</v>
      </c>
      <c r="W28" s="145">
        <f t="shared" si="20"/>
        <v>0</v>
      </c>
      <c r="X28" s="145">
        <f t="shared" ref="X28:Y28" si="21">IFERROR((D28-#REF!)/D28,)</f>
        <v>0</v>
      </c>
      <c r="Y28" s="143">
        <f t="shared" si="21"/>
        <v>0</v>
      </c>
      <c r="Z28" s="67"/>
    </row>
    <row r="29" spans="1:26" ht="14" hidden="1" outlineLevel="1" x14ac:dyDescent="0.2">
      <c r="A29" s="52" t="str">
        <f t="shared" si="17"/>
        <v>12-2024</v>
      </c>
      <c r="B29" s="53">
        <v>45655</v>
      </c>
      <c r="C29" s="54" t="s">
        <v>32</v>
      </c>
      <c r="D29" s="55">
        <v>559.6</v>
      </c>
      <c r="E29" s="56">
        <v>8</v>
      </c>
      <c r="F29" s="56">
        <v>4</v>
      </c>
      <c r="G29" s="57">
        <f t="shared" si="1"/>
        <v>2</v>
      </c>
      <c r="H29" s="58">
        <f t="shared" si="2"/>
        <v>69.95</v>
      </c>
      <c r="I29" s="58">
        <f t="shared" si="3"/>
        <v>34.975000000000001</v>
      </c>
      <c r="J29" s="56">
        <v>30</v>
      </c>
      <c r="K29" s="59">
        <f t="shared" si="4"/>
        <v>0.26666666666666666</v>
      </c>
      <c r="L29" s="55">
        <v>27.25</v>
      </c>
      <c r="M29" s="56">
        <v>4171</v>
      </c>
      <c r="N29" s="56">
        <v>0</v>
      </c>
      <c r="O29" s="60">
        <v>0</v>
      </c>
      <c r="P29" s="61" t="e">
        <f t="shared" si="5"/>
        <v>#DIV/0!</v>
      </c>
      <c r="Q29" s="62">
        <f t="shared" si="6"/>
        <v>0</v>
      </c>
      <c r="R29" s="61">
        <f t="shared" si="7"/>
        <v>4.8695496783416725E-2</v>
      </c>
      <c r="S29" s="59">
        <f t="shared" si="8"/>
        <v>0</v>
      </c>
      <c r="T29" s="63">
        <f t="shared" ref="T29:T35" si="22">D29-O29</f>
        <v>559.6</v>
      </c>
      <c r="U29" s="64" t="e">
        <f t="shared" si="10"/>
        <v>#DIV/0!</v>
      </c>
      <c r="V29" s="65"/>
      <c r="W29" s="65"/>
      <c r="X29" s="65"/>
      <c r="Y29" s="65"/>
      <c r="Z29" s="66"/>
    </row>
    <row r="30" spans="1:26" ht="14" hidden="1" outlineLevel="1" x14ac:dyDescent="0.2">
      <c r="A30" s="67">
        <f t="shared" si="17"/>
        <v>0</v>
      </c>
      <c r="B30" s="68"/>
      <c r="C30" s="54" t="s">
        <v>33</v>
      </c>
      <c r="D30" s="69">
        <v>14778.45</v>
      </c>
      <c r="E30" s="56">
        <v>216</v>
      </c>
      <c r="F30" s="56">
        <v>204</v>
      </c>
      <c r="G30" s="57">
        <f t="shared" si="1"/>
        <v>1.0588235294117647</v>
      </c>
      <c r="H30" s="58">
        <f t="shared" si="2"/>
        <v>68.418750000000003</v>
      </c>
      <c r="I30" s="58">
        <f t="shared" si="3"/>
        <v>64.61770833333334</v>
      </c>
      <c r="J30" s="56">
        <v>2053</v>
      </c>
      <c r="K30" s="59">
        <f t="shared" si="4"/>
        <v>0.10521188504627374</v>
      </c>
      <c r="L30" s="69">
        <v>1911.36</v>
      </c>
      <c r="M30" s="56">
        <v>277055</v>
      </c>
      <c r="N30" s="56">
        <v>68</v>
      </c>
      <c r="O30" s="70">
        <v>5056.2</v>
      </c>
      <c r="P30" s="61">
        <f t="shared" si="5"/>
        <v>0.37802302124124837</v>
      </c>
      <c r="Q30" s="62">
        <f t="shared" si="6"/>
        <v>2.6453415369161224</v>
      </c>
      <c r="R30" s="61">
        <f t="shared" si="7"/>
        <v>0.12933426712544277</v>
      </c>
      <c r="S30" s="59">
        <f t="shared" si="8"/>
        <v>0.34213330897353916</v>
      </c>
      <c r="T30" s="71">
        <f t="shared" si="22"/>
        <v>9722.25</v>
      </c>
      <c r="U30" s="64">
        <f t="shared" si="10"/>
        <v>28.108235294117645</v>
      </c>
      <c r="V30" s="65"/>
      <c r="W30" s="65"/>
      <c r="X30" s="65"/>
      <c r="Y30" s="65"/>
      <c r="Z30" s="66"/>
    </row>
    <row r="31" spans="1:26" ht="14" hidden="1" outlineLevel="1" x14ac:dyDescent="0.2">
      <c r="A31" s="67">
        <f t="shared" si="17"/>
        <v>0</v>
      </c>
      <c r="B31" s="68"/>
      <c r="C31" s="54" t="s">
        <v>34</v>
      </c>
      <c r="D31" s="72">
        <v>5605.6</v>
      </c>
      <c r="E31" s="56">
        <v>89</v>
      </c>
      <c r="F31" s="56">
        <v>82</v>
      </c>
      <c r="G31" s="57">
        <f t="shared" si="1"/>
        <v>1.0853658536585367</v>
      </c>
      <c r="H31" s="58">
        <f t="shared" si="2"/>
        <v>62.984269662921349</v>
      </c>
      <c r="I31" s="58">
        <f t="shared" si="3"/>
        <v>58.030450700669107</v>
      </c>
      <c r="J31" s="56">
        <v>468</v>
      </c>
      <c r="K31" s="59">
        <f t="shared" si="4"/>
        <v>0.19017094017094016</v>
      </c>
      <c r="L31" s="72">
        <v>421.12</v>
      </c>
      <c r="M31" s="56">
        <v>83864</v>
      </c>
      <c r="N31" s="56">
        <v>17</v>
      </c>
      <c r="O31" s="73">
        <v>1029</v>
      </c>
      <c r="P31" s="61">
        <f t="shared" si="5"/>
        <v>0.40925170068027211</v>
      </c>
      <c r="Q31" s="62">
        <f t="shared" si="6"/>
        <v>2.4434840425531914</v>
      </c>
      <c r="R31" s="61">
        <f t="shared" si="7"/>
        <v>7.5124875124875118E-2</v>
      </c>
      <c r="S31" s="59">
        <f t="shared" si="8"/>
        <v>0.18356643356643357</v>
      </c>
      <c r="T31" s="74">
        <f t="shared" si="22"/>
        <v>4576.6000000000004</v>
      </c>
      <c r="U31" s="64">
        <f t="shared" si="10"/>
        <v>24.771764705882354</v>
      </c>
      <c r="V31" s="65"/>
      <c r="W31" s="65"/>
      <c r="X31" s="65"/>
      <c r="Y31" s="65"/>
      <c r="Z31" s="66"/>
    </row>
    <row r="32" spans="1:26" ht="14" hidden="1" outlineLevel="1" x14ac:dyDescent="0.2">
      <c r="A32" s="67">
        <f t="shared" si="17"/>
        <v>0</v>
      </c>
      <c r="B32" s="68"/>
      <c r="C32" s="54" t="s">
        <v>35</v>
      </c>
      <c r="D32" s="75">
        <v>10854.18</v>
      </c>
      <c r="E32" s="56">
        <v>134</v>
      </c>
      <c r="F32" s="56">
        <v>129</v>
      </c>
      <c r="G32" s="57">
        <f t="shared" si="1"/>
        <v>1.0387596899224807</v>
      </c>
      <c r="H32" s="58">
        <f t="shared" si="2"/>
        <v>81.001343283582088</v>
      </c>
      <c r="I32" s="58">
        <f t="shared" si="3"/>
        <v>77.978905101358876</v>
      </c>
      <c r="J32" s="56">
        <v>1067</v>
      </c>
      <c r="K32" s="59">
        <f t="shared" si="4"/>
        <v>0.12558575445173384</v>
      </c>
      <c r="L32" s="75">
        <v>1570.8</v>
      </c>
      <c r="M32" s="56">
        <v>147200</v>
      </c>
      <c r="N32" s="56">
        <v>50</v>
      </c>
      <c r="O32" s="76">
        <v>3951.17</v>
      </c>
      <c r="P32" s="61">
        <f t="shared" si="5"/>
        <v>0.39755312983242935</v>
      </c>
      <c r="Q32" s="62">
        <f t="shared" si="6"/>
        <v>2.5153870639164757</v>
      </c>
      <c r="R32" s="61">
        <f t="shared" si="7"/>
        <v>0.14471844026909447</v>
      </c>
      <c r="S32" s="59">
        <f t="shared" si="8"/>
        <v>0.36402289256304943</v>
      </c>
      <c r="T32" s="77">
        <f t="shared" si="22"/>
        <v>6903.01</v>
      </c>
      <c r="U32" s="64">
        <f t="shared" si="10"/>
        <v>31.416</v>
      </c>
      <c r="V32" s="65"/>
      <c r="W32" s="65"/>
      <c r="X32" s="65"/>
      <c r="Y32" s="65"/>
      <c r="Z32" s="66"/>
    </row>
    <row r="33" spans="1:26" ht="14" hidden="1" outlineLevel="1" x14ac:dyDescent="0.2">
      <c r="A33" s="67"/>
      <c r="B33" s="68"/>
      <c r="C33" s="54" t="s">
        <v>36</v>
      </c>
      <c r="D33" s="78">
        <v>38341</v>
      </c>
      <c r="E33" s="56">
        <v>656</v>
      </c>
      <c r="F33" s="56">
        <v>594</v>
      </c>
      <c r="G33" s="57">
        <f t="shared" si="1"/>
        <v>1.1043771043771045</v>
      </c>
      <c r="H33" s="58">
        <f t="shared" si="2"/>
        <v>58.446646341463413</v>
      </c>
      <c r="I33" s="58">
        <f t="shared" si="3"/>
        <v>52.922725498215343</v>
      </c>
      <c r="J33" s="56">
        <v>2883</v>
      </c>
      <c r="K33" s="59">
        <f t="shared" si="4"/>
        <v>0.22754075615678113</v>
      </c>
      <c r="L33" s="78">
        <v>4657.1499999999996</v>
      </c>
      <c r="M33" s="56">
        <v>569735</v>
      </c>
      <c r="N33" s="56">
        <v>220</v>
      </c>
      <c r="O33" s="79">
        <v>13822</v>
      </c>
      <c r="P33" s="61">
        <f t="shared" si="5"/>
        <v>0.33693749095644621</v>
      </c>
      <c r="Q33" s="62">
        <f t="shared" si="6"/>
        <v>2.967909558420923</v>
      </c>
      <c r="R33" s="61">
        <f t="shared" si="7"/>
        <v>0.12146657624996739</v>
      </c>
      <c r="S33" s="59">
        <f t="shared" si="8"/>
        <v>0.36050181268094206</v>
      </c>
      <c r="T33" s="80">
        <f t="shared" si="22"/>
        <v>24519</v>
      </c>
      <c r="U33" s="64">
        <f t="shared" si="10"/>
        <v>21.168863636363636</v>
      </c>
      <c r="V33" s="65"/>
      <c r="W33" s="65"/>
      <c r="X33" s="65"/>
      <c r="Y33" s="65"/>
      <c r="Z33" s="66"/>
    </row>
    <row r="34" spans="1:26" ht="14" hidden="1" outlineLevel="1" x14ac:dyDescent="0.2">
      <c r="A34" s="81"/>
      <c r="B34" s="82"/>
      <c r="C34" s="83" t="s">
        <v>37</v>
      </c>
      <c r="D34" s="55">
        <v>3417</v>
      </c>
      <c r="E34" s="56">
        <v>92</v>
      </c>
      <c r="F34" s="56">
        <v>76</v>
      </c>
      <c r="G34" s="57">
        <f t="shared" si="1"/>
        <v>1.2105263157894737</v>
      </c>
      <c r="H34" s="58">
        <f t="shared" si="2"/>
        <v>37.141304347826086</v>
      </c>
      <c r="I34" s="58">
        <f t="shared" si="3"/>
        <v>30.681947069943288</v>
      </c>
      <c r="J34" s="56">
        <v>245</v>
      </c>
      <c r="K34" s="59">
        <f t="shared" si="4"/>
        <v>0.37551020408163266</v>
      </c>
      <c r="L34" s="55">
        <v>346.37</v>
      </c>
      <c r="M34" s="56">
        <v>173145</v>
      </c>
      <c r="N34" s="56">
        <v>23</v>
      </c>
      <c r="O34" s="60">
        <v>906</v>
      </c>
      <c r="P34" s="61">
        <f t="shared" si="5"/>
        <v>0.38230684326710818</v>
      </c>
      <c r="Q34" s="62">
        <f t="shared" si="6"/>
        <v>2.6156999740162252</v>
      </c>
      <c r="R34" s="61">
        <f t="shared" si="7"/>
        <v>0.10136669593210419</v>
      </c>
      <c r="S34" s="59">
        <f t="shared" si="8"/>
        <v>0.26514486391571557</v>
      </c>
      <c r="T34" s="63">
        <f t="shared" si="22"/>
        <v>2511</v>
      </c>
      <c r="U34" s="64">
        <f t="shared" si="10"/>
        <v>15.059565217391304</v>
      </c>
      <c r="V34" s="84"/>
      <c r="W34" s="84"/>
      <c r="X34" s="84"/>
      <c r="Y34" s="85"/>
      <c r="Z34" s="86"/>
    </row>
    <row r="35" spans="1:26" ht="14" hidden="1" outlineLevel="1" x14ac:dyDescent="0.2">
      <c r="A35" s="52" t="str">
        <f t="shared" ref="A35:A40" si="23">IFERROR(IF(B35&gt;0,MONTH(B35)&amp;"-"&amp;YEAR(B35),B35),)</f>
        <v>1-2025</v>
      </c>
      <c r="B35" s="53">
        <v>45661</v>
      </c>
      <c r="C35" s="54" t="s">
        <v>38</v>
      </c>
      <c r="D35" s="87">
        <v>1923.25</v>
      </c>
      <c r="E35" s="56">
        <v>36</v>
      </c>
      <c r="F35" s="56">
        <v>30</v>
      </c>
      <c r="G35" s="57">
        <f t="shared" si="1"/>
        <v>1.2</v>
      </c>
      <c r="H35" s="58">
        <f t="shared" si="2"/>
        <v>53.423611111111114</v>
      </c>
      <c r="I35" s="58">
        <f t="shared" si="3"/>
        <v>44.519675925925931</v>
      </c>
      <c r="J35" s="56">
        <v>187</v>
      </c>
      <c r="K35" s="59">
        <f t="shared" si="4"/>
        <v>0.19251336898395721</v>
      </c>
      <c r="L35" s="87">
        <v>279.83999999999997</v>
      </c>
      <c r="M35" s="56">
        <v>58995</v>
      </c>
      <c r="N35" s="56">
        <v>3</v>
      </c>
      <c r="O35" s="88">
        <v>219.8</v>
      </c>
      <c r="P35" s="61">
        <f t="shared" si="5"/>
        <v>1.2731574158325749</v>
      </c>
      <c r="Q35" s="62">
        <f t="shared" si="6"/>
        <v>0.78544882790165815</v>
      </c>
      <c r="R35" s="61">
        <f t="shared" si="7"/>
        <v>0.14550370466658</v>
      </c>
      <c r="S35" s="59">
        <f t="shared" si="8"/>
        <v>0.1142857142857143</v>
      </c>
      <c r="T35" s="63">
        <f t="shared" si="22"/>
        <v>1703.45</v>
      </c>
      <c r="U35" s="64">
        <f t="shared" si="10"/>
        <v>93.279999999999987</v>
      </c>
      <c r="V35" s="65"/>
      <c r="W35" s="65"/>
      <c r="X35" s="65"/>
      <c r="Y35" s="65"/>
      <c r="Z35" s="66"/>
    </row>
    <row r="36" spans="1:26" ht="14" collapsed="1" x14ac:dyDescent="0.2">
      <c r="A36" s="81">
        <f t="shared" si="23"/>
        <v>0</v>
      </c>
      <c r="B36" s="95" t="s">
        <v>53</v>
      </c>
      <c r="C36" s="134"/>
      <c r="D36" s="135">
        <f t="shared" ref="D36:F36" si="24">SUM(D29:D35)</f>
        <v>75479.08</v>
      </c>
      <c r="E36" s="136">
        <f t="shared" si="24"/>
        <v>1231</v>
      </c>
      <c r="F36" s="136">
        <f t="shared" si="24"/>
        <v>1119</v>
      </c>
      <c r="G36" s="137">
        <f t="shared" si="1"/>
        <v>1.1000893655049151</v>
      </c>
      <c r="H36" s="138">
        <f t="shared" si="2"/>
        <v>61.315255889520714</v>
      </c>
      <c r="I36" s="138">
        <f t="shared" si="3"/>
        <v>55.736613599003803</v>
      </c>
      <c r="J36" s="136">
        <f>SUM(J29:J35)</f>
        <v>6933</v>
      </c>
      <c r="K36" s="139">
        <f t="shared" si="4"/>
        <v>0.17755661329871628</v>
      </c>
      <c r="L36" s="135">
        <f t="shared" ref="L36:O36" si="25">SUM(L29:L35)</f>
        <v>9213.8900000000012</v>
      </c>
      <c r="M36" s="136">
        <f t="shared" si="25"/>
        <v>1314165</v>
      </c>
      <c r="N36" s="136">
        <f t="shared" si="25"/>
        <v>381</v>
      </c>
      <c r="O36" s="135">
        <f t="shared" si="25"/>
        <v>24984.17</v>
      </c>
      <c r="P36" s="258">
        <f t="shared" si="5"/>
        <v>0.36878911726905483</v>
      </c>
      <c r="Q36" s="306">
        <f t="shared" si="6"/>
        <v>2.7115767607384065</v>
      </c>
      <c r="R36" s="258">
        <f t="shared" si="7"/>
        <v>0.12207210262764201</v>
      </c>
      <c r="S36" s="139">
        <f t="shared" si="8"/>
        <v>0.3310078766195878</v>
      </c>
      <c r="T36" s="261">
        <f>SUM(T29:T35)</f>
        <v>50494.909999999996</v>
      </c>
      <c r="U36" s="307">
        <f t="shared" si="10"/>
        <v>24.183438320209977</v>
      </c>
      <c r="V36" s="145">
        <f t="shared" ref="V36:W36" si="26">IFERROR((D36-#REF!)/D36,)</f>
        <v>0</v>
      </c>
      <c r="W36" s="145">
        <f t="shared" si="26"/>
        <v>0</v>
      </c>
      <c r="X36" s="145">
        <f t="shared" ref="X36:Y36" si="27">IFERROR((D36-#REF!)/D36,)</f>
        <v>0</v>
      </c>
      <c r="Y36" s="143">
        <f t="shared" si="27"/>
        <v>0</v>
      </c>
      <c r="Z36" s="67"/>
    </row>
    <row r="37" spans="1:26" ht="14" hidden="1" outlineLevel="1" x14ac:dyDescent="0.2">
      <c r="A37" s="52" t="str">
        <f t="shared" si="23"/>
        <v>1-2025</v>
      </c>
      <c r="B37" s="53">
        <v>45662</v>
      </c>
      <c r="C37" s="54" t="s">
        <v>32</v>
      </c>
      <c r="D37" s="55">
        <v>279.8</v>
      </c>
      <c r="E37" s="56">
        <v>4</v>
      </c>
      <c r="F37" s="56">
        <v>4</v>
      </c>
      <c r="G37" s="57">
        <f t="shared" si="1"/>
        <v>1</v>
      </c>
      <c r="H37" s="58">
        <f t="shared" si="2"/>
        <v>69.95</v>
      </c>
      <c r="I37" s="58">
        <f t="shared" si="3"/>
        <v>69.95</v>
      </c>
      <c r="J37" s="56">
        <v>39</v>
      </c>
      <c r="K37" s="59">
        <f t="shared" si="4"/>
        <v>0.10256410256410256</v>
      </c>
      <c r="L37" s="55">
        <v>19.2</v>
      </c>
      <c r="M37" s="89">
        <v>3087</v>
      </c>
      <c r="N37" s="56">
        <v>0</v>
      </c>
      <c r="O37" s="60">
        <v>0</v>
      </c>
      <c r="P37" s="61" t="e">
        <f t="shared" si="5"/>
        <v>#DIV/0!</v>
      </c>
      <c r="Q37" s="62">
        <f t="shared" si="6"/>
        <v>0</v>
      </c>
      <c r="R37" s="61">
        <f t="shared" si="7"/>
        <v>6.8620443173695492E-2</v>
      </c>
      <c r="S37" s="59">
        <f t="shared" si="8"/>
        <v>0</v>
      </c>
      <c r="T37" s="63">
        <f t="shared" ref="T37:T43" si="28">D37-O37</f>
        <v>279.8</v>
      </c>
      <c r="U37" s="64" t="e">
        <f t="shared" si="10"/>
        <v>#DIV/0!</v>
      </c>
      <c r="V37" s="65"/>
      <c r="W37" s="65"/>
      <c r="X37" s="65"/>
      <c r="Y37" s="65"/>
      <c r="Z37" s="66"/>
    </row>
    <row r="38" spans="1:26" ht="14" hidden="1" outlineLevel="1" x14ac:dyDescent="0.2">
      <c r="A38" s="67">
        <f t="shared" si="23"/>
        <v>0</v>
      </c>
      <c r="B38" s="68"/>
      <c r="C38" s="54" t="s">
        <v>33</v>
      </c>
      <c r="D38" s="69">
        <v>13819.1</v>
      </c>
      <c r="E38" s="56">
        <v>200</v>
      </c>
      <c r="F38" s="56">
        <v>189</v>
      </c>
      <c r="G38" s="57">
        <f t="shared" si="1"/>
        <v>1.0582010582010581</v>
      </c>
      <c r="H38" s="58">
        <f t="shared" si="2"/>
        <v>69.095500000000001</v>
      </c>
      <c r="I38" s="58">
        <f t="shared" si="3"/>
        <v>65.295247500000002</v>
      </c>
      <c r="J38" s="89">
        <v>1916</v>
      </c>
      <c r="K38" s="59">
        <f t="shared" si="4"/>
        <v>0.10438413361169102</v>
      </c>
      <c r="L38" s="69">
        <v>1928.76</v>
      </c>
      <c r="M38" s="89">
        <v>254417</v>
      </c>
      <c r="N38" s="56">
        <v>63</v>
      </c>
      <c r="O38" s="70">
        <v>4683.3999999999996</v>
      </c>
      <c r="P38" s="61">
        <f t="shared" si="5"/>
        <v>0.4118290131101337</v>
      </c>
      <c r="Q38" s="62">
        <f t="shared" si="6"/>
        <v>2.428192206391671</v>
      </c>
      <c r="R38" s="61">
        <f t="shared" si="7"/>
        <v>0.13957204159460457</v>
      </c>
      <c r="S38" s="59">
        <f t="shared" si="8"/>
        <v>0.33890774363019294</v>
      </c>
      <c r="T38" s="71">
        <f t="shared" si="28"/>
        <v>9135.7000000000007</v>
      </c>
      <c r="U38" s="64">
        <f t="shared" si="10"/>
        <v>30.615238095238094</v>
      </c>
      <c r="V38" s="65"/>
      <c r="W38" s="65"/>
      <c r="X38" s="65"/>
      <c r="Y38" s="65"/>
      <c r="Z38" s="66"/>
    </row>
    <row r="39" spans="1:26" ht="14" hidden="1" outlineLevel="1" x14ac:dyDescent="0.2">
      <c r="A39" s="67">
        <f t="shared" si="23"/>
        <v>0</v>
      </c>
      <c r="B39" s="68"/>
      <c r="C39" s="54" t="s">
        <v>34</v>
      </c>
      <c r="D39" s="72">
        <v>3631.95</v>
      </c>
      <c r="E39" s="56">
        <v>61</v>
      </c>
      <c r="F39" s="56">
        <v>57</v>
      </c>
      <c r="G39" s="57">
        <f t="shared" si="1"/>
        <v>1.0701754385964912</v>
      </c>
      <c r="H39" s="58">
        <f t="shared" si="2"/>
        <v>59.540163934426225</v>
      </c>
      <c r="I39" s="58">
        <f t="shared" si="3"/>
        <v>55.63589088954582</v>
      </c>
      <c r="J39" s="56">
        <v>402</v>
      </c>
      <c r="K39" s="59">
        <f t="shared" si="4"/>
        <v>0.15174129353233831</v>
      </c>
      <c r="L39" s="72">
        <v>257.2</v>
      </c>
      <c r="M39" s="89">
        <v>39572</v>
      </c>
      <c r="N39" s="56">
        <v>9</v>
      </c>
      <c r="O39" s="73">
        <v>499.5</v>
      </c>
      <c r="P39" s="61">
        <f t="shared" si="5"/>
        <v>0.51491491491491492</v>
      </c>
      <c r="Q39" s="62">
        <f t="shared" si="6"/>
        <v>1.9420684292379473</v>
      </c>
      <c r="R39" s="61">
        <f t="shared" si="7"/>
        <v>7.0815952862787204E-2</v>
      </c>
      <c r="S39" s="59">
        <f t="shared" si="8"/>
        <v>0.13752942634122167</v>
      </c>
      <c r="T39" s="74">
        <f t="shared" si="28"/>
        <v>3132.45</v>
      </c>
      <c r="U39" s="64">
        <f t="shared" si="10"/>
        <v>28.577777777777776</v>
      </c>
      <c r="V39" s="65"/>
      <c r="W39" s="65"/>
      <c r="X39" s="65"/>
      <c r="Y39" s="65"/>
      <c r="Z39" s="66"/>
    </row>
    <row r="40" spans="1:26" ht="14" hidden="1" outlineLevel="1" x14ac:dyDescent="0.2">
      <c r="A40" s="67">
        <f t="shared" si="23"/>
        <v>0</v>
      </c>
      <c r="B40" s="68"/>
      <c r="C40" s="54" t="s">
        <v>35</v>
      </c>
      <c r="D40" s="75">
        <v>15291.29</v>
      </c>
      <c r="E40" s="56">
        <v>212</v>
      </c>
      <c r="F40" s="56">
        <v>198</v>
      </c>
      <c r="G40" s="57">
        <f t="shared" si="1"/>
        <v>1.0707070707070707</v>
      </c>
      <c r="H40" s="58">
        <f t="shared" si="2"/>
        <v>72.128726415094349</v>
      </c>
      <c r="I40" s="58">
        <f t="shared" si="3"/>
        <v>67.365508632965472</v>
      </c>
      <c r="J40" s="89">
        <v>1288</v>
      </c>
      <c r="K40" s="59">
        <f t="shared" si="4"/>
        <v>0.16459627329192547</v>
      </c>
      <c r="L40" s="75">
        <v>1913.77</v>
      </c>
      <c r="M40" s="89">
        <v>275572</v>
      </c>
      <c r="N40" s="56">
        <v>66</v>
      </c>
      <c r="O40" s="76">
        <v>5665.75</v>
      </c>
      <c r="P40" s="61">
        <f t="shared" si="5"/>
        <v>0.33777875832855314</v>
      </c>
      <c r="Q40" s="62">
        <f t="shared" si="6"/>
        <v>2.9605177215652874</v>
      </c>
      <c r="R40" s="61">
        <f t="shared" si="7"/>
        <v>0.12515425448081882</v>
      </c>
      <c r="S40" s="59">
        <f t="shared" si="8"/>
        <v>0.37052138831975584</v>
      </c>
      <c r="T40" s="77">
        <f t="shared" si="28"/>
        <v>9625.5400000000009</v>
      </c>
      <c r="U40" s="64">
        <f t="shared" si="10"/>
        <v>28.996515151515151</v>
      </c>
      <c r="V40" s="65"/>
      <c r="W40" s="65"/>
      <c r="X40" s="65"/>
      <c r="Y40" s="65"/>
      <c r="Z40" s="66"/>
    </row>
    <row r="41" spans="1:26" ht="14" hidden="1" outlineLevel="1" x14ac:dyDescent="0.2">
      <c r="A41" s="67"/>
      <c r="B41" s="68"/>
      <c r="C41" s="54" t="s">
        <v>36</v>
      </c>
      <c r="D41" s="78">
        <v>36716</v>
      </c>
      <c r="E41" s="56">
        <v>634</v>
      </c>
      <c r="F41" s="56">
        <v>568</v>
      </c>
      <c r="G41" s="57">
        <f t="shared" si="1"/>
        <v>1.1161971830985915</v>
      </c>
      <c r="H41" s="58">
        <f t="shared" si="2"/>
        <v>57.911671924290218</v>
      </c>
      <c r="I41" s="58">
        <f t="shared" si="3"/>
        <v>51.883012070972939</v>
      </c>
      <c r="J41" s="89">
        <v>2505</v>
      </c>
      <c r="K41" s="59">
        <f t="shared" si="4"/>
        <v>0.25309381237524953</v>
      </c>
      <c r="L41" s="78">
        <v>4100.3599999999997</v>
      </c>
      <c r="M41" s="89">
        <v>596258</v>
      </c>
      <c r="N41" s="56">
        <v>193</v>
      </c>
      <c r="O41" s="79">
        <v>12410.95</v>
      </c>
      <c r="P41" s="61">
        <f t="shared" si="5"/>
        <v>0.33038244453486632</v>
      </c>
      <c r="Q41" s="62">
        <f t="shared" si="6"/>
        <v>3.0267952082256198</v>
      </c>
      <c r="R41" s="61">
        <f t="shared" si="7"/>
        <v>0.11167774267349384</v>
      </c>
      <c r="S41" s="59">
        <f t="shared" si="8"/>
        <v>0.33802565638958493</v>
      </c>
      <c r="T41" s="80">
        <f t="shared" si="28"/>
        <v>24305.05</v>
      </c>
      <c r="U41" s="64">
        <f t="shared" si="10"/>
        <v>21.245388601036268</v>
      </c>
      <c r="V41" s="65"/>
      <c r="W41" s="65"/>
      <c r="X41" s="65"/>
      <c r="Y41" s="65"/>
      <c r="Z41" s="66"/>
    </row>
    <row r="42" spans="1:26" ht="14" hidden="1" outlineLevel="1" x14ac:dyDescent="0.2">
      <c r="A42" s="81"/>
      <c r="B42" s="82"/>
      <c r="C42" s="83" t="s">
        <v>37</v>
      </c>
      <c r="D42" s="55">
        <v>2403</v>
      </c>
      <c r="E42" s="56">
        <v>65</v>
      </c>
      <c r="F42" s="56">
        <v>58</v>
      </c>
      <c r="G42" s="57">
        <f t="shared" si="1"/>
        <v>1.1206896551724137</v>
      </c>
      <c r="H42" s="58">
        <f t="shared" si="2"/>
        <v>36.969230769230769</v>
      </c>
      <c r="I42" s="58">
        <f t="shared" si="3"/>
        <v>32.987928994082843</v>
      </c>
      <c r="J42" s="56">
        <v>242</v>
      </c>
      <c r="K42" s="59">
        <f t="shared" si="4"/>
        <v>0.26859504132231404</v>
      </c>
      <c r="L42" s="55">
        <v>352.75</v>
      </c>
      <c r="M42" s="89">
        <v>181718</v>
      </c>
      <c r="N42" s="56">
        <v>16</v>
      </c>
      <c r="O42" s="60">
        <v>603</v>
      </c>
      <c r="P42" s="61">
        <f t="shared" si="5"/>
        <v>0.58499170812603651</v>
      </c>
      <c r="Q42" s="62">
        <f t="shared" si="6"/>
        <v>1.709425939050319</v>
      </c>
      <c r="R42" s="61">
        <f t="shared" si="7"/>
        <v>0.14679567207657096</v>
      </c>
      <c r="S42" s="59">
        <f t="shared" si="8"/>
        <v>0.25093632958801498</v>
      </c>
      <c r="T42" s="63">
        <f t="shared" si="28"/>
        <v>1800</v>
      </c>
      <c r="U42" s="64">
        <f t="shared" si="10"/>
        <v>22.046875</v>
      </c>
      <c r="V42" s="84"/>
      <c r="W42" s="84"/>
      <c r="X42" s="84"/>
      <c r="Y42" s="85"/>
      <c r="Z42" s="86"/>
    </row>
    <row r="43" spans="1:26" ht="14" hidden="1" outlineLevel="1" x14ac:dyDescent="0.2">
      <c r="A43" s="52" t="str">
        <f t="shared" ref="A43:A48" si="29">IFERROR(IF(B43&gt;0,MONTH(B43)&amp;"-"&amp;YEAR(B43),B43),)</f>
        <v>1-2025</v>
      </c>
      <c r="B43" s="53">
        <v>45668</v>
      </c>
      <c r="C43" s="54" t="s">
        <v>38</v>
      </c>
      <c r="D43" s="87">
        <v>1923.25</v>
      </c>
      <c r="E43" s="56">
        <v>36</v>
      </c>
      <c r="F43" s="56">
        <v>31</v>
      </c>
      <c r="G43" s="57">
        <f t="shared" si="1"/>
        <v>1.1612903225806452</v>
      </c>
      <c r="H43" s="58">
        <f t="shared" si="2"/>
        <v>53.423611111111114</v>
      </c>
      <c r="I43" s="58">
        <f t="shared" si="3"/>
        <v>46.003665123456791</v>
      </c>
      <c r="J43" s="56">
        <v>151</v>
      </c>
      <c r="K43" s="59">
        <f t="shared" si="4"/>
        <v>0.23841059602649006</v>
      </c>
      <c r="L43" s="87">
        <v>213.06</v>
      </c>
      <c r="M43" s="89">
        <v>133970</v>
      </c>
      <c r="N43" s="56">
        <v>3</v>
      </c>
      <c r="O43" s="88">
        <v>164.85</v>
      </c>
      <c r="P43" s="61">
        <f t="shared" si="5"/>
        <v>1.2924476797088262</v>
      </c>
      <c r="Q43" s="62">
        <f t="shared" si="6"/>
        <v>0.77372571106730492</v>
      </c>
      <c r="R43" s="61">
        <f t="shared" si="7"/>
        <v>0.11078122968932796</v>
      </c>
      <c r="S43" s="59">
        <f t="shared" si="8"/>
        <v>8.5714285714285715E-2</v>
      </c>
      <c r="T43" s="63">
        <f t="shared" si="28"/>
        <v>1758.4</v>
      </c>
      <c r="U43" s="64">
        <f t="shared" si="10"/>
        <v>71.02</v>
      </c>
      <c r="V43" s="65"/>
      <c r="W43" s="65"/>
      <c r="X43" s="65"/>
      <c r="Y43" s="65"/>
      <c r="Z43" s="66"/>
    </row>
    <row r="44" spans="1:26" ht="14" collapsed="1" x14ac:dyDescent="0.2">
      <c r="A44" s="81">
        <f t="shared" si="29"/>
        <v>0</v>
      </c>
      <c r="B44" s="95" t="s">
        <v>54</v>
      </c>
      <c r="C44" s="134"/>
      <c r="D44" s="135">
        <f t="shared" ref="D44:F44" si="30">SUM(D37:D43)</f>
        <v>74064.39</v>
      </c>
      <c r="E44" s="136">
        <f t="shared" si="30"/>
        <v>1212</v>
      </c>
      <c r="F44" s="136">
        <f t="shared" si="30"/>
        <v>1105</v>
      </c>
      <c r="G44" s="137">
        <f t="shared" si="1"/>
        <v>1.0968325791855205</v>
      </c>
      <c r="H44" s="138">
        <f t="shared" si="2"/>
        <v>61.109232673267329</v>
      </c>
      <c r="I44" s="138">
        <f t="shared" si="3"/>
        <v>55.714275663333659</v>
      </c>
      <c r="J44" s="136">
        <f>SUM(J37:J43)</f>
        <v>6543</v>
      </c>
      <c r="K44" s="139">
        <f t="shared" si="4"/>
        <v>0.18523613021549748</v>
      </c>
      <c r="L44" s="135">
        <f t="shared" ref="L44:O44" si="31">SUM(L37:L43)</f>
        <v>8785.1</v>
      </c>
      <c r="M44" s="256">
        <f t="shared" si="31"/>
        <v>1484594</v>
      </c>
      <c r="N44" s="136">
        <f t="shared" si="31"/>
        <v>350</v>
      </c>
      <c r="O44" s="135">
        <f t="shared" si="31"/>
        <v>24027.449999999997</v>
      </c>
      <c r="P44" s="258">
        <f t="shared" si="5"/>
        <v>0.36562764671240605</v>
      </c>
      <c r="Q44" s="306">
        <f t="shared" si="6"/>
        <v>2.7350229365630438</v>
      </c>
      <c r="R44" s="258">
        <f t="shared" si="7"/>
        <v>0.11861435704796867</v>
      </c>
      <c r="S44" s="139">
        <f t="shared" si="8"/>
        <v>0.32441298713187267</v>
      </c>
      <c r="T44" s="261">
        <f>SUM(T37:T43)</f>
        <v>50036.94</v>
      </c>
      <c r="U44" s="307">
        <f t="shared" si="10"/>
        <v>25.100285714285715</v>
      </c>
      <c r="V44" s="145">
        <f t="shared" ref="V44:W44" si="32">IFERROR((D44-#REF!)/D44,)</f>
        <v>0</v>
      </c>
      <c r="W44" s="145">
        <f t="shared" si="32"/>
        <v>0</v>
      </c>
      <c r="X44" s="145">
        <f t="shared" ref="X44:Y44" si="33">IFERROR((D44-#REF!)/D44,)</f>
        <v>0</v>
      </c>
      <c r="Y44" s="143">
        <f t="shared" si="33"/>
        <v>0</v>
      </c>
      <c r="Z44" s="67"/>
    </row>
    <row r="45" spans="1:26" ht="14" hidden="1" outlineLevel="1" x14ac:dyDescent="0.2">
      <c r="A45" s="52" t="str">
        <f t="shared" si="29"/>
        <v>1-2025</v>
      </c>
      <c r="B45" s="53">
        <v>45669</v>
      </c>
      <c r="C45" s="54" t="s">
        <v>32</v>
      </c>
      <c r="D45" s="55">
        <v>839.4</v>
      </c>
      <c r="E45" s="56">
        <v>12</v>
      </c>
      <c r="F45" s="56">
        <v>10</v>
      </c>
      <c r="G45" s="57">
        <f t="shared" si="1"/>
        <v>1.2</v>
      </c>
      <c r="H45" s="58">
        <f t="shared" si="2"/>
        <v>69.95</v>
      </c>
      <c r="I45" s="58">
        <f t="shared" si="3"/>
        <v>58.291666666666671</v>
      </c>
      <c r="J45" s="56">
        <v>50</v>
      </c>
      <c r="K45" s="59">
        <f t="shared" si="4"/>
        <v>0.24</v>
      </c>
      <c r="L45" s="55">
        <v>21.03</v>
      </c>
      <c r="M45" s="89">
        <v>2340</v>
      </c>
      <c r="N45" s="56">
        <v>1</v>
      </c>
      <c r="O45" s="60">
        <v>69.95</v>
      </c>
      <c r="P45" s="61">
        <f t="shared" si="5"/>
        <v>0.30064331665475341</v>
      </c>
      <c r="Q45" s="62">
        <f t="shared" si="6"/>
        <v>3.3262006657156444</v>
      </c>
      <c r="R45" s="61">
        <f t="shared" si="7"/>
        <v>2.5053609721229452E-2</v>
      </c>
      <c r="S45" s="59">
        <f t="shared" si="8"/>
        <v>8.3333333333333343E-2</v>
      </c>
      <c r="T45" s="63">
        <f t="shared" ref="T45:T51" si="34">D45-O45</f>
        <v>769.44999999999993</v>
      </c>
      <c r="U45" s="64">
        <f t="shared" si="10"/>
        <v>21.03</v>
      </c>
      <c r="V45" s="65"/>
      <c r="W45" s="65"/>
      <c r="X45" s="65"/>
      <c r="Y45" s="65"/>
      <c r="Z45" s="66"/>
    </row>
    <row r="46" spans="1:26" ht="14" hidden="1" outlineLevel="1" x14ac:dyDescent="0.2">
      <c r="A46" s="67">
        <f t="shared" si="29"/>
        <v>0</v>
      </c>
      <c r="B46" s="68"/>
      <c r="C46" s="54" t="s">
        <v>33</v>
      </c>
      <c r="D46" s="69">
        <v>14758.6</v>
      </c>
      <c r="E46" s="56">
        <v>222</v>
      </c>
      <c r="F46" s="56">
        <v>208</v>
      </c>
      <c r="G46" s="57">
        <f t="shared" si="1"/>
        <v>1.0673076923076923</v>
      </c>
      <c r="H46" s="58">
        <f t="shared" si="2"/>
        <v>66.480180180180184</v>
      </c>
      <c r="I46" s="58">
        <f t="shared" si="3"/>
        <v>62.287736385033689</v>
      </c>
      <c r="J46" s="89">
        <v>1935</v>
      </c>
      <c r="K46" s="59">
        <f t="shared" si="4"/>
        <v>0.11472868217054263</v>
      </c>
      <c r="L46" s="69">
        <v>2083.08</v>
      </c>
      <c r="M46" s="89">
        <v>255000</v>
      </c>
      <c r="N46" s="56">
        <v>65</v>
      </c>
      <c r="O46" s="70">
        <v>4826.3999999999996</v>
      </c>
      <c r="P46" s="61">
        <f t="shared" si="5"/>
        <v>0.43160119343610148</v>
      </c>
      <c r="Q46" s="62">
        <f t="shared" si="6"/>
        <v>2.3169537415749755</v>
      </c>
      <c r="R46" s="61">
        <f t="shared" si="7"/>
        <v>0.1411434688927134</v>
      </c>
      <c r="S46" s="59">
        <f t="shared" si="8"/>
        <v>0.32702288834984344</v>
      </c>
      <c r="T46" s="71">
        <f t="shared" si="34"/>
        <v>9932.2000000000007</v>
      </c>
      <c r="U46" s="64">
        <f t="shared" si="10"/>
        <v>32.047384615384615</v>
      </c>
      <c r="V46" s="65"/>
      <c r="W46" s="65"/>
      <c r="X46" s="65"/>
      <c r="Y46" s="65"/>
      <c r="Z46" s="66"/>
    </row>
    <row r="47" spans="1:26" ht="14" hidden="1" outlineLevel="1" x14ac:dyDescent="0.2">
      <c r="A47" s="67">
        <f t="shared" si="29"/>
        <v>0</v>
      </c>
      <c r="B47" s="68"/>
      <c r="C47" s="54" t="s">
        <v>34</v>
      </c>
      <c r="D47" s="72">
        <v>2731.83</v>
      </c>
      <c r="E47" s="56">
        <v>65</v>
      </c>
      <c r="F47" s="56">
        <v>54</v>
      </c>
      <c r="G47" s="57">
        <f t="shared" si="1"/>
        <v>1.2037037037037037</v>
      </c>
      <c r="H47" s="58">
        <f t="shared" si="2"/>
        <v>42.028153846153842</v>
      </c>
      <c r="I47" s="58">
        <f t="shared" si="3"/>
        <v>34.915697041420117</v>
      </c>
      <c r="J47" s="56">
        <v>259</v>
      </c>
      <c r="K47" s="59">
        <f t="shared" si="4"/>
        <v>0.25096525096525096</v>
      </c>
      <c r="L47" s="72">
        <v>153.91999999999999</v>
      </c>
      <c r="M47" s="89">
        <v>4188</v>
      </c>
      <c r="N47" s="56">
        <v>16</v>
      </c>
      <c r="O47" s="73">
        <v>794.13</v>
      </c>
      <c r="P47" s="61">
        <f t="shared" si="5"/>
        <v>0.19382217017364914</v>
      </c>
      <c r="Q47" s="62">
        <f t="shared" si="6"/>
        <v>5.1593685031185039</v>
      </c>
      <c r="R47" s="61">
        <f t="shared" si="7"/>
        <v>5.6343183873081411E-2</v>
      </c>
      <c r="S47" s="59">
        <f t="shared" si="8"/>
        <v>0.29069524824019066</v>
      </c>
      <c r="T47" s="74">
        <f t="shared" si="34"/>
        <v>1937.6999999999998</v>
      </c>
      <c r="U47" s="64">
        <f t="shared" si="10"/>
        <v>9.6199999999999992</v>
      </c>
      <c r="V47" s="65"/>
      <c r="W47" s="65"/>
      <c r="X47" s="65"/>
      <c r="Y47" s="65"/>
      <c r="Z47" s="66"/>
    </row>
    <row r="48" spans="1:26" ht="14" hidden="1" outlineLevel="1" x14ac:dyDescent="0.2">
      <c r="A48" s="67">
        <f t="shared" si="29"/>
        <v>0</v>
      </c>
      <c r="B48" s="68"/>
      <c r="C48" s="54" t="s">
        <v>35</v>
      </c>
      <c r="D48" s="75">
        <v>12484.1</v>
      </c>
      <c r="E48" s="56">
        <v>180</v>
      </c>
      <c r="F48" s="56">
        <v>173</v>
      </c>
      <c r="G48" s="57">
        <f t="shared" si="1"/>
        <v>1.0404624277456647</v>
      </c>
      <c r="H48" s="58">
        <f t="shared" si="2"/>
        <v>69.356111111111119</v>
      </c>
      <c r="I48" s="58">
        <f t="shared" si="3"/>
        <v>66.658929012345695</v>
      </c>
      <c r="J48" s="89">
        <v>1215</v>
      </c>
      <c r="K48" s="59">
        <f t="shared" si="4"/>
        <v>0.14814814814814814</v>
      </c>
      <c r="L48" s="75">
        <v>1660.74</v>
      </c>
      <c r="M48" s="89">
        <v>274211</v>
      </c>
      <c r="N48" s="56">
        <v>50</v>
      </c>
      <c r="O48" s="76">
        <v>3355.44</v>
      </c>
      <c r="P48" s="61">
        <f t="shared" si="5"/>
        <v>0.49493956083255847</v>
      </c>
      <c r="Q48" s="62">
        <f t="shared" si="6"/>
        <v>2.0204487156327904</v>
      </c>
      <c r="R48" s="61">
        <f t="shared" si="7"/>
        <v>0.13302841214024239</v>
      </c>
      <c r="S48" s="59">
        <f t="shared" si="8"/>
        <v>0.26877708445142223</v>
      </c>
      <c r="T48" s="77">
        <f t="shared" si="34"/>
        <v>9128.66</v>
      </c>
      <c r="U48" s="64">
        <f t="shared" si="10"/>
        <v>33.214799999999997</v>
      </c>
      <c r="V48" s="65"/>
      <c r="W48" s="65"/>
      <c r="X48" s="65"/>
      <c r="Y48" s="65"/>
      <c r="Z48" s="66"/>
    </row>
    <row r="49" spans="1:26" ht="14" hidden="1" outlineLevel="1" x14ac:dyDescent="0.2">
      <c r="A49" s="67"/>
      <c r="B49" s="68"/>
      <c r="C49" s="54" t="s">
        <v>36</v>
      </c>
      <c r="D49" s="78">
        <v>36095</v>
      </c>
      <c r="E49" s="56">
        <v>617</v>
      </c>
      <c r="F49" s="56">
        <v>560</v>
      </c>
      <c r="G49" s="57">
        <f t="shared" si="1"/>
        <v>1.1017857142857144</v>
      </c>
      <c r="H49" s="58">
        <f t="shared" si="2"/>
        <v>58.500810372771475</v>
      </c>
      <c r="I49" s="58">
        <f t="shared" si="3"/>
        <v>53.096359495546231</v>
      </c>
      <c r="J49" s="89">
        <v>2725</v>
      </c>
      <c r="K49" s="59">
        <f t="shared" si="4"/>
        <v>0.22642201834862385</v>
      </c>
      <c r="L49" s="78">
        <v>4593.2700000000004</v>
      </c>
      <c r="M49" s="89">
        <v>591289</v>
      </c>
      <c r="N49" s="56">
        <v>201</v>
      </c>
      <c r="O49" s="79">
        <v>13047</v>
      </c>
      <c r="P49" s="61">
        <f t="shared" si="5"/>
        <v>0.35205564497585656</v>
      </c>
      <c r="Q49" s="62">
        <f t="shared" si="6"/>
        <v>2.8404600643985654</v>
      </c>
      <c r="R49" s="61">
        <f t="shared" si="7"/>
        <v>0.12725502147111789</v>
      </c>
      <c r="S49" s="59">
        <f t="shared" si="8"/>
        <v>0.36146280648289236</v>
      </c>
      <c r="T49" s="80">
        <f t="shared" si="34"/>
        <v>23048</v>
      </c>
      <c r="U49" s="64">
        <f t="shared" si="10"/>
        <v>22.852089552238809</v>
      </c>
      <c r="V49" s="65"/>
      <c r="W49" s="65"/>
      <c r="X49" s="65"/>
      <c r="Y49" s="65"/>
      <c r="Z49" s="66"/>
    </row>
    <row r="50" spans="1:26" ht="14" hidden="1" outlineLevel="1" x14ac:dyDescent="0.2">
      <c r="A50" s="81"/>
      <c r="B50" s="82"/>
      <c r="C50" s="83" t="s">
        <v>37</v>
      </c>
      <c r="D50" s="55">
        <v>3102</v>
      </c>
      <c r="E50" s="56">
        <v>83</v>
      </c>
      <c r="F50" s="56">
        <v>71</v>
      </c>
      <c r="G50" s="57">
        <f t="shared" si="1"/>
        <v>1.1690140845070423</v>
      </c>
      <c r="H50" s="58">
        <f t="shared" si="2"/>
        <v>37.373493975903614</v>
      </c>
      <c r="I50" s="58">
        <f t="shared" si="3"/>
        <v>31.970097256495862</v>
      </c>
      <c r="J50" s="56">
        <v>232</v>
      </c>
      <c r="K50" s="59">
        <f t="shared" si="4"/>
        <v>0.35775862068965519</v>
      </c>
      <c r="L50" s="55">
        <v>352.67</v>
      </c>
      <c r="M50" s="89">
        <v>174766</v>
      </c>
      <c r="N50" s="56">
        <v>10</v>
      </c>
      <c r="O50" s="60">
        <v>444</v>
      </c>
      <c r="P50" s="61">
        <f t="shared" si="5"/>
        <v>0.79430180180180188</v>
      </c>
      <c r="Q50" s="62">
        <f t="shared" si="6"/>
        <v>1.2589673065471971</v>
      </c>
      <c r="R50" s="61">
        <f t="shared" si="7"/>
        <v>0.11369116698903933</v>
      </c>
      <c r="S50" s="59">
        <f t="shared" si="8"/>
        <v>0.14313346228239845</v>
      </c>
      <c r="T50" s="63">
        <f t="shared" si="34"/>
        <v>2658</v>
      </c>
      <c r="U50" s="64">
        <f t="shared" si="10"/>
        <v>35.267000000000003</v>
      </c>
      <c r="V50" s="84"/>
      <c r="W50" s="84"/>
      <c r="X50" s="84"/>
      <c r="Y50" s="85"/>
      <c r="Z50" s="86"/>
    </row>
    <row r="51" spans="1:26" ht="14" hidden="1" outlineLevel="1" x14ac:dyDescent="0.2">
      <c r="A51" s="52" t="str">
        <f t="shared" ref="A51:A56" si="35">IFERROR(IF(B51&gt;0,MONTH(B51)&amp;"-"&amp;YEAR(B51),B51),)</f>
        <v>1-2025</v>
      </c>
      <c r="B51" s="53">
        <v>45675</v>
      </c>
      <c r="C51" s="54" t="s">
        <v>38</v>
      </c>
      <c r="D51" s="87">
        <v>1428.7</v>
      </c>
      <c r="E51" s="56">
        <v>26</v>
      </c>
      <c r="F51" s="56">
        <v>23</v>
      </c>
      <c r="G51" s="57">
        <f t="shared" si="1"/>
        <v>1.1304347826086956</v>
      </c>
      <c r="H51" s="58">
        <f t="shared" si="2"/>
        <v>54.95</v>
      </c>
      <c r="I51" s="58">
        <f t="shared" si="3"/>
        <v>48.609615384615388</v>
      </c>
      <c r="J51" s="56">
        <v>60</v>
      </c>
      <c r="K51" s="59">
        <f t="shared" si="4"/>
        <v>0.43333333333333335</v>
      </c>
      <c r="L51" s="87">
        <v>66.989999999999995</v>
      </c>
      <c r="M51" s="89">
        <v>8498</v>
      </c>
      <c r="N51" s="56">
        <v>1</v>
      </c>
      <c r="O51" s="88">
        <v>54.95</v>
      </c>
      <c r="P51" s="61">
        <f t="shared" si="5"/>
        <v>1.219108280254777</v>
      </c>
      <c r="Q51" s="62">
        <f t="shared" si="6"/>
        <v>0.82027168234064796</v>
      </c>
      <c r="R51" s="61">
        <f t="shared" si="7"/>
        <v>4.6888780009799111E-2</v>
      </c>
      <c r="S51" s="59">
        <f t="shared" si="8"/>
        <v>3.8461538461538464E-2</v>
      </c>
      <c r="T51" s="63">
        <f t="shared" si="34"/>
        <v>1373.75</v>
      </c>
      <c r="U51" s="64">
        <f t="shared" si="10"/>
        <v>66.989999999999995</v>
      </c>
      <c r="V51" s="65"/>
      <c r="W51" s="65"/>
      <c r="X51" s="65"/>
      <c r="Y51" s="65"/>
      <c r="Z51" s="66"/>
    </row>
    <row r="52" spans="1:26" ht="14" collapsed="1" x14ac:dyDescent="0.2">
      <c r="A52" s="81">
        <f t="shared" si="35"/>
        <v>0</v>
      </c>
      <c r="B52" s="95" t="s">
        <v>55</v>
      </c>
      <c r="C52" s="134"/>
      <c r="D52" s="135">
        <f t="shared" ref="D52:F52" si="36">SUM(D45:D51)</f>
        <v>71439.62999999999</v>
      </c>
      <c r="E52" s="136">
        <f t="shared" si="36"/>
        <v>1205</v>
      </c>
      <c r="F52" s="136">
        <f t="shared" si="36"/>
        <v>1099</v>
      </c>
      <c r="G52" s="137">
        <f t="shared" si="1"/>
        <v>1.0964513193812557</v>
      </c>
      <c r="H52" s="138">
        <f t="shared" si="2"/>
        <v>59.285999999999994</v>
      </c>
      <c r="I52" s="138">
        <f t="shared" si="3"/>
        <v>54.070799999999991</v>
      </c>
      <c r="J52" s="136">
        <f>SUM(J45:J51)</f>
        <v>6476</v>
      </c>
      <c r="K52" s="139">
        <f t="shared" si="4"/>
        <v>0.18607164916615196</v>
      </c>
      <c r="L52" s="135">
        <f t="shared" ref="L52:O52" si="37">SUM(L45:L51)</f>
        <v>8931.7000000000007</v>
      </c>
      <c r="M52" s="256">
        <f t="shared" si="37"/>
        <v>1310292</v>
      </c>
      <c r="N52" s="136">
        <f t="shared" si="37"/>
        <v>344</v>
      </c>
      <c r="O52" s="135">
        <f t="shared" si="37"/>
        <v>22591.87</v>
      </c>
      <c r="P52" s="258">
        <f t="shared" si="5"/>
        <v>0.39535018570839869</v>
      </c>
      <c r="Q52" s="306">
        <f t="shared" si="6"/>
        <v>2.5294031371407457</v>
      </c>
      <c r="R52" s="258">
        <f t="shared" si="7"/>
        <v>0.12502444371562396</v>
      </c>
      <c r="S52" s="139">
        <f t="shared" si="8"/>
        <v>0.31623722015357586</v>
      </c>
      <c r="T52" s="261">
        <f>SUM(T45:T51)</f>
        <v>48847.76</v>
      </c>
      <c r="U52" s="307">
        <f t="shared" si="10"/>
        <v>25.964244186046514</v>
      </c>
      <c r="V52" s="145">
        <f t="shared" ref="V52:W52" si="38">IFERROR((D52-#REF!)/D52,)</f>
        <v>0</v>
      </c>
      <c r="W52" s="145">
        <f t="shared" si="38"/>
        <v>0</v>
      </c>
      <c r="X52" s="145">
        <f t="shared" ref="X52:Y52" si="39">IFERROR((D52-#REF!)/D52,)</f>
        <v>0</v>
      </c>
      <c r="Y52" s="143">
        <f t="shared" si="39"/>
        <v>0</v>
      </c>
      <c r="Z52" s="67"/>
    </row>
    <row r="53" spans="1:26" ht="14" hidden="1" outlineLevel="1" x14ac:dyDescent="0.2">
      <c r="A53" s="52" t="str">
        <f t="shared" si="35"/>
        <v>1-2025</v>
      </c>
      <c r="B53" s="53">
        <v>45676</v>
      </c>
      <c r="C53" s="54" t="s">
        <v>32</v>
      </c>
      <c r="D53" s="55">
        <v>629.54999999999995</v>
      </c>
      <c r="E53" s="56">
        <v>9</v>
      </c>
      <c r="F53" s="56">
        <v>8</v>
      </c>
      <c r="G53" s="57">
        <f t="shared" si="1"/>
        <v>1.125</v>
      </c>
      <c r="H53" s="58">
        <f t="shared" si="2"/>
        <v>69.949999999999989</v>
      </c>
      <c r="I53" s="58">
        <f t="shared" si="3"/>
        <v>62.17777777777777</v>
      </c>
      <c r="J53" s="56">
        <v>40</v>
      </c>
      <c r="K53" s="59">
        <f t="shared" si="4"/>
        <v>0.22500000000000001</v>
      </c>
      <c r="L53" s="55">
        <v>23.88</v>
      </c>
      <c r="M53" s="89">
        <v>2861</v>
      </c>
      <c r="N53" s="56">
        <v>0</v>
      </c>
      <c r="O53" s="60">
        <v>0</v>
      </c>
      <c r="P53" s="61" t="e">
        <f t="shared" si="5"/>
        <v>#DIV/0!</v>
      </c>
      <c r="Q53" s="62">
        <f t="shared" si="6"/>
        <v>0</v>
      </c>
      <c r="R53" s="61">
        <f t="shared" si="7"/>
        <v>3.7931856087681681E-2</v>
      </c>
      <c r="S53" s="59">
        <f t="shared" si="8"/>
        <v>0</v>
      </c>
      <c r="T53" s="63">
        <f t="shared" ref="T53:T59" si="40">D53-O53</f>
        <v>629.54999999999995</v>
      </c>
      <c r="U53" s="64" t="e">
        <f t="shared" si="10"/>
        <v>#DIV/0!</v>
      </c>
      <c r="V53" s="65"/>
      <c r="W53" s="65"/>
      <c r="X53" s="65"/>
      <c r="Y53" s="65"/>
      <c r="Z53" s="66"/>
    </row>
    <row r="54" spans="1:26" ht="14" hidden="1" outlineLevel="1" x14ac:dyDescent="0.2">
      <c r="A54" s="67">
        <f t="shared" si="35"/>
        <v>0</v>
      </c>
      <c r="B54" s="68"/>
      <c r="C54" s="54" t="s">
        <v>33</v>
      </c>
      <c r="D54" s="69">
        <v>13409.7</v>
      </c>
      <c r="E54" s="56">
        <v>203</v>
      </c>
      <c r="F54" s="56">
        <v>194</v>
      </c>
      <c r="G54" s="57">
        <f t="shared" si="1"/>
        <v>1.0463917525773196</v>
      </c>
      <c r="H54" s="58">
        <f t="shared" si="2"/>
        <v>66.057635467980305</v>
      </c>
      <c r="I54" s="58">
        <f t="shared" si="3"/>
        <v>63.128971826542752</v>
      </c>
      <c r="J54" s="89">
        <v>1754</v>
      </c>
      <c r="K54" s="59">
        <f t="shared" si="4"/>
        <v>0.11573546180159636</v>
      </c>
      <c r="L54" s="69">
        <v>1983.55</v>
      </c>
      <c r="M54" s="89">
        <v>214609</v>
      </c>
      <c r="N54" s="56">
        <v>59</v>
      </c>
      <c r="O54" s="70">
        <v>4017</v>
      </c>
      <c r="P54" s="61">
        <f t="shared" si="5"/>
        <v>0.49378889718695546</v>
      </c>
      <c r="Q54" s="62">
        <f t="shared" si="6"/>
        <v>2.0251569156310656</v>
      </c>
      <c r="R54" s="61">
        <f t="shared" si="7"/>
        <v>0.14791904367733805</v>
      </c>
      <c r="S54" s="59">
        <f t="shared" si="8"/>
        <v>0.29955927425669476</v>
      </c>
      <c r="T54" s="71">
        <f t="shared" si="40"/>
        <v>9392.7000000000007</v>
      </c>
      <c r="U54" s="64">
        <f t="shared" si="10"/>
        <v>33.619491525423726</v>
      </c>
      <c r="V54" s="65"/>
      <c r="W54" s="65"/>
      <c r="X54" s="65"/>
      <c r="Y54" s="65"/>
      <c r="Z54" s="66"/>
    </row>
    <row r="55" spans="1:26" ht="14" hidden="1" outlineLevel="1" x14ac:dyDescent="0.2">
      <c r="A55" s="67">
        <f t="shared" si="35"/>
        <v>0</v>
      </c>
      <c r="B55" s="68"/>
      <c r="C55" s="54" t="s">
        <v>34</v>
      </c>
      <c r="D55" s="72">
        <v>1617.65</v>
      </c>
      <c r="E55" s="56">
        <v>47</v>
      </c>
      <c r="F55" s="56">
        <v>38</v>
      </c>
      <c r="G55" s="57">
        <f t="shared" si="1"/>
        <v>1.236842105263158</v>
      </c>
      <c r="H55" s="58">
        <f t="shared" si="2"/>
        <v>34.418085106382982</v>
      </c>
      <c r="I55" s="58">
        <f t="shared" si="3"/>
        <v>27.827387958352197</v>
      </c>
      <c r="J55" s="56">
        <v>170</v>
      </c>
      <c r="K55" s="59">
        <f t="shared" si="4"/>
        <v>0.27647058823529413</v>
      </c>
      <c r="L55" s="72">
        <v>51.96</v>
      </c>
      <c r="M55" s="89">
        <v>294</v>
      </c>
      <c r="N55" s="56">
        <v>12</v>
      </c>
      <c r="O55" s="73">
        <v>489.3</v>
      </c>
      <c r="P55" s="61">
        <f t="shared" si="5"/>
        <v>0.1061925199264255</v>
      </c>
      <c r="Q55" s="62">
        <f t="shared" si="6"/>
        <v>9.4168591224018474</v>
      </c>
      <c r="R55" s="61">
        <f t="shared" si="7"/>
        <v>3.2120668871511139E-2</v>
      </c>
      <c r="S55" s="59">
        <f t="shared" si="8"/>
        <v>0.30247581368033877</v>
      </c>
      <c r="T55" s="74">
        <f t="shared" si="40"/>
        <v>1128.3500000000001</v>
      </c>
      <c r="U55" s="64">
        <f t="shared" si="10"/>
        <v>4.33</v>
      </c>
      <c r="V55" s="65"/>
      <c r="W55" s="65"/>
      <c r="X55" s="65"/>
      <c r="Y55" s="65"/>
      <c r="Z55" s="66"/>
    </row>
    <row r="56" spans="1:26" ht="14" hidden="1" outlineLevel="1" x14ac:dyDescent="0.2">
      <c r="A56" s="67">
        <f t="shared" si="35"/>
        <v>0</v>
      </c>
      <c r="B56" s="68"/>
      <c r="C56" s="54" t="s">
        <v>35</v>
      </c>
      <c r="D56" s="75">
        <v>11645.91</v>
      </c>
      <c r="E56" s="56">
        <v>164</v>
      </c>
      <c r="F56" s="56">
        <v>151</v>
      </c>
      <c r="G56" s="57">
        <f t="shared" si="1"/>
        <v>1.0860927152317881</v>
      </c>
      <c r="H56" s="58">
        <f t="shared" si="2"/>
        <v>71.011646341463418</v>
      </c>
      <c r="I56" s="58">
        <f t="shared" si="3"/>
        <v>65.382674375371806</v>
      </c>
      <c r="J56" s="89">
        <v>950</v>
      </c>
      <c r="K56" s="59">
        <f t="shared" si="4"/>
        <v>0.17263157894736841</v>
      </c>
      <c r="L56" s="75">
        <v>1415.9</v>
      </c>
      <c r="M56" s="89">
        <v>245460</v>
      </c>
      <c r="N56" s="56">
        <v>49</v>
      </c>
      <c r="O56" s="76">
        <v>3722.15</v>
      </c>
      <c r="P56" s="61">
        <f t="shared" si="5"/>
        <v>0.38039842564109455</v>
      </c>
      <c r="Q56" s="62">
        <f t="shared" si="6"/>
        <v>2.6288226569672997</v>
      </c>
      <c r="R56" s="61">
        <f t="shared" si="7"/>
        <v>0.12157916384378722</v>
      </c>
      <c r="S56" s="59">
        <f t="shared" si="8"/>
        <v>0.31961006052768742</v>
      </c>
      <c r="T56" s="77">
        <f t="shared" si="40"/>
        <v>7923.76</v>
      </c>
      <c r="U56" s="64">
        <f t="shared" si="10"/>
        <v>28.89591836734694</v>
      </c>
      <c r="V56" s="65"/>
      <c r="W56" s="65"/>
      <c r="X56" s="65"/>
      <c r="Y56" s="65"/>
      <c r="Z56" s="66"/>
    </row>
    <row r="57" spans="1:26" ht="14" hidden="1" outlineLevel="1" x14ac:dyDescent="0.2">
      <c r="A57" s="67"/>
      <c r="B57" s="68"/>
      <c r="C57" s="54" t="s">
        <v>36</v>
      </c>
      <c r="D57" s="78">
        <v>38070</v>
      </c>
      <c r="E57" s="56">
        <v>654</v>
      </c>
      <c r="F57" s="56">
        <v>593</v>
      </c>
      <c r="G57" s="57">
        <f t="shared" si="1"/>
        <v>1.102866779089376</v>
      </c>
      <c r="H57" s="58">
        <f t="shared" si="2"/>
        <v>58.211009174311926</v>
      </c>
      <c r="I57" s="58">
        <f t="shared" si="3"/>
        <v>52.781541957747663</v>
      </c>
      <c r="J57" s="89">
        <v>2895</v>
      </c>
      <c r="K57" s="59">
        <f t="shared" si="4"/>
        <v>0.22590673575129533</v>
      </c>
      <c r="L57" s="78">
        <v>4833.3</v>
      </c>
      <c r="M57" s="89">
        <v>591587</v>
      </c>
      <c r="N57" s="56">
        <v>219</v>
      </c>
      <c r="O57" s="79">
        <v>14367.85</v>
      </c>
      <c r="P57" s="61">
        <f t="shared" si="5"/>
        <v>0.33639688610334878</v>
      </c>
      <c r="Q57" s="62">
        <f t="shared" si="6"/>
        <v>2.9726791219249789</v>
      </c>
      <c r="R57" s="61">
        <f t="shared" si="7"/>
        <v>0.12695823483057525</v>
      </c>
      <c r="S57" s="59">
        <f t="shared" si="8"/>
        <v>0.37740609403729974</v>
      </c>
      <c r="T57" s="80">
        <f t="shared" si="40"/>
        <v>23702.15</v>
      </c>
      <c r="U57" s="64">
        <f t="shared" si="10"/>
        <v>22.06986301369863</v>
      </c>
      <c r="V57" s="65"/>
      <c r="W57" s="65"/>
      <c r="X57" s="65"/>
      <c r="Y57" s="65"/>
      <c r="Z57" s="66"/>
    </row>
    <row r="58" spans="1:26" ht="14" hidden="1" outlineLevel="1" x14ac:dyDescent="0.2">
      <c r="A58" s="81"/>
      <c r="B58" s="82"/>
      <c r="C58" s="83" t="s">
        <v>37</v>
      </c>
      <c r="D58" s="55">
        <v>3114</v>
      </c>
      <c r="E58" s="56">
        <v>84</v>
      </c>
      <c r="F58" s="56">
        <v>64</v>
      </c>
      <c r="G58" s="57">
        <f t="shared" si="1"/>
        <v>1.3125</v>
      </c>
      <c r="H58" s="58">
        <f t="shared" si="2"/>
        <v>37.071428571428569</v>
      </c>
      <c r="I58" s="58">
        <f t="shared" si="3"/>
        <v>28.244897959183671</v>
      </c>
      <c r="J58" s="56">
        <v>254</v>
      </c>
      <c r="K58" s="59">
        <f t="shared" si="4"/>
        <v>0.33070866141732286</v>
      </c>
      <c r="L58" s="55">
        <v>443.65</v>
      </c>
      <c r="M58" s="89">
        <v>141105</v>
      </c>
      <c r="N58" s="56">
        <v>9</v>
      </c>
      <c r="O58" s="60">
        <v>345</v>
      </c>
      <c r="P58" s="61">
        <f t="shared" si="5"/>
        <v>1.2859420289855072</v>
      </c>
      <c r="Q58" s="62">
        <f t="shared" si="6"/>
        <v>0.77764003155640715</v>
      </c>
      <c r="R58" s="61">
        <f t="shared" si="7"/>
        <v>0.14246949261400127</v>
      </c>
      <c r="S58" s="59">
        <f t="shared" si="8"/>
        <v>0.11078998073217726</v>
      </c>
      <c r="T58" s="63">
        <f t="shared" si="40"/>
        <v>2769</v>
      </c>
      <c r="U58" s="64">
        <f t="shared" si="10"/>
        <v>49.294444444444444</v>
      </c>
      <c r="V58" s="84"/>
      <c r="W58" s="84"/>
      <c r="X58" s="84"/>
      <c r="Y58" s="85"/>
      <c r="Z58" s="86"/>
    </row>
    <row r="59" spans="1:26" ht="14" hidden="1" outlineLevel="1" x14ac:dyDescent="0.2">
      <c r="A59" s="52" t="str">
        <f t="shared" ref="A59:A64" si="41">IFERROR(IF(B59&gt;0,MONTH(B59)&amp;"-"&amp;YEAR(B59),B59),)</f>
        <v>1-2025</v>
      </c>
      <c r="B59" s="53">
        <v>45682</v>
      </c>
      <c r="C59" s="54" t="s">
        <v>38</v>
      </c>
      <c r="D59" s="87">
        <v>329.7</v>
      </c>
      <c r="E59" s="56">
        <v>6</v>
      </c>
      <c r="F59" s="56">
        <v>5</v>
      </c>
      <c r="G59" s="57">
        <f t="shared" si="1"/>
        <v>1.2</v>
      </c>
      <c r="H59" s="58">
        <f t="shared" si="2"/>
        <v>54.949999999999996</v>
      </c>
      <c r="I59" s="58">
        <f t="shared" si="3"/>
        <v>45.791666666666664</v>
      </c>
      <c r="J59" s="56">
        <v>57</v>
      </c>
      <c r="K59" s="59">
        <f t="shared" si="4"/>
        <v>0.10526315789473684</v>
      </c>
      <c r="L59" s="87">
        <v>69.760000000000005</v>
      </c>
      <c r="M59" s="89">
        <v>9632</v>
      </c>
      <c r="N59" s="56">
        <v>1</v>
      </c>
      <c r="O59" s="88">
        <v>54.95</v>
      </c>
      <c r="P59" s="61">
        <f t="shared" si="5"/>
        <v>1.2695177434030938</v>
      </c>
      <c r="Q59" s="62">
        <f t="shared" si="6"/>
        <v>0.78770068807339444</v>
      </c>
      <c r="R59" s="61">
        <f t="shared" si="7"/>
        <v>0.21158629056718231</v>
      </c>
      <c r="S59" s="59">
        <f t="shared" si="8"/>
        <v>0.16666666666666669</v>
      </c>
      <c r="T59" s="63">
        <f t="shared" si="40"/>
        <v>274.75</v>
      </c>
      <c r="U59" s="64">
        <f t="shared" si="10"/>
        <v>69.760000000000005</v>
      </c>
      <c r="V59" s="65"/>
      <c r="W59" s="65"/>
      <c r="X59" s="65"/>
      <c r="Y59" s="65"/>
      <c r="Z59" s="66"/>
    </row>
    <row r="60" spans="1:26" ht="14" collapsed="1" x14ac:dyDescent="0.2">
      <c r="A60" s="81">
        <f t="shared" si="41"/>
        <v>0</v>
      </c>
      <c r="B60" s="95" t="s">
        <v>56</v>
      </c>
      <c r="C60" s="134"/>
      <c r="D60" s="135">
        <f t="shared" ref="D60:F60" si="42">SUM(D53:D59)</f>
        <v>68816.509999999995</v>
      </c>
      <c r="E60" s="136">
        <f t="shared" si="42"/>
        <v>1167</v>
      </c>
      <c r="F60" s="136">
        <f t="shared" si="42"/>
        <v>1053</v>
      </c>
      <c r="G60" s="137">
        <f t="shared" si="1"/>
        <v>1.1082621082621082</v>
      </c>
      <c r="H60" s="138">
        <f t="shared" si="2"/>
        <v>58.968731790916877</v>
      </c>
      <c r="I60" s="138">
        <f t="shared" si="3"/>
        <v>53.208290124966126</v>
      </c>
      <c r="J60" s="136">
        <f>SUM(J53:J59)</f>
        <v>6120</v>
      </c>
      <c r="K60" s="139">
        <f t="shared" si="4"/>
        <v>0.19068627450980391</v>
      </c>
      <c r="L60" s="135">
        <f t="shared" ref="L60:O60" si="43">SUM(L53:L59)</f>
        <v>8822</v>
      </c>
      <c r="M60" s="256">
        <f t="shared" si="43"/>
        <v>1205548</v>
      </c>
      <c r="N60" s="136">
        <f t="shared" si="43"/>
        <v>349</v>
      </c>
      <c r="O60" s="135">
        <f t="shared" si="43"/>
        <v>22996.250000000004</v>
      </c>
      <c r="P60" s="258">
        <f t="shared" si="5"/>
        <v>0.38362776539653198</v>
      </c>
      <c r="Q60" s="306">
        <f t="shared" si="6"/>
        <v>2.6066934935388804</v>
      </c>
      <c r="R60" s="258">
        <f t="shared" si="7"/>
        <v>0.12819598087726333</v>
      </c>
      <c r="S60" s="139">
        <f t="shared" si="8"/>
        <v>0.33416762925059706</v>
      </c>
      <c r="T60" s="261">
        <f>SUM(T53:T59)</f>
        <v>45820.26</v>
      </c>
      <c r="U60" s="307">
        <f t="shared" si="10"/>
        <v>25.277936962750715</v>
      </c>
      <c r="V60" s="145">
        <f t="shared" ref="V60:W60" si="44">IFERROR((D60-#REF!)/D60,)</f>
        <v>0</v>
      </c>
      <c r="W60" s="145">
        <f t="shared" si="44"/>
        <v>0</v>
      </c>
      <c r="X60" s="145">
        <f t="shared" ref="X60:Y60" si="45">IFERROR((D60-#REF!)/D60,)</f>
        <v>0</v>
      </c>
      <c r="Y60" s="143">
        <f t="shared" si="45"/>
        <v>0</v>
      </c>
      <c r="Z60" s="67"/>
    </row>
    <row r="61" spans="1:26" ht="14" hidden="1" outlineLevel="1" x14ac:dyDescent="0.2">
      <c r="A61" s="52" t="str">
        <f t="shared" si="41"/>
        <v>1-2025</v>
      </c>
      <c r="B61" s="53">
        <v>45683</v>
      </c>
      <c r="C61" s="54" t="s">
        <v>32</v>
      </c>
      <c r="D61" s="55">
        <v>559.6</v>
      </c>
      <c r="E61" s="56">
        <v>8</v>
      </c>
      <c r="F61" s="56">
        <v>7</v>
      </c>
      <c r="G61" s="57">
        <f t="shared" si="1"/>
        <v>1.1428571428571428</v>
      </c>
      <c r="H61" s="58">
        <f t="shared" si="2"/>
        <v>69.95</v>
      </c>
      <c r="I61" s="58">
        <f t="shared" si="3"/>
        <v>61.206250000000004</v>
      </c>
      <c r="J61" s="56">
        <v>53</v>
      </c>
      <c r="K61" s="59">
        <f t="shared" si="4"/>
        <v>0.15094339622641509</v>
      </c>
      <c r="L61" s="55">
        <v>30.18</v>
      </c>
      <c r="M61" s="89">
        <v>2254</v>
      </c>
      <c r="N61" s="56">
        <v>1</v>
      </c>
      <c r="O61" s="60">
        <v>69.95</v>
      </c>
      <c r="P61" s="61">
        <f t="shared" si="5"/>
        <v>0.43145103645461041</v>
      </c>
      <c r="Q61" s="62">
        <f t="shared" si="6"/>
        <v>2.3177601060304838</v>
      </c>
      <c r="R61" s="61">
        <f t="shared" si="7"/>
        <v>5.3931379556826302E-2</v>
      </c>
      <c r="S61" s="59">
        <f t="shared" si="8"/>
        <v>0.125</v>
      </c>
      <c r="T61" s="63">
        <f t="shared" ref="T61:T67" si="46">D61-O61</f>
        <v>489.65000000000003</v>
      </c>
      <c r="U61" s="64">
        <f t="shared" si="10"/>
        <v>30.18</v>
      </c>
      <c r="V61" s="65"/>
      <c r="W61" s="65"/>
      <c r="X61" s="65"/>
      <c r="Y61" s="65"/>
      <c r="Z61" s="66"/>
    </row>
    <row r="62" spans="1:26" ht="14" hidden="1" outlineLevel="1" x14ac:dyDescent="0.2">
      <c r="A62" s="67">
        <f t="shared" si="41"/>
        <v>0</v>
      </c>
      <c r="B62" s="68"/>
      <c r="C62" s="54" t="s">
        <v>33</v>
      </c>
      <c r="D62" s="69">
        <v>14439.15</v>
      </c>
      <c r="E62" s="56">
        <v>217</v>
      </c>
      <c r="F62" s="56">
        <v>206</v>
      </c>
      <c r="G62" s="57">
        <f t="shared" si="1"/>
        <v>1.0533980582524272</v>
      </c>
      <c r="H62" s="58">
        <f t="shared" si="2"/>
        <v>66.539861751152074</v>
      </c>
      <c r="I62" s="58">
        <f t="shared" si="3"/>
        <v>63.166873367453121</v>
      </c>
      <c r="J62" s="89">
        <v>1768</v>
      </c>
      <c r="K62" s="59">
        <f t="shared" si="4"/>
        <v>0.12273755656108597</v>
      </c>
      <c r="L62" s="69">
        <v>1889.35</v>
      </c>
      <c r="M62" s="89">
        <v>193382</v>
      </c>
      <c r="N62" s="56">
        <v>60</v>
      </c>
      <c r="O62" s="70">
        <v>3996.9</v>
      </c>
      <c r="P62" s="61">
        <f t="shared" si="5"/>
        <v>0.47270384548024713</v>
      </c>
      <c r="Q62" s="62">
        <f t="shared" si="6"/>
        <v>2.1154894540450422</v>
      </c>
      <c r="R62" s="61">
        <f t="shared" si="7"/>
        <v>0.13084911507948874</v>
      </c>
      <c r="S62" s="59">
        <f t="shared" si="8"/>
        <v>0.27680992302178453</v>
      </c>
      <c r="T62" s="71">
        <f t="shared" si="46"/>
        <v>10442.25</v>
      </c>
      <c r="U62" s="64">
        <f t="shared" si="10"/>
        <v>31.489166666666666</v>
      </c>
      <c r="V62" s="65"/>
      <c r="W62" s="65"/>
      <c r="X62" s="65"/>
      <c r="Y62" s="65"/>
      <c r="Z62" s="66"/>
    </row>
    <row r="63" spans="1:26" ht="14" hidden="1" outlineLevel="1" x14ac:dyDescent="0.2">
      <c r="A63" s="67">
        <f t="shared" si="41"/>
        <v>0</v>
      </c>
      <c r="B63" s="68"/>
      <c r="C63" s="54" t="s">
        <v>34</v>
      </c>
      <c r="D63" s="72">
        <v>1223.25</v>
      </c>
      <c r="E63" s="56">
        <v>35</v>
      </c>
      <c r="F63" s="56">
        <v>29</v>
      </c>
      <c r="G63" s="57">
        <f t="shared" si="1"/>
        <v>1.2068965517241379</v>
      </c>
      <c r="H63" s="58">
        <f t="shared" si="2"/>
        <v>34.950000000000003</v>
      </c>
      <c r="I63" s="58">
        <f t="shared" si="3"/>
        <v>28.958571428571432</v>
      </c>
      <c r="J63" s="56">
        <v>223</v>
      </c>
      <c r="K63" s="59">
        <f t="shared" si="4"/>
        <v>0.15695067264573992</v>
      </c>
      <c r="L63" s="72">
        <v>57.32</v>
      </c>
      <c r="M63" s="89">
        <v>390</v>
      </c>
      <c r="N63" s="56">
        <v>6</v>
      </c>
      <c r="O63" s="73">
        <v>279.60000000000002</v>
      </c>
      <c r="P63" s="61">
        <f t="shared" si="5"/>
        <v>0.2050071530758226</v>
      </c>
      <c r="Q63" s="62">
        <f t="shared" si="6"/>
        <v>4.8778785764131198</v>
      </c>
      <c r="R63" s="61">
        <f t="shared" si="7"/>
        <v>4.6858777845902311E-2</v>
      </c>
      <c r="S63" s="59">
        <f t="shared" si="8"/>
        <v>0.22857142857142859</v>
      </c>
      <c r="T63" s="74">
        <f t="shared" si="46"/>
        <v>943.65</v>
      </c>
      <c r="U63" s="64">
        <f t="shared" si="10"/>
        <v>9.5533333333333328</v>
      </c>
      <c r="V63" s="65"/>
      <c r="W63" s="65"/>
      <c r="X63" s="65"/>
      <c r="Y63" s="65"/>
      <c r="Z63" s="66"/>
    </row>
    <row r="64" spans="1:26" ht="14" hidden="1" outlineLevel="1" x14ac:dyDescent="0.2">
      <c r="A64" s="67">
        <f t="shared" si="41"/>
        <v>0</v>
      </c>
      <c r="B64" s="68"/>
      <c r="C64" s="54" t="s">
        <v>35</v>
      </c>
      <c r="D64" s="75">
        <v>11252.14</v>
      </c>
      <c r="E64" s="56">
        <v>163</v>
      </c>
      <c r="F64" s="56">
        <v>150</v>
      </c>
      <c r="G64" s="57">
        <f t="shared" si="1"/>
        <v>1.0866666666666667</v>
      </c>
      <c r="H64" s="58">
        <f t="shared" si="2"/>
        <v>69.031533742331291</v>
      </c>
      <c r="I64" s="58">
        <f t="shared" si="3"/>
        <v>63.525951296623887</v>
      </c>
      <c r="J64" s="89">
        <v>824</v>
      </c>
      <c r="K64" s="59">
        <f t="shared" si="4"/>
        <v>0.19781553398058252</v>
      </c>
      <c r="L64" s="75">
        <v>1036.05</v>
      </c>
      <c r="M64" s="89">
        <v>254869</v>
      </c>
      <c r="N64" s="56">
        <v>39</v>
      </c>
      <c r="O64" s="76">
        <v>2791.86</v>
      </c>
      <c r="P64" s="61">
        <f t="shared" si="5"/>
        <v>0.37109668822935243</v>
      </c>
      <c r="Q64" s="62">
        <f t="shared" si="6"/>
        <v>2.6947155060083974</v>
      </c>
      <c r="R64" s="61">
        <f t="shared" si="7"/>
        <v>9.2075818466531706E-2</v>
      </c>
      <c r="S64" s="59">
        <f t="shared" si="8"/>
        <v>0.24811813575017733</v>
      </c>
      <c r="T64" s="77">
        <f t="shared" si="46"/>
        <v>8460.2799999999988</v>
      </c>
      <c r="U64" s="64">
        <f t="shared" si="10"/>
        <v>26.565384615384612</v>
      </c>
      <c r="V64" s="65"/>
      <c r="W64" s="65"/>
      <c r="X64" s="65"/>
      <c r="Y64" s="65"/>
      <c r="Z64" s="66"/>
    </row>
    <row r="65" spans="1:26" ht="14" hidden="1" outlineLevel="1" x14ac:dyDescent="0.2">
      <c r="A65" s="67"/>
      <c r="B65" s="68"/>
      <c r="C65" s="54" t="s">
        <v>36</v>
      </c>
      <c r="D65" s="78">
        <v>41868</v>
      </c>
      <c r="E65" s="56">
        <v>719</v>
      </c>
      <c r="F65" s="56">
        <v>643</v>
      </c>
      <c r="G65" s="57">
        <f t="shared" si="1"/>
        <v>1.1181959564541213</v>
      </c>
      <c r="H65" s="58">
        <f t="shared" si="2"/>
        <v>58.230876216968014</v>
      </c>
      <c r="I65" s="58">
        <f t="shared" si="3"/>
        <v>52.075734920042329</v>
      </c>
      <c r="J65" s="89">
        <v>2901</v>
      </c>
      <c r="K65" s="59">
        <f t="shared" si="4"/>
        <v>0.24784557049293346</v>
      </c>
      <c r="L65" s="78">
        <v>5840.71</v>
      </c>
      <c r="M65" s="89">
        <v>658470</v>
      </c>
      <c r="N65" s="56">
        <v>226</v>
      </c>
      <c r="O65" s="79">
        <v>14319.95</v>
      </c>
      <c r="P65" s="61">
        <f t="shared" si="5"/>
        <v>0.4078722341907618</v>
      </c>
      <c r="Q65" s="62">
        <f t="shared" si="6"/>
        <v>2.4517481607544291</v>
      </c>
      <c r="R65" s="61">
        <f t="shared" si="7"/>
        <v>0.13950296168911819</v>
      </c>
      <c r="S65" s="59">
        <f t="shared" si="8"/>
        <v>0.34202612974109109</v>
      </c>
      <c r="T65" s="80">
        <f t="shared" si="46"/>
        <v>27548.05</v>
      </c>
      <c r="U65" s="64">
        <f t="shared" si="10"/>
        <v>25.843849557522123</v>
      </c>
      <c r="V65" s="65"/>
      <c r="W65" s="65"/>
      <c r="X65" s="65"/>
      <c r="Y65" s="65"/>
      <c r="Z65" s="66"/>
    </row>
    <row r="66" spans="1:26" ht="14" hidden="1" outlineLevel="1" x14ac:dyDescent="0.2">
      <c r="A66" s="81"/>
      <c r="B66" s="82"/>
      <c r="C66" s="83" t="s">
        <v>37</v>
      </c>
      <c r="D66" s="55">
        <v>2790</v>
      </c>
      <c r="E66" s="56">
        <v>75</v>
      </c>
      <c r="F66" s="56">
        <v>65</v>
      </c>
      <c r="G66" s="57">
        <f t="shared" si="1"/>
        <v>1.1538461538461537</v>
      </c>
      <c r="H66" s="58">
        <f t="shared" si="2"/>
        <v>37.200000000000003</v>
      </c>
      <c r="I66" s="58">
        <f t="shared" si="3"/>
        <v>32.24</v>
      </c>
      <c r="J66" s="56">
        <v>208</v>
      </c>
      <c r="K66" s="59">
        <f t="shared" si="4"/>
        <v>0.36057692307692307</v>
      </c>
      <c r="L66" s="55">
        <v>379.67</v>
      </c>
      <c r="M66" s="89">
        <v>164837</v>
      </c>
      <c r="N66" s="56">
        <v>10</v>
      </c>
      <c r="O66" s="60">
        <v>381</v>
      </c>
      <c r="P66" s="61">
        <f t="shared" si="5"/>
        <v>0.99650918635170604</v>
      </c>
      <c r="Q66" s="62">
        <f t="shared" si="6"/>
        <v>1.0035030421155213</v>
      </c>
      <c r="R66" s="61">
        <f t="shared" si="7"/>
        <v>0.13608243727598568</v>
      </c>
      <c r="S66" s="59">
        <f t="shared" si="8"/>
        <v>0.13655913978494624</v>
      </c>
      <c r="T66" s="63">
        <f t="shared" si="46"/>
        <v>2409</v>
      </c>
      <c r="U66" s="64">
        <f t="shared" si="10"/>
        <v>37.966999999999999</v>
      </c>
      <c r="V66" s="84"/>
      <c r="W66" s="84"/>
      <c r="X66" s="84"/>
      <c r="Y66" s="85"/>
      <c r="Z66" s="86"/>
    </row>
    <row r="67" spans="1:26" ht="14" hidden="1" outlineLevel="1" x14ac:dyDescent="0.2">
      <c r="A67" s="52" t="str">
        <f t="shared" ref="A67:A72" si="47">IFERROR(IF(B67&gt;0,MONTH(B67)&amp;"-"&amp;YEAR(B67),B67),)</f>
        <v>2-2025</v>
      </c>
      <c r="B67" s="53">
        <v>45689</v>
      </c>
      <c r="C67" s="54" t="s">
        <v>38</v>
      </c>
      <c r="D67" s="87">
        <v>2967.3</v>
      </c>
      <c r="E67" s="56">
        <v>54</v>
      </c>
      <c r="F67" s="56">
        <v>45</v>
      </c>
      <c r="G67" s="57">
        <f t="shared" si="1"/>
        <v>1.2</v>
      </c>
      <c r="H67" s="58">
        <f t="shared" si="2"/>
        <v>54.95</v>
      </c>
      <c r="I67" s="58">
        <f t="shared" si="3"/>
        <v>45.791666666666671</v>
      </c>
      <c r="J67" s="56">
        <v>138</v>
      </c>
      <c r="K67" s="59">
        <f t="shared" si="4"/>
        <v>0.39130434782608697</v>
      </c>
      <c r="L67" s="87">
        <v>178.09</v>
      </c>
      <c r="M67" s="89">
        <v>65701</v>
      </c>
      <c r="N67" s="56">
        <v>1</v>
      </c>
      <c r="O67" s="88">
        <v>54.95</v>
      </c>
      <c r="P67" s="61">
        <f t="shared" si="5"/>
        <v>3.2409463148316648</v>
      </c>
      <c r="Q67" s="62">
        <f t="shared" si="6"/>
        <v>0.30855185580324557</v>
      </c>
      <c r="R67" s="61">
        <f t="shared" si="7"/>
        <v>6.0017524348734537E-2</v>
      </c>
      <c r="S67" s="59">
        <f t="shared" si="8"/>
        <v>1.8518518518518517E-2</v>
      </c>
      <c r="T67" s="63">
        <f t="shared" si="46"/>
        <v>2912.3500000000004</v>
      </c>
      <c r="U67" s="64">
        <f t="shared" si="10"/>
        <v>178.09</v>
      </c>
      <c r="V67" s="65"/>
      <c r="W67" s="65"/>
      <c r="X67" s="65"/>
      <c r="Y67" s="65"/>
      <c r="Z67" s="66"/>
    </row>
    <row r="68" spans="1:26" ht="14" collapsed="1" x14ac:dyDescent="0.2">
      <c r="A68" s="81">
        <f t="shared" si="47"/>
        <v>0</v>
      </c>
      <c r="B68" s="95" t="s">
        <v>57</v>
      </c>
      <c r="C68" s="134"/>
      <c r="D68" s="135">
        <f t="shared" ref="D68:F68" si="48">SUM(D61:D67)</f>
        <v>75099.44</v>
      </c>
      <c r="E68" s="136">
        <f t="shared" si="48"/>
        <v>1271</v>
      </c>
      <c r="F68" s="136">
        <f t="shared" si="48"/>
        <v>1145</v>
      </c>
      <c r="G68" s="137">
        <f t="shared" si="1"/>
        <v>1.1100436681222707</v>
      </c>
      <c r="H68" s="138">
        <f t="shared" si="2"/>
        <v>59.086892210857592</v>
      </c>
      <c r="I68" s="138">
        <f t="shared" si="3"/>
        <v>53.229340347310732</v>
      </c>
      <c r="J68" s="136">
        <f>SUM(J61:J67)</f>
        <v>6115</v>
      </c>
      <c r="K68" s="139">
        <f t="shared" si="4"/>
        <v>0.20784955028618152</v>
      </c>
      <c r="L68" s="135">
        <f t="shared" ref="L68:O68" si="49">SUM(L61:L67)</f>
        <v>9411.3700000000008</v>
      </c>
      <c r="M68" s="256">
        <f t="shared" si="49"/>
        <v>1339903</v>
      </c>
      <c r="N68" s="136">
        <f t="shared" si="49"/>
        <v>343</v>
      </c>
      <c r="O68" s="135">
        <f t="shared" si="49"/>
        <v>21894.210000000003</v>
      </c>
      <c r="P68" s="258">
        <f t="shared" si="5"/>
        <v>0.42985656938523925</v>
      </c>
      <c r="Q68" s="306">
        <f t="shared" si="6"/>
        <v>2.3263573741123769</v>
      </c>
      <c r="R68" s="258">
        <f t="shared" si="7"/>
        <v>0.12531877734374586</v>
      </c>
      <c r="S68" s="139">
        <f t="shared" si="8"/>
        <v>0.29153626178837022</v>
      </c>
      <c r="T68" s="261">
        <f>SUM(T61:T67)</f>
        <v>53205.229999999996</v>
      </c>
      <c r="U68" s="307">
        <f t="shared" si="10"/>
        <v>27.438396501457728</v>
      </c>
      <c r="V68" s="145">
        <f t="shared" ref="V68:W68" si="50">IFERROR((D68-#REF!)/D68,)</f>
        <v>0</v>
      </c>
      <c r="W68" s="145">
        <f t="shared" si="50"/>
        <v>0</v>
      </c>
      <c r="X68" s="145">
        <f t="shared" ref="X68:Y68" si="51">IFERROR((D68-#REF!)/D68,)</f>
        <v>0</v>
      </c>
      <c r="Y68" s="143">
        <f t="shared" si="51"/>
        <v>0</v>
      </c>
      <c r="Z68" s="67"/>
    </row>
    <row r="69" spans="1:26" ht="14" hidden="1" outlineLevel="1" x14ac:dyDescent="0.2">
      <c r="A69" s="52" t="str">
        <f t="shared" si="47"/>
        <v>2-2025</v>
      </c>
      <c r="B69" s="53">
        <v>45690</v>
      </c>
      <c r="C69" s="54" t="s">
        <v>32</v>
      </c>
      <c r="D69" s="55">
        <v>1119.2</v>
      </c>
      <c r="E69" s="56">
        <v>16</v>
      </c>
      <c r="F69" s="56">
        <v>8</v>
      </c>
      <c r="G69" s="57">
        <f t="shared" si="1"/>
        <v>2</v>
      </c>
      <c r="H69" s="58">
        <f t="shared" si="2"/>
        <v>69.95</v>
      </c>
      <c r="I69" s="58">
        <f t="shared" si="3"/>
        <v>34.975000000000001</v>
      </c>
      <c r="J69" s="56">
        <v>53</v>
      </c>
      <c r="K69" s="59">
        <f t="shared" si="4"/>
        <v>0.30188679245283018</v>
      </c>
      <c r="L69" s="55">
        <v>32.6</v>
      </c>
      <c r="M69" s="89">
        <v>4224</v>
      </c>
      <c r="N69" s="56">
        <v>1</v>
      </c>
      <c r="O69" s="60">
        <v>139.9</v>
      </c>
      <c r="P69" s="61">
        <f t="shared" si="5"/>
        <v>0.23302358827734096</v>
      </c>
      <c r="Q69" s="62">
        <f t="shared" si="6"/>
        <v>4.2914110429447856</v>
      </c>
      <c r="R69" s="61">
        <f t="shared" si="7"/>
        <v>2.912794853466762E-2</v>
      </c>
      <c r="S69" s="59">
        <f t="shared" si="8"/>
        <v>0.125</v>
      </c>
      <c r="T69" s="63">
        <f t="shared" ref="T69:T75" si="52">D69-O69</f>
        <v>979.30000000000007</v>
      </c>
      <c r="U69" s="64">
        <f t="shared" si="10"/>
        <v>32.6</v>
      </c>
      <c r="V69" s="65"/>
      <c r="W69" s="65"/>
      <c r="X69" s="65"/>
      <c r="Y69" s="65"/>
      <c r="Z69" s="66"/>
    </row>
    <row r="70" spans="1:26" ht="14" hidden="1" outlineLevel="1" x14ac:dyDescent="0.2">
      <c r="A70" s="67">
        <f t="shared" si="47"/>
        <v>0</v>
      </c>
      <c r="B70" s="68"/>
      <c r="C70" s="54" t="s">
        <v>33</v>
      </c>
      <c r="D70" s="69">
        <v>15168.15</v>
      </c>
      <c r="E70" s="56">
        <v>212</v>
      </c>
      <c r="F70" s="56">
        <v>196</v>
      </c>
      <c r="G70" s="57">
        <f t="shared" si="1"/>
        <v>1.0816326530612246</v>
      </c>
      <c r="H70" s="58">
        <f t="shared" si="2"/>
        <v>71.547877358490567</v>
      </c>
      <c r="I70" s="58">
        <f t="shared" si="3"/>
        <v>66.148037557849761</v>
      </c>
      <c r="J70" s="89">
        <v>1746</v>
      </c>
      <c r="K70" s="59">
        <f t="shared" si="4"/>
        <v>0.12142038946162657</v>
      </c>
      <c r="L70" s="69">
        <v>1875.21</v>
      </c>
      <c r="M70" s="89">
        <v>220308</v>
      </c>
      <c r="N70" s="56">
        <v>57</v>
      </c>
      <c r="O70" s="70">
        <v>4876.3500000000004</v>
      </c>
      <c r="P70" s="61">
        <f t="shared" si="5"/>
        <v>0.38455197022363036</v>
      </c>
      <c r="Q70" s="62">
        <f t="shared" si="6"/>
        <v>2.6004287519797784</v>
      </c>
      <c r="R70" s="61">
        <f t="shared" si="7"/>
        <v>0.12362812867752496</v>
      </c>
      <c r="S70" s="59">
        <f t="shared" si="8"/>
        <v>0.32148614036649165</v>
      </c>
      <c r="T70" s="71">
        <f t="shared" si="52"/>
        <v>10291.799999999999</v>
      </c>
      <c r="U70" s="64">
        <f t="shared" si="10"/>
        <v>32.898421052631576</v>
      </c>
      <c r="V70" s="65"/>
      <c r="W70" s="65"/>
      <c r="X70" s="65"/>
      <c r="Y70" s="65"/>
      <c r="Z70" s="66"/>
    </row>
    <row r="71" spans="1:26" ht="14" hidden="1" outlineLevel="1" x14ac:dyDescent="0.2">
      <c r="A71" s="67">
        <f t="shared" si="47"/>
        <v>0</v>
      </c>
      <c r="B71" s="68"/>
      <c r="C71" s="54" t="s">
        <v>34</v>
      </c>
      <c r="D71" s="72">
        <v>1432.95</v>
      </c>
      <c r="E71" s="56">
        <v>41</v>
      </c>
      <c r="F71" s="56">
        <v>34</v>
      </c>
      <c r="G71" s="57">
        <f t="shared" si="1"/>
        <v>1.2058823529411764</v>
      </c>
      <c r="H71" s="58">
        <f t="shared" si="2"/>
        <v>34.950000000000003</v>
      </c>
      <c r="I71" s="58">
        <f t="shared" si="3"/>
        <v>28.982926829268298</v>
      </c>
      <c r="J71" s="56">
        <v>168</v>
      </c>
      <c r="K71" s="59">
        <f t="shared" si="4"/>
        <v>0.24404761904761904</v>
      </c>
      <c r="L71" s="72">
        <v>34.65</v>
      </c>
      <c r="M71" s="89">
        <v>262</v>
      </c>
      <c r="N71" s="56">
        <v>8</v>
      </c>
      <c r="O71" s="73">
        <v>279.60000000000002</v>
      </c>
      <c r="P71" s="61">
        <f t="shared" si="5"/>
        <v>0.12392703862660942</v>
      </c>
      <c r="Q71" s="62">
        <f t="shared" si="6"/>
        <v>8.0692640692640705</v>
      </c>
      <c r="R71" s="61">
        <f t="shared" si="7"/>
        <v>2.4180885585679889E-2</v>
      </c>
      <c r="S71" s="59">
        <f t="shared" si="8"/>
        <v>0.1951219512195122</v>
      </c>
      <c r="T71" s="74">
        <f t="shared" si="52"/>
        <v>1153.3499999999999</v>
      </c>
      <c r="U71" s="64">
        <f t="shared" si="10"/>
        <v>4.3312499999999998</v>
      </c>
      <c r="V71" s="65"/>
      <c r="W71" s="65"/>
      <c r="X71" s="65"/>
      <c r="Y71" s="65"/>
      <c r="Z71" s="66"/>
    </row>
    <row r="72" spans="1:26" ht="14" hidden="1" outlineLevel="1" x14ac:dyDescent="0.2">
      <c r="A72" s="67">
        <f t="shared" si="47"/>
        <v>0</v>
      </c>
      <c r="B72" s="68"/>
      <c r="C72" s="54" t="s">
        <v>35</v>
      </c>
      <c r="D72" s="75">
        <v>9723.42</v>
      </c>
      <c r="E72" s="56">
        <v>133</v>
      </c>
      <c r="F72" s="56">
        <v>124</v>
      </c>
      <c r="G72" s="57">
        <f t="shared" si="1"/>
        <v>1.0725806451612903</v>
      </c>
      <c r="H72" s="58">
        <f t="shared" si="2"/>
        <v>73.108421052631584</v>
      </c>
      <c r="I72" s="58">
        <f t="shared" si="3"/>
        <v>68.161234665611403</v>
      </c>
      <c r="J72" s="89">
        <v>826</v>
      </c>
      <c r="K72" s="59">
        <f t="shared" si="4"/>
        <v>0.16101694915254236</v>
      </c>
      <c r="L72" s="75">
        <v>1310.07</v>
      </c>
      <c r="M72" s="89">
        <v>281222</v>
      </c>
      <c r="N72" s="56">
        <v>39</v>
      </c>
      <c r="O72" s="76">
        <v>2902.7</v>
      </c>
      <c r="P72" s="61">
        <f t="shared" si="5"/>
        <v>0.4513280738622662</v>
      </c>
      <c r="Q72" s="62">
        <f t="shared" si="6"/>
        <v>2.2156831314357248</v>
      </c>
      <c r="R72" s="61">
        <f t="shared" si="7"/>
        <v>0.13473345798083389</v>
      </c>
      <c r="S72" s="59">
        <f t="shared" si="8"/>
        <v>0.29852665008813767</v>
      </c>
      <c r="T72" s="77">
        <f t="shared" si="52"/>
        <v>6820.72</v>
      </c>
      <c r="U72" s="64">
        <f t="shared" si="10"/>
        <v>33.591538461538462</v>
      </c>
      <c r="V72" s="65"/>
      <c r="W72" s="65"/>
      <c r="X72" s="65"/>
      <c r="Y72" s="65"/>
      <c r="Z72" s="66"/>
    </row>
    <row r="73" spans="1:26" ht="14" hidden="1" outlineLevel="1" x14ac:dyDescent="0.2">
      <c r="A73" s="67"/>
      <c r="B73" s="68"/>
      <c r="C73" s="54" t="s">
        <v>36</v>
      </c>
      <c r="D73" s="78">
        <v>35540</v>
      </c>
      <c r="E73" s="56">
        <v>608</v>
      </c>
      <c r="F73" s="56">
        <v>555</v>
      </c>
      <c r="G73" s="57">
        <f t="shared" si="1"/>
        <v>1.0954954954954954</v>
      </c>
      <c r="H73" s="58">
        <f t="shared" si="2"/>
        <v>58.453947368421055</v>
      </c>
      <c r="I73" s="58">
        <f t="shared" si="3"/>
        <v>53.35845524584488</v>
      </c>
      <c r="J73" s="89">
        <v>2692</v>
      </c>
      <c r="K73" s="59">
        <f t="shared" si="4"/>
        <v>0.22585438335809807</v>
      </c>
      <c r="L73" s="78">
        <v>5131.58</v>
      </c>
      <c r="M73" s="89">
        <v>612577</v>
      </c>
      <c r="N73" s="56">
        <v>192</v>
      </c>
      <c r="O73" s="79">
        <v>12234</v>
      </c>
      <c r="P73" s="61">
        <f t="shared" si="5"/>
        <v>0.41945234592120317</v>
      </c>
      <c r="Q73" s="62">
        <f t="shared" si="6"/>
        <v>2.3840610494233747</v>
      </c>
      <c r="R73" s="61">
        <f t="shared" si="7"/>
        <v>0.14438885762521103</v>
      </c>
      <c r="S73" s="59">
        <f t="shared" si="8"/>
        <v>0.34423185143500279</v>
      </c>
      <c r="T73" s="80">
        <f t="shared" si="52"/>
        <v>23306</v>
      </c>
      <c r="U73" s="64">
        <f t="shared" si="10"/>
        <v>26.726979166666666</v>
      </c>
      <c r="V73" s="65"/>
      <c r="W73" s="65"/>
      <c r="X73" s="65"/>
      <c r="Y73" s="65"/>
      <c r="Z73" s="66"/>
    </row>
    <row r="74" spans="1:26" ht="14" hidden="1" outlineLevel="1" x14ac:dyDescent="0.2">
      <c r="A74" s="81"/>
      <c r="B74" s="82"/>
      <c r="C74" s="83" t="s">
        <v>37</v>
      </c>
      <c r="D74" s="55">
        <v>4062</v>
      </c>
      <c r="E74" s="56">
        <v>109</v>
      </c>
      <c r="F74" s="56">
        <v>83</v>
      </c>
      <c r="G74" s="57">
        <f t="shared" si="1"/>
        <v>1.3132530120481927</v>
      </c>
      <c r="H74" s="58">
        <f t="shared" si="2"/>
        <v>37.26605504587156</v>
      </c>
      <c r="I74" s="58">
        <f t="shared" si="3"/>
        <v>28.376904300984769</v>
      </c>
      <c r="J74" s="56">
        <v>335</v>
      </c>
      <c r="K74" s="59">
        <f t="shared" si="4"/>
        <v>0.32537313432835818</v>
      </c>
      <c r="L74" s="55">
        <v>669.5</v>
      </c>
      <c r="M74" s="89">
        <v>163410</v>
      </c>
      <c r="N74" s="56">
        <v>18</v>
      </c>
      <c r="O74" s="60">
        <v>909</v>
      </c>
      <c r="P74" s="61">
        <f t="shared" si="5"/>
        <v>0.73652365236523654</v>
      </c>
      <c r="Q74" s="62">
        <f t="shared" si="6"/>
        <v>1.3577296489917849</v>
      </c>
      <c r="R74" s="61">
        <f t="shared" si="7"/>
        <v>0.16482028557360906</v>
      </c>
      <c r="S74" s="59">
        <f t="shared" si="8"/>
        <v>0.22378138847858198</v>
      </c>
      <c r="T74" s="63">
        <f t="shared" si="52"/>
        <v>3153</v>
      </c>
      <c r="U74" s="64">
        <f t="shared" si="10"/>
        <v>37.194444444444443</v>
      </c>
      <c r="V74" s="84"/>
      <c r="W74" s="84"/>
      <c r="X74" s="84"/>
      <c r="Y74" s="85"/>
      <c r="Z74" s="86"/>
    </row>
    <row r="75" spans="1:26" ht="14" hidden="1" outlineLevel="1" x14ac:dyDescent="0.2">
      <c r="A75" s="52" t="str">
        <f t="shared" ref="A75:A80" si="53">IFERROR(IF(B75&gt;0,MONTH(B75)&amp;"-"&amp;YEAR(B75),B75),)</f>
        <v>2-2025</v>
      </c>
      <c r="B75" s="53">
        <v>45696</v>
      </c>
      <c r="C75" s="54" t="s">
        <v>38</v>
      </c>
      <c r="D75" s="87">
        <v>2472.75</v>
      </c>
      <c r="E75" s="56">
        <v>45</v>
      </c>
      <c r="F75" s="56">
        <v>39</v>
      </c>
      <c r="G75" s="57">
        <f t="shared" si="1"/>
        <v>1.1538461538461537</v>
      </c>
      <c r="H75" s="58">
        <f t="shared" si="2"/>
        <v>54.95</v>
      </c>
      <c r="I75" s="58">
        <f t="shared" si="3"/>
        <v>47.623333333333342</v>
      </c>
      <c r="J75" s="56">
        <v>181</v>
      </c>
      <c r="K75" s="59">
        <f t="shared" si="4"/>
        <v>0.24861878453038674</v>
      </c>
      <c r="L75" s="87">
        <v>295.77</v>
      </c>
      <c r="M75" s="89">
        <v>24549</v>
      </c>
      <c r="N75" s="56">
        <v>8</v>
      </c>
      <c r="O75" s="88">
        <v>494.55</v>
      </c>
      <c r="P75" s="61">
        <f t="shared" si="5"/>
        <v>0.59805884137094323</v>
      </c>
      <c r="Q75" s="62">
        <f t="shared" si="6"/>
        <v>1.6720762754843292</v>
      </c>
      <c r="R75" s="61">
        <f t="shared" si="7"/>
        <v>0.11961176827418865</v>
      </c>
      <c r="S75" s="59">
        <f t="shared" si="8"/>
        <v>0.2</v>
      </c>
      <c r="T75" s="63">
        <f t="shared" si="52"/>
        <v>1978.2</v>
      </c>
      <c r="U75" s="64">
        <f t="shared" si="10"/>
        <v>36.971249999999998</v>
      </c>
      <c r="V75" s="65"/>
      <c r="W75" s="65"/>
      <c r="X75" s="65"/>
      <c r="Y75" s="65"/>
      <c r="Z75" s="66"/>
    </row>
    <row r="76" spans="1:26" ht="14" collapsed="1" x14ac:dyDescent="0.2">
      <c r="A76" s="81">
        <f t="shared" si="53"/>
        <v>0</v>
      </c>
      <c r="B76" s="95" t="s">
        <v>58</v>
      </c>
      <c r="C76" s="134"/>
      <c r="D76" s="135">
        <f t="shared" ref="D76:F76" si="54">SUM(D69:D75)</f>
        <v>69518.47</v>
      </c>
      <c r="E76" s="136">
        <f t="shared" si="54"/>
        <v>1164</v>
      </c>
      <c r="F76" s="136">
        <f t="shared" si="54"/>
        <v>1039</v>
      </c>
      <c r="G76" s="137">
        <f t="shared" si="1"/>
        <v>1.120307988450433</v>
      </c>
      <c r="H76" s="138">
        <f t="shared" si="2"/>
        <v>59.723771477663234</v>
      </c>
      <c r="I76" s="138">
        <f t="shared" si="3"/>
        <v>53.310136224477752</v>
      </c>
      <c r="J76" s="136">
        <f>SUM(J69:J75)</f>
        <v>6001</v>
      </c>
      <c r="K76" s="139">
        <f t="shared" si="4"/>
        <v>0.19396767205465756</v>
      </c>
      <c r="L76" s="135">
        <f t="shared" ref="L76:O76" si="55">SUM(L69:L75)</f>
        <v>9349.380000000001</v>
      </c>
      <c r="M76" s="256">
        <f t="shared" si="55"/>
        <v>1306552</v>
      </c>
      <c r="N76" s="136">
        <f t="shared" si="55"/>
        <v>323</v>
      </c>
      <c r="O76" s="135">
        <f t="shared" si="55"/>
        <v>21836.1</v>
      </c>
      <c r="P76" s="258">
        <f t="shared" si="5"/>
        <v>0.4281616222677127</v>
      </c>
      <c r="Q76" s="306">
        <f t="shared" si="6"/>
        <v>2.3355666365042382</v>
      </c>
      <c r="R76" s="258">
        <f t="shared" si="7"/>
        <v>0.13448771240218607</v>
      </c>
      <c r="S76" s="139">
        <f t="shared" si="8"/>
        <v>0.31410501410632308</v>
      </c>
      <c r="T76" s="261">
        <f>SUM(T69:T75)</f>
        <v>47682.369999999995</v>
      </c>
      <c r="U76" s="307">
        <f t="shared" si="10"/>
        <v>28.945448916408672</v>
      </c>
      <c r="V76" s="145">
        <f t="shared" ref="V76:W76" si="56">IFERROR((D76-#REF!)/D76,)</f>
        <v>0</v>
      </c>
      <c r="W76" s="145">
        <f t="shared" si="56"/>
        <v>0</v>
      </c>
      <c r="X76" s="145">
        <f t="shared" ref="X76:Y76" si="57">IFERROR((D76-#REF!)/D76,)</f>
        <v>0</v>
      </c>
      <c r="Y76" s="143">
        <f t="shared" si="57"/>
        <v>0</v>
      </c>
      <c r="Z76" s="67"/>
    </row>
    <row r="77" spans="1:26" ht="14" hidden="1" outlineLevel="1" x14ac:dyDescent="0.2">
      <c r="A77" s="52" t="str">
        <f t="shared" si="53"/>
        <v>2-2025</v>
      </c>
      <c r="B77" s="53">
        <v>45697</v>
      </c>
      <c r="C77" s="54" t="s">
        <v>32</v>
      </c>
      <c r="D77" s="55">
        <v>559.6</v>
      </c>
      <c r="E77" s="56">
        <v>8</v>
      </c>
      <c r="F77" s="56">
        <v>7</v>
      </c>
      <c r="G77" s="57">
        <f t="shared" si="1"/>
        <v>1.1428571428571428</v>
      </c>
      <c r="H77" s="58">
        <f t="shared" si="2"/>
        <v>69.95</v>
      </c>
      <c r="I77" s="58">
        <f t="shared" si="3"/>
        <v>61.206250000000004</v>
      </c>
      <c r="J77" s="56">
        <v>56</v>
      </c>
      <c r="K77" s="59">
        <f t="shared" si="4"/>
        <v>0.14285714285714285</v>
      </c>
      <c r="L77" s="55">
        <v>53.18</v>
      </c>
      <c r="M77" s="89">
        <v>5003</v>
      </c>
      <c r="N77" s="56">
        <v>0</v>
      </c>
      <c r="O77" s="60">
        <v>0</v>
      </c>
      <c r="P77" s="61" t="e">
        <f t="shared" si="5"/>
        <v>#DIV/0!</v>
      </c>
      <c r="Q77" s="62">
        <f t="shared" si="6"/>
        <v>0</v>
      </c>
      <c r="R77" s="61">
        <f t="shared" si="7"/>
        <v>9.5032165832737672E-2</v>
      </c>
      <c r="S77" s="59">
        <f t="shared" si="8"/>
        <v>0</v>
      </c>
      <c r="T77" s="63">
        <f t="shared" ref="T77:T83" si="58">D77-O77</f>
        <v>559.6</v>
      </c>
      <c r="U77" s="64" t="e">
        <f t="shared" si="10"/>
        <v>#DIV/0!</v>
      </c>
      <c r="V77" s="65"/>
      <c r="W77" s="65"/>
      <c r="X77" s="65"/>
      <c r="Y77" s="65"/>
      <c r="Z77" s="66"/>
    </row>
    <row r="78" spans="1:26" ht="14" hidden="1" outlineLevel="1" x14ac:dyDescent="0.2">
      <c r="A78" s="67">
        <f t="shared" si="53"/>
        <v>0</v>
      </c>
      <c r="B78" s="68"/>
      <c r="C78" s="54" t="s">
        <v>33</v>
      </c>
      <c r="D78" s="69">
        <v>15557.75</v>
      </c>
      <c r="E78" s="56">
        <v>232</v>
      </c>
      <c r="F78" s="56">
        <v>222</v>
      </c>
      <c r="G78" s="57">
        <f t="shared" si="1"/>
        <v>1.045045045045045</v>
      </c>
      <c r="H78" s="58">
        <f t="shared" si="2"/>
        <v>67.059267241379317</v>
      </c>
      <c r="I78" s="58">
        <f t="shared" si="3"/>
        <v>64.168781584423314</v>
      </c>
      <c r="J78" s="89">
        <v>2009</v>
      </c>
      <c r="K78" s="59">
        <f t="shared" si="4"/>
        <v>0.11548033847685416</v>
      </c>
      <c r="L78" s="69">
        <v>1848.24</v>
      </c>
      <c r="M78" s="89">
        <v>211672</v>
      </c>
      <c r="N78" s="56">
        <v>59</v>
      </c>
      <c r="O78" s="70">
        <v>4076.85</v>
      </c>
      <c r="P78" s="61">
        <f t="shared" si="5"/>
        <v>0.4533500128775893</v>
      </c>
      <c r="Q78" s="62">
        <f t="shared" si="6"/>
        <v>2.2058011946500455</v>
      </c>
      <c r="R78" s="61">
        <f t="shared" si="7"/>
        <v>0.11879866947341357</v>
      </c>
      <c r="S78" s="59">
        <f t="shared" si="8"/>
        <v>0.26204624704729151</v>
      </c>
      <c r="T78" s="71">
        <f t="shared" si="58"/>
        <v>11480.9</v>
      </c>
      <c r="U78" s="64">
        <f t="shared" si="10"/>
        <v>31.326101694915256</v>
      </c>
      <c r="V78" s="65"/>
      <c r="W78" s="65"/>
      <c r="X78" s="65"/>
      <c r="Y78" s="65"/>
      <c r="Z78" s="66"/>
    </row>
    <row r="79" spans="1:26" ht="14" hidden="1" outlineLevel="1" x14ac:dyDescent="0.2">
      <c r="A79" s="67">
        <f t="shared" si="53"/>
        <v>0</v>
      </c>
      <c r="B79" s="68"/>
      <c r="C79" s="54" t="s">
        <v>34</v>
      </c>
      <c r="D79" s="72">
        <v>89.8</v>
      </c>
      <c r="E79" s="56">
        <v>4</v>
      </c>
      <c r="F79" s="56">
        <v>3</v>
      </c>
      <c r="G79" s="57">
        <f t="shared" si="1"/>
        <v>1.3333333333333333</v>
      </c>
      <c r="H79" s="58">
        <f t="shared" si="2"/>
        <v>22.45</v>
      </c>
      <c r="I79" s="58">
        <f t="shared" si="3"/>
        <v>16.837500000000002</v>
      </c>
      <c r="J79" s="56">
        <v>119</v>
      </c>
      <c r="K79" s="59">
        <f t="shared" si="4"/>
        <v>3.3613445378151259E-2</v>
      </c>
      <c r="L79" s="72">
        <v>36.4</v>
      </c>
      <c r="M79" s="89">
        <v>411</v>
      </c>
      <c r="N79" s="56">
        <v>0</v>
      </c>
      <c r="O79" s="73">
        <v>0</v>
      </c>
      <c r="P79" s="61" t="e">
        <f t="shared" si="5"/>
        <v>#DIV/0!</v>
      </c>
      <c r="Q79" s="62">
        <f t="shared" si="6"/>
        <v>0</v>
      </c>
      <c r="R79" s="61">
        <f t="shared" si="7"/>
        <v>0.40534521158129178</v>
      </c>
      <c r="S79" s="59">
        <f t="shared" si="8"/>
        <v>0</v>
      </c>
      <c r="T79" s="74">
        <f t="shared" si="58"/>
        <v>89.8</v>
      </c>
      <c r="U79" s="64" t="e">
        <f t="shared" si="10"/>
        <v>#DIV/0!</v>
      </c>
      <c r="V79" s="65"/>
      <c r="W79" s="65"/>
      <c r="X79" s="65"/>
      <c r="Y79" s="65"/>
      <c r="Z79" s="66"/>
    </row>
    <row r="80" spans="1:26" ht="14" hidden="1" outlineLevel="1" x14ac:dyDescent="0.2">
      <c r="A80" s="67">
        <f t="shared" si="53"/>
        <v>0</v>
      </c>
      <c r="B80" s="68"/>
      <c r="C80" s="54" t="s">
        <v>35</v>
      </c>
      <c r="D80" s="75">
        <v>11487.94</v>
      </c>
      <c r="E80" s="56">
        <v>165</v>
      </c>
      <c r="F80" s="56">
        <v>148</v>
      </c>
      <c r="G80" s="57">
        <f t="shared" si="1"/>
        <v>1.1148648648648649</v>
      </c>
      <c r="H80" s="58">
        <f t="shared" si="2"/>
        <v>69.623878787878795</v>
      </c>
      <c r="I80" s="58">
        <f t="shared" si="3"/>
        <v>62.450509458218555</v>
      </c>
      <c r="J80" s="89">
        <v>818</v>
      </c>
      <c r="K80" s="59">
        <f t="shared" si="4"/>
        <v>0.2017114914425428</v>
      </c>
      <c r="L80" s="75">
        <v>1484.79</v>
      </c>
      <c r="M80" s="89">
        <v>254376</v>
      </c>
      <c r="N80" s="56">
        <v>33</v>
      </c>
      <c r="O80" s="76">
        <v>2738.88</v>
      </c>
      <c r="P80" s="61">
        <f t="shared" si="5"/>
        <v>0.54211575534525058</v>
      </c>
      <c r="Q80" s="62">
        <f t="shared" si="6"/>
        <v>1.844624492352454</v>
      </c>
      <c r="R80" s="61">
        <f t="shared" si="7"/>
        <v>0.12924771543026861</v>
      </c>
      <c r="S80" s="59">
        <f t="shared" si="8"/>
        <v>0.23841350146327367</v>
      </c>
      <c r="T80" s="77">
        <f t="shared" si="58"/>
        <v>8749.0600000000013</v>
      </c>
      <c r="U80" s="64">
        <f t="shared" si="10"/>
        <v>44.993636363636362</v>
      </c>
      <c r="V80" s="65"/>
      <c r="W80" s="65"/>
      <c r="X80" s="65"/>
      <c r="Y80" s="65"/>
      <c r="Z80" s="66"/>
    </row>
    <row r="81" spans="1:26" ht="14" hidden="1" outlineLevel="1" x14ac:dyDescent="0.2">
      <c r="A81" s="67"/>
      <c r="B81" s="68"/>
      <c r="C81" s="54" t="s">
        <v>36</v>
      </c>
      <c r="D81" s="78">
        <v>37727</v>
      </c>
      <c r="E81" s="56">
        <v>641</v>
      </c>
      <c r="F81" s="56">
        <v>582</v>
      </c>
      <c r="G81" s="57">
        <f t="shared" si="1"/>
        <v>1.1013745704467355</v>
      </c>
      <c r="H81" s="58">
        <f t="shared" si="2"/>
        <v>58.856474258970358</v>
      </c>
      <c r="I81" s="58">
        <f t="shared" si="3"/>
        <v>53.439107673511302</v>
      </c>
      <c r="J81" s="89">
        <v>2129</v>
      </c>
      <c r="K81" s="59">
        <f t="shared" si="4"/>
        <v>0.30108031939877877</v>
      </c>
      <c r="L81" s="78">
        <v>3901.57</v>
      </c>
      <c r="M81" s="89">
        <v>513128</v>
      </c>
      <c r="N81" s="56">
        <v>175</v>
      </c>
      <c r="O81" s="79">
        <v>11497.95</v>
      </c>
      <c r="P81" s="61">
        <f t="shared" si="5"/>
        <v>0.33932744532721049</v>
      </c>
      <c r="Q81" s="62">
        <f t="shared" si="6"/>
        <v>2.9470059488872429</v>
      </c>
      <c r="R81" s="61">
        <f t="shared" si="7"/>
        <v>0.10341585601823627</v>
      </c>
      <c r="S81" s="59">
        <f t="shared" si="8"/>
        <v>0.30476714289500889</v>
      </c>
      <c r="T81" s="80">
        <f t="shared" si="58"/>
        <v>26229.05</v>
      </c>
      <c r="U81" s="64">
        <f t="shared" si="10"/>
        <v>22.294685714285716</v>
      </c>
      <c r="V81" s="65"/>
      <c r="W81" s="65"/>
      <c r="X81" s="65"/>
      <c r="Y81" s="65"/>
      <c r="Z81" s="66"/>
    </row>
    <row r="82" spans="1:26" ht="14" hidden="1" outlineLevel="1" x14ac:dyDescent="0.2">
      <c r="A82" s="81"/>
      <c r="B82" s="82"/>
      <c r="C82" s="83" t="s">
        <v>37</v>
      </c>
      <c r="D82" s="55">
        <v>3762</v>
      </c>
      <c r="E82" s="56">
        <v>101</v>
      </c>
      <c r="F82" s="56">
        <v>81</v>
      </c>
      <c r="G82" s="57">
        <f t="shared" si="1"/>
        <v>1.2469135802469136</v>
      </c>
      <c r="H82" s="58">
        <f t="shared" si="2"/>
        <v>37.24752475247525</v>
      </c>
      <c r="I82" s="58">
        <f t="shared" si="3"/>
        <v>29.871777276737578</v>
      </c>
      <c r="J82" s="56">
        <v>252</v>
      </c>
      <c r="K82" s="59">
        <f t="shared" si="4"/>
        <v>0.40079365079365081</v>
      </c>
      <c r="L82" s="55">
        <v>489.36</v>
      </c>
      <c r="M82" s="89">
        <v>119280</v>
      </c>
      <c r="N82" s="56">
        <v>8</v>
      </c>
      <c r="O82" s="60">
        <v>339</v>
      </c>
      <c r="P82" s="61">
        <f t="shared" si="5"/>
        <v>1.4435398230088496</v>
      </c>
      <c r="Q82" s="62">
        <f t="shared" si="6"/>
        <v>0.69274153997057375</v>
      </c>
      <c r="R82" s="61">
        <f t="shared" si="7"/>
        <v>0.13007974481658693</v>
      </c>
      <c r="S82" s="59">
        <f t="shared" si="8"/>
        <v>9.0111642743221684E-2</v>
      </c>
      <c r="T82" s="63">
        <f t="shared" si="58"/>
        <v>3423</v>
      </c>
      <c r="U82" s="64">
        <f t="shared" si="10"/>
        <v>61.17</v>
      </c>
      <c r="V82" s="84"/>
      <c r="W82" s="84"/>
      <c r="X82" s="84"/>
      <c r="Y82" s="85"/>
      <c r="Z82" s="86"/>
    </row>
    <row r="83" spans="1:26" ht="14" hidden="1" outlineLevel="1" x14ac:dyDescent="0.2">
      <c r="A83" s="52" t="str">
        <f t="shared" ref="A83:A88" si="59">IFERROR(IF(B83&gt;0,MONTH(B83)&amp;"-"&amp;YEAR(B83),B83),)</f>
        <v>2-2025</v>
      </c>
      <c r="B83" s="53">
        <v>45703</v>
      </c>
      <c r="C83" s="54" t="s">
        <v>38</v>
      </c>
      <c r="D83" s="87">
        <v>2307.9</v>
      </c>
      <c r="E83" s="56">
        <v>42</v>
      </c>
      <c r="F83" s="56">
        <v>37</v>
      </c>
      <c r="G83" s="57">
        <f t="shared" si="1"/>
        <v>1.1351351351351351</v>
      </c>
      <c r="H83" s="58">
        <f t="shared" si="2"/>
        <v>54.95</v>
      </c>
      <c r="I83" s="58">
        <f t="shared" si="3"/>
        <v>48.408333333333339</v>
      </c>
      <c r="J83" s="56">
        <v>260</v>
      </c>
      <c r="K83" s="59">
        <f t="shared" si="4"/>
        <v>0.16153846153846155</v>
      </c>
      <c r="L83" s="87">
        <v>405.71</v>
      </c>
      <c r="M83" s="89">
        <v>39930</v>
      </c>
      <c r="N83" s="56">
        <v>5</v>
      </c>
      <c r="O83" s="88">
        <v>329.7</v>
      </c>
      <c r="P83" s="61">
        <f t="shared" si="5"/>
        <v>1.2305429178040643</v>
      </c>
      <c r="Q83" s="62">
        <f t="shared" si="6"/>
        <v>0.81264942939538098</v>
      </c>
      <c r="R83" s="61">
        <f t="shared" si="7"/>
        <v>0.1757918454005806</v>
      </c>
      <c r="S83" s="59">
        <f t="shared" si="8"/>
        <v>0.14285714285714285</v>
      </c>
      <c r="T83" s="63">
        <f t="shared" si="58"/>
        <v>1978.2</v>
      </c>
      <c r="U83" s="64">
        <f t="shared" si="10"/>
        <v>81.141999999999996</v>
      </c>
      <c r="V83" s="65"/>
      <c r="W83" s="65"/>
      <c r="X83" s="65"/>
      <c r="Y83" s="65"/>
      <c r="Z83" s="66"/>
    </row>
    <row r="84" spans="1:26" ht="14" collapsed="1" x14ac:dyDescent="0.2">
      <c r="A84" s="81">
        <f t="shared" si="59"/>
        <v>0</v>
      </c>
      <c r="B84" s="95" t="s">
        <v>59</v>
      </c>
      <c r="C84" s="134"/>
      <c r="D84" s="135">
        <f t="shared" ref="D84:F84" si="60">SUM(D77:D83)</f>
        <v>71491.989999999991</v>
      </c>
      <c r="E84" s="136">
        <f t="shared" si="60"/>
        <v>1193</v>
      </c>
      <c r="F84" s="136">
        <f t="shared" si="60"/>
        <v>1080</v>
      </c>
      <c r="G84" s="137">
        <f t="shared" si="1"/>
        <v>1.1046296296296296</v>
      </c>
      <c r="H84" s="138">
        <f t="shared" si="2"/>
        <v>59.9262279966471</v>
      </c>
      <c r="I84" s="138">
        <f t="shared" si="3"/>
        <v>54.250063903083714</v>
      </c>
      <c r="J84" s="136">
        <f>SUM(J77:J83)</f>
        <v>5643</v>
      </c>
      <c r="K84" s="139">
        <f t="shared" si="4"/>
        <v>0.21141236930710616</v>
      </c>
      <c r="L84" s="135">
        <f t="shared" ref="L84:O84" si="61">SUM(L77:L83)</f>
        <v>8219.25</v>
      </c>
      <c r="M84" s="256">
        <f t="shared" si="61"/>
        <v>1143800</v>
      </c>
      <c r="N84" s="136">
        <f t="shared" si="61"/>
        <v>280</v>
      </c>
      <c r="O84" s="135">
        <f t="shared" si="61"/>
        <v>18982.38</v>
      </c>
      <c r="P84" s="258">
        <f t="shared" si="5"/>
        <v>0.43299364990059203</v>
      </c>
      <c r="Q84" s="306">
        <f t="shared" si="6"/>
        <v>2.3095026918514465</v>
      </c>
      <c r="R84" s="258">
        <f t="shared" si="7"/>
        <v>0.11496742502201997</v>
      </c>
      <c r="S84" s="139">
        <f t="shared" si="8"/>
        <v>0.26551757756358446</v>
      </c>
      <c r="T84" s="261">
        <f>SUM(T77:T83)</f>
        <v>52509.61</v>
      </c>
      <c r="U84" s="307">
        <f t="shared" si="10"/>
        <v>29.354464285714286</v>
      </c>
      <c r="V84" s="145">
        <f t="shared" ref="V84:W84" si="62">IFERROR((D84-#REF!)/D84,)</f>
        <v>0</v>
      </c>
      <c r="W84" s="145">
        <f t="shared" si="62"/>
        <v>0</v>
      </c>
      <c r="X84" s="145">
        <f t="shared" ref="X84:Y84" si="63">IFERROR((D84-#REF!)/D84,)</f>
        <v>0</v>
      </c>
      <c r="Y84" s="143">
        <f t="shared" si="63"/>
        <v>0</v>
      </c>
      <c r="Z84" s="67"/>
    </row>
    <row r="85" spans="1:26" ht="14" hidden="1" outlineLevel="1" x14ac:dyDescent="0.2">
      <c r="A85" s="52" t="str">
        <f t="shared" si="59"/>
        <v>2-2025</v>
      </c>
      <c r="B85" s="53">
        <v>45704</v>
      </c>
      <c r="C85" s="54" t="s">
        <v>32</v>
      </c>
      <c r="D85" s="55">
        <v>629.54999999999995</v>
      </c>
      <c r="E85" s="56">
        <v>9</v>
      </c>
      <c r="F85" s="56">
        <v>8</v>
      </c>
      <c r="G85" s="57">
        <f t="shared" si="1"/>
        <v>1.125</v>
      </c>
      <c r="H85" s="58">
        <f t="shared" si="2"/>
        <v>69.949999999999989</v>
      </c>
      <c r="I85" s="58">
        <f t="shared" si="3"/>
        <v>62.17777777777777</v>
      </c>
      <c r="J85" s="56">
        <v>42</v>
      </c>
      <c r="K85" s="59">
        <f t="shared" si="4"/>
        <v>0.21428571428571427</v>
      </c>
      <c r="L85" s="55">
        <v>31.42</v>
      </c>
      <c r="M85" s="89">
        <v>6359</v>
      </c>
      <c r="N85" s="56">
        <v>1</v>
      </c>
      <c r="O85" s="60">
        <v>69.95</v>
      </c>
      <c r="P85" s="61">
        <f t="shared" si="5"/>
        <v>0.4491779842744818</v>
      </c>
      <c r="Q85" s="62">
        <f t="shared" si="6"/>
        <v>2.2262889879057925</v>
      </c>
      <c r="R85" s="61">
        <f t="shared" si="7"/>
        <v>4.9908664919386871E-2</v>
      </c>
      <c r="S85" s="59">
        <f t="shared" si="8"/>
        <v>0.11111111111111112</v>
      </c>
      <c r="T85" s="63">
        <f t="shared" ref="T85:T91" si="64">D85-O85</f>
        <v>559.59999999999991</v>
      </c>
      <c r="U85" s="64">
        <f t="shared" si="10"/>
        <v>31.42</v>
      </c>
      <c r="V85" s="65"/>
      <c r="W85" s="65"/>
      <c r="X85" s="65"/>
      <c r="Y85" s="65"/>
      <c r="Z85" s="66"/>
    </row>
    <row r="86" spans="1:26" ht="14" hidden="1" outlineLevel="1" x14ac:dyDescent="0.2">
      <c r="A86" s="67">
        <f t="shared" si="59"/>
        <v>0</v>
      </c>
      <c r="B86" s="68"/>
      <c r="C86" s="54" t="s">
        <v>33</v>
      </c>
      <c r="D86" s="69">
        <v>14179.05</v>
      </c>
      <c r="E86" s="56">
        <v>208</v>
      </c>
      <c r="F86" s="56">
        <v>199</v>
      </c>
      <c r="G86" s="57">
        <f t="shared" si="1"/>
        <v>1.0452261306532664</v>
      </c>
      <c r="H86" s="58">
        <f t="shared" si="2"/>
        <v>68.168509615384608</v>
      </c>
      <c r="I86" s="58">
        <f t="shared" si="3"/>
        <v>65.218910641641997</v>
      </c>
      <c r="J86" s="89">
        <v>2189</v>
      </c>
      <c r="K86" s="59">
        <f t="shared" si="4"/>
        <v>9.5020557332115119E-2</v>
      </c>
      <c r="L86" s="69">
        <v>2063.4499999999998</v>
      </c>
      <c r="M86" s="89">
        <v>235321</v>
      </c>
      <c r="N86" s="56">
        <v>60</v>
      </c>
      <c r="O86" s="70">
        <v>4196.8500000000004</v>
      </c>
      <c r="P86" s="61">
        <f t="shared" si="5"/>
        <v>0.49166636882423714</v>
      </c>
      <c r="Q86" s="62">
        <f t="shared" si="6"/>
        <v>2.0338995371828736</v>
      </c>
      <c r="R86" s="61">
        <f t="shared" si="7"/>
        <v>0.1455280854500125</v>
      </c>
      <c r="S86" s="59">
        <f t="shared" si="8"/>
        <v>0.29598950564389015</v>
      </c>
      <c r="T86" s="71">
        <f t="shared" si="64"/>
        <v>9982.1999999999989</v>
      </c>
      <c r="U86" s="64">
        <f t="shared" si="10"/>
        <v>34.390833333333333</v>
      </c>
      <c r="V86" s="65"/>
      <c r="W86" s="65"/>
      <c r="X86" s="65"/>
      <c r="Y86" s="65"/>
      <c r="Z86" s="66"/>
    </row>
    <row r="87" spans="1:26" ht="14" hidden="1" outlineLevel="1" x14ac:dyDescent="0.2">
      <c r="A87" s="67">
        <f t="shared" si="59"/>
        <v>0</v>
      </c>
      <c r="B87" s="68"/>
      <c r="C87" s="54" t="s">
        <v>34</v>
      </c>
      <c r="D87" s="72">
        <v>9.9499999999999993</v>
      </c>
      <c r="E87" s="56">
        <v>1</v>
      </c>
      <c r="F87" s="56">
        <v>1</v>
      </c>
      <c r="G87" s="57">
        <f t="shared" si="1"/>
        <v>1</v>
      </c>
      <c r="H87" s="58">
        <f t="shared" si="2"/>
        <v>9.9499999999999993</v>
      </c>
      <c r="I87" s="58">
        <f t="shared" si="3"/>
        <v>9.9499999999999993</v>
      </c>
      <c r="J87" s="56">
        <v>170</v>
      </c>
      <c r="K87" s="59">
        <f t="shared" si="4"/>
        <v>5.8823529411764705E-3</v>
      </c>
      <c r="L87" s="72">
        <v>34.729999999999997</v>
      </c>
      <c r="M87" s="89">
        <v>533</v>
      </c>
      <c r="N87" s="56">
        <v>0</v>
      </c>
      <c r="O87" s="73">
        <v>0</v>
      </c>
      <c r="P87" s="61" t="e">
        <f t="shared" si="5"/>
        <v>#DIV/0!</v>
      </c>
      <c r="Q87" s="62">
        <f t="shared" si="6"/>
        <v>0</v>
      </c>
      <c r="R87" s="61">
        <f t="shared" si="7"/>
        <v>3.4904522613065327</v>
      </c>
      <c r="S87" s="59">
        <f t="shared" si="8"/>
        <v>0</v>
      </c>
      <c r="T87" s="74">
        <f t="shared" si="64"/>
        <v>9.9499999999999993</v>
      </c>
      <c r="U87" s="64" t="e">
        <f t="shared" si="10"/>
        <v>#DIV/0!</v>
      </c>
      <c r="V87" s="65"/>
      <c r="W87" s="65"/>
      <c r="X87" s="65"/>
      <c r="Y87" s="65"/>
      <c r="Z87" s="66"/>
    </row>
    <row r="88" spans="1:26" ht="14" hidden="1" outlineLevel="1" x14ac:dyDescent="0.2">
      <c r="A88" s="67">
        <f t="shared" si="59"/>
        <v>0</v>
      </c>
      <c r="B88" s="68"/>
      <c r="C88" s="54" t="s">
        <v>35</v>
      </c>
      <c r="D88" s="75">
        <v>11061.2</v>
      </c>
      <c r="E88" s="56">
        <v>162</v>
      </c>
      <c r="F88" s="56">
        <v>154</v>
      </c>
      <c r="G88" s="57">
        <f t="shared" si="1"/>
        <v>1.051948051948052</v>
      </c>
      <c r="H88" s="58">
        <f t="shared" si="2"/>
        <v>68.279012345679021</v>
      </c>
      <c r="I88" s="58">
        <f t="shared" si="3"/>
        <v>64.907209266880059</v>
      </c>
      <c r="J88" s="89">
        <v>1067</v>
      </c>
      <c r="K88" s="59">
        <f t="shared" si="4"/>
        <v>0.15182755388940955</v>
      </c>
      <c r="L88" s="75">
        <v>1827.49</v>
      </c>
      <c r="M88" s="89">
        <v>338214</v>
      </c>
      <c r="N88" s="56">
        <v>53</v>
      </c>
      <c r="O88" s="76">
        <v>3594.28</v>
      </c>
      <c r="P88" s="61">
        <f t="shared" si="5"/>
        <v>0.50844397208898584</v>
      </c>
      <c r="Q88" s="62">
        <f t="shared" si="6"/>
        <v>1.9667850439674091</v>
      </c>
      <c r="R88" s="61">
        <f t="shared" si="7"/>
        <v>0.16521625140129462</v>
      </c>
      <c r="S88" s="59">
        <f t="shared" si="8"/>
        <v>0.32494485227642572</v>
      </c>
      <c r="T88" s="77">
        <f t="shared" si="64"/>
        <v>7466.92</v>
      </c>
      <c r="U88" s="64">
        <f t="shared" si="10"/>
        <v>34.480943396226415</v>
      </c>
      <c r="V88" s="65"/>
      <c r="W88" s="65"/>
      <c r="X88" s="65"/>
      <c r="Y88" s="65"/>
      <c r="Z88" s="66"/>
    </row>
    <row r="89" spans="1:26" ht="14" hidden="1" outlineLevel="1" x14ac:dyDescent="0.2">
      <c r="A89" s="67"/>
      <c r="B89" s="68"/>
      <c r="C89" s="54" t="s">
        <v>36</v>
      </c>
      <c r="D89" s="78">
        <v>35250</v>
      </c>
      <c r="E89" s="56">
        <v>606</v>
      </c>
      <c r="F89" s="56">
        <v>549</v>
      </c>
      <c r="G89" s="57">
        <f t="shared" si="1"/>
        <v>1.1038251366120218</v>
      </c>
      <c r="H89" s="58">
        <f t="shared" si="2"/>
        <v>58.168316831683171</v>
      </c>
      <c r="I89" s="58">
        <f t="shared" si="3"/>
        <v>52.697039505930796</v>
      </c>
      <c r="J89" s="89">
        <v>2541</v>
      </c>
      <c r="K89" s="59">
        <f t="shared" si="4"/>
        <v>0.2384887839433294</v>
      </c>
      <c r="L89" s="78">
        <v>5060.8900000000003</v>
      </c>
      <c r="M89" s="89">
        <v>687261</v>
      </c>
      <c r="N89" s="56">
        <v>164</v>
      </c>
      <c r="O89" s="79">
        <v>10507</v>
      </c>
      <c r="P89" s="61">
        <f t="shared" si="5"/>
        <v>0.48166841153516704</v>
      </c>
      <c r="Q89" s="62">
        <f t="shared" si="6"/>
        <v>2.0761170466064267</v>
      </c>
      <c r="R89" s="61">
        <f t="shared" si="7"/>
        <v>0.14357134751773051</v>
      </c>
      <c r="S89" s="59">
        <f t="shared" si="8"/>
        <v>0.29807092198581558</v>
      </c>
      <c r="T89" s="80">
        <f t="shared" si="64"/>
        <v>24743</v>
      </c>
      <c r="U89" s="64">
        <f t="shared" si="10"/>
        <v>30.859085365853659</v>
      </c>
      <c r="V89" s="65"/>
      <c r="W89" s="65"/>
      <c r="X89" s="65"/>
      <c r="Y89" s="65"/>
      <c r="Z89" s="66"/>
    </row>
    <row r="90" spans="1:26" ht="14" hidden="1" outlineLevel="1" x14ac:dyDescent="0.2">
      <c r="A90" s="81"/>
      <c r="B90" s="82"/>
      <c r="C90" s="83" t="s">
        <v>37</v>
      </c>
      <c r="D90" s="55">
        <v>2997</v>
      </c>
      <c r="E90" s="56">
        <v>83</v>
      </c>
      <c r="F90" s="56">
        <v>62</v>
      </c>
      <c r="G90" s="57">
        <f t="shared" si="1"/>
        <v>1.3387096774193548</v>
      </c>
      <c r="H90" s="58">
        <f t="shared" si="2"/>
        <v>36.108433734939759</v>
      </c>
      <c r="I90" s="58">
        <f t="shared" si="3"/>
        <v>26.9725649586297</v>
      </c>
      <c r="J90" s="56">
        <v>405</v>
      </c>
      <c r="K90" s="59">
        <f t="shared" si="4"/>
        <v>0.20493827160493827</v>
      </c>
      <c r="L90" s="55">
        <v>805.09</v>
      </c>
      <c r="M90" s="89">
        <v>158050</v>
      </c>
      <c r="N90" s="56">
        <v>18</v>
      </c>
      <c r="O90" s="60">
        <v>864</v>
      </c>
      <c r="P90" s="61">
        <f t="shared" si="5"/>
        <v>0.9318171296296297</v>
      </c>
      <c r="Q90" s="62">
        <f t="shared" si="6"/>
        <v>1.0731719435094214</v>
      </c>
      <c r="R90" s="61">
        <f t="shared" si="7"/>
        <v>0.26863196529863198</v>
      </c>
      <c r="S90" s="59">
        <f t="shared" si="8"/>
        <v>0.28828828828828829</v>
      </c>
      <c r="T90" s="63">
        <f t="shared" si="64"/>
        <v>2133</v>
      </c>
      <c r="U90" s="64">
        <f t="shared" si="10"/>
        <v>44.727222222222224</v>
      </c>
      <c r="V90" s="84"/>
      <c r="W90" s="84"/>
      <c r="X90" s="84"/>
      <c r="Y90" s="85"/>
      <c r="Z90" s="86"/>
    </row>
    <row r="91" spans="1:26" ht="14" hidden="1" outlineLevel="1" x14ac:dyDescent="0.2">
      <c r="A91" s="52" t="str">
        <f t="shared" ref="A91:A96" si="65">IFERROR(IF(B91&gt;0,MONTH(B91)&amp;"-"&amp;YEAR(B91),B91),)</f>
        <v>2-2025</v>
      </c>
      <c r="B91" s="53">
        <v>45710</v>
      </c>
      <c r="C91" s="54" t="s">
        <v>38</v>
      </c>
      <c r="D91" s="87">
        <v>2252.9499999999998</v>
      </c>
      <c r="E91" s="56">
        <v>41</v>
      </c>
      <c r="F91" s="56">
        <v>36</v>
      </c>
      <c r="G91" s="57">
        <f t="shared" si="1"/>
        <v>1.1388888888888888</v>
      </c>
      <c r="H91" s="58">
        <f t="shared" si="2"/>
        <v>54.949999999999996</v>
      </c>
      <c r="I91" s="58">
        <f t="shared" si="3"/>
        <v>48.248780487804879</v>
      </c>
      <c r="J91" s="56">
        <v>274</v>
      </c>
      <c r="K91" s="59">
        <f t="shared" si="4"/>
        <v>0.14963503649635038</v>
      </c>
      <c r="L91" s="87">
        <v>456.27</v>
      </c>
      <c r="M91" s="89">
        <v>62581</v>
      </c>
      <c r="N91" s="56">
        <v>1</v>
      </c>
      <c r="O91" s="88">
        <v>54.95</v>
      </c>
      <c r="P91" s="61">
        <f t="shared" si="5"/>
        <v>8.3033666969972693</v>
      </c>
      <c r="Q91" s="62">
        <f t="shared" si="6"/>
        <v>0.12043307690621782</v>
      </c>
      <c r="R91" s="61">
        <f t="shared" si="7"/>
        <v>0.20252113895115295</v>
      </c>
      <c r="S91" s="59">
        <f t="shared" si="8"/>
        <v>2.4390243902439029E-2</v>
      </c>
      <c r="T91" s="63">
        <f t="shared" si="64"/>
        <v>2198</v>
      </c>
      <c r="U91" s="64">
        <f t="shared" si="10"/>
        <v>456.27</v>
      </c>
      <c r="V91" s="65"/>
      <c r="W91" s="65"/>
      <c r="X91" s="65"/>
      <c r="Y91" s="65"/>
      <c r="Z91" s="66"/>
    </row>
    <row r="92" spans="1:26" ht="14" collapsed="1" x14ac:dyDescent="0.2">
      <c r="A92" s="81">
        <f t="shared" si="65"/>
        <v>0</v>
      </c>
      <c r="B92" s="95" t="s">
        <v>60</v>
      </c>
      <c r="C92" s="134"/>
      <c r="D92" s="135">
        <f t="shared" ref="D92:F92" si="66">SUM(D85:D91)</f>
        <v>66379.7</v>
      </c>
      <c r="E92" s="136">
        <f t="shared" si="66"/>
        <v>1110</v>
      </c>
      <c r="F92" s="136">
        <f t="shared" si="66"/>
        <v>1009</v>
      </c>
      <c r="G92" s="137">
        <f t="shared" si="1"/>
        <v>1.1000991080277502</v>
      </c>
      <c r="H92" s="138">
        <f t="shared" si="2"/>
        <v>59.801531531531531</v>
      </c>
      <c r="I92" s="138">
        <f t="shared" si="3"/>
        <v>54.36013091469848</v>
      </c>
      <c r="J92" s="136">
        <f>SUM(J85:J91)</f>
        <v>6688</v>
      </c>
      <c r="K92" s="139">
        <f t="shared" si="4"/>
        <v>0.1659688995215311</v>
      </c>
      <c r="L92" s="135">
        <f t="shared" ref="L92:O92" si="67">SUM(L85:L91)</f>
        <v>10279.34</v>
      </c>
      <c r="M92" s="256">
        <f t="shared" si="67"/>
        <v>1488319</v>
      </c>
      <c r="N92" s="136">
        <f t="shared" si="67"/>
        <v>297</v>
      </c>
      <c r="O92" s="135">
        <f t="shared" si="67"/>
        <v>19287.030000000002</v>
      </c>
      <c r="P92" s="258">
        <f t="shared" si="5"/>
        <v>0.53296645465890802</v>
      </c>
      <c r="Q92" s="306">
        <f t="shared" si="6"/>
        <v>1.8762906957061447</v>
      </c>
      <c r="R92" s="258">
        <f t="shared" si="7"/>
        <v>0.15485668058156335</v>
      </c>
      <c r="S92" s="139">
        <f t="shared" si="8"/>
        <v>0.29055614894312576</v>
      </c>
      <c r="T92" s="261">
        <f>SUM(T85:T91)</f>
        <v>47092.67</v>
      </c>
      <c r="U92" s="307">
        <f t="shared" si="10"/>
        <v>34.610572390572393</v>
      </c>
      <c r="V92" s="145">
        <f t="shared" ref="V92:W92" si="68">IFERROR((D92-#REF!)/D92,)</f>
        <v>0</v>
      </c>
      <c r="W92" s="145">
        <f t="shared" si="68"/>
        <v>0</v>
      </c>
      <c r="X92" s="145">
        <f t="shared" ref="X92:Y92" si="69">IFERROR((D92-#REF!)/D92,)</f>
        <v>0</v>
      </c>
      <c r="Y92" s="143">
        <f t="shared" si="69"/>
        <v>0</v>
      </c>
      <c r="Z92" s="67"/>
    </row>
    <row r="93" spans="1:26" ht="14" hidden="1" outlineLevel="1" x14ac:dyDescent="0.2">
      <c r="A93" s="52" t="str">
        <f t="shared" si="65"/>
        <v>2-2025</v>
      </c>
      <c r="B93" s="53">
        <v>45711</v>
      </c>
      <c r="C93" s="54" t="s">
        <v>32</v>
      </c>
      <c r="D93" s="55">
        <v>629.54999999999995</v>
      </c>
      <c r="E93" s="56">
        <v>9</v>
      </c>
      <c r="F93" s="56">
        <v>9</v>
      </c>
      <c r="G93" s="57">
        <f t="shared" si="1"/>
        <v>1</v>
      </c>
      <c r="H93" s="58">
        <f t="shared" si="2"/>
        <v>69.949999999999989</v>
      </c>
      <c r="I93" s="58">
        <f t="shared" si="3"/>
        <v>69.949999999999989</v>
      </c>
      <c r="J93" s="56">
        <v>53</v>
      </c>
      <c r="K93" s="59">
        <f t="shared" si="4"/>
        <v>0.16981132075471697</v>
      </c>
      <c r="L93" s="55">
        <v>38.340000000000003</v>
      </c>
      <c r="M93" s="89">
        <v>4700</v>
      </c>
      <c r="N93" s="56">
        <v>0</v>
      </c>
      <c r="O93" s="60">
        <v>0</v>
      </c>
      <c r="P93" s="61" t="e">
        <f t="shared" si="5"/>
        <v>#DIV/0!</v>
      </c>
      <c r="Q93" s="62">
        <f t="shared" si="6"/>
        <v>0</v>
      </c>
      <c r="R93" s="61">
        <f t="shared" si="7"/>
        <v>6.0900643316654762E-2</v>
      </c>
      <c r="S93" s="59">
        <f t="shared" si="8"/>
        <v>0</v>
      </c>
      <c r="T93" s="63">
        <f t="shared" ref="T93:T99" si="70">D93-O93</f>
        <v>629.54999999999995</v>
      </c>
      <c r="U93" s="64" t="e">
        <f t="shared" si="10"/>
        <v>#DIV/0!</v>
      </c>
      <c r="V93" s="65"/>
      <c r="W93" s="65"/>
      <c r="X93" s="65"/>
      <c r="Y93" s="65"/>
      <c r="Z93" s="66"/>
    </row>
    <row r="94" spans="1:26" ht="14" hidden="1" outlineLevel="1" x14ac:dyDescent="0.2">
      <c r="A94" s="67">
        <f t="shared" si="65"/>
        <v>0</v>
      </c>
      <c r="B94" s="68"/>
      <c r="C94" s="54" t="s">
        <v>33</v>
      </c>
      <c r="D94" s="69">
        <v>12989.7</v>
      </c>
      <c r="E94" s="56">
        <v>188</v>
      </c>
      <c r="F94" s="56">
        <v>181</v>
      </c>
      <c r="G94" s="57">
        <f t="shared" si="1"/>
        <v>1.0386740331491713</v>
      </c>
      <c r="H94" s="58">
        <f t="shared" si="2"/>
        <v>69.094148936170214</v>
      </c>
      <c r="I94" s="58">
        <f t="shared" si="3"/>
        <v>66.521494454504307</v>
      </c>
      <c r="J94" s="89">
        <v>1826</v>
      </c>
      <c r="K94" s="59">
        <f t="shared" si="4"/>
        <v>0.10295728368017525</v>
      </c>
      <c r="L94" s="69">
        <v>1884.08</v>
      </c>
      <c r="M94" s="89">
        <v>224393</v>
      </c>
      <c r="N94" s="56">
        <v>53</v>
      </c>
      <c r="O94" s="70">
        <v>3657.05</v>
      </c>
      <c r="P94" s="61">
        <f t="shared" si="5"/>
        <v>0.51519120602671553</v>
      </c>
      <c r="Q94" s="62">
        <f t="shared" si="6"/>
        <v>1.9410269203006243</v>
      </c>
      <c r="R94" s="61">
        <f t="shared" si="7"/>
        <v>0.14504415036528942</v>
      </c>
      <c r="S94" s="59">
        <f t="shared" si="8"/>
        <v>0.28153460049115836</v>
      </c>
      <c r="T94" s="71">
        <f t="shared" si="70"/>
        <v>9332.6500000000015</v>
      </c>
      <c r="U94" s="64">
        <f t="shared" si="10"/>
        <v>35.548679245283019</v>
      </c>
      <c r="V94" s="65"/>
      <c r="W94" s="65"/>
      <c r="X94" s="65"/>
      <c r="Y94" s="65"/>
      <c r="Z94" s="66"/>
    </row>
    <row r="95" spans="1:26" ht="14" hidden="1" outlineLevel="1" x14ac:dyDescent="0.2">
      <c r="A95" s="67">
        <f t="shared" si="65"/>
        <v>0</v>
      </c>
      <c r="B95" s="68"/>
      <c r="C95" s="54" t="s">
        <v>34</v>
      </c>
      <c r="D95" s="72">
        <v>29.85</v>
      </c>
      <c r="E95" s="56">
        <v>3</v>
      </c>
      <c r="F95" s="56">
        <v>3</v>
      </c>
      <c r="G95" s="57">
        <f t="shared" si="1"/>
        <v>1</v>
      </c>
      <c r="H95" s="58">
        <f t="shared" si="2"/>
        <v>9.9500000000000011</v>
      </c>
      <c r="I95" s="58">
        <f t="shared" si="3"/>
        <v>9.9500000000000011</v>
      </c>
      <c r="J95" s="56">
        <v>132</v>
      </c>
      <c r="K95" s="59">
        <f t="shared" si="4"/>
        <v>2.2727272727272728E-2</v>
      </c>
      <c r="L95" s="72">
        <v>26.69</v>
      </c>
      <c r="M95" s="89">
        <v>289</v>
      </c>
      <c r="N95" s="56">
        <v>1</v>
      </c>
      <c r="O95" s="73">
        <v>9.9499999999999993</v>
      </c>
      <c r="P95" s="61">
        <f t="shared" si="5"/>
        <v>2.682412060301508</v>
      </c>
      <c r="Q95" s="62">
        <f t="shared" si="6"/>
        <v>0.37279880104908203</v>
      </c>
      <c r="R95" s="61">
        <f t="shared" si="7"/>
        <v>0.89413735343383582</v>
      </c>
      <c r="S95" s="59">
        <f t="shared" si="8"/>
        <v>0.33333333333333331</v>
      </c>
      <c r="T95" s="74">
        <f t="shared" si="70"/>
        <v>19.900000000000002</v>
      </c>
      <c r="U95" s="64">
        <f t="shared" si="10"/>
        <v>26.69</v>
      </c>
      <c r="V95" s="65"/>
      <c r="W95" s="65"/>
      <c r="X95" s="65"/>
      <c r="Y95" s="65"/>
      <c r="Z95" s="66"/>
    </row>
    <row r="96" spans="1:26" ht="14" hidden="1" outlineLevel="1" x14ac:dyDescent="0.2">
      <c r="A96" s="67">
        <f t="shared" si="65"/>
        <v>0</v>
      </c>
      <c r="B96" s="68"/>
      <c r="C96" s="54" t="s">
        <v>35</v>
      </c>
      <c r="D96" s="75">
        <v>12242.43</v>
      </c>
      <c r="E96" s="56">
        <v>177</v>
      </c>
      <c r="F96" s="56">
        <v>168</v>
      </c>
      <c r="G96" s="57">
        <f t="shared" si="1"/>
        <v>1.0535714285714286</v>
      </c>
      <c r="H96" s="58">
        <f t="shared" si="2"/>
        <v>69.166271186440682</v>
      </c>
      <c r="I96" s="58">
        <f t="shared" si="3"/>
        <v>65.649342143062341</v>
      </c>
      <c r="J96" s="89">
        <v>1003</v>
      </c>
      <c r="K96" s="59">
        <f t="shared" si="4"/>
        <v>0.17647058823529413</v>
      </c>
      <c r="L96" s="75">
        <v>1668.79</v>
      </c>
      <c r="M96" s="89">
        <v>310616</v>
      </c>
      <c r="N96" s="56">
        <v>65</v>
      </c>
      <c r="O96" s="76">
        <v>4626.49</v>
      </c>
      <c r="P96" s="61">
        <f t="shared" si="5"/>
        <v>0.36070325451908469</v>
      </c>
      <c r="Q96" s="62">
        <f t="shared" si="6"/>
        <v>2.772362010798243</v>
      </c>
      <c r="R96" s="61">
        <f t="shared" si="7"/>
        <v>0.13631199034832137</v>
      </c>
      <c r="S96" s="59">
        <f t="shared" si="8"/>
        <v>0.3779061836579829</v>
      </c>
      <c r="T96" s="77">
        <f t="shared" si="70"/>
        <v>7615.9400000000005</v>
      </c>
      <c r="U96" s="64">
        <f t="shared" si="10"/>
        <v>25.673692307692306</v>
      </c>
      <c r="V96" s="65"/>
      <c r="W96" s="65"/>
      <c r="X96" s="65"/>
      <c r="Y96" s="65"/>
      <c r="Z96" s="66"/>
    </row>
    <row r="97" spans="1:26" ht="14" hidden="1" outlineLevel="1" x14ac:dyDescent="0.2">
      <c r="A97" s="67"/>
      <c r="B97" s="68"/>
      <c r="C97" s="54" t="s">
        <v>36</v>
      </c>
      <c r="D97" s="78">
        <v>31795</v>
      </c>
      <c r="E97" s="56">
        <v>541</v>
      </c>
      <c r="F97" s="56">
        <v>497</v>
      </c>
      <c r="G97" s="57">
        <f t="shared" si="1"/>
        <v>1.0885311871227363</v>
      </c>
      <c r="H97" s="58">
        <f t="shared" si="2"/>
        <v>58.77079482439926</v>
      </c>
      <c r="I97" s="58">
        <f t="shared" si="3"/>
        <v>53.990915023523911</v>
      </c>
      <c r="J97" s="89">
        <v>2265</v>
      </c>
      <c r="K97" s="59">
        <f t="shared" si="4"/>
        <v>0.23885209713024283</v>
      </c>
      <c r="L97" s="78">
        <v>4374.1400000000003</v>
      </c>
      <c r="M97" s="89">
        <v>621132</v>
      </c>
      <c r="N97" s="56">
        <v>167</v>
      </c>
      <c r="O97" s="79">
        <v>10713</v>
      </c>
      <c r="P97" s="61">
        <f t="shared" si="5"/>
        <v>0.40830206291421639</v>
      </c>
      <c r="Q97" s="62">
        <f t="shared" si="6"/>
        <v>2.449167150571312</v>
      </c>
      <c r="R97" s="61">
        <f t="shared" si="7"/>
        <v>0.13757320333385753</v>
      </c>
      <c r="S97" s="59">
        <f t="shared" si="8"/>
        <v>0.33693977040415157</v>
      </c>
      <c r="T97" s="80">
        <f t="shared" si="70"/>
        <v>21082</v>
      </c>
      <c r="U97" s="64">
        <f t="shared" si="10"/>
        <v>26.19245508982036</v>
      </c>
      <c r="V97" s="65"/>
      <c r="W97" s="65"/>
      <c r="X97" s="65"/>
      <c r="Y97" s="65"/>
      <c r="Z97" s="66"/>
    </row>
    <row r="98" spans="1:26" ht="14" hidden="1" outlineLevel="1" x14ac:dyDescent="0.2">
      <c r="A98" s="81"/>
      <c r="B98" s="82"/>
      <c r="C98" s="83" t="s">
        <v>37</v>
      </c>
      <c r="D98" s="55">
        <v>3138</v>
      </c>
      <c r="E98" s="56">
        <v>84</v>
      </c>
      <c r="F98" s="56">
        <v>72</v>
      </c>
      <c r="G98" s="57">
        <f t="shared" si="1"/>
        <v>1.1666666666666667</v>
      </c>
      <c r="H98" s="58">
        <f t="shared" si="2"/>
        <v>37.357142857142854</v>
      </c>
      <c r="I98" s="58">
        <f t="shared" si="3"/>
        <v>32.020408163265301</v>
      </c>
      <c r="J98" s="56">
        <v>294</v>
      </c>
      <c r="K98" s="59">
        <f t="shared" si="4"/>
        <v>0.2857142857142857</v>
      </c>
      <c r="L98" s="55">
        <v>993.53</v>
      </c>
      <c r="M98" s="89">
        <v>142468</v>
      </c>
      <c r="N98" s="56">
        <v>18</v>
      </c>
      <c r="O98" s="60">
        <v>726</v>
      </c>
      <c r="P98" s="61">
        <f t="shared" si="5"/>
        <v>1.3684986225895317</v>
      </c>
      <c r="Q98" s="62">
        <f t="shared" si="6"/>
        <v>0.73072780892373657</v>
      </c>
      <c r="R98" s="61">
        <f t="shared" si="7"/>
        <v>0.31661249203314212</v>
      </c>
      <c r="S98" s="59">
        <f t="shared" si="8"/>
        <v>0.23135755258126195</v>
      </c>
      <c r="T98" s="63">
        <f t="shared" si="70"/>
        <v>2412</v>
      </c>
      <c r="U98" s="64">
        <f t="shared" si="10"/>
        <v>55.196111111111108</v>
      </c>
      <c r="V98" s="84"/>
      <c r="W98" s="84"/>
      <c r="X98" s="84"/>
      <c r="Y98" s="85"/>
      <c r="Z98" s="86"/>
    </row>
    <row r="99" spans="1:26" ht="14" hidden="1" outlineLevel="1" x14ac:dyDescent="0.2">
      <c r="A99" s="52" t="str">
        <f t="shared" ref="A99:A104" si="71">IFERROR(IF(B99&gt;0,MONTH(B99)&amp;"-"&amp;YEAR(B99),B99),)</f>
        <v>3-2025</v>
      </c>
      <c r="B99" s="53">
        <v>45717</v>
      </c>
      <c r="C99" s="54" t="s">
        <v>38</v>
      </c>
      <c r="D99" s="87">
        <v>2472.75</v>
      </c>
      <c r="E99" s="56">
        <v>45</v>
      </c>
      <c r="F99" s="56">
        <v>38</v>
      </c>
      <c r="G99" s="57">
        <f t="shared" si="1"/>
        <v>1.1842105263157894</v>
      </c>
      <c r="H99" s="58">
        <f t="shared" si="2"/>
        <v>54.95</v>
      </c>
      <c r="I99" s="58">
        <f t="shared" si="3"/>
        <v>46.402222222222228</v>
      </c>
      <c r="J99" s="56">
        <v>327</v>
      </c>
      <c r="K99" s="59">
        <f t="shared" si="4"/>
        <v>0.13761467889908258</v>
      </c>
      <c r="L99" s="87">
        <v>554.08000000000004</v>
      </c>
      <c r="M99" s="89">
        <v>70823</v>
      </c>
      <c r="N99" s="56">
        <v>5</v>
      </c>
      <c r="O99" s="88">
        <v>274.75</v>
      </c>
      <c r="P99" s="61">
        <f t="shared" si="5"/>
        <v>2.0166696997270246</v>
      </c>
      <c r="Q99" s="62">
        <f t="shared" si="6"/>
        <v>0.49586702281259021</v>
      </c>
      <c r="R99" s="61">
        <f t="shared" si="7"/>
        <v>0.22407441108078052</v>
      </c>
      <c r="S99" s="59">
        <f t="shared" si="8"/>
        <v>0.1111111111111111</v>
      </c>
      <c r="T99" s="63">
        <f t="shared" si="70"/>
        <v>2198</v>
      </c>
      <c r="U99" s="64">
        <f t="shared" si="10"/>
        <v>110.816</v>
      </c>
      <c r="V99" s="65"/>
      <c r="W99" s="65"/>
      <c r="X99" s="65"/>
      <c r="Y99" s="65"/>
      <c r="Z99" s="66"/>
    </row>
    <row r="100" spans="1:26" ht="14" collapsed="1" x14ac:dyDescent="0.2">
      <c r="A100" s="81">
        <f t="shared" si="71"/>
        <v>0</v>
      </c>
      <c r="B100" s="95" t="s">
        <v>61</v>
      </c>
      <c r="C100" s="134"/>
      <c r="D100" s="135">
        <f t="shared" ref="D100:F100" si="72">SUM(D93:D99)</f>
        <v>63297.279999999999</v>
      </c>
      <c r="E100" s="136">
        <f t="shared" si="72"/>
        <v>1047</v>
      </c>
      <c r="F100" s="136">
        <f t="shared" si="72"/>
        <v>968</v>
      </c>
      <c r="G100" s="137">
        <f t="shared" si="1"/>
        <v>1.0816115702479339</v>
      </c>
      <c r="H100" s="138">
        <f t="shared" si="2"/>
        <v>60.455854823304676</v>
      </c>
      <c r="I100" s="138">
        <f t="shared" si="3"/>
        <v>55.894238270256857</v>
      </c>
      <c r="J100" s="136">
        <f>SUM(J93:J99)</f>
        <v>5900</v>
      </c>
      <c r="K100" s="139">
        <f t="shared" si="4"/>
        <v>0.17745762711864407</v>
      </c>
      <c r="L100" s="135">
        <f t="shared" ref="L100:O100" si="73">SUM(L93:L99)</f>
        <v>9539.65</v>
      </c>
      <c r="M100" s="256">
        <f t="shared" si="73"/>
        <v>1374421</v>
      </c>
      <c r="N100" s="136">
        <f t="shared" si="73"/>
        <v>309</v>
      </c>
      <c r="O100" s="135">
        <f t="shared" si="73"/>
        <v>20007.239999999998</v>
      </c>
      <c r="P100" s="258">
        <f t="shared" si="5"/>
        <v>0.4768098948180759</v>
      </c>
      <c r="Q100" s="306">
        <f t="shared" si="6"/>
        <v>2.0972719124915482</v>
      </c>
      <c r="R100" s="258">
        <f t="shared" si="7"/>
        <v>0.15071184733372428</v>
      </c>
      <c r="S100" s="139">
        <f t="shared" si="8"/>
        <v>0.31608372429273418</v>
      </c>
      <c r="T100" s="261">
        <f>SUM(T93:T99)</f>
        <v>43290.04</v>
      </c>
      <c r="U100" s="307">
        <f t="shared" si="10"/>
        <v>30.872653721682848</v>
      </c>
      <c r="V100" s="145">
        <f t="shared" ref="V100:W100" si="74">IFERROR((D100-#REF!)/D100,)</f>
        <v>0</v>
      </c>
      <c r="W100" s="145">
        <f t="shared" si="74"/>
        <v>0</v>
      </c>
      <c r="X100" s="145">
        <f t="shared" ref="X100:Y100" si="75">IFERROR((D100-#REF!)/D100,)</f>
        <v>0</v>
      </c>
      <c r="Y100" s="143">
        <f t="shared" si="75"/>
        <v>0</v>
      </c>
      <c r="Z100" s="67"/>
    </row>
    <row r="101" spans="1:26" ht="14" outlineLevel="1" x14ac:dyDescent="0.2">
      <c r="A101" s="52" t="str">
        <f t="shared" si="71"/>
        <v>3-2025</v>
      </c>
      <c r="B101" s="53">
        <v>45718</v>
      </c>
      <c r="C101" s="54" t="s">
        <v>32</v>
      </c>
      <c r="D101" s="55">
        <v>629.54999999999995</v>
      </c>
      <c r="E101" s="56">
        <v>9</v>
      </c>
      <c r="F101" s="56">
        <v>4</v>
      </c>
      <c r="G101" s="57">
        <f t="shared" si="1"/>
        <v>2.25</v>
      </c>
      <c r="H101" s="58">
        <f t="shared" si="2"/>
        <v>69.949999999999989</v>
      </c>
      <c r="I101" s="58">
        <f t="shared" si="3"/>
        <v>31.088888888888885</v>
      </c>
      <c r="J101" s="56">
        <v>59</v>
      </c>
      <c r="K101" s="59">
        <f t="shared" si="4"/>
        <v>0.15254237288135594</v>
      </c>
      <c r="L101" s="55">
        <v>41.75</v>
      </c>
      <c r="M101" s="89">
        <v>5014</v>
      </c>
      <c r="N101" s="56">
        <v>0</v>
      </c>
      <c r="O101" s="60">
        <v>0</v>
      </c>
      <c r="P101" s="61" t="e">
        <f t="shared" si="5"/>
        <v>#DIV/0!</v>
      </c>
      <c r="Q101" s="62">
        <f t="shared" si="6"/>
        <v>0</v>
      </c>
      <c r="R101" s="61">
        <f t="shared" si="7"/>
        <v>6.6317210706059893E-2</v>
      </c>
      <c r="S101" s="59">
        <f t="shared" si="8"/>
        <v>0</v>
      </c>
      <c r="T101" s="63">
        <f t="shared" ref="T101:T107" si="76">D101-O101</f>
        <v>629.54999999999995</v>
      </c>
      <c r="U101" s="64" t="e">
        <f t="shared" si="10"/>
        <v>#DIV/0!</v>
      </c>
      <c r="V101" s="65"/>
      <c r="W101" s="65"/>
      <c r="X101" s="65"/>
      <c r="Y101" s="65"/>
      <c r="Z101" s="66"/>
    </row>
    <row r="102" spans="1:26" ht="14" outlineLevel="1" x14ac:dyDescent="0.2">
      <c r="A102" s="67">
        <f t="shared" si="71"/>
        <v>0</v>
      </c>
      <c r="B102" s="68"/>
      <c r="C102" s="54" t="s">
        <v>33</v>
      </c>
      <c r="D102" s="69">
        <v>14108.8</v>
      </c>
      <c r="E102" s="56">
        <v>210</v>
      </c>
      <c r="F102" s="56">
        <v>196</v>
      </c>
      <c r="G102" s="57">
        <f t="shared" si="1"/>
        <v>1.0714285714285714</v>
      </c>
      <c r="H102" s="58">
        <f t="shared" si="2"/>
        <v>67.184761904761899</v>
      </c>
      <c r="I102" s="58">
        <f t="shared" si="3"/>
        <v>62.705777777777776</v>
      </c>
      <c r="J102" s="89">
        <v>1763</v>
      </c>
      <c r="K102" s="59">
        <f t="shared" si="4"/>
        <v>0.1191151446398185</v>
      </c>
      <c r="L102" s="69">
        <v>1710.47</v>
      </c>
      <c r="M102" s="89">
        <v>248929</v>
      </c>
      <c r="N102" s="56">
        <v>79</v>
      </c>
      <c r="O102" s="70">
        <v>5905.4</v>
      </c>
      <c r="P102" s="61">
        <f t="shared" si="5"/>
        <v>0.28964507061333694</v>
      </c>
      <c r="Q102" s="62">
        <f t="shared" si="6"/>
        <v>3.4525013592755207</v>
      </c>
      <c r="R102" s="61">
        <f t="shared" si="7"/>
        <v>0.12123426513948742</v>
      </c>
      <c r="S102" s="59">
        <f t="shared" si="8"/>
        <v>0.41856146518484916</v>
      </c>
      <c r="T102" s="71">
        <f t="shared" si="76"/>
        <v>8203.4</v>
      </c>
      <c r="U102" s="64">
        <f t="shared" si="10"/>
        <v>21.651518987341774</v>
      </c>
      <c r="V102" s="65"/>
      <c r="W102" s="65"/>
      <c r="X102" s="65"/>
      <c r="Y102" s="65"/>
      <c r="Z102" s="66"/>
    </row>
    <row r="103" spans="1:26" ht="14" outlineLevel="1" x14ac:dyDescent="0.2">
      <c r="A103" s="67">
        <f t="shared" si="71"/>
        <v>0</v>
      </c>
      <c r="B103" s="68"/>
      <c r="C103" s="54" t="s">
        <v>34</v>
      </c>
      <c r="D103" s="72">
        <v>19.899999999999999</v>
      </c>
      <c r="E103" s="56">
        <v>2</v>
      </c>
      <c r="F103" s="56">
        <v>2</v>
      </c>
      <c r="G103" s="57">
        <f t="shared" si="1"/>
        <v>1</v>
      </c>
      <c r="H103" s="58">
        <f t="shared" si="2"/>
        <v>9.9499999999999993</v>
      </c>
      <c r="I103" s="58">
        <f t="shared" si="3"/>
        <v>9.9499999999999993</v>
      </c>
      <c r="J103" s="56">
        <v>96</v>
      </c>
      <c r="K103" s="59">
        <f t="shared" si="4"/>
        <v>2.0833333333333332E-2</v>
      </c>
      <c r="L103" s="72">
        <v>18.649999999999999</v>
      </c>
      <c r="M103" s="89">
        <v>80</v>
      </c>
      <c r="N103" s="56">
        <v>1</v>
      </c>
      <c r="O103" s="73">
        <v>9.9499999999999993</v>
      </c>
      <c r="P103" s="61">
        <f t="shared" si="5"/>
        <v>1.8743718592964824</v>
      </c>
      <c r="Q103" s="62">
        <f t="shared" si="6"/>
        <v>0.53351206434316356</v>
      </c>
      <c r="R103" s="61">
        <f t="shared" si="7"/>
        <v>0.93718592964824121</v>
      </c>
      <c r="S103" s="59">
        <f t="shared" si="8"/>
        <v>0.5</v>
      </c>
      <c r="T103" s="74">
        <f t="shared" si="76"/>
        <v>9.9499999999999993</v>
      </c>
      <c r="U103" s="64">
        <f t="shared" si="10"/>
        <v>18.649999999999999</v>
      </c>
      <c r="V103" s="65"/>
      <c r="W103" s="65"/>
      <c r="X103" s="65"/>
      <c r="Y103" s="65"/>
      <c r="Z103" s="66"/>
    </row>
    <row r="104" spans="1:26" ht="14" outlineLevel="1" x14ac:dyDescent="0.2">
      <c r="A104" s="67">
        <f t="shared" si="71"/>
        <v>0</v>
      </c>
      <c r="B104" s="68"/>
      <c r="C104" s="54" t="s">
        <v>35</v>
      </c>
      <c r="D104" s="75">
        <v>10879.5</v>
      </c>
      <c r="E104" s="56">
        <v>158</v>
      </c>
      <c r="F104" s="56">
        <v>146</v>
      </c>
      <c r="G104" s="57">
        <f t="shared" si="1"/>
        <v>1.0821917808219179</v>
      </c>
      <c r="H104" s="58">
        <f t="shared" si="2"/>
        <v>68.857594936708864</v>
      </c>
      <c r="I104" s="58">
        <f t="shared" si="3"/>
        <v>63.627904182022107</v>
      </c>
      <c r="J104" s="89">
        <v>944</v>
      </c>
      <c r="K104" s="59">
        <f t="shared" si="4"/>
        <v>0.1673728813559322</v>
      </c>
      <c r="L104" s="75">
        <v>1765.96</v>
      </c>
      <c r="M104" s="89">
        <v>273836</v>
      </c>
      <c r="N104" s="56">
        <v>40</v>
      </c>
      <c r="O104" s="76">
        <v>2991.64</v>
      </c>
      <c r="P104" s="61">
        <f t="shared" si="5"/>
        <v>0.59029829792354693</v>
      </c>
      <c r="Q104" s="62">
        <f t="shared" si="6"/>
        <v>1.6940587555777027</v>
      </c>
      <c r="R104" s="61">
        <f t="shared" si="7"/>
        <v>0.16231995955696493</v>
      </c>
      <c r="S104" s="59">
        <f t="shared" si="8"/>
        <v>0.27497954869249502</v>
      </c>
      <c r="T104" s="77">
        <f t="shared" si="76"/>
        <v>7887.8600000000006</v>
      </c>
      <c r="U104" s="64">
        <f t="shared" si="10"/>
        <v>44.149000000000001</v>
      </c>
      <c r="V104" s="65"/>
      <c r="W104" s="65"/>
      <c r="X104" s="65"/>
      <c r="Y104" s="65"/>
      <c r="Z104" s="66"/>
    </row>
    <row r="105" spans="1:26" ht="14" outlineLevel="1" x14ac:dyDescent="0.2">
      <c r="A105" s="67"/>
      <c r="B105" s="68"/>
      <c r="C105" s="54" t="s">
        <v>36</v>
      </c>
      <c r="D105" s="78">
        <v>36365</v>
      </c>
      <c r="E105" s="56">
        <v>623</v>
      </c>
      <c r="F105" s="56">
        <v>561</v>
      </c>
      <c r="G105" s="57">
        <f t="shared" si="1"/>
        <v>1.1105169340463459</v>
      </c>
      <c r="H105" s="58">
        <f t="shared" si="2"/>
        <v>58.370786516853933</v>
      </c>
      <c r="I105" s="58">
        <f t="shared" si="3"/>
        <v>52.561815788049849</v>
      </c>
      <c r="J105" s="89">
        <v>2253</v>
      </c>
      <c r="K105" s="59">
        <f t="shared" si="4"/>
        <v>0.27652019529516203</v>
      </c>
      <c r="L105" s="78">
        <v>4542.04</v>
      </c>
      <c r="M105" s="89">
        <v>585997</v>
      </c>
      <c r="N105" s="56">
        <v>173</v>
      </c>
      <c r="O105" s="79">
        <v>11310.95</v>
      </c>
      <c r="P105" s="61">
        <f t="shared" si="5"/>
        <v>0.40156131889894303</v>
      </c>
      <c r="Q105" s="62">
        <f t="shared" si="6"/>
        <v>2.4902796981092199</v>
      </c>
      <c r="R105" s="61">
        <f t="shared" si="7"/>
        <v>0.12490141619689261</v>
      </c>
      <c r="S105" s="59">
        <f t="shared" si="8"/>
        <v>0.31103946102021174</v>
      </c>
      <c r="T105" s="80">
        <f t="shared" si="76"/>
        <v>25054.05</v>
      </c>
      <c r="U105" s="64">
        <f t="shared" si="10"/>
        <v>26.25456647398844</v>
      </c>
      <c r="V105" s="65"/>
      <c r="W105" s="65"/>
      <c r="X105" s="65"/>
      <c r="Y105" s="65"/>
      <c r="Z105" s="66"/>
    </row>
    <row r="106" spans="1:26" ht="14" outlineLevel="1" x14ac:dyDescent="0.2">
      <c r="A106" s="81"/>
      <c r="B106" s="82"/>
      <c r="C106" s="83" t="s">
        <v>37</v>
      </c>
      <c r="D106" s="55">
        <v>2394</v>
      </c>
      <c r="E106" s="56">
        <v>65</v>
      </c>
      <c r="F106" s="56">
        <v>50</v>
      </c>
      <c r="G106" s="57">
        <f t="shared" si="1"/>
        <v>1.3</v>
      </c>
      <c r="H106" s="58">
        <f t="shared" si="2"/>
        <v>36.830769230769228</v>
      </c>
      <c r="I106" s="58">
        <f t="shared" si="3"/>
        <v>28.331360946745558</v>
      </c>
      <c r="J106" s="56">
        <v>200</v>
      </c>
      <c r="K106" s="59">
        <f t="shared" si="4"/>
        <v>0.32500000000000001</v>
      </c>
      <c r="L106" s="55">
        <v>318.33</v>
      </c>
      <c r="M106" s="89">
        <v>90678</v>
      </c>
      <c r="N106" s="56">
        <v>9</v>
      </c>
      <c r="O106" s="60">
        <v>375</v>
      </c>
      <c r="P106" s="61">
        <f t="shared" si="5"/>
        <v>0.84887999999999997</v>
      </c>
      <c r="Q106" s="62">
        <f t="shared" si="6"/>
        <v>1.1780228065215343</v>
      </c>
      <c r="R106" s="61">
        <f t="shared" si="7"/>
        <v>0.13296992481203007</v>
      </c>
      <c r="S106" s="59">
        <f t="shared" si="8"/>
        <v>0.15664160401002505</v>
      </c>
      <c r="T106" s="63">
        <f t="shared" si="76"/>
        <v>2019</v>
      </c>
      <c r="U106" s="64">
        <f t="shared" si="10"/>
        <v>35.369999999999997</v>
      </c>
      <c r="V106" s="84"/>
      <c r="W106" s="84"/>
      <c r="X106" s="84"/>
      <c r="Y106" s="85"/>
      <c r="Z106" s="86"/>
    </row>
    <row r="107" spans="1:26" ht="14" outlineLevel="1" x14ac:dyDescent="0.2">
      <c r="A107" s="52" t="str">
        <f t="shared" ref="A107:A112" si="77">IFERROR(IF(B107&gt;0,MONTH(B107)&amp;"-"&amp;YEAR(B107),B107),)</f>
        <v>3-2025</v>
      </c>
      <c r="B107" s="53">
        <v>45724</v>
      </c>
      <c r="C107" s="54" t="s">
        <v>38</v>
      </c>
      <c r="D107" s="87">
        <v>1428.7</v>
      </c>
      <c r="E107" s="56">
        <v>26</v>
      </c>
      <c r="F107" s="56">
        <v>21</v>
      </c>
      <c r="G107" s="57">
        <f t="shared" si="1"/>
        <v>1.2380952380952381</v>
      </c>
      <c r="H107" s="58">
        <f t="shared" si="2"/>
        <v>54.95</v>
      </c>
      <c r="I107" s="58">
        <f t="shared" si="3"/>
        <v>44.382692307692309</v>
      </c>
      <c r="J107" s="56">
        <v>263</v>
      </c>
      <c r="K107" s="59">
        <f t="shared" si="4"/>
        <v>9.8859315589353611E-2</v>
      </c>
      <c r="L107" s="87">
        <v>421.49</v>
      </c>
      <c r="M107" s="89">
        <v>67372</v>
      </c>
      <c r="N107" s="56">
        <v>5</v>
      </c>
      <c r="O107" s="88">
        <v>329.7</v>
      </c>
      <c r="P107" s="61">
        <f t="shared" si="5"/>
        <v>1.2784046102517441</v>
      </c>
      <c r="Q107" s="62">
        <f t="shared" si="6"/>
        <v>0.78222496381883311</v>
      </c>
      <c r="R107" s="61">
        <f t="shared" si="7"/>
        <v>0.29501644851963321</v>
      </c>
      <c r="S107" s="59">
        <f t="shared" si="8"/>
        <v>0.23076923076923075</v>
      </c>
      <c r="T107" s="63">
        <f t="shared" si="76"/>
        <v>1099</v>
      </c>
      <c r="U107" s="64">
        <f t="shared" si="10"/>
        <v>84.298000000000002</v>
      </c>
      <c r="V107" s="65"/>
      <c r="W107" s="65"/>
      <c r="X107" s="65"/>
      <c r="Y107" s="65"/>
      <c r="Z107" s="66"/>
    </row>
    <row r="108" spans="1:26" ht="14" x14ac:dyDescent="0.2">
      <c r="A108" s="81">
        <f t="shared" si="77"/>
        <v>0</v>
      </c>
      <c r="B108" s="95" t="s">
        <v>62</v>
      </c>
      <c r="C108" s="134"/>
      <c r="D108" s="135">
        <f t="shared" ref="D108:F108" si="78">SUM(D101:D107)</f>
        <v>65825.45</v>
      </c>
      <c r="E108" s="136">
        <f t="shared" si="78"/>
        <v>1093</v>
      </c>
      <c r="F108" s="136">
        <f t="shared" si="78"/>
        <v>980</v>
      </c>
      <c r="G108" s="137">
        <f t="shared" si="1"/>
        <v>1.1153061224489795</v>
      </c>
      <c r="H108" s="138">
        <f t="shared" si="2"/>
        <v>60.224565416285451</v>
      </c>
      <c r="I108" s="138">
        <f t="shared" si="3"/>
        <v>53.998237976175432</v>
      </c>
      <c r="J108" s="136">
        <f>SUM(J101:J107)</f>
        <v>5578</v>
      </c>
      <c r="K108" s="139">
        <f t="shared" si="4"/>
        <v>0.19594836859089279</v>
      </c>
      <c r="L108" s="135">
        <f t="shared" ref="L108:O108" si="79">SUM(L101:L107)</f>
        <v>8818.69</v>
      </c>
      <c r="M108" s="256">
        <f t="shared" si="79"/>
        <v>1271906</v>
      </c>
      <c r="N108" s="136">
        <f t="shared" si="79"/>
        <v>307</v>
      </c>
      <c r="O108" s="135">
        <f t="shared" si="79"/>
        <v>20922.640000000003</v>
      </c>
      <c r="P108" s="258">
        <f t="shared" si="5"/>
        <v>0.42149030906233625</v>
      </c>
      <c r="Q108" s="306">
        <f t="shared" si="6"/>
        <v>2.3725337890321581</v>
      </c>
      <c r="R108" s="258">
        <f t="shared" si="7"/>
        <v>0.13397082739274857</v>
      </c>
      <c r="S108" s="139">
        <f t="shared" si="8"/>
        <v>0.31785031473389097</v>
      </c>
      <c r="T108" s="261">
        <f>SUM(T101:T107)</f>
        <v>44902.81</v>
      </c>
      <c r="U108" s="307">
        <f t="shared" si="10"/>
        <v>28.725374592833877</v>
      </c>
      <c r="V108" s="145">
        <f t="shared" ref="V108:W108" si="80">IFERROR((D108-#REF!)/D108,)</f>
        <v>0</v>
      </c>
      <c r="W108" s="145">
        <f t="shared" si="80"/>
        <v>0</v>
      </c>
      <c r="X108" s="145">
        <f t="shared" ref="X108:Y108" si="81">IFERROR((D108-#REF!)/D108,)</f>
        <v>0</v>
      </c>
      <c r="Y108" s="143">
        <f t="shared" si="81"/>
        <v>0</v>
      </c>
      <c r="Z108" s="67"/>
    </row>
    <row r="109" spans="1:26" ht="14" hidden="1" outlineLevel="1" x14ac:dyDescent="0.2">
      <c r="A109" s="52" t="str">
        <f t="shared" si="77"/>
        <v>3-2025</v>
      </c>
      <c r="B109" s="53">
        <v>45725</v>
      </c>
      <c r="C109" s="54" t="s">
        <v>32</v>
      </c>
      <c r="D109" s="55">
        <v>489.65</v>
      </c>
      <c r="E109" s="56">
        <v>7</v>
      </c>
      <c r="F109" s="56">
        <v>7</v>
      </c>
      <c r="G109" s="57">
        <f t="shared" si="1"/>
        <v>1</v>
      </c>
      <c r="H109" s="58">
        <f t="shared" si="2"/>
        <v>69.95</v>
      </c>
      <c r="I109" s="58">
        <f t="shared" si="3"/>
        <v>69.95</v>
      </c>
      <c r="J109" s="56">
        <v>35</v>
      </c>
      <c r="K109" s="59">
        <f t="shared" si="4"/>
        <v>0.2</v>
      </c>
      <c r="L109" s="55">
        <v>31.28</v>
      </c>
      <c r="M109" s="89">
        <v>6616</v>
      </c>
      <c r="N109" s="56">
        <v>2</v>
      </c>
      <c r="O109" s="60">
        <v>129.9</v>
      </c>
      <c r="P109" s="61">
        <f t="shared" si="5"/>
        <v>0.24080061585835258</v>
      </c>
      <c r="Q109" s="62">
        <f t="shared" si="6"/>
        <v>4.1528132992327365</v>
      </c>
      <c r="R109" s="61">
        <f t="shared" si="7"/>
        <v>6.3882364954559387E-2</v>
      </c>
      <c r="S109" s="59">
        <f t="shared" si="8"/>
        <v>0.26529153476973349</v>
      </c>
      <c r="T109" s="63">
        <f t="shared" ref="T109:T115" si="82">D109-O109</f>
        <v>359.75</v>
      </c>
      <c r="U109" s="64">
        <f t="shared" si="10"/>
        <v>15.64</v>
      </c>
      <c r="V109" s="65"/>
      <c r="W109" s="65"/>
      <c r="X109" s="65"/>
      <c r="Y109" s="65"/>
      <c r="Z109" s="66"/>
    </row>
    <row r="110" spans="1:26" ht="14" hidden="1" outlineLevel="1" x14ac:dyDescent="0.2">
      <c r="A110" s="67">
        <f t="shared" si="77"/>
        <v>0</v>
      </c>
      <c r="B110" s="68"/>
      <c r="C110" s="54" t="s">
        <v>33</v>
      </c>
      <c r="D110" s="69">
        <v>12600.35</v>
      </c>
      <c r="E110" s="56">
        <v>185</v>
      </c>
      <c r="F110" s="56">
        <v>179</v>
      </c>
      <c r="G110" s="57">
        <f t="shared" si="1"/>
        <v>1.0335195530726258</v>
      </c>
      <c r="H110" s="58">
        <f t="shared" si="2"/>
        <v>68.11</v>
      </c>
      <c r="I110" s="58">
        <f t="shared" si="3"/>
        <v>65.901027027027027</v>
      </c>
      <c r="J110" s="89">
        <v>1609</v>
      </c>
      <c r="K110" s="59">
        <f t="shared" si="4"/>
        <v>0.11497824735860783</v>
      </c>
      <c r="L110" s="69">
        <v>1529.71</v>
      </c>
      <c r="M110" s="89">
        <v>205470</v>
      </c>
      <c r="N110" s="56">
        <v>52</v>
      </c>
      <c r="O110" s="70">
        <v>3647.25</v>
      </c>
      <c r="P110" s="61">
        <f t="shared" si="5"/>
        <v>0.41941462745904451</v>
      </c>
      <c r="Q110" s="62">
        <f t="shared" si="6"/>
        <v>2.3842754509024586</v>
      </c>
      <c r="R110" s="61">
        <f t="shared" si="7"/>
        <v>0.12140218327268687</v>
      </c>
      <c r="S110" s="59">
        <f t="shared" si="8"/>
        <v>0.28945624526302838</v>
      </c>
      <c r="T110" s="71">
        <f t="shared" si="82"/>
        <v>8953.1</v>
      </c>
      <c r="U110" s="64">
        <f t="shared" si="10"/>
        <v>29.4175</v>
      </c>
      <c r="V110" s="65"/>
      <c r="W110" s="65"/>
      <c r="X110" s="65"/>
      <c r="Y110" s="65"/>
      <c r="Z110" s="66"/>
    </row>
    <row r="111" spans="1:26" ht="14" hidden="1" outlineLevel="1" x14ac:dyDescent="0.2">
      <c r="A111" s="67">
        <f t="shared" si="77"/>
        <v>0</v>
      </c>
      <c r="B111" s="68"/>
      <c r="C111" s="54" t="s">
        <v>34</v>
      </c>
      <c r="D111" s="72">
        <v>39.799999999999997</v>
      </c>
      <c r="E111" s="56">
        <v>4</v>
      </c>
      <c r="F111" s="56">
        <v>4</v>
      </c>
      <c r="G111" s="57">
        <f t="shared" si="1"/>
        <v>1</v>
      </c>
      <c r="H111" s="58">
        <f t="shared" si="2"/>
        <v>9.9499999999999993</v>
      </c>
      <c r="I111" s="58">
        <f t="shared" si="3"/>
        <v>9.9499999999999993</v>
      </c>
      <c r="J111" s="56">
        <v>102</v>
      </c>
      <c r="K111" s="59">
        <f t="shared" si="4"/>
        <v>3.9215686274509803E-2</v>
      </c>
      <c r="L111" s="72">
        <v>55.08</v>
      </c>
      <c r="M111" s="89">
        <v>567</v>
      </c>
      <c r="N111" s="56">
        <v>1</v>
      </c>
      <c r="O111" s="73">
        <v>34.950000000000003</v>
      </c>
      <c r="P111" s="61">
        <f t="shared" si="5"/>
        <v>1.5759656652360514</v>
      </c>
      <c r="Q111" s="62">
        <f t="shared" si="6"/>
        <v>0.63453159041394347</v>
      </c>
      <c r="R111" s="61">
        <f t="shared" si="7"/>
        <v>1.3839195979899499</v>
      </c>
      <c r="S111" s="59">
        <f t="shared" si="8"/>
        <v>0.87814070351758811</v>
      </c>
      <c r="T111" s="74">
        <f t="shared" si="82"/>
        <v>4.8499999999999943</v>
      </c>
      <c r="U111" s="64">
        <f t="shared" si="10"/>
        <v>55.08</v>
      </c>
      <c r="V111" s="65"/>
      <c r="W111" s="65"/>
      <c r="X111" s="65"/>
      <c r="Y111" s="65"/>
      <c r="Z111" s="66"/>
    </row>
    <row r="112" spans="1:26" ht="14" hidden="1" outlineLevel="1" x14ac:dyDescent="0.2">
      <c r="A112" s="67">
        <f t="shared" si="77"/>
        <v>0</v>
      </c>
      <c r="B112" s="68"/>
      <c r="C112" s="54" t="s">
        <v>35</v>
      </c>
      <c r="D112" s="75">
        <v>13137.39</v>
      </c>
      <c r="E112" s="56">
        <v>207</v>
      </c>
      <c r="F112" s="56">
        <v>173</v>
      </c>
      <c r="G112" s="57">
        <f t="shared" si="1"/>
        <v>1.1965317919075145</v>
      </c>
      <c r="H112" s="58">
        <f t="shared" si="2"/>
        <v>63.465652173913043</v>
      </c>
      <c r="I112" s="58">
        <f t="shared" si="3"/>
        <v>53.041342155009453</v>
      </c>
      <c r="J112" s="89">
        <v>760</v>
      </c>
      <c r="K112" s="59">
        <f t="shared" si="4"/>
        <v>0.27236842105263159</v>
      </c>
      <c r="L112" s="75">
        <v>1500.06</v>
      </c>
      <c r="M112" s="89">
        <v>213772</v>
      </c>
      <c r="N112" s="56">
        <v>67</v>
      </c>
      <c r="O112" s="76">
        <v>5254.77</v>
      </c>
      <c r="P112" s="61">
        <f t="shared" si="5"/>
        <v>0.28546634771835872</v>
      </c>
      <c r="Q112" s="62">
        <f t="shared" si="6"/>
        <v>3.5030398784048642</v>
      </c>
      <c r="R112" s="61">
        <f t="shared" si="7"/>
        <v>0.11418249743670547</v>
      </c>
      <c r="S112" s="59">
        <f t="shared" si="8"/>
        <v>0.39998584193664044</v>
      </c>
      <c r="T112" s="77">
        <f t="shared" si="82"/>
        <v>7882.619999999999</v>
      </c>
      <c r="U112" s="64">
        <f t="shared" si="10"/>
        <v>22.388955223880597</v>
      </c>
      <c r="V112" s="65"/>
      <c r="W112" s="65"/>
      <c r="X112" s="65"/>
      <c r="Y112" s="65"/>
      <c r="Z112" s="66"/>
    </row>
    <row r="113" spans="1:26" ht="14" hidden="1" outlineLevel="1" x14ac:dyDescent="0.2">
      <c r="A113" s="67"/>
      <c r="B113" s="68"/>
      <c r="C113" s="54" t="s">
        <v>36</v>
      </c>
      <c r="D113" s="78">
        <v>33978</v>
      </c>
      <c r="E113" s="56">
        <v>583</v>
      </c>
      <c r="F113" s="56">
        <v>527</v>
      </c>
      <c r="G113" s="57">
        <f t="shared" si="1"/>
        <v>1.1062618595825426</v>
      </c>
      <c r="H113" s="58">
        <f t="shared" si="2"/>
        <v>58.281303602058316</v>
      </c>
      <c r="I113" s="58">
        <f t="shared" si="3"/>
        <v>52.683099482478106</v>
      </c>
      <c r="J113" s="89">
        <v>2047</v>
      </c>
      <c r="K113" s="59">
        <f t="shared" si="4"/>
        <v>0.28480703468490476</v>
      </c>
      <c r="L113" s="78">
        <v>3968.51</v>
      </c>
      <c r="M113" s="89">
        <v>542513</v>
      </c>
      <c r="N113" s="56">
        <v>146</v>
      </c>
      <c r="O113" s="79">
        <v>9476</v>
      </c>
      <c r="P113" s="61">
        <f t="shared" si="5"/>
        <v>0.41879590544533563</v>
      </c>
      <c r="Q113" s="62">
        <f t="shared" si="6"/>
        <v>2.3877979392769579</v>
      </c>
      <c r="R113" s="61">
        <f t="shared" si="7"/>
        <v>0.11679645653069634</v>
      </c>
      <c r="S113" s="59">
        <f t="shared" si="8"/>
        <v>0.27888633821884751</v>
      </c>
      <c r="T113" s="80">
        <f t="shared" si="82"/>
        <v>24502</v>
      </c>
      <c r="U113" s="64">
        <f t="shared" si="10"/>
        <v>27.181575342465756</v>
      </c>
      <c r="V113" s="65"/>
      <c r="W113" s="65"/>
      <c r="X113" s="65"/>
      <c r="Y113" s="65"/>
      <c r="Z113" s="66"/>
    </row>
    <row r="114" spans="1:26" ht="14" hidden="1" outlineLevel="1" x14ac:dyDescent="0.2">
      <c r="A114" s="81"/>
      <c r="B114" s="82"/>
      <c r="C114" s="83" t="s">
        <v>37</v>
      </c>
      <c r="D114" s="55">
        <v>2127</v>
      </c>
      <c r="E114" s="56">
        <v>59</v>
      </c>
      <c r="F114" s="56">
        <v>48</v>
      </c>
      <c r="G114" s="57">
        <f t="shared" si="1"/>
        <v>1.2291666666666667</v>
      </c>
      <c r="H114" s="58">
        <f t="shared" si="2"/>
        <v>36.050847457627121</v>
      </c>
      <c r="I114" s="58">
        <f t="shared" si="3"/>
        <v>29.329503016374606</v>
      </c>
      <c r="J114" s="56">
        <v>146</v>
      </c>
      <c r="K114" s="59">
        <f t="shared" si="4"/>
        <v>0.4041095890410959</v>
      </c>
      <c r="L114" s="55">
        <v>201.65</v>
      </c>
      <c r="M114" s="89">
        <v>76698</v>
      </c>
      <c r="N114" s="56">
        <v>12</v>
      </c>
      <c r="O114" s="60">
        <v>576</v>
      </c>
      <c r="P114" s="61">
        <f t="shared" si="5"/>
        <v>0.35008680555555555</v>
      </c>
      <c r="Q114" s="62">
        <f t="shared" si="6"/>
        <v>2.8564344160674433</v>
      </c>
      <c r="R114" s="61">
        <f t="shared" si="7"/>
        <v>9.4804889515749891E-2</v>
      </c>
      <c r="S114" s="59">
        <f t="shared" si="8"/>
        <v>0.27080394922425954</v>
      </c>
      <c r="T114" s="63">
        <f t="shared" si="82"/>
        <v>1551</v>
      </c>
      <c r="U114" s="64">
        <f t="shared" si="10"/>
        <v>16.804166666666667</v>
      </c>
      <c r="V114" s="84"/>
      <c r="W114" s="84"/>
      <c r="X114" s="84"/>
      <c r="Y114" s="85"/>
      <c r="Z114" s="86"/>
    </row>
    <row r="115" spans="1:26" ht="14" hidden="1" outlineLevel="1" x14ac:dyDescent="0.2">
      <c r="A115" s="52" t="str">
        <f t="shared" ref="A115:A120" si="83">IFERROR(IF(B115&gt;0,MONTH(B115)&amp;"-"&amp;YEAR(B115),B115),)</f>
        <v>3-2025</v>
      </c>
      <c r="B115" s="53">
        <v>45731</v>
      </c>
      <c r="C115" s="54" t="s">
        <v>38</v>
      </c>
      <c r="D115" s="87">
        <v>0</v>
      </c>
      <c r="E115" s="56">
        <v>0</v>
      </c>
      <c r="F115" s="56">
        <v>0</v>
      </c>
      <c r="G115" s="57" t="e">
        <f t="shared" si="1"/>
        <v>#DIV/0!</v>
      </c>
      <c r="H115" s="58" t="e">
        <f t="shared" si="2"/>
        <v>#DIV/0!</v>
      </c>
      <c r="I115" s="58" t="e">
        <f t="shared" si="3"/>
        <v>#DIV/0!</v>
      </c>
      <c r="J115" s="56">
        <v>0</v>
      </c>
      <c r="K115" s="59" t="e">
        <f t="shared" si="4"/>
        <v>#DIV/0!</v>
      </c>
      <c r="L115" s="87">
        <v>0</v>
      </c>
      <c r="M115" s="89">
        <v>0</v>
      </c>
      <c r="N115" s="56">
        <v>0</v>
      </c>
      <c r="O115" s="88">
        <v>0</v>
      </c>
      <c r="P115" s="61" t="e">
        <f t="shared" si="5"/>
        <v>#DIV/0!</v>
      </c>
      <c r="Q115" s="62" t="e">
        <f t="shared" si="6"/>
        <v>#DIV/0!</v>
      </c>
      <c r="R115" s="61" t="e">
        <f t="shared" si="7"/>
        <v>#DIV/0!</v>
      </c>
      <c r="S115" s="59" t="e">
        <f t="shared" si="8"/>
        <v>#DIV/0!</v>
      </c>
      <c r="T115" s="63">
        <f t="shared" si="82"/>
        <v>0</v>
      </c>
      <c r="U115" s="64" t="e">
        <f t="shared" si="10"/>
        <v>#DIV/0!</v>
      </c>
      <c r="V115" s="65"/>
      <c r="W115" s="65"/>
      <c r="X115" s="65"/>
      <c r="Y115" s="65"/>
      <c r="Z115" s="66"/>
    </row>
    <row r="116" spans="1:26" ht="14" collapsed="1" x14ac:dyDescent="0.2">
      <c r="A116" s="81">
        <f t="shared" si="83"/>
        <v>0</v>
      </c>
      <c r="B116" s="95" t="s">
        <v>63</v>
      </c>
      <c r="C116" s="134"/>
      <c r="D116" s="135">
        <f t="shared" ref="D116:F116" si="84">SUM(D109:D115)</f>
        <v>62372.19</v>
      </c>
      <c r="E116" s="136">
        <f t="shared" si="84"/>
        <v>1045</v>
      </c>
      <c r="F116" s="136">
        <f t="shared" si="84"/>
        <v>938</v>
      </c>
      <c r="G116" s="137">
        <f t="shared" si="1"/>
        <v>1.1140724946695095</v>
      </c>
      <c r="H116" s="138">
        <f t="shared" si="2"/>
        <v>59.686306220095695</v>
      </c>
      <c r="I116" s="138">
        <f t="shared" si="3"/>
        <v>53.574885391817958</v>
      </c>
      <c r="J116" s="136">
        <f>SUM(J109:J115)</f>
        <v>4699</v>
      </c>
      <c r="K116" s="139">
        <f t="shared" si="4"/>
        <v>0.22238774207278145</v>
      </c>
      <c r="L116" s="135">
        <f t="shared" ref="L116:O116" si="85">SUM(L109:L115)</f>
        <v>7286.29</v>
      </c>
      <c r="M116" s="256">
        <f t="shared" si="85"/>
        <v>1045636</v>
      </c>
      <c r="N116" s="136">
        <f t="shared" si="85"/>
        <v>280</v>
      </c>
      <c r="O116" s="135">
        <f t="shared" si="85"/>
        <v>19118.870000000003</v>
      </c>
      <c r="P116" s="258">
        <f t="shared" si="5"/>
        <v>0.38110463641418135</v>
      </c>
      <c r="Q116" s="306">
        <f t="shared" si="6"/>
        <v>2.6239512838495314</v>
      </c>
      <c r="R116" s="258">
        <f t="shared" si="7"/>
        <v>0.11681953126866317</v>
      </c>
      <c r="S116" s="139">
        <f t="shared" si="8"/>
        <v>0.30652875905110921</v>
      </c>
      <c r="T116" s="261">
        <f>SUM(T109:T115)</f>
        <v>43253.32</v>
      </c>
      <c r="U116" s="307">
        <f t="shared" si="10"/>
        <v>26.022464285714285</v>
      </c>
      <c r="V116" s="145">
        <f t="shared" ref="V116:W116" si="86">IFERROR((D116-#REF!)/D116,)</f>
        <v>0</v>
      </c>
      <c r="W116" s="145">
        <f t="shared" si="86"/>
        <v>0</v>
      </c>
      <c r="X116" s="145">
        <f t="shared" ref="X116:Y116" si="87">IFERROR((D116-#REF!)/D116,)</f>
        <v>0</v>
      </c>
      <c r="Y116" s="143">
        <f t="shared" si="87"/>
        <v>0</v>
      </c>
      <c r="Z116" s="67"/>
    </row>
    <row r="117" spans="1:26" ht="14" hidden="1" outlineLevel="1" x14ac:dyDescent="0.2">
      <c r="A117" s="52" t="str">
        <f t="shared" si="83"/>
        <v>3-2025</v>
      </c>
      <c r="B117" s="53">
        <v>45732</v>
      </c>
      <c r="C117" s="54" t="s">
        <v>32</v>
      </c>
      <c r="D117" s="55">
        <v>419.7</v>
      </c>
      <c r="E117" s="56">
        <v>6</v>
      </c>
      <c r="F117" s="56">
        <v>6</v>
      </c>
      <c r="G117" s="57">
        <f t="shared" si="1"/>
        <v>1</v>
      </c>
      <c r="H117" s="58">
        <f t="shared" si="2"/>
        <v>69.95</v>
      </c>
      <c r="I117" s="58">
        <f t="shared" si="3"/>
        <v>69.95</v>
      </c>
      <c r="J117" s="56">
        <v>42</v>
      </c>
      <c r="K117" s="59">
        <f t="shared" si="4"/>
        <v>0.14285714285714285</v>
      </c>
      <c r="L117" s="55">
        <v>51.43</v>
      </c>
      <c r="M117" s="89">
        <v>4977</v>
      </c>
      <c r="N117" s="56">
        <v>0</v>
      </c>
      <c r="O117" s="60">
        <v>0</v>
      </c>
      <c r="P117" s="61" t="e">
        <f t="shared" si="5"/>
        <v>#DIV/0!</v>
      </c>
      <c r="Q117" s="62">
        <f t="shared" si="6"/>
        <v>0</v>
      </c>
      <c r="R117" s="61">
        <f t="shared" si="7"/>
        <v>0.12253990945913748</v>
      </c>
      <c r="S117" s="59">
        <f t="shared" si="8"/>
        <v>0</v>
      </c>
      <c r="T117" s="63">
        <f t="shared" ref="T117:T123" si="88">D117-O117</f>
        <v>419.7</v>
      </c>
      <c r="U117" s="64" t="e">
        <f t="shared" si="10"/>
        <v>#DIV/0!</v>
      </c>
      <c r="V117" s="65"/>
      <c r="W117" s="65"/>
      <c r="X117" s="65"/>
      <c r="Y117" s="65"/>
      <c r="Z117" s="66"/>
    </row>
    <row r="118" spans="1:26" ht="14" hidden="1" outlineLevel="1" x14ac:dyDescent="0.2">
      <c r="A118" s="67">
        <f t="shared" si="83"/>
        <v>0</v>
      </c>
      <c r="B118" s="68"/>
      <c r="C118" s="54" t="s">
        <v>33</v>
      </c>
      <c r="D118" s="69">
        <v>14678.5</v>
      </c>
      <c r="E118" s="56">
        <v>213</v>
      </c>
      <c r="F118" s="56">
        <v>200</v>
      </c>
      <c r="G118" s="57">
        <f t="shared" si="1"/>
        <v>1.0649999999999999</v>
      </c>
      <c r="H118" s="58">
        <f t="shared" si="2"/>
        <v>68.913145539906097</v>
      </c>
      <c r="I118" s="58">
        <f t="shared" si="3"/>
        <v>64.707178910709956</v>
      </c>
      <c r="J118" s="89">
        <v>1629</v>
      </c>
      <c r="K118" s="59">
        <f t="shared" si="4"/>
        <v>0.13075506445672191</v>
      </c>
      <c r="L118" s="69">
        <v>1566.8</v>
      </c>
      <c r="M118" s="89">
        <v>197151</v>
      </c>
      <c r="N118" s="56">
        <v>67</v>
      </c>
      <c r="O118" s="70">
        <v>4966</v>
      </c>
      <c r="P118" s="61">
        <f t="shared" si="5"/>
        <v>0.31550543697140554</v>
      </c>
      <c r="Q118" s="62">
        <f t="shared" si="6"/>
        <v>3.1695174878733727</v>
      </c>
      <c r="R118" s="61">
        <f t="shared" si="7"/>
        <v>0.10674115202507067</v>
      </c>
      <c r="S118" s="59">
        <f t="shared" si="8"/>
        <v>0.33831794801921178</v>
      </c>
      <c r="T118" s="71">
        <f t="shared" si="88"/>
        <v>9712.5</v>
      </c>
      <c r="U118" s="64">
        <f t="shared" si="10"/>
        <v>23.38507462686567</v>
      </c>
      <c r="V118" s="65"/>
      <c r="W118" s="65"/>
      <c r="X118" s="65"/>
      <c r="Y118" s="65"/>
      <c r="Z118" s="66"/>
    </row>
    <row r="119" spans="1:26" ht="14" hidden="1" outlineLevel="1" x14ac:dyDescent="0.2">
      <c r="A119" s="67">
        <f t="shared" si="83"/>
        <v>0</v>
      </c>
      <c r="B119" s="68"/>
      <c r="C119" s="54" t="s">
        <v>34</v>
      </c>
      <c r="D119" s="72">
        <v>69.900000000000006</v>
      </c>
      <c r="E119" s="56">
        <v>2</v>
      </c>
      <c r="F119" s="56">
        <v>2</v>
      </c>
      <c r="G119" s="57">
        <f t="shared" si="1"/>
        <v>1</v>
      </c>
      <c r="H119" s="58">
        <f t="shared" si="2"/>
        <v>34.950000000000003</v>
      </c>
      <c r="I119" s="58">
        <f t="shared" si="3"/>
        <v>34.950000000000003</v>
      </c>
      <c r="J119" s="56">
        <v>106</v>
      </c>
      <c r="K119" s="59">
        <f t="shared" si="4"/>
        <v>1.8867924528301886E-2</v>
      </c>
      <c r="L119" s="72">
        <v>28.27</v>
      </c>
      <c r="M119" s="89">
        <v>493</v>
      </c>
      <c r="N119" s="56">
        <v>0</v>
      </c>
      <c r="O119" s="73" t="s">
        <v>64</v>
      </c>
      <c r="P119" s="61" t="e">
        <f t="shared" si="5"/>
        <v>#VALUE!</v>
      </c>
      <c r="Q119" s="62" t="e">
        <f t="shared" si="6"/>
        <v>#VALUE!</v>
      </c>
      <c r="R119" s="61">
        <f t="shared" si="7"/>
        <v>0.40443490701001428</v>
      </c>
      <c r="S119" s="59" t="e">
        <f t="shared" si="8"/>
        <v>#VALUE!</v>
      </c>
      <c r="T119" s="74" t="e">
        <f t="shared" si="88"/>
        <v>#VALUE!</v>
      </c>
      <c r="U119" s="64" t="e">
        <f t="shared" si="10"/>
        <v>#DIV/0!</v>
      </c>
      <c r="V119" s="65"/>
      <c r="W119" s="65"/>
      <c r="X119" s="65"/>
      <c r="Y119" s="65"/>
      <c r="Z119" s="66"/>
    </row>
    <row r="120" spans="1:26" ht="14" hidden="1" outlineLevel="1" x14ac:dyDescent="0.2">
      <c r="A120" s="67">
        <f t="shared" si="83"/>
        <v>0</v>
      </c>
      <c r="B120" s="68"/>
      <c r="C120" s="54" t="s">
        <v>35</v>
      </c>
      <c r="D120" s="75">
        <v>9436.3799999999992</v>
      </c>
      <c r="E120" s="56">
        <v>150</v>
      </c>
      <c r="F120" s="56">
        <v>139</v>
      </c>
      <c r="G120" s="57">
        <f t="shared" si="1"/>
        <v>1.079136690647482</v>
      </c>
      <c r="H120" s="58">
        <f t="shared" si="2"/>
        <v>62.909199999999991</v>
      </c>
      <c r="I120" s="58">
        <f t="shared" si="3"/>
        <v>58.29585866666666</v>
      </c>
      <c r="J120" s="89">
        <v>771</v>
      </c>
      <c r="K120" s="59">
        <f t="shared" si="4"/>
        <v>0.19455252918287938</v>
      </c>
      <c r="L120" s="75">
        <v>1278.0899999999999</v>
      </c>
      <c r="M120" s="89">
        <v>167378</v>
      </c>
      <c r="N120" s="56">
        <v>50</v>
      </c>
      <c r="O120" s="76">
        <v>3457.2</v>
      </c>
      <c r="P120" s="61">
        <f t="shared" si="5"/>
        <v>0.36968934397778547</v>
      </c>
      <c r="Q120" s="62">
        <f t="shared" si="6"/>
        <v>2.7049738281341691</v>
      </c>
      <c r="R120" s="61">
        <f t="shared" si="7"/>
        <v>0.13544282871185773</v>
      </c>
      <c r="S120" s="59">
        <f t="shared" si="8"/>
        <v>0.36636930687403435</v>
      </c>
      <c r="T120" s="77">
        <f t="shared" si="88"/>
        <v>5979.1799999999994</v>
      </c>
      <c r="U120" s="64">
        <f t="shared" si="10"/>
        <v>25.561799999999998</v>
      </c>
      <c r="V120" s="65"/>
      <c r="W120" s="65"/>
      <c r="X120" s="65"/>
      <c r="Y120" s="65"/>
      <c r="Z120" s="66"/>
    </row>
    <row r="121" spans="1:26" ht="14" hidden="1" outlineLevel="1" x14ac:dyDescent="0.2">
      <c r="A121" s="67"/>
      <c r="B121" s="68"/>
      <c r="C121" s="54" t="s">
        <v>36</v>
      </c>
      <c r="D121" s="78">
        <v>33275</v>
      </c>
      <c r="E121" s="56">
        <v>569</v>
      </c>
      <c r="F121" s="56">
        <v>520</v>
      </c>
      <c r="G121" s="57">
        <f t="shared" si="1"/>
        <v>1.0942307692307693</v>
      </c>
      <c r="H121" s="58">
        <f t="shared" si="2"/>
        <v>58.479789103690685</v>
      </c>
      <c r="I121" s="58">
        <f t="shared" si="3"/>
        <v>53.443743996342974</v>
      </c>
      <c r="J121" s="89">
        <v>2051</v>
      </c>
      <c r="K121" s="59">
        <f t="shared" si="4"/>
        <v>0.27742564602632863</v>
      </c>
      <c r="L121" s="78">
        <v>4048.87</v>
      </c>
      <c r="M121" s="89">
        <v>469264</v>
      </c>
      <c r="N121" s="56">
        <v>157</v>
      </c>
      <c r="O121" s="79">
        <v>9672.9</v>
      </c>
      <c r="P121" s="61">
        <f t="shared" si="5"/>
        <v>0.41857870959071219</v>
      </c>
      <c r="Q121" s="62">
        <f t="shared" si="6"/>
        <v>2.3890369411712404</v>
      </c>
      <c r="R121" s="61">
        <f t="shared" si="7"/>
        <v>0.12167903831705484</v>
      </c>
      <c r="S121" s="59">
        <f t="shared" si="8"/>
        <v>0.29069571750563483</v>
      </c>
      <c r="T121" s="80">
        <f t="shared" si="88"/>
        <v>23602.1</v>
      </c>
      <c r="U121" s="64">
        <f t="shared" si="10"/>
        <v>25.788980891719746</v>
      </c>
      <c r="V121" s="65"/>
      <c r="W121" s="65"/>
      <c r="X121" s="65"/>
      <c r="Y121" s="65"/>
      <c r="Z121" s="66"/>
    </row>
    <row r="122" spans="1:26" ht="14" hidden="1" outlineLevel="1" x14ac:dyDescent="0.2">
      <c r="A122" s="81"/>
      <c r="B122" s="82"/>
      <c r="C122" s="83" t="s">
        <v>37</v>
      </c>
      <c r="D122" s="55">
        <v>1806</v>
      </c>
      <c r="E122" s="56">
        <v>50</v>
      </c>
      <c r="F122" s="56">
        <v>43</v>
      </c>
      <c r="G122" s="57">
        <f t="shared" si="1"/>
        <v>1.1627906976744187</v>
      </c>
      <c r="H122" s="58">
        <f t="shared" si="2"/>
        <v>36.119999999999997</v>
      </c>
      <c r="I122" s="58">
        <f t="shared" si="3"/>
        <v>31.063199999999995</v>
      </c>
      <c r="J122" s="56">
        <v>132</v>
      </c>
      <c r="K122" s="59">
        <f t="shared" si="4"/>
        <v>0.37878787878787878</v>
      </c>
      <c r="L122" s="55">
        <v>145.06</v>
      </c>
      <c r="M122" s="89">
        <v>58479</v>
      </c>
      <c r="N122" s="56">
        <v>5</v>
      </c>
      <c r="O122" s="60">
        <v>216</v>
      </c>
      <c r="P122" s="61">
        <f t="shared" si="5"/>
        <v>0.6715740740740741</v>
      </c>
      <c r="Q122" s="62">
        <f t="shared" si="6"/>
        <v>1.4890390183372397</v>
      </c>
      <c r="R122" s="61">
        <f t="shared" si="7"/>
        <v>8.0321151716500561E-2</v>
      </c>
      <c r="S122" s="59">
        <f t="shared" si="8"/>
        <v>0.11960132890365449</v>
      </c>
      <c r="T122" s="63">
        <f t="shared" si="88"/>
        <v>1590</v>
      </c>
      <c r="U122" s="64">
        <f t="shared" si="10"/>
        <v>29.012</v>
      </c>
      <c r="V122" s="84"/>
      <c r="W122" s="84"/>
      <c r="X122" s="84"/>
      <c r="Y122" s="85"/>
      <c r="Z122" s="86"/>
    </row>
    <row r="123" spans="1:26" ht="14" hidden="1" outlineLevel="1" x14ac:dyDescent="0.2">
      <c r="A123" s="52" t="str">
        <f t="shared" ref="A123:A128" si="89">IFERROR(IF(B123&gt;0,MONTH(B123)&amp;"-"&amp;YEAR(B123),B123),)</f>
        <v>3-2025</v>
      </c>
      <c r="B123" s="53">
        <v>45738</v>
      </c>
      <c r="C123" s="54" t="s">
        <v>38</v>
      </c>
      <c r="D123" s="87">
        <v>0</v>
      </c>
      <c r="E123" s="56">
        <v>0</v>
      </c>
      <c r="F123" s="56">
        <v>0</v>
      </c>
      <c r="G123" s="57" t="e">
        <f t="shared" si="1"/>
        <v>#DIV/0!</v>
      </c>
      <c r="H123" s="58" t="e">
        <f t="shared" si="2"/>
        <v>#DIV/0!</v>
      </c>
      <c r="I123" s="58" t="e">
        <f t="shared" si="3"/>
        <v>#DIV/0!</v>
      </c>
      <c r="J123" s="56">
        <v>0</v>
      </c>
      <c r="K123" s="59" t="e">
        <f t="shared" si="4"/>
        <v>#DIV/0!</v>
      </c>
      <c r="L123" s="87">
        <v>0</v>
      </c>
      <c r="M123" s="89">
        <v>0</v>
      </c>
      <c r="N123" s="56">
        <v>0</v>
      </c>
      <c r="O123" s="88">
        <v>0</v>
      </c>
      <c r="P123" s="61" t="e">
        <f t="shared" si="5"/>
        <v>#DIV/0!</v>
      </c>
      <c r="Q123" s="62" t="e">
        <f t="shared" si="6"/>
        <v>#DIV/0!</v>
      </c>
      <c r="R123" s="61" t="e">
        <f t="shared" si="7"/>
        <v>#DIV/0!</v>
      </c>
      <c r="S123" s="59" t="e">
        <f t="shared" si="8"/>
        <v>#DIV/0!</v>
      </c>
      <c r="T123" s="63">
        <f t="shared" si="88"/>
        <v>0</v>
      </c>
      <c r="U123" s="64" t="e">
        <f t="shared" si="10"/>
        <v>#DIV/0!</v>
      </c>
      <c r="V123" s="65"/>
      <c r="W123" s="65"/>
      <c r="X123" s="65"/>
      <c r="Y123" s="65"/>
      <c r="Z123" s="66"/>
    </row>
    <row r="124" spans="1:26" ht="14" collapsed="1" x14ac:dyDescent="0.2">
      <c r="A124" s="81">
        <f t="shared" si="89"/>
        <v>0</v>
      </c>
      <c r="B124" s="95" t="s">
        <v>65</v>
      </c>
      <c r="C124" s="134"/>
      <c r="D124" s="135">
        <f t="shared" ref="D124:F124" si="90">SUM(D117:D123)</f>
        <v>59685.479999999996</v>
      </c>
      <c r="E124" s="136">
        <f t="shared" si="90"/>
        <v>990</v>
      </c>
      <c r="F124" s="136">
        <f t="shared" si="90"/>
        <v>910</v>
      </c>
      <c r="G124" s="137">
        <f t="shared" si="1"/>
        <v>1.0879120879120878</v>
      </c>
      <c r="H124" s="138">
        <f t="shared" si="2"/>
        <v>60.288363636363634</v>
      </c>
      <c r="I124" s="138">
        <f t="shared" si="3"/>
        <v>55.416576675849406</v>
      </c>
      <c r="J124" s="136">
        <f>SUM(J117:J123)</f>
        <v>4731</v>
      </c>
      <c r="K124" s="139">
        <f t="shared" si="4"/>
        <v>0.20925808497146481</v>
      </c>
      <c r="L124" s="135">
        <f t="shared" ref="L124:O124" si="91">SUM(L117:L123)</f>
        <v>7118.52</v>
      </c>
      <c r="M124" s="256">
        <f t="shared" si="91"/>
        <v>897742</v>
      </c>
      <c r="N124" s="136">
        <f t="shared" si="91"/>
        <v>279</v>
      </c>
      <c r="O124" s="135">
        <f t="shared" si="91"/>
        <v>18312.099999999999</v>
      </c>
      <c r="P124" s="258">
        <f t="shared" si="5"/>
        <v>0.38873313273737042</v>
      </c>
      <c r="Q124" s="306">
        <f t="shared" si="6"/>
        <v>2.5724588819024174</v>
      </c>
      <c r="R124" s="258">
        <f t="shared" si="7"/>
        <v>0.11926719865535136</v>
      </c>
      <c r="S124" s="139">
        <f t="shared" si="8"/>
        <v>0.30680996450057868</v>
      </c>
      <c r="T124" s="261" t="e">
        <f>SUM(T117:T123)</f>
        <v>#VALUE!</v>
      </c>
      <c r="U124" s="307">
        <f t="shared" si="10"/>
        <v>25.514408602150539</v>
      </c>
      <c r="V124" s="145">
        <f t="shared" ref="V124:W124" si="92">IFERROR((D124-#REF!)/D124,)</f>
        <v>0</v>
      </c>
      <c r="W124" s="145">
        <f t="shared" si="92"/>
        <v>0</v>
      </c>
      <c r="X124" s="145">
        <f t="shared" ref="X124:Y124" si="93">IFERROR((D124-#REF!)/D124,)</f>
        <v>0</v>
      </c>
      <c r="Y124" s="143">
        <f t="shared" si="93"/>
        <v>0</v>
      </c>
      <c r="Z124" s="67"/>
    </row>
    <row r="125" spans="1:26" ht="14" hidden="1" outlineLevel="1" x14ac:dyDescent="0.2">
      <c r="A125" s="52" t="str">
        <f t="shared" si="89"/>
        <v>3-2025</v>
      </c>
      <c r="B125" s="53">
        <v>45739</v>
      </c>
      <c r="C125" s="54" t="s">
        <v>32</v>
      </c>
      <c r="D125" s="55">
        <v>1329.05</v>
      </c>
      <c r="E125" s="56">
        <v>19</v>
      </c>
      <c r="F125" s="56">
        <v>14</v>
      </c>
      <c r="G125" s="57">
        <f t="shared" si="1"/>
        <v>1.3571428571428572</v>
      </c>
      <c r="H125" s="58">
        <f t="shared" si="2"/>
        <v>69.95</v>
      </c>
      <c r="I125" s="58">
        <f t="shared" si="3"/>
        <v>51.542105263157893</v>
      </c>
      <c r="J125" s="56">
        <v>39</v>
      </c>
      <c r="K125" s="59">
        <f t="shared" si="4"/>
        <v>0.48717948717948717</v>
      </c>
      <c r="L125" s="55">
        <v>22.19</v>
      </c>
      <c r="M125" s="89">
        <v>5345</v>
      </c>
      <c r="N125" s="56">
        <v>0</v>
      </c>
      <c r="O125" s="60">
        <v>0</v>
      </c>
      <c r="P125" s="61" t="e">
        <f t="shared" si="5"/>
        <v>#DIV/0!</v>
      </c>
      <c r="Q125" s="62">
        <f t="shared" si="6"/>
        <v>0</v>
      </c>
      <c r="R125" s="61">
        <f t="shared" si="7"/>
        <v>1.6696136337985782E-2</v>
      </c>
      <c r="S125" s="59">
        <f t="shared" si="8"/>
        <v>0</v>
      </c>
      <c r="T125" s="63">
        <f t="shared" ref="T125:T131" si="94">D125-O125</f>
        <v>1329.05</v>
      </c>
      <c r="U125" s="64" t="e">
        <f t="shared" si="10"/>
        <v>#DIV/0!</v>
      </c>
      <c r="V125" s="65"/>
      <c r="W125" s="65"/>
      <c r="X125" s="65"/>
      <c r="Y125" s="65"/>
      <c r="Z125" s="66"/>
    </row>
    <row r="126" spans="1:26" ht="14" hidden="1" outlineLevel="1" x14ac:dyDescent="0.2">
      <c r="A126" s="67">
        <f t="shared" si="89"/>
        <v>0</v>
      </c>
      <c r="B126" s="68"/>
      <c r="C126" s="54" t="s">
        <v>33</v>
      </c>
      <c r="D126" s="69">
        <v>15577.95</v>
      </c>
      <c r="E126" s="56">
        <v>221</v>
      </c>
      <c r="F126" s="56">
        <v>208</v>
      </c>
      <c r="G126" s="57">
        <f t="shared" si="1"/>
        <v>1.0625</v>
      </c>
      <c r="H126" s="58">
        <f t="shared" si="2"/>
        <v>70.488461538461536</v>
      </c>
      <c r="I126" s="58">
        <f t="shared" si="3"/>
        <v>66.342081447963793</v>
      </c>
      <c r="J126" s="89">
        <v>1621</v>
      </c>
      <c r="K126" s="59">
        <f t="shared" si="4"/>
        <v>0.13633559531153608</v>
      </c>
      <c r="L126" s="69">
        <v>1581.74</v>
      </c>
      <c r="M126" s="89">
        <v>219259</v>
      </c>
      <c r="N126" s="56">
        <v>67</v>
      </c>
      <c r="O126" s="70">
        <v>4411.6000000000004</v>
      </c>
      <c r="P126" s="61">
        <f t="shared" si="5"/>
        <v>0.3585411188684377</v>
      </c>
      <c r="Q126" s="62">
        <f t="shared" si="6"/>
        <v>2.7890803798348656</v>
      </c>
      <c r="R126" s="61">
        <f t="shared" si="7"/>
        <v>0.10153710854123937</v>
      </c>
      <c r="S126" s="59">
        <f t="shared" si="8"/>
        <v>0.28319515725753391</v>
      </c>
      <c r="T126" s="71">
        <f t="shared" si="94"/>
        <v>11166.35</v>
      </c>
      <c r="U126" s="64">
        <f t="shared" si="10"/>
        <v>23.608059701492536</v>
      </c>
      <c r="V126" s="65"/>
      <c r="W126" s="65"/>
      <c r="X126" s="65"/>
      <c r="Y126" s="65"/>
      <c r="Z126" s="66"/>
    </row>
    <row r="127" spans="1:26" ht="14" hidden="1" outlineLevel="1" x14ac:dyDescent="0.2">
      <c r="A127" s="67">
        <f t="shared" si="89"/>
        <v>0</v>
      </c>
      <c r="B127" s="68"/>
      <c r="C127" s="54" t="s">
        <v>34</v>
      </c>
      <c r="D127" s="72">
        <v>0</v>
      </c>
      <c r="E127" s="56">
        <v>0</v>
      </c>
      <c r="F127" s="56">
        <v>0</v>
      </c>
      <c r="G127" s="57" t="e">
        <f t="shared" si="1"/>
        <v>#DIV/0!</v>
      </c>
      <c r="H127" s="58" t="e">
        <f t="shared" si="2"/>
        <v>#DIV/0!</v>
      </c>
      <c r="I127" s="58" t="e">
        <f t="shared" si="3"/>
        <v>#DIV/0!</v>
      </c>
      <c r="J127" s="56">
        <v>105</v>
      </c>
      <c r="K127" s="59">
        <f t="shared" si="4"/>
        <v>0</v>
      </c>
      <c r="L127" s="72">
        <v>13.82</v>
      </c>
      <c r="M127" s="89">
        <v>517</v>
      </c>
      <c r="N127" s="56">
        <v>0</v>
      </c>
      <c r="O127" s="73">
        <v>0</v>
      </c>
      <c r="P127" s="61" t="e">
        <f t="shared" si="5"/>
        <v>#DIV/0!</v>
      </c>
      <c r="Q127" s="62">
        <f t="shared" si="6"/>
        <v>0</v>
      </c>
      <c r="R127" s="61" t="e">
        <f t="shared" si="7"/>
        <v>#DIV/0!</v>
      </c>
      <c r="S127" s="59" t="e">
        <f t="shared" si="8"/>
        <v>#DIV/0!</v>
      </c>
      <c r="T127" s="74">
        <f t="shared" si="94"/>
        <v>0</v>
      </c>
      <c r="U127" s="64" t="e">
        <f t="shared" si="10"/>
        <v>#DIV/0!</v>
      </c>
      <c r="V127" s="65"/>
      <c r="W127" s="65"/>
      <c r="X127" s="65"/>
      <c r="Y127" s="65"/>
      <c r="Z127" s="66"/>
    </row>
    <row r="128" spans="1:26" ht="14" hidden="1" outlineLevel="1" x14ac:dyDescent="0.2">
      <c r="A128" s="67">
        <f t="shared" si="89"/>
        <v>0</v>
      </c>
      <c r="B128" s="68"/>
      <c r="C128" s="54" t="s">
        <v>35</v>
      </c>
      <c r="D128" s="75">
        <v>9547.3700000000008</v>
      </c>
      <c r="E128" s="56">
        <v>150</v>
      </c>
      <c r="F128" s="56">
        <v>136</v>
      </c>
      <c r="G128" s="57">
        <f t="shared" si="1"/>
        <v>1.1029411764705883</v>
      </c>
      <c r="H128" s="58">
        <f t="shared" si="2"/>
        <v>63.649133333333339</v>
      </c>
      <c r="I128" s="58">
        <f t="shared" si="3"/>
        <v>57.708547555555555</v>
      </c>
      <c r="J128" s="89">
        <v>725</v>
      </c>
      <c r="K128" s="59">
        <f t="shared" si="4"/>
        <v>0.20689655172413793</v>
      </c>
      <c r="L128" s="75">
        <v>1336.04</v>
      </c>
      <c r="M128" s="89">
        <v>191857</v>
      </c>
      <c r="N128" s="56">
        <v>43</v>
      </c>
      <c r="O128" s="76">
        <v>3025.59</v>
      </c>
      <c r="P128" s="61">
        <f t="shared" si="5"/>
        <v>0.44157998935744758</v>
      </c>
      <c r="Q128" s="62">
        <f t="shared" si="6"/>
        <v>2.2645953713960663</v>
      </c>
      <c r="R128" s="61">
        <f t="shared" si="7"/>
        <v>0.13993801434321701</v>
      </c>
      <c r="S128" s="59">
        <f t="shared" si="8"/>
        <v>0.31690297956400559</v>
      </c>
      <c r="T128" s="77">
        <f t="shared" si="94"/>
        <v>6521.7800000000007</v>
      </c>
      <c r="U128" s="64">
        <f t="shared" si="10"/>
        <v>31.070697674418604</v>
      </c>
      <c r="V128" s="65"/>
      <c r="W128" s="65"/>
      <c r="X128" s="65"/>
      <c r="Y128" s="65"/>
      <c r="Z128" s="66"/>
    </row>
    <row r="129" spans="1:26" ht="14" hidden="1" outlineLevel="1" x14ac:dyDescent="0.2">
      <c r="A129" s="67"/>
      <c r="B129" s="68"/>
      <c r="C129" s="54" t="s">
        <v>36</v>
      </c>
      <c r="D129" s="78">
        <v>30776</v>
      </c>
      <c r="E129" s="56">
        <v>525</v>
      </c>
      <c r="F129" s="56">
        <v>478</v>
      </c>
      <c r="G129" s="57">
        <f t="shared" si="1"/>
        <v>1.098326359832636</v>
      </c>
      <c r="H129" s="58">
        <f t="shared" si="2"/>
        <v>58.620952380952382</v>
      </c>
      <c r="I129" s="58">
        <f t="shared" si="3"/>
        <v>53.372981405895686</v>
      </c>
      <c r="J129" s="89">
        <v>1917</v>
      </c>
      <c r="K129" s="59">
        <f t="shared" si="4"/>
        <v>0.27386541471048514</v>
      </c>
      <c r="L129" s="78">
        <v>3973.73</v>
      </c>
      <c r="M129" s="89">
        <v>473013</v>
      </c>
      <c r="N129" s="56">
        <v>137</v>
      </c>
      <c r="O129" s="79">
        <v>8826</v>
      </c>
      <c r="P129" s="61">
        <f t="shared" si="5"/>
        <v>0.45023000226603216</v>
      </c>
      <c r="Q129" s="62">
        <f t="shared" si="6"/>
        <v>2.2210869887989371</v>
      </c>
      <c r="R129" s="61">
        <f t="shared" si="7"/>
        <v>0.12911781907980244</v>
      </c>
      <c r="S129" s="59">
        <f t="shared" si="8"/>
        <v>0.28678190798024433</v>
      </c>
      <c r="T129" s="80">
        <f t="shared" si="94"/>
        <v>21950</v>
      </c>
      <c r="U129" s="64">
        <f t="shared" si="10"/>
        <v>29.005328467153284</v>
      </c>
      <c r="V129" s="65"/>
      <c r="W129" s="65"/>
      <c r="X129" s="65"/>
      <c r="Y129" s="65"/>
      <c r="Z129" s="66"/>
    </row>
    <row r="130" spans="1:26" ht="14" hidden="1" outlineLevel="1" x14ac:dyDescent="0.2">
      <c r="A130" s="81"/>
      <c r="B130" s="82"/>
      <c r="C130" s="83" t="s">
        <v>37</v>
      </c>
      <c r="D130" s="55">
        <v>258</v>
      </c>
      <c r="E130" s="56">
        <v>7</v>
      </c>
      <c r="F130" s="56">
        <v>6</v>
      </c>
      <c r="G130" s="57">
        <f t="shared" si="1"/>
        <v>1.1666666666666667</v>
      </c>
      <c r="H130" s="58">
        <f t="shared" si="2"/>
        <v>36.857142857142854</v>
      </c>
      <c r="I130" s="58">
        <f t="shared" si="3"/>
        <v>31.591836734693874</v>
      </c>
      <c r="J130" s="56">
        <v>67</v>
      </c>
      <c r="K130" s="59">
        <f t="shared" si="4"/>
        <v>0.1044776119402985</v>
      </c>
      <c r="L130" s="55">
        <v>75.63</v>
      </c>
      <c r="M130" s="89">
        <v>9203</v>
      </c>
      <c r="N130" s="56">
        <v>0</v>
      </c>
      <c r="O130" s="60">
        <v>0</v>
      </c>
      <c r="P130" s="61" t="e">
        <f t="shared" si="5"/>
        <v>#DIV/0!</v>
      </c>
      <c r="Q130" s="62">
        <f t="shared" si="6"/>
        <v>0</v>
      </c>
      <c r="R130" s="61">
        <f t="shared" si="7"/>
        <v>0.29313953488372091</v>
      </c>
      <c r="S130" s="59">
        <f t="shared" si="8"/>
        <v>0</v>
      </c>
      <c r="T130" s="63">
        <f t="shared" si="94"/>
        <v>258</v>
      </c>
      <c r="U130" s="64" t="e">
        <f t="shared" si="10"/>
        <v>#DIV/0!</v>
      </c>
      <c r="V130" s="84"/>
      <c r="W130" s="84"/>
      <c r="X130" s="84"/>
      <c r="Y130" s="85"/>
      <c r="Z130" s="86"/>
    </row>
    <row r="131" spans="1:26" ht="14" hidden="1" outlineLevel="1" x14ac:dyDescent="0.2">
      <c r="A131" s="52" t="str">
        <f t="shared" ref="A131:A136" si="95">IFERROR(IF(B131&gt;0,MONTH(B131)&amp;"-"&amp;YEAR(B131),B131),)</f>
        <v>3-2025</v>
      </c>
      <c r="B131" s="53">
        <v>45745</v>
      </c>
      <c r="C131" s="54" t="s">
        <v>38</v>
      </c>
      <c r="D131" s="87">
        <v>0</v>
      </c>
      <c r="E131" s="56">
        <v>0</v>
      </c>
      <c r="F131" s="56">
        <v>0</v>
      </c>
      <c r="G131" s="57" t="e">
        <f t="shared" si="1"/>
        <v>#DIV/0!</v>
      </c>
      <c r="H131" s="58" t="e">
        <f t="shared" si="2"/>
        <v>#DIV/0!</v>
      </c>
      <c r="I131" s="58" t="e">
        <f t="shared" si="3"/>
        <v>#DIV/0!</v>
      </c>
      <c r="J131" s="56">
        <v>0</v>
      </c>
      <c r="K131" s="59" t="e">
        <f t="shared" si="4"/>
        <v>#DIV/0!</v>
      </c>
      <c r="L131" s="87">
        <v>0</v>
      </c>
      <c r="M131" s="89">
        <v>0</v>
      </c>
      <c r="N131" s="56">
        <v>0</v>
      </c>
      <c r="O131" s="88">
        <v>0</v>
      </c>
      <c r="P131" s="61" t="e">
        <f t="shared" si="5"/>
        <v>#DIV/0!</v>
      </c>
      <c r="Q131" s="62" t="e">
        <f t="shared" si="6"/>
        <v>#DIV/0!</v>
      </c>
      <c r="R131" s="61" t="e">
        <f t="shared" si="7"/>
        <v>#DIV/0!</v>
      </c>
      <c r="S131" s="59" t="e">
        <f t="shared" si="8"/>
        <v>#DIV/0!</v>
      </c>
      <c r="T131" s="63">
        <f t="shared" si="94"/>
        <v>0</v>
      </c>
      <c r="U131" s="64" t="e">
        <f t="shared" si="10"/>
        <v>#DIV/0!</v>
      </c>
      <c r="V131" s="65"/>
      <c r="W131" s="65"/>
      <c r="X131" s="65"/>
      <c r="Y131" s="65"/>
      <c r="Z131" s="66"/>
    </row>
    <row r="132" spans="1:26" ht="14" collapsed="1" x14ac:dyDescent="0.2">
      <c r="A132" s="81">
        <f t="shared" si="95"/>
        <v>0</v>
      </c>
      <c r="B132" s="95" t="s">
        <v>66</v>
      </c>
      <c r="C132" s="134"/>
      <c r="D132" s="135">
        <f t="shared" ref="D132:F132" si="96">SUM(D125:D131)</f>
        <v>57488.37</v>
      </c>
      <c r="E132" s="136">
        <f t="shared" si="96"/>
        <v>922</v>
      </c>
      <c r="F132" s="136">
        <f t="shared" si="96"/>
        <v>842</v>
      </c>
      <c r="G132" s="137">
        <f t="shared" si="1"/>
        <v>1.0950118764845607</v>
      </c>
      <c r="H132" s="138">
        <f t="shared" si="2"/>
        <v>62.351811279826464</v>
      </c>
      <c r="I132" s="138">
        <f t="shared" si="3"/>
        <v>56.941675810861042</v>
      </c>
      <c r="J132" s="136">
        <f>SUM(J125:J131)</f>
        <v>4474</v>
      </c>
      <c r="K132" s="139">
        <f t="shared" si="4"/>
        <v>0.20607957085382209</v>
      </c>
      <c r="L132" s="135">
        <f t="shared" ref="L132:O132" si="97">SUM(L125:L131)</f>
        <v>7003.1500000000005</v>
      </c>
      <c r="M132" s="256">
        <f t="shared" si="97"/>
        <v>899194</v>
      </c>
      <c r="N132" s="136">
        <f t="shared" si="97"/>
        <v>247</v>
      </c>
      <c r="O132" s="135">
        <f t="shared" si="97"/>
        <v>16263.19</v>
      </c>
      <c r="P132" s="258">
        <f t="shared" si="5"/>
        <v>0.43061355121596689</v>
      </c>
      <c r="Q132" s="306">
        <f t="shared" si="6"/>
        <v>2.3222678366163798</v>
      </c>
      <c r="R132" s="258">
        <f t="shared" si="7"/>
        <v>0.12181855216976929</v>
      </c>
      <c r="S132" s="139">
        <f t="shared" si="8"/>
        <v>0.28289530560702975</v>
      </c>
      <c r="T132" s="261">
        <f>SUM(T125:T131)</f>
        <v>41225.18</v>
      </c>
      <c r="U132" s="307">
        <f t="shared" si="10"/>
        <v>28.352834008097169</v>
      </c>
      <c r="V132" s="145">
        <f t="shared" ref="V132:W132" si="98">IFERROR((D132-#REF!)/D132,)</f>
        <v>0</v>
      </c>
      <c r="W132" s="145">
        <f t="shared" si="98"/>
        <v>0</v>
      </c>
      <c r="X132" s="145">
        <f t="shared" ref="X132:Y132" si="99">IFERROR((D132-#REF!)/D132,)</f>
        <v>0</v>
      </c>
      <c r="Y132" s="143">
        <f t="shared" si="99"/>
        <v>0</v>
      </c>
      <c r="Z132" s="67"/>
    </row>
    <row r="133" spans="1:26" ht="14" hidden="1" outlineLevel="1" x14ac:dyDescent="0.2">
      <c r="A133" s="52" t="str">
        <f t="shared" si="95"/>
        <v>3-2025</v>
      </c>
      <c r="B133" s="53">
        <v>45746</v>
      </c>
      <c r="C133" s="54" t="s">
        <v>32</v>
      </c>
      <c r="D133" s="55">
        <v>209.85</v>
      </c>
      <c r="E133" s="56">
        <v>3</v>
      </c>
      <c r="F133" s="56">
        <v>3</v>
      </c>
      <c r="G133" s="57">
        <f t="shared" si="1"/>
        <v>1</v>
      </c>
      <c r="H133" s="58">
        <f t="shared" si="2"/>
        <v>69.95</v>
      </c>
      <c r="I133" s="58">
        <f t="shared" si="3"/>
        <v>69.95</v>
      </c>
      <c r="J133" s="56">
        <v>55</v>
      </c>
      <c r="K133" s="59">
        <f t="shared" si="4"/>
        <v>5.4545454545454543E-2</v>
      </c>
      <c r="L133" s="55">
        <v>9.86</v>
      </c>
      <c r="M133" s="89">
        <v>4870</v>
      </c>
      <c r="N133" s="56">
        <v>0</v>
      </c>
      <c r="O133" s="60">
        <v>0</v>
      </c>
      <c r="P133" s="61" t="e">
        <f t="shared" si="5"/>
        <v>#DIV/0!</v>
      </c>
      <c r="Q133" s="62">
        <f t="shared" si="6"/>
        <v>0</v>
      </c>
      <c r="R133" s="61">
        <f t="shared" si="7"/>
        <v>4.6985942339766495E-2</v>
      </c>
      <c r="S133" s="59">
        <f t="shared" si="8"/>
        <v>0</v>
      </c>
      <c r="T133" s="63">
        <f t="shared" ref="T133:T140" si="100">D133-O133</f>
        <v>209.85</v>
      </c>
      <c r="U133" s="64" t="e">
        <f t="shared" si="10"/>
        <v>#DIV/0!</v>
      </c>
      <c r="V133" s="65"/>
      <c r="W133" s="65"/>
      <c r="X133" s="65"/>
      <c r="Y133" s="65"/>
      <c r="Z133" s="66"/>
    </row>
    <row r="134" spans="1:26" ht="14" hidden="1" outlineLevel="1" x14ac:dyDescent="0.2">
      <c r="A134" s="67">
        <f t="shared" si="95"/>
        <v>0</v>
      </c>
      <c r="B134" s="68"/>
      <c r="C134" s="54" t="s">
        <v>33</v>
      </c>
      <c r="D134" s="69">
        <v>13619.65</v>
      </c>
      <c r="E134" s="56">
        <v>196</v>
      </c>
      <c r="F134" s="56">
        <v>182</v>
      </c>
      <c r="G134" s="57">
        <f t="shared" si="1"/>
        <v>1.0769230769230769</v>
      </c>
      <c r="H134" s="58">
        <f t="shared" si="2"/>
        <v>69.488010204081633</v>
      </c>
      <c r="I134" s="58">
        <f t="shared" si="3"/>
        <v>64.524580903790095</v>
      </c>
      <c r="J134" s="89">
        <v>1326</v>
      </c>
      <c r="K134" s="59">
        <f t="shared" si="4"/>
        <v>0.14781297134238311</v>
      </c>
      <c r="L134" s="69">
        <v>1339.48</v>
      </c>
      <c r="M134" s="89">
        <v>204115</v>
      </c>
      <c r="N134" s="56">
        <v>57</v>
      </c>
      <c r="O134" s="70">
        <v>4406.6000000000004</v>
      </c>
      <c r="P134" s="61">
        <f t="shared" si="5"/>
        <v>0.30397131575364222</v>
      </c>
      <c r="Q134" s="62">
        <f t="shared" si="6"/>
        <v>3.2897840953205724</v>
      </c>
      <c r="R134" s="61">
        <f t="shared" si="7"/>
        <v>9.8349076518119041E-2</v>
      </c>
      <c r="S134" s="59">
        <f t="shared" si="8"/>
        <v>0.32354722771877403</v>
      </c>
      <c r="T134" s="71">
        <f t="shared" si="100"/>
        <v>9213.0499999999993</v>
      </c>
      <c r="U134" s="64">
        <f t="shared" si="10"/>
        <v>23.499649122807018</v>
      </c>
      <c r="V134" s="65"/>
      <c r="W134" s="65"/>
      <c r="X134" s="65"/>
      <c r="Y134" s="65"/>
      <c r="Z134" s="66"/>
    </row>
    <row r="135" spans="1:26" ht="14" hidden="1" outlineLevel="1" x14ac:dyDescent="0.2">
      <c r="A135" s="67">
        <f t="shared" si="95"/>
        <v>0</v>
      </c>
      <c r="B135" s="68"/>
      <c r="C135" s="54" t="s">
        <v>34</v>
      </c>
      <c r="D135" s="72">
        <v>0</v>
      </c>
      <c r="E135" s="56">
        <v>0</v>
      </c>
      <c r="F135" s="56">
        <v>0</v>
      </c>
      <c r="G135" s="57" t="e">
        <f t="shared" si="1"/>
        <v>#DIV/0!</v>
      </c>
      <c r="H135" s="58" t="e">
        <f t="shared" si="2"/>
        <v>#DIV/0!</v>
      </c>
      <c r="I135" s="58" t="e">
        <f t="shared" si="3"/>
        <v>#DIV/0!</v>
      </c>
      <c r="J135" s="56">
        <v>120</v>
      </c>
      <c r="K135" s="59">
        <f t="shared" si="4"/>
        <v>0</v>
      </c>
      <c r="L135" s="72">
        <v>40.83</v>
      </c>
      <c r="M135" s="89">
        <v>334</v>
      </c>
      <c r="N135" s="56">
        <v>0</v>
      </c>
      <c r="O135" s="73">
        <v>0</v>
      </c>
      <c r="P135" s="61" t="e">
        <f t="shared" si="5"/>
        <v>#DIV/0!</v>
      </c>
      <c r="Q135" s="62">
        <f t="shared" si="6"/>
        <v>0</v>
      </c>
      <c r="R135" s="61" t="e">
        <f t="shared" si="7"/>
        <v>#DIV/0!</v>
      </c>
      <c r="S135" s="59" t="e">
        <f t="shared" si="8"/>
        <v>#DIV/0!</v>
      </c>
      <c r="T135" s="74">
        <f t="shared" si="100"/>
        <v>0</v>
      </c>
      <c r="U135" s="64" t="e">
        <f t="shared" si="10"/>
        <v>#DIV/0!</v>
      </c>
      <c r="V135" s="65"/>
      <c r="W135" s="65"/>
      <c r="X135" s="65"/>
      <c r="Y135" s="65"/>
      <c r="Z135" s="66"/>
    </row>
    <row r="136" spans="1:26" ht="14" hidden="1" outlineLevel="1" x14ac:dyDescent="0.2">
      <c r="A136" s="67">
        <f t="shared" si="95"/>
        <v>0</v>
      </c>
      <c r="B136" s="68"/>
      <c r="C136" s="54" t="s">
        <v>35</v>
      </c>
      <c r="D136" s="75">
        <v>11978.36</v>
      </c>
      <c r="E136" s="56">
        <v>192</v>
      </c>
      <c r="F136" s="56">
        <v>165</v>
      </c>
      <c r="G136" s="57">
        <f t="shared" si="1"/>
        <v>1.1636363636363636</v>
      </c>
      <c r="H136" s="58">
        <f t="shared" si="2"/>
        <v>62.38729166666667</v>
      </c>
      <c r="I136" s="58">
        <f t="shared" si="3"/>
        <v>53.614078776041673</v>
      </c>
      <c r="J136" s="89">
        <v>865</v>
      </c>
      <c r="K136" s="59">
        <f t="shared" si="4"/>
        <v>0.22196531791907514</v>
      </c>
      <c r="L136" s="75">
        <v>1539.41</v>
      </c>
      <c r="M136" s="89">
        <v>228060</v>
      </c>
      <c r="N136" s="56">
        <v>47</v>
      </c>
      <c r="O136" s="76">
        <v>3317.35</v>
      </c>
      <c r="P136" s="61">
        <f t="shared" si="5"/>
        <v>0.46404811069076224</v>
      </c>
      <c r="Q136" s="62">
        <f t="shared" si="6"/>
        <v>2.1549489739575551</v>
      </c>
      <c r="R136" s="61">
        <f t="shared" si="7"/>
        <v>0.12851592371576742</v>
      </c>
      <c r="S136" s="59">
        <f t="shared" si="8"/>
        <v>0.27694525794850045</v>
      </c>
      <c r="T136" s="77">
        <f t="shared" si="100"/>
        <v>8661.01</v>
      </c>
      <c r="U136" s="64">
        <f t="shared" si="10"/>
        <v>32.753404255319154</v>
      </c>
      <c r="V136" s="65"/>
      <c r="W136" s="65"/>
      <c r="X136" s="65"/>
      <c r="Y136" s="65"/>
      <c r="Z136" s="66"/>
    </row>
    <row r="137" spans="1:26" ht="14" hidden="1" outlineLevel="1" x14ac:dyDescent="0.2">
      <c r="A137" s="67"/>
      <c r="B137" s="68"/>
      <c r="C137" s="54" t="s">
        <v>36</v>
      </c>
      <c r="D137" s="78">
        <v>34880</v>
      </c>
      <c r="E137" s="56">
        <v>597</v>
      </c>
      <c r="F137" s="56">
        <v>531</v>
      </c>
      <c r="G137" s="57">
        <f t="shared" si="1"/>
        <v>1.1242937853107344</v>
      </c>
      <c r="H137" s="58">
        <f t="shared" si="2"/>
        <v>58.425460636515915</v>
      </c>
      <c r="I137" s="58">
        <f t="shared" si="3"/>
        <v>51.966364485745309</v>
      </c>
      <c r="J137" s="89">
        <v>2256</v>
      </c>
      <c r="K137" s="59">
        <f t="shared" si="4"/>
        <v>0.2646276595744681</v>
      </c>
      <c r="L137" s="78">
        <v>4742.3500000000004</v>
      </c>
      <c r="M137" s="89">
        <v>503830</v>
      </c>
      <c r="N137" s="56">
        <v>171</v>
      </c>
      <c r="O137" s="79">
        <v>11084.9</v>
      </c>
      <c r="P137" s="61">
        <f t="shared" si="5"/>
        <v>0.42782072909994684</v>
      </c>
      <c r="Q137" s="62">
        <f t="shared" si="6"/>
        <v>2.3374276466308896</v>
      </c>
      <c r="R137" s="61">
        <f t="shared" si="7"/>
        <v>0.13596186926605505</v>
      </c>
      <c r="S137" s="59">
        <f t="shared" si="8"/>
        <v>0.31780103211009175</v>
      </c>
      <c r="T137" s="80">
        <f t="shared" si="100"/>
        <v>23795.1</v>
      </c>
      <c r="U137" s="64">
        <f t="shared" si="10"/>
        <v>27.733040935672516</v>
      </c>
      <c r="V137" s="65"/>
      <c r="W137" s="65"/>
      <c r="X137" s="65"/>
      <c r="Y137" s="65"/>
      <c r="Z137" s="66"/>
    </row>
    <row r="138" spans="1:26" ht="14" hidden="1" outlineLevel="1" x14ac:dyDescent="0.2">
      <c r="A138" s="81"/>
      <c r="B138" s="82"/>
      <c r="C138" s="83" t="s">
        <v>37</v>
      </c>
      <c r="D138" s="55">
        <v>0</v>
      </c>
      <c r="E138" s="56">
        <v>0</v>
      </c>
      <c r="F138" s="56">
        <v>0</v>
      </c>
      <c r="G138" s="57" t="e">
        <f t="shared" si="1"/>
        <v>#DIV/0!</v>
      </c>
      <c r="H138" s="58" t="e">
        <f t="shared" si="2"/>
        <v>#DIV/0!</v>
      </c>
      <c r="I138" s="58" t="e">
        <f t="shared" si="3"/>
        <v>#DIV/0!</v>
      </c>
      <c r="J138" s="56">
        <v>98</v>
      </c>
      <c r="K138" s="59">
        <f t="shared" si="4"/>
        <v>0</v>
      </c>
      <c r="L138" s="55">
        <v>81.22</v>
      </c>
      <c r="M138" s="89">
        <v>1009</v>
      </c>
      <c r="N138" s="56">
        <v>0</v>
      </c>
      <c r="O138" s="60">
        <v>0</v>
      </c>
      <c r="P138" s="61" t="e">
        <f t="shared" si="5"/>
        <v>#DIV/0!</v>
      </c>
      <c r="Q138" s="62">
        <f t="shared" si="6"/>
        <v>0</v>
      </c>
      <c r="R138" s="61" t="e">
        <f t="shared" si="7"/>
        <v>#DIV/0!</v>
      </c>
      <c r="S138" s="59" t="e">
        <f t="shared" si="8"/>
        <v>#DIV/0!</v>
      </c>
      <c r="T138" s="63">
        <f t="shared" si="100"/>
        <v>0</v>
      </c>
      <c r="U138" s="64" t="e">
        <f t="shared" si="10"/>
        <v>#DIV/0!</v>
      </c>
      <c r="V138" s="84"/>
      <c r="W138" s="84"/>
      <c r="X138" s="84"/>
      <c r="Y138" s="85"/>
      <c r="Z138" s="86"/>
    </row>
    <row r="139" spans="1:26" ht="14" hidden="1" outlineLevel="1" x14ac:dyDescent="0.2">
      <c r="A139" s="81"/>
      <c r="B139" s="82"/>
      <c r="C139" s="83" t="s">
        <v>39</v>
      </c>
      <c r="D139" s="90">
        <v>81.95</v>
      </c>
      <c r="E139" s="56">
        <v>1</v>
      </c>
      <c r="F139" s="56">
        <v>1</v>
      </c>
      <c r="G139" s="57">
        <f t="shared" si="1"/>
        <v>1</v>
      </c>
      <c r="H139" s="58">
        <f t="shared" si="2"/>
        <v>81.95</v>
      </c>
      <c r="I139" s="58">
        <f t="shared" si="3"/>
        <v>81.95</v>
      </c>
      <c r="J139" s="56">
        <v>45</v>
      </c>
      <c r="K139" s="59">
        <f t="shared" si="4"/>
        <v>2.2222222222222223E-2</v>
      </c>
      <c r="L139" s="90">
        <v>17.88</v>
      </c>
      <c r="M139" s="89">
        <v>6653</v>
      </c>
      <c r="N139" s="56">
        <v>0</v>
      </c>
      <c r="O139" s="91">
        <v>0</v>
      </c>
      <c r="P139" s="61" t="e">
        <f t="shared" si="5"/>
        <v>#DIV/0!</v>
      </c>
      <c r="Q139" s="62">
        <f t="shared" si="6"/>
        <v>0</v>
      </c>
      <c r="R139" s="61">
        <f t="shared" si="7"/>
        <v>0.21818181818181817</v>
      </c>
      <c r="S139" s="59">
        <f t="shared" si="8"/>
        <v>0</v>
      </c>
      <c r="T139" s="63">
        <f t="shared" si="100"/>
        <v>81.95</v>
      </c>
      <c r="U139" s="64" t="e">
        <f t="shared" si="10"/>
        <v>#DIV/0!</v>
      </c>
      <c r="V139" s="84"/>
      <c r="W139" s="84"/>
      <c r="X139" s="84"/>
      <c r="Y139" s="85"/>
      <c r="Z139" s="86"/>
    </row>
    <row r="140" spans="1:26" ht="14" hidden="1" outlineLevel="1" x14ac:dyDescent="0.2">
      <c r="A140" s="52" t="str">
        <f t="shared" ref="A140:A145" si="101">IFERROR(IF(B140&gt;0,MONTH(B140)&amp;"-"&amp;YEAR(B140),B140),)</f>
        <v>4-2025</v>
      </c>
      <c r="B140" s="53">
        <v>45752</v>
      </c>
      <c r="C140" s="54" t="s">
        <v>38</v>
      </c>
      <c r="D140" s="87">
        <v>0</v>
      </c>
      <c r="E140" s="56">
        <v>0</v>
      </c>
      <c r="F140" s="56">
        <v>0</v>
      </c>
      <c r="G140" s="57" t="e">
        <f t="shared" si="1"/>
        <v>#DIV/0!</v>
      </c>
      <c r="H140" s="58" t="e">
        <f t="shared" si="2"/>
        <v>#DIV/0!</v>
      </c>
      <c r="I140" s="58" t="e">
        <f t="shared" si="3"/>
        <v>#DIV/0!</v>
      </c>
      <c r="J140" s="56">
        <v>0</v>
      </c>
      <c r="K140" s="59" t="e">
        <f t="shared" si="4"/>
        <v>#DIV/0!</v>
      </c>
      <c r="L140" s="87">
        <v>0</v>
      </c>
      <c r="M140" s="89">
        <v>0</v>
      </c>
      <c r="N140" s="56">
        <v>0</v>
      </c>
      <c r="O140" s="88">
        <v>0</v>
      </c>
      <c r="P140" s="61" t="e">
        <f t="shared" si="5"/>
        <v>#DIV/0!</v>
      </c>
      <c r="Q140" s="62" t="e">
        <f t="shared" si="6"/>
        <v>#DIV/0!</v>
      </c>
      <c r="R140" s="61" t="e">
        <f t="shared" si="7"/>
        <v>#DIV/0!</v>
      </c>
      <c r="S140" s="59" t="e">
        <f t="shared" si="8"/>
        <v>#DIV/0!</v>
      </c>
      <c r="T140" s="63">
        <f t="shared" si="100"/>
        <v>0</v>
      </c>
      <c r="U140" s="64" t="e">
        <f t="shared" si="10"/>
        <v>#DIV/0!</v>
      </c>
      <c r="V140" s="65"/>
      <c r="W140" s="65"/>
      <c r="X140" s="65"/>
      <c r="Y140" s="65"/>
      <c r="Z140" s="66"/>
    </row>
    <row r="141" spans="1:26" ht="14" collapsed="1" x14ac:dyDescent="0.2">
      <c r="A141" s="81">
        <f t="shared" si="101"/>
        <v>0</v>
      </c>
      <c r="B141" s="95" t="s">
        <v>67</v>
      </c>
      <c r="C141" s="134"/>
      <c r="D141" s="135">
        <f t="shared" ref="D141:F141" si="102">SUM(D133:D140)</f>
        <v>60769.81</v>
      </c>
      <c r="E141" s="136">
        <f t="shared" si="102"/>
        <v>989</v>
      </c>
      <c r="F141" s="136">
        <f t="shared" si="102"/>
        <v>882</v>
      </c>
      <c r="G141" s="137">
        <f t="shared" si="1"/>
        <v>1.1213151927437641</v>
      </c>
      <c r="H141" s="138">
        <f t="shared" si="2"/>
        <v>61.445712841253787</v>
      </c>
      <c r="I141" s="138">
        <f t="shared" si="3"/>
        <v>54.797895577336547</v>
      </c>
      <c r="J141" s="136">
        <f>SUM(J133:J140)</f>
        <v>4765</v>
      </c>
      <c r="K141" s="139">
        <f t="shared" si="4"/>
        <v>0.20755508919202517</v>
      </c>
      <c r="L141" s="135">
        <f t="shared" ref="L141:O141" si="103">SUM(L133:L140)</f>
        <v>7771.0300000000007</v>
      </c>
      <c r="M141" s="256">
        <f t="shared" si="103"/>
        <v>948871</v>
      </c>
      <c r="N141" s="136">
        <f t="shared" si="103"/>
        <v>275</v>
      </c>
      <c r="O141" s="135">
        <f t="shared" si="103"/>
        <v>18808.849999999999</v>
      </c>
      <c r="P141" s="258">
        <f t="shared" si="5"/>
        <v>0.41315816756473689</v>
      </c>
      <c r="Q141" s="306">
        <f t="shared" si="6"/>
        <v>2.4203805673121837</v>
      </c>
      <c r="R141" s="258">
        <f t="shared" si="7"/>
        <v>0.12787648998738027</v>
      </c>
      <c r="S141" s="139">
        <f t="shared" si="8"/>
        <v>0.30950977138154617</v>
      </c>
      <c r="T141" s="261">
        <f>SUM(T133:T140)</f>
        <v>41960.959999999992</v>
      </c>
      <c r="U141" s="307">
        <f t="shared" si="10"/>
        <v>28.25829090909091</v>
      </c>
      <c r="V141" s="145">
        <f t="shared" ref="V141:W141" si="104">IFERROR((D141-#REF!)/D141,)</f>
        <v>0</v>
      </c>
      <c r="W141" s="145">
        <f t="shared" si="104"/>
        <v>0</v>
      </c>
      <c r="X141" s="145">
        <f t="shared" ref="X141:Y141" si="105">IFERROR((D141-#REF!)/D141,)</f>
        <v>0</v>
      </c>
      <c r="Y141" s="143">
        <f t="shared" si="105"/>
        <v>0</v>
      </c>
      <c r="Z141" s="67"/>
    </row>
    <row r="142" spans="1:26" ht="14" hidden="1" outlineLevel="1" x14ac:dyDescent="0.2">
      <c r="A142" s="52" t="str">
        <f t="shared" si="101"/>
        <v>4-2025</v>
      </c>
      <c r="B142" s="53">
        <v>45753</v>
      </c>
      <c r="C142" s="54" t="s">
        <v>32</v>
      </c>
      <c r="D142" s="55">
        <v>349.75</v>
      </c>
      <c r="E142" s="56">
        <v>5</v>
      </c>
      <c r="F142" s="56">
        <v>5</v>
      </c>
      <c r="G142" s="57">
        <f t="shared" si="1"/>
        <v>1</v>
      </c>
      <c r="H142" s="58">
        <f t="shared" si="2"/>
        <v>69.95</v>
      </c>
      <c r="I142" s="58">
        <f t="shared" si="3"/>
        <v>69.95</v>
      </c>
      <c r="J142" s="56">
        <v>42</v>
      </c>
      <c r="K142" s="59">
        <f t="shared" si="4"/>
        <v>0.11904761904761904</v>
      </c>
      <c r="L142" s="55">
        <v>10.48</v>
      </c>
      <c r="M142" s="89">
        <v>2637</v>
      </c>
      <c r="N142" s="56">
        <v>0</v>
      </c>
      <c r="O142" s="60">
        <v>0</v>
      </c>
      <c r="P142" s="61" t="e">
        <f t="shared" si="5"/>
        <v>#DIV/0!</v>
      </c>
      <c r="Q142" s="62">
        <f t="shared" si="6"/>
        <v>0</v>
      </c>
      <c r="R142" s="61">
        <f t="shared" si="7"/>
        <v>2.9964260185847035E-2</v>
      </c>
      <c r="S142" s="59">
        <f t="shared" si="8"/>
        <v>0</v>
      </c>
      <c r="T142" s="63">
        <f t="shared" ref="T142:T149" si="106">D142-O142</f>
        <v>349.75</v>
      </c>
      <c r="U142" s="64" t="e">
        <f t="shared" si="10"/>
        <v>#DIV/0!</v>
      </c>
      <c r="V142" s="65"/>
      <c r="W142" s="65"/>
      <c r="X142" s="65"/>
      <c r="Y142" s="65"/>
      <c r="Z142" s="66"/>
    </row>
    <row r="143" spans="1:26" ht="14" hidden="1" outlineLevel="1" x14ac:dyDescent="0.2">
      <c r="A143" s="67">
        <f t="shared" si="101"/>
        <v>0</v>
      </c>
      <c r="B143" s="68"/>
      <c r="C143" s="54" t="s">
        <v>33</v>
      </c>
      <c r="D143" s="69">
        <v>11051.45</v>
      </c>
      <c r="E143" s="56">
        <v>161</v>
      </c>
      <c r="F143" s="56">
        <v>152</v>
      </c>
      <c r="G143" s="57">
        <f t="shared" si="1"/>
        <v>1.0592105263157894</v>
      </c>
      <c r="H143" s="58">
        <f t="shared" si="2"/>
        <v>68.64254658385093</v>
      </c>
      <c r="I143" s="58">
        <f t="shared" si="3"/>
        <v>64.805385594691572</v>
      </c>
      <c r="J143" s="89">
        <v>1214</v>
      </c>
      <c r="K143" s="59">
        <f t="shared" si="4"/>
        <v>0.13261943986820429</v>
      </c>
      <c r="L143" s="69">
        <v>1173.5999999999999</v>
      </c>
      <c r="M143" s="89">
        <v>153185</v>
      </c>
      <c r="N143" s="56">
        <v>41</v>
      </c>
      <c r="O143" s="70">
        <v>3117.8</v>
      </c>
      <c r="P143" s="61">
        <f t="shared" si="5"/>
        <v>0.37641926999807551</v>
      </c>
      <c r="Q143" s="62">
        <f t="shared" si="6"/>
        <v>2.6566121336059991</v>
      </c>
      <c r="R143" s="61">
        <f t="shared" si="7"/>
        <v>0.10619420980957249</v>
      </c>
      <c r="S143" s="59">
        <f t="shared" si="8"/>
        <v>0.28211682629881146</v>
      </c>
      <c r="T143" s="71">
        <f t="shared" si="106"/>
        <v>7933.6500000000005</v>
      </c>
      <c r="U143" s="64">
        <f t="shared" si="10"/>
        <v>28.624390243902436</v>
      </c>
      <c r="V143" s="65"/>
      <c r="W143" s="65"/>
      <c r="X143" s="65"/>
      <c r="Y143" s="65"/>
      <c r="Z143" s="66"/>
    </row>
    <row r="144" spans="1:26" ht="14" hidden="1" outlineLevel="1" x14ac:dyDescent="0.2">
      <c r="A144" s="67">
        <f t="shared" si="101"/>
        <v>0</v>
      </c>
      <c r="B144" s="68"/>
      <c r="C144" s="54" t="s">
        <v>34</v>
      </c>
      <c r="D144" s="72">
        <v>39.799999999999997</v>
      </c>
      <c r="E144" s="56">
        <v>4</v>
      </c>
      <c r="F144" s="56">
        <v>2</v>
      </c>
      <c r="G144" s="57">
        <f t="shared" si="1"/>
        <v>2</v>
      </c>
      <c r="H144" s="58">
        <f t="shared" si="2"/>
        <v>9.9499999999999993</v>
      </c>
      <c r="I144" s="58">
        <f t="shared" si="3"/>
        <v>4.9749999999999996</v>
      </c>
      <c r="J144" s="56">
        <v>103</v>
      </c>
      <c r="K144" s="59">
        <f t="shared" si="4"/>
        <v>3.8834951456310676E-2</v>
      </c>
      <c r="L144" s="72">
        <v>0</v>
      </c>
      <c r="M144" s="89">
        <v>0</v>
      </c>
      <c r="N144" s="56">
        <v>0</v>
      </c>
      <c r="O144" s="73">
        <v>0</v>
      </c>
      <c r="P144" s="61" t="e">
        <f t="shared" si="5"/>
        <v>#DIV/0!</v>
      </c>
      <c r="Q144" s="62" t="e">
        <f t="shared" si="6"/>
        <v>#DIV/0!</v>
      </c>
      <c r="R144" s="61">
        <f t="shared" si="7"/>
        <v>0</v>
      </c>
      <c r="S144" s="59">
        <f t="shared" si="8"/>
        <v>0</v>
      </c>
      <c r="T144" s="74">
        <f t="shared" si="106"/>
        <v>39.799999999999997</v>
      </c>
      <c r="U144" s="64" t="e">
        <f t="shared" si="10"/>
        <v>#DIV/0!</v>
      </c>
      <c r="V144" s="65"/>
      <c r="W144" s="65"/>
      <c r="X144" s="65"/>
      <c r="Y144" s="65"/>
      <c r="Z144" s="66"/>
    </row>
    <row r="145" spans="1:26" ht="14" hidden="1" outlineLevel="1" x14ac:dyDescent="0.2">
      <c r="A145" s="67">
        <f t="shared" si="101"/>
        <v>0</v>
      </c>
      <c r="B145" s="68"/>
      <c r="C145" s="54" t="s">
        <v>35</v>
      </c>
      <c r="D145" s="75">
        <v>12649.75</v>
      </c>
      <c r="E145" s="56">
        <v>205</v>
      </c>
      <c r="F145" s="56">
        <v>182</v>
      </c>
      <c r="G145" s="57">
        <f t="shared" si="1"/>
        <v>1.1263736263736264</v>
      </c>
      <c r="H145" s="58">
        <f t="shared" si="2"/>
        <v>61.706097560975607</v>
      </c>
      <c r="I145" s="58">
        <f t="shared" si="3"/>
        <v>54.782974419988101</v>
      </c>
      <c r="J145" s="89">
        <v>876</v>
      </c>
      <c r="K145" s="59">
        <f t="shared" si="4"/>
        <v>0.23401826484018265</v>
      </c>
      <c r="L145" s="75">
        <v>1382.24</v>
      </c>
      <c r="M145" s="89">
        <v>182446</v>
      </c>
      <c r="N145" s="56">
        <v>50</v>
      </c>
      <c r="O145" s="76">
        <v>3577.15</v>
      </c>
      <c r="P145" s="61">
        <f t="shared" si="5"/>
        <v>0.38640817410508366</v>
      </c>
      <c r="Q145" s="62">
        <f t="shared" si="6"/>
        <v>2.5879369718717444</v>
      </c>
      <c r="R145" s="61">
        <f t="shared" si="7"/>
        <v>0.10927014367872882</v>
      </c>
      <c r="S145" s="59">
        <f t="shared" si="8"/>
        <v>0.28278424474791991</v>
      </c>
      <c r="T145" s="77">
        <f t="shared" si="106"/>
        <v>9072.6</v>
      </c>
      <c r="U145" s="64">
        <f t="shared" si="10"/>
        <v>27.6448</v>
      </c>
      <c r="V145" s="65"/>
      <c r="W145" s="65"/>
      <c r="X145" s="65"/>
      <c r="Y145" s="65"/>
      <c r="Z145" s="66"/>
    </row>
    <row r="146" spans="1:26" ht="14" hidden="1" outlineLevel="1" x14ac:dyDescent="0.2">
      <c r="A146" s="67"/>
      <c r="B146" s="68"/>
      <c r="C146" s="54" t="s">
        <v>36</v>
      </c>
      <c r="D146" s="78">
        <v>31403</v>
      </c>
      <c r="E146" s="56">
        <v>534</v>
      </c>
      <c r="F146" s="56">
        <v>487</v>
      </c>
      <c r="G146" s="57">
        <f t="shared" si="1"/>
        <v>1.0965092402464065</v>
      </c>
      <c r="H146" s="58">
        <f t="shared" si="2"/>
        <v>58.807116104868911</v>
      </c>
      <c r="I146" s="58">
        <f t="shared" si="3"/>
        <v>53.631208882155732</v>
      </c>
      <c r="J146" s="89">
        <v>2110</v>
      </c>
      <c r="K146" s="59">
        <f t="shared" si="4"/>
        <v>0.25308056872037915</v>
      </c>
      <c r="L146" s="78">
        <v>4227.58</v>
      </c>
      <c r="M146" s="89">
        <v>397093</v>
      </c>
      <c r="N146" s="56">
        <v>124</v>
      </c>
      <c r="O146" s="79">
        <v>7955</v>
      </c>
      <c r="P146" s="61">
        <f t="shared" si="5"/>
        <v>0.53143683218101823</v>
      </c>
      <c r="Q146" s="62">
        <f t="shared" si="6"/>
        <v>1.881691180297002</v>
      </c>
      <c r="R146" s="61">
        <f t="shared" si="7"/>
        <v>0.13462344362003631</v>
      </c>
      <c r="S146" s="59">
        <f t="shared" si="8"/>
        <v>0.25331974652103301</v>
      </c>
      <c r="T146" s="80">
        <f t="shared" si="106"/>
        <v>23448</v>
      </c>
      <c r="U146" s="64">
        <f t="shared" si="10"/>
        <v>34.093387096774194</v>
      </c>
      <c r="V146" s="65"/>
      <c r="W146" s="65"/>
      <c r="X146" s="65"/>
      <c r="Y146" s="65"/>
      <c r="Z146" s="66"/>
    </row>
    <row r="147" spans="1:26" ht="14" hidden="1" outlineLevel="1" x14ac:dyDescent="0.2">
      <c r="A147" s="81"/>
      <c r="B147" s="82"/>
      <c r="C147" s="83" t="s">
        <v>37</v>
      </c>
      <c r="D147" s="55">
        <v>0</v>
      </c>
      <c r="E147" s="56">
        <v>0</v>
      </c>
      <c r="F147" s="56">
        <v>0</v>
      </c>
      <c r="G147" s="57" t="e">
        <f t="shared" si="1"/>
        <v>#DIV/0!</v>
      </c>
      <c r="H147" s="58" t="e">
        <f t="shared" si="2"/>
        <v>#DIV/0!</v>
      </c>
      <c r="I147" s="58" t="e">
        <f t="shared" si="3"/>
        <v>#DIV/0!</v>
      </c>
      <c r="J147" s="56">
        <v>89</v>
      </c>
      <c r="K147" s="59">
        <f t="shared" si="4"/>
        <v>0</v>
      </c>
      <c r="L147" s="55">
        <v>59.44</v>
      </c>
      <c r="M147" s="89">
        <v>1332</v>
      </c>
      <c r="N147" s="56">
        <v>0</v>
      </c>
      <c r="O147" s="60">
        <v>0</v>
      </c>
      <c r="P147" s="61" t="e">
        <f t="shared" si="5"/>
        <v>#DIV/0!</v>
      </c>
      <c r="Q147" s="62">
        <f t="shared" si="6"/>
        <v>0</v>
      </c>
      <c r="R147" s="61" t="e">
        <f t="shared" si="7"/>
        <v>#DIV/0!</v>
      </c>
      <c r="S147" s="59" t="e">
        <f t="shared" si="8"/>
        <v>#DIV/0!</v>
      </c>
      <c r="T147" s="63">
        <f t="shared" si="106"/>
        <v>0</v>
      </c>
      <c r="U147" s="64" t="e">
        <f t="shared" si="10"/>
        <v>#DIV/0!</v>
      </c>
      <c r="V147" s="84"/>
      <c r="W147" s="84"/>
      <c r="X147" s="84"/>
      <c r="Y147" s="85"/>
      <c r="Z147" s="86"/>
    </row>
    <row r="148" spans="1:26" ht="14" hidden="1" outlineLevel="1" x14ac:dyDescent="0.2">
      <c r="A148" s="81"/>
      <c r="B148" s="82"/>
      <c r="C148" s="83" t="s">
        <v>39</v>
      </c>
      <c r="D148" s="90">
        <v>0</v>
      </c>
      <c r="E148" s="56">
        <v>0</v>
      </c>
      <c r="F148" s="56">
        <v>0</v>
      </c>
      <c r="G148" s="57" t="e">
        <f t="shared" si="1"/>
        <v>#DIV/0!</v>
      </c>
      <c r="H148" s="58" t="e">
        <f t="shared" si="2"/>
        <v>#DIV/0!</v>
      </c>
      <c r="I148" s="58" t="e">
        <f t="shared" si="3"/>
        <v>#DIV/0!</v>
      </c>
      <c r="J148" s="56">
        <v>36</v>
      </c>
      <c r="K148" s="59">
        <f t="shared" si="4"/>
        <v>0</v>
      </c>
      <c r="L148" s="90">
        <v>7.53</v>
      </c>
      <c r="M148" s="89">
        <v>3888</v>
      </c>
      <c r="N148" s="56">
        <v>0</v>
      </c>
      <c r="O148" s="91">
        <v>0</v>
      </c>
      <c r="P148" s="61" t="e">
        <f t="shared" si="5"/>
        <v>#DIV/0!</v>
      </c>
      <c r="Q148" s="62">
        <f t="shared" si="6"/>
        <v>0</v>
      </c>
      <c r="R148" s="61" t="e">
        <f t="shared" si="7"/>
        <v>#DIV/0!</v>
      </c>
      <c r="S148" s="59" t="e">
        <f t="shared" si="8"/>
        <v>#DIV/0!</v>
      </c>
      <c r="T148" s="63">
        <f t="shared" si="106"/>
        <v>0</v>
      </c>
      <c r="U148" s="64" t="e">
        <f t="shared" si="10"/>
        <v>#DIV/0!</v>
      </c>
      <c r="V148" s="84"/>
      <c r="W148" s="84"/>
      <c r="X148" s="84"/>
      <c r="Y148" s="85"/>
      <c r="Z148" s="86"/>
    </row>
    <row r="149" spans="1:26" ht="14" hidden="1" outlineLevel="1" x14ac:dyDescent="0.2">
      <c r="A149" s="52" t="str">
        <f t="shared" ref="A149:A154" si="107">IFERROR(IF(B149&gt;0,MONTH(B149)&amp;"-"&amp;YEAR(B149),B149),)</f>
        <v>4-2025</v>
      </c>
      <c r="B149" s="53">
        <v>45759</v>
      </c>
      <c r="C149" s="54" t="s">
        <v>38</v>
      </c>
      <c r="D149" s="87">
        <v>0</v>
      </c>
      <c r="E149" s="56">
        <v>0</v>
      </c>
      <c r="F149" s="56">
        <v>0</v>
      </c>
      <c r="G149" s="57" t="e">
        <f t="shared" si="1"/>
        <v>#DIV/0!</v>
      </c>
      <c r="H149" s="58" t="e">
        <f t="shared" si="2"/>
        <v>#DIV/0!</v>
      </c>
      <c r="I149" s="58" t="e">
        <f t="shared" si="3"/>
        <v>#DIV/0!</v>
      </c>
      <c r="J149" s="56">
        <v>0</v>
      </c>
      <c r="K149" s="59" t="e">
        <f t="shared" si="4"/>
        <v>#DIV/0!</v>
      </c>
      <c r="L149" s="87">
        <v>0</v>
      </c>
      <c r="M149" s="89">
        <v>0</v>
      </c>
      <c r="N149" s="56">
        <v>0</v>
      </c>
      <c r="O149" s="88">
        <v>0</v>
      </c>
      <c r="P149" s="61" t="e">
        <f t="shared" si="5"/>
        <v>#DIV/0!</v>
      </c>
      <c r="Q149" s="62" t="e">
        <f t="shared" si="6"/>
        <v>#DIV/0!</v>
      </c>
      <c r="R149" s="61" t="e">
        <f t="shared" si="7"/>
        <v>#DIV/0!</v>
      </c>
      <c r="S149" s="59" t="e">
        <f t="shared" si="8"/>
        <v>#DIV/0!</v>
      </c>
      <c r="T149" s="63">
        <f t="shared" si="106"/>
        <v>0</v>
      </c>
      <c r="U149" s="64" t="e">
        <f t="shared" si="10"/>
        <v>#DIV/0!</v>
      </c>
      <c r="V149" s="65"/>
      <c r="W149" s="65"/>
      <c r="X149" s="65"/>
      <c r="Y149" s="65"/>
      <c r="Z149" s="66"/>
    </row>
    <row r="150" spans="1:26" ht="14" collapsed="1" x14ac:dyDescent="0.2">
      <c r="A150" s="81">
        <f t="shared" si="107"/>
        <v>0</v>
      </c>
      <c r="B150" s="95" t="s">
        <v>68</v>
      </c>
      <c r="C150" s="134"/>
      <c r="D150" s="135">
        <f t="shared" ref="D150:F150" si="108">SUM(D142:D149)</f>
        <v>55493.75</v>
      </c>
      <c r="E150" s="136">
        <f t="shared" si="108"/>
        <v>909</v>
      </c>
      <c r="F150" s="136">
        <f t="shared" si="108"/>
        <v>828</v>
      </c>
      <c r="G150" s="137">
        <f t="shared" si="1"/>
        <v>1.0978260869565217</v>
      </c>
      <c r="H150" s="138">
        <f t="shared" si="2"/>
        <v>61.049229922992296</v>
      </c>
      <c r="I150" s="138">
        <f t="shared" si="3"/>
        <v>55.609199533814767</v>
      </c>
      <c r="J150" s="136">
        <f>SUM(J142:J149)</f>
        <v>4470</v>
      </c>
      <c r="K150" s="139">
        <f t="shared" si="4"/>
        <v>0.20335570469798658</v>
      </c>
      <c r="L150" s="135">
        <f t="shared" ref="L150:O150" si="109">SUM(L142:L149)</f>
        <v>6860.869999999999</v>
      </c>
      <c r="M150" s="256">
        <f t="shared" si="109"/>
        <v>740581</v>
      </c>
      <c r="N150" s="136">
        <f t="shared" si="109"/>
        <v>215</v>
      </c>
      <c r="O150" s="135">
        <f t="shared" si="109"/>
        <v>14649.95</v>
      </c>
      <c r="P150" s="258">
        <f t="shared" si="5"/>
        <v>0.46832036969409441</v>
      </c>
      <c r="Q150" s="306">
        <f t="shared" si="6"/>
        <v>2.1352904223516846</v>
      </c>
      <c r="R150" s="258">
        <f t="shared" si="7"/>
        <v>0.12363320193715506</v>
      </c>
      <c r="S150" s="139">
        <f t="shared" si="8"/>
        <v>0.26399279198107894</v>
      </c>
      <c r="T150" s="261">
        <f>SUM(T142:T149)</f>
        <v>40843.800000000003</v>
      </c>
      <c r="U150" s="307">
        <f t="shared" si="10"/>
        <v>31.911023255813948</v>
      </c>
      <c r="V150" s="145">
        <f t="shared" ref="V150:W150" si="110">IFERROR((D150-#REF!)/D150,)</f>
        <v>0</v>
      </c>
      <c r="W150" s="145">
        <f t="shared" si="110"/>
        <v>0</v>
      </c>
      <c r="X150" s="145">
        <f t="shared" ref="X150:Y150" si="111">IFERROR((D150-#REF!)/D150,)</f>
        <v>0</v>
      </c>
      <c r="Y150" s="143">
        <f t="shared" si="111"/>
        <v>0</v>
      </c>
      <c r="Z150" s="67"/>
    </row>
    <row r="151" spans="1:26" ht="14" hidden="1" outlineLevel="1" x14ac:dyDescent="0.2">
      <c r="A151" s="52" t="str">
        <f t="shared" si="107"/>
        <v>4-2025</v>
      </c>
      <c r="B151" s="53">
        <v>45760</v>
      </c>
      <c r="C151" s="54" t="s">
        <v>32</v>
      </c>
      <c r="D151" s="55">
        <v>699.5</v>
      </c>
      <c r="E151" s="56">
        <v>10</v>
      </c>
      <c r="F151" s="56">
        <v>8</v>
      </c>
      <c r="G151" s="57">
        <f t="shared" si="1"/>
        <v>1.25</v>
      </c>
      <c r="H151" s="58">
        <f t="shared" si="2"/>
        <v>69.95</v>
      </c>
      <c r="I151" s="58">
        <f t="shared" si="3"/>
        <v>55.96</v>
      </c>
      <c r="J151" s="56">
        <v>63</v>
      </c>
      <c r="K151" s="59">
        <f t="shared" si="4"/>
        <v>0.15873015873015872</v>
      </c>
      <c r="L151" s="55">
        <v>25.84</v>
      </c>
      <c r="M151" s="89">
        <v>4780</v>
      </c>
      <c r="N151" s="56">
        <v>1</v>
      </c>
      <c r="O151" s="60">
        <v>69.95</v>
      </c>
      <c r="P151" s="61">
        <f t="shared" si="5"/>
        <v>0.36940671908506073</v>
      </c>
      <c r="Q151" s="62">
        <f t="shared" si="6"/>
        <v>2.7070433436532508</v>
      </c>
      <c r="R151" s="61">
        <f t="shared" si="7"/>
        <v>3.6940671908506077E-2</v>
      </c>
      <c r="S151" s="59">
        <f t="shared" si="8"/>
        <v>0.1</v>
      </c>
      <c r="T151" s="63">
        <f t="shared" ref="T151:T158" si="112">D151-O151</f>
        <v>629.54999999999995</v>
      </c>
      <c r="U151" s="64">
        <f t="shared" si="10"/>
        <v>25.84</v>
      </c>
      <c r="V151" s="65"/>
      <c r="W151" s="65"/>
      <c r="X151" s="65"/>
      <c r="Y151" s="65"/>
      <c r="Z151" s="66"/>
    </row>
    <row r="152" spans="1:26" ht="14" hidden="1" outlineLevel="1" x14ac:dyDescent="0.2">
      <c r="A152" s="67">
        <f t="shared" si="107"/>
        <v>0</v>
      </c>
      <c r="B152" s="68"/>
      <c r="C152" s="54" t="s">
        <v>33</v>
      </c>
      <c r="D152" s="69">
        <v>14148.75</v>
      </c>
      <c r="E152" s="56">
        <v>205</v>
      </c>
      <c r="F152" s="56">
        <v>198</v>
      </c>
      <c r="G152" s="57">
        <f t="shared" si="1"/>
        <v>1.0353535353535352</v>
      </c>
      <c r="H152" s="58">
        <f t="shared" si="2"/>
        <v>69.018292682926827</v>
      </c>
      <c r="I152" s="58">
        <f t="shared" si="3"/>
        <v>66.661570493753729</v>
      </c>
      <c r="J152" s="89">
        <v>1192</v>
      </c>
      <c r="K152" s="59">
        <f t="shared" si="4"/>
        <v>0.17197986577181207</v>
      </c>
      <c r="L152" s="69">
        <v>1405.48</v>
      </c>
      <c r="M152" s="89">
        <v>129221</v>
      </c>
      <c r="N152" s="56">
        <v>45</v>
      </c>
      <c r="O152" s="70">
        <v>3347.45</v>
      </c>
      <c r="P152" s="61">
        <f t="shared" si="5"/>
        <v>0.41986586804881332</v>
      </c>
      <c r="Q152" s="62">
        <f t="shared" si="6"/>
        <v>2.3817130090787488</v>
      </c>
      <c r="R152" s="61">
        <f t="shared" si="7"/>
        <v>9.9335983744147011E-2</v>
      </c>
      <c r="S152" s="59">
        <f t="shared" si="8"/>
        <v>0.23658980475307004</v>
      </c>
      <c r="T152" s="71">
        <f t="shared" si="112"/>
        <v>10801.3</v>
      </c>
      <c r="U152" s="64">
        <f t="shared" si="10"/>
        <v>31.23288888888889</v>
      </c>
      <c r="V152" s="65"/>
      <c r="W152" s="65"/>
      <c r="X152" s="65"/>
      <c r="Y152" s="65"/>
      <c r="Z152" s="66"/>
    </row>
    <row r="153" spans="1:26" ht="14" hidden="1" outlineLevel="1" x14ac:dyDescent="0.2">
      <c r="A153" s="67">
        <f t="shared" si="107"/>
        <v>0</v>
      </c>
      <c r="B153" s="68"/>
      <c r="C153" s="54" t="s">
        <v>34</v>
      </c>
      <c r="D153" s="72">
        <v>559.38</v>
      </c>
      <c r="E153" s="56">
        <v>14</v>
      </c>
      <c r="F153" s="56">
        <v>9</v>
      </c>
      <c r="G153" s="57">
        <f t="shared" si="1"/>
        <v>1.5555555555555556</v>
      </c>
      <c r="H153" s="58">
        <f t="shared" si="2"/>
        <v>39.955714285714286</v>
      </c>
      <c r="I153" s="58">
        <f t="shared" si="3"/>
        <v>25.685816326530613</v>
      </c>
      <c r="J153" s="56">
        <v>171</v>
      </c>
      <c r="K153" s="59">
        <f t="shared" si="4"/>
        <v>8.1871345029239762E-2</v>
      </c>
      <c r="L153" s="72">
        <v>123.04</v>
      </c>
      <c r="M153" s="89">
        <v>5867</v>
      </c>
      <c r="N153" s="56">
        <v>8</v>
      </c>
      <c r="O153" s="73">
        <v>524.42999999999995</v>
      </c>
      <c r="P153" s="61">
        <f t="shared" si="5"/>
        <v>0.23461663139027136</v>
      </c>
      <c r="Q153" s="62">
        <f t="shared" si="6"/>
        <v>4.2622724317295182</v>
      </c>
      <c r="R153" s="61">
        <f t="shared" si="7"/>
        <v>0.21995781043297938</v>
      </c>
      <c r="S153" s="59">
        <f t="shared" si="8"/>
        <v>0.93752011155207549</v>
      </c>
      <c r="T153" s="74">
        <f t="shared" si="112"/>
        <v>34.950000000000045</v>
      </c>
      <c r="U153" s="64">
        <f t="shared" si="10"/>
        <v>15.38</v>
      </c>
      <c r="V153" s="65"/>
      <c r="W153" s="65"/>
      <c r="X153" s="65"/>
      <c r="Y153" s="65"/>
      <c r="Z153" s="66"/>
    </row>
    <row r="154" spans="1:26" ht="14" hidden="1" outlineLevel="1" x14ac:dyDescent="0.2">
      <c r="A154" s="67">
        <f t="shared" si="107"/>
        <v>0</v>
      </c>
      <c r="B154" s="68"/>
      <c r="C154" s="54" t="s">
        <v>35</v>
      </c>
      <c r="D154" s="75">
        <v>10561.5</v>
      </c>
      <c r="E154" s="56">
        <v>170</v>
      </c>
      <c r="F154" s="56">
        <v>154</v>
      </c>
      <c r="G154" s="57">
        <f t="shared" si="1"/>
        <v>1.1038961038961039</v>
      </c>
      <c r="H154" s="58">
        <f t="shared" si="2"/>
        <v>62.126470588235293</v>
      </c>
      <c r="I154" s="58">
        <f t="shared" si="3"/>
        <v>56.279273356401383</v>
      </c>
      <c r="J154" s="89">
        <v>715</v>
      </c>
      <c r="K154" s="59">
        <f t="shared" si="4"/>
        <v>0.23776223776223776</v>
      </c>
      <c r="L154" s="75">
        <v>1245.3</v>
      </c>
      <c r="M154" s="89">
        <v>167456</v>
      </c>
      <c r="N154" s="56">
        <v>44</v>
      </c>
      <c r="O154" s="76">
        <v>3004.65</v>
      </c>
      <c r="P154" s="61">
        <f t="shared" si="5"/>
        <v>0.41445759073436172</v>
      </c>
      <c r="Q154" s="62">
        <f t="shared" si="6"/>
        <v>2.412792098289569</v>
      </c>
      <c r="R154" s="61">
        <f t="shared" si="7"/>
        <v>0.11790938787104104</v>
      </c>
      <c r="S154" s="59">
        <f t="shared" si="8"/>
        <v>0.28449083936940778</v>
      </c>
      <c r="T154" s="77">
        <f t="shared" si="112"/>
        <v>7556.85</v>
      </c>
      <c r="U154" s="64">
        <f t="shared" si="10"/>
        <v>28.302272727272726</v>
      </c>
      <c r="V154" s="65"/>
      <c r="W154" s="65"/>
      <c r="X154" s="65"/>
      <c r="Y154" s="65"/>
      <c r="Z154" s="66"/>
    </row>
    <row r="155" spans="1:26" ht="14" hidden="1" outlineLevel="1" x14ac:dyDescent="0.2">
      <c r="A155" s="67"/>
      <c r="B155" s="68"/>
      <c r="C155" s="54" t="s">
        <v>36</v>
      </c>
      <c r="D155" s="78">
        <v>32718</v>
      </c>
      <c r="E155" s="56">
        <v>559</v>
      </c>
      <c r="F155" s="56">
        <v>511</v>
      </c>
      <c r="G155" s="57">
        <f t="shared" si="1"/>
        <v>1.0939334637964775</v>
      </c>
      <c r="H155" s="58">
        <f t="shared" si="2"/>
        <v>58.529516994633276</v>
      </c>
      <c r="I155" s="58">
        <f t="shared" si="3"/>
        <v>53.503726626578896</v>
      </c>
      <c r="J155" s="89">
        <v>1913</v>
      </c>
      <c r="K155" s="59">
        <f t="shared" si="4"/>
        <v>0.29221118661787771</v>
      </c>
      <c r="L155" s="78">
        <v>4418.17</v>
      </c>
      <c r="M155" s="89">
        <v>385920</v>
      </c>
      <c r="N155" s="56">
        <v>136</v>
      </c>
      <c r="O155" s="79">
        <v>8476.9500000000007</v>
      </c>
      <c r="P155" s="61">
        <f t="shared" si="5"/>
        <v>0.52119807241991511</v>
      </c>
      <c r="Q155" s="62">
        <f t="shared" si="6"/>
        <v>1.9186563667762899</v>
      </c>
      <c r="R155" s="61">
        <f t="shared" si="7"/>
        <v>0.13503789962711657</v>
      </c>
      <c r="S155" s="59">
        <f t="shared" si="8"/>
        <v>0.2590913258756648</v>
      </c>
      <c r="T155" s="80">
        <f t="shared" si="112"/>
        <v>24241.05</v>
      </c>
      <c r="U155" s="64">
        <f t="shared" si="10"/>
        <v>32.486544117647057</v>
      </c>
      <c r="V155" s="65"/>
      <c r="W155" s="65"/>
      <c r="X155" s="65"/>
      <c r="Y155" s="65"/>
      <c r="Z155" s="66"/>
    </row>
    <row r="156" spans="1:26" ht="14" hidden="1" outlineLevel="1" x14ac:dyDescent="0.2">
      <c r="A156" s="81"/>
      <c r="B156" s="82"/>
      <c r="C156" s="83" t="s">
        <v>37</v>
      </c>
      <c r="D156" s="55">
        <v>0</v>
      </c>
      <c r="E156" s="56">
        <v>0</v>
      </c>
      <c r="F156" s="56">
        <v>0</v>
      </c>
      <c r="G156" s="57" t="e">
        <f t="shared" si="1"/>
        <v>#DIV/0!</v>
      </c>
      <c r="H156" s="58" t="e">
        <f t="shared" si="2"/>
        <v>#DIV/0!</v>
      </c>
      <c r="I156" s="58" t="e">
        <f t="shared" si="3"/>
        <v>#DIV/0!</v>
      </c>
      <c r="J156" s="56">
        <v>85</v>
      </c>
      <c r="K156" s="59">
        <f t="shared" si="4"/>
        <v>0</v>
      </c>
      <c r="L156" s="55">
        <v>71.44</v>
      </c>
      <c r="M156" s="89">
        <v>735</v>
      </c>
      <c r="N156" s="56">
        <v>0</v>
      </c>
      <c r="O156" s="60">
        <v>0</v>
      </c>
      <c r="P156" s="61" t="e">
        <f t="shared" si="5"/>
        <v>#DIV/0!</v>
      </c>
      <c r="Q156" s="62">
        <f t="shared" si="6"/>
        <v>0</v>
      </c>
      <c r="R156" s="61" t="e">
        <f t="shared" si="7"/>
        <v>#DIV/0!</v>
      </c>
      <c r="S156" s="59" t="e">
        <f t="shared" si="8"/>
        <v>#DIV/0!</v>
      </c>
      <c r="T156" s="63">
        <f t="shared" si="112"/>
        <v>0</v>
      </c>
      <c r="U156" s="64" t="e">
        <f t="shared" si="10"/>
        <v>#DIV/0!</v>
      </c>
      <c r="V156" s="84"/>
      <c r="W156" s="84"/>
      <c r="X156" s="84"/>
      <c r="Y156" s="85"/>
      <c r="Z156" s="86"/>
    </row>
    <row r="157" spans="1:26" ht="14" hidden="1" outlineLevel="1" x14ac:dyDescent="0.2">
      <c r="A157" s="81"/>
      <c r="B157" s="82"/>
      <c r="C157" s="83" t="s">
        <v>39</v>
      </c>
      <c r="D157" s="90">
        <v>0</v>
      </c>
      <c r="E157" s="56">
        <v>0</v>
      </c>
      <c r="F157" s="56">
        <v>0</v>
      </c>
      <c r="G157" s="57" t="e">
        <f t="shared" si="1"/>
        <v>#DIV/0!</v>
      </c>
      <c r="H157" s="58" t="e">
        <f t="shared" si="2"/>
        <v>#DIV/0!</v>
      </c>
      <c r="I157" s="58" t="e">
        <f t="shared" si="3"/>
        <v>#DIV/0!</v>
      </c>
      <c r="J157" s="56">
        <v>34</v>
      </c>
      <c r="K157" s="59">
        <f t="shared" si="4"/>
        <v>0</v>
      </c>
      <c r="L157" s="90">
        <v>12.14</v>
      </c>
      <c r="M157" s="89">
        <v>6365</v>
      </c>
      <c r="N157" s="56">
        <v>0</v>
      </c>
      <c r="O157" s="91">
        <v>0</v>
      </c>
      <c r="P157" s="61" t="e">
        <f t="shared" si="5"/>
        <v>#DIV/0!</v>
      </c>
      <c r="Q157" s="62">
        <f t="shared" si="6"/>
        <v>0</v>
      </c>
      <c r="R157" s="61" t="e">
        <f t="shared" si="7"/>
        <v>#DIV/0!</v>
      </c>
      <c r="S157" s="59" t="e">
        <f t="shared" si="8"/>
        <v>#DIV/0!</v>
      </c>
      <c r="T157" s="63">
        <f t="shared" si="112"/>
        <v>0</v>
      </c>
      <c r="U157" s="64" t="e">
        <f t="shared" si="10"/>
        <v>#DIV/0!</v>
      </c>
      <c r="V157" s="84"/>
      <c r="W157" s="84"/>
      <c r="X157" s="84"/>
      <c r="Y157" s="85"/>
      <c r="Z157" s="86"/>
    </row>
    <row r="158" spans="1:26" ht="14" hidden="1" outlineLevel="1" x14ac:dyDescent="0.2">
      <c r="A158" s="52" t="str">
        <f t="shared" ref="A158:A163" si="113">IFERROR(IF(B158&gt;0,MONTH(B158)&amp;"-"&amp;YEAR(B158),B158),)</f>
        <v>4-2025</v>
      </c>
      <c r="B158" s="53">
        <v>45766</v>
      </c>
      <c r="C158" s="54" t="s">
        <v>38</v>
      </c>
      <c r="D158" s="87">
        <v>0</v>
      </c>
      <c r="E158" s="56">
        <v>0</v>
      </c>
      <c r="F158" s="56">
        <v>0</v>
      </c>
      <c r="G158" s="57" t="e">
        <f t="shared" si="1"/>
        <v>#DIV/0!</v>
      </c>
      <c r="H158" s="58" t="e">
        <f t="shared" si="2"/>
        <v>#DIV/0!</v>
      </c>
      <c r="I158" s="58" t="e">
        <f t="shared" si="3"/>
        <v>#DIV/0!</v>
      </c>
      <c r="J158" s="56">
        <v>0</v>
      </c>
      <c r="K158" s="59" t="e">
        <f t="shared" si="4"/>
        <v>#DIV/0!</v>
      </c>
      <c r="L158" s="87">
        <v>0</v>
      </c>
      <c r="M158" s="89">
        <v>0</v>
      </c>
      <c r="N158" s="56">
        <v>0</v>
      </c>
      <c r="O158" s="88">
        <v>0</v>
      </c>
      <c r="P158" s="61" t="e">
        <f t="shared" si="5"/>
        <v>#DIV/0!</v>
      </c>
      <c r="Q158" s="62" t="e">
        <f t="shared" si="6"/>
        <v>#DIV/0!</v>
      </c>
      <c r="R158" s="61" t="e">
        <f t="shared" si="7"/>
        <v>#DIV/0!</v>
      </c>
      <c r="S158" s="59" t="e">
        <f t="shared" si="8"/>
        <v>#DIV/0!</v>
      </c>
      <c r="T158" s="63">
        <f t="shared" si="112"/>
        <v>0</v>
      </c>
      <c r="U158" s="64" t="e">
        <f t="shared" si="10"/>
        <v>#DIV/0!</v>
      </c>
      <c r="V158" s="65"/>
      <c r="W158" s="65"/>
      <c r="X158" s="65"/>
      <c r="Y158" s="65"/>
      <c r="Z158" s="66"/>
    </row>
    <row r="159" spans="1:26" ht="14" collapsed="1" x14ac:dyDescent="0.2">
      <c r="A159" s="81">
        <f t="shared" si="113"/>
        <v>0</v>
      </c>
      <c r="B159" s="95" t="s">
        <v>69</v>
      </c>
      <c r="C159" s="134"/>
      <c r="D159" s="135">
        <f t="shared" ref="D159:F159" si="114">SUM(D151:D158)</f>
        <v>58687.13</v>
      </c>
      <c r="E159" s="136">
        <f t="shared" si="114"/>
        <v>958</v>
      </c>
      <c r="F159" s="136">
        <f t="shared" si="114"/>
        <v>880</v>
      </c>
      <c r="G159" s="137">
        <f t="shared" si="1"/>
        <v>1.0886363636363636</v>
      </c>
      <c r="H159" s="138">
        <f t="shared" si="2"/>
        <v>61.260052192066802</v>
      </c>
      <c r="I159" s="138">
        <f t="shared" si="3"/>
        <v>56.272281763067625</v>
      </c>
      <c r="J159" s="136">
        <f>SUM(J151:J158)</f>
        <v>4173</v>
      </c>
      <c r="K159" s="139">
        <f t="shared" si="4"/>
        <v>0.22957105200095854</v>
      </c>
      <c r="L159" s="135">
        <f t="shared" ref="L159:O159" si="115">SUM(L151:L158)</f>
        <v>7301.41</v>
      </c>
      <c r="M159" s="256">
        <f t="shared" si="115"/>
        <v>700344</v>
      </c>
      <c r="N159" s="136">
        <f t="shared" si="115"/>
        <v>234</v>
      </c>
      <c r="O159" s="135">
        <f t="shared" si="115"/>
        <v>15423.43</v>
      </c>
      <c r="P159" s="258">
        <f t="shared" si="5"/>
        <v>0.47339729230138822</v>
      </c>
      <c r="Q159" s="306">
        <f t="shared" si="6"/>
        <v>2.112390620441805</v>
      </c>
      <c r="R159" s="258">
        <f t="shared" si="7"/>
        <v>0.12441245635968227</v>
      </c>
      <c r="S159" s="139">
        <f t="shared" si="8"/>
        <v>0.26280770588031827</v>
      </c>
      <c r="T159" s="261">
        <f>SUM(T151:T158)</f>
        <v>43263.7</v>
      </c>
      <c r="U159" s="307">
        <f t="shared" si="10"/>
        <v>31.202606837606837</v>
      </c>
      <c r="V159" s="145">
        <f t="shared" ref="V159:W159" si="116">IFERROR((D159-#REF!)/D159,)</f>
        <v>0</v>
      </c>
      <c r="W159" s="145">
        <f t="shared" si="116"/>
        <v>0</v>
      </c>
      <c r="X159" s="145">
        <f t="shared" ref="X159:Y159" si="117">IFERROR((D159-#REF!)/D159,)</f>
        <v>0</v>
      </c>
      <c r="Y159" s="143">
        <f t="shared" si="117"/>
        <v>0</v>
      </c>
      <c r="Z159" s="67"/>
    </row>
    <row r="160" spans="1:26" ht="14" hidden="1" outlineLevel="1" x14ac:dyDescent="0.2">
      <c r="A160" s="52" t="str">
        <f t="shared" si="113"/>
        <v>4-2025</v>
      </c>
      <c r="B160" s="53">
        <v>45767</v>
      </c>
      <c r="C160" s="54" t="s">
        <v>32</v>
      </c>
      <c r="D160" s="55">
        <v>839.4</v>
      </c>
      <c r="E160" s="56">
        <v>12</v>
      </c>
      <c r="F160" s="56">
        <v>10</v>
      </c>
      <c r="G160" s="57">
        <f t="shared" si="1"/>
        <v>1.2</v>
      </c>
      <c r="H160" s="58">
        <f t="shared" si="2"/>
        <v>69.95</v>
      </c>
      <c r="I160" s="58">
        <f t="shared" si="3"/>
        <v>58.291666666666671</v>
      </c>
      <c r="J160" s="56">
        <v>48</v>
      </c>
      <c r="K160" s="59">
        <f t="shared" si="4"/>
        <v>0.25</v>
      </c>
      <c r="L160" s="55">
        <v>49.31</v>
      </c>
      <c r="M160" s="89">
        <v>4978</v>
      </c>
      <c r="N160" s="56">
        <v>1</v>
      </c>
      <c r="O160" s="60">
        <v>69.95</v>
      </c>
      <c r="P160" s="61">
        <f t="shared" si="5"/>
        <v>0.70493209435310933</v>
      </c>
      <c r="Q160" s="62">
        <f t="shared" si="6"/>
        <v>1.4185763536807949</v>
      </c>
      <c r="R160" s="61">
        <f t="shared" si="7"/>
        <v>5.8744341196092453E-2</v>
      </c>
      <c r="S160" s="59">
        <f t="shared" si="8"/>
        <v>8.3333333333333343E-2</v>
      </c>
      <c r="T160" s="63">
        <f t="shared" ref="T160:T167" si="118">D160-O160</f>
        <v>769.44999999999993</v>
      </c>
      <c r="U160" s="64">
        <f t="shared" si="10"/>
        <v>49.31</v>
      </c>
      <c r="V160" s="65"/>
      <c r="W160" s="65"/>
      <c r="X160" s="65"/>
      <c r="Y160" s="65"/>
      <c r="Z160" s="66"/>
    </row>
    <row r="161" spans="1:26" ht="14" hidden="1" outlineLevel="1" x14ac:dyDescent="0.2">
      <c r="A161" s="67">
        <f t="shared" si="113"/>
        <v>0</v>
      </c>
      <c r="B161" s="68"/>
      <c r="C161" s="54" t="s">
        <v>33</v>
      </c>
      <c r="D161" s="69">
        <v>15088.45</v>
      </c>
      <c r="E161" s="56">
        <v>219</v>
      </c>
      <c r="F161" s="56">
        <v>204</v>
      </c>
      <c r="G161" s="57">
        <f t="shared" si="1"/>
        <v>1.0735294117647058</v>
      </c>
      <c r="H161" s="58">
        <f t="shared" si="2"/>
        <v>68.897031963470326</v>
      </c>
      <c r="I161" s="58">
        <f t="shared" si="3"/>
        <v>64.178057171451812</v>
      </c>
      <c r="J161" s="89">
        <v>1462</v>
      </c>
      <c r="K161" s="59">
        <f t="shared" si="4"/>
        <v>0.14979480164158687</v>
      </c>
      <c r="L161" s="69">
        <v>1851.67</v>
      </c>
      <c r="M161" s="89">
        <v>145710</v>
      </c>
      <c r="N161" s="56">
        <v>60</v>
      </c>
      <c r="O161" s="70">
        <v>4176.8</v>
      </c>
      <c r="P161" s="61">
        <f t="shared" si="5"/>
        <v>0.44332263934112237</v>
      </c>
      <c r="Q161" s="62">
        <f t="shared" si="6"/>
        <v>2.2556935091025938</v>
      </c>
      <c r="R161" s="61">
        <f t="shared" si="7"/>
        <v>0.12272102170865795</v>
      </c>
      <c r="S161" s="59">
        <f t="shared" si="8"/>
        <v>0.27682101209865823</v>
      </c>
      <c r="T161" s="71">
        <f t="shared" si="118"/>
        <v>10911.650000000001</v>
      </c>
      <c r="U161" s="64">
        <f t="shared" si="10"/>
        <v>30.861166666666669</v>
      </c>
      <c r="V161" s="65"/>
      <c r="W161" s="65"/>
      <c r="X161" s="65"/>
      <c r="Y161" s="65"/>
      <c r="Z161" s="66"/>
    </row>
    <row r="162" spans="1:26" ht="14" hidden="1" outlineLevel="1" x14ac:dyDescent="0.2">
      <c r="A162" s="67">
        <f t="shared" si="113"/>
        <v>0</v>
      </c>
      <c r="B162" s="68"/>
      <c r="C162" s="54" t="s">
        <v>34</v>
      </c>
      <c r="D162" s="72">
        <v>1532.7</v>
      </c>
      <c r="E162" s="56">
        <v>46</v>
      </c>
      <c r="F162" s="56">
        <v>24</v>
      </c>
      <c r="G162" s="57">
        <f t="shared" si="1"/>
        <v>1.9166666666666667</v>
      </c>
      <c r="H162" s="58">
        <f t="shared" si="2"/>
        <v>33.319565217391307</v>
      </c>
      <c r="I162" s="58">
        <f t="shared" si="3"/>
        <v>17.384120982986769</v>
      </c>
      <c r="J162" s="56">
        <v>258</v>
      </c>
      <c r="K162" s="59">
        <f t="shared" si="4"/>
        <v>0.17829457364341086</v>
      </c>
      <c r="L162" s="72">
        <v>229.09</v>
      </c>
      <c r="M162" s="89">
        <v>15817</v>
      </c>
      <c r="N162" s="56">
        <v>10</v>
      </c>
      <c r="O162" s="73">
        <v>489.3</v>
      </c>
      <c r="P162" s="61">
        <f t="shared" si="5"/>
        <v>0.46819946862865319</v>
      </c>
      <c r="Q162" s="62">
        <f t="shared" si="6"/>
        <v>2.1358418088960671</v>
      </c>
      <c r="R162" s="61">
        <f t="shared" si="7"/>
        <v>0.14946825862856397</v>
      </c>
      <c r="S162" s="59">
        <f t="shared" si="8"/>
        <v>0.31924055588177724</v>
      </c>
      <c r="T162" s="74">
        <f t="shared" si="118"/>
        <v>1043.4000000000001</v>
      </c>
      <c r="U162" s="64">
        <f t="shared" si="10"/>
        <v>22.908999999999999</v>
      </c>
      <c r="V162" s="65"/>
      <c r="W162" s="65"/>
      <c r="X162" s="65"/>
      <c r="Y162" s="65"/>
      <c r="Z162" s="66"/>
    </row>
    <row r="163" spans="1:26" ht="14" hidden="1" outlineLevel="1" x14ac:dyDescent="0.2">
      <c r="A163" s="67">
        <f t="shared" si="113"/>
        <v>0</v>
      </c>
      <c r="B163" s="68"/>
      <c r="C163" s="54" t="s">
        <v>35</v>
      </c>
      <c r="D163" s="75">
        <v>11840.55</v>
      </c>
      <c r="E163" s="56">
        <v>189</v>
      </c>
      <c r="F163" s="56">
        <v>171</v>
      </c>
      <c r="G163" s="57">
        <f t="shared" si="1"/>
        <v>1.1052631578947369</v>
      </c>
      <c r="H163" s="58">
        <f t="shared" si="2"/>
        <v>62.648412698412692</v>
      </c>
      <c r="I163" s="58">
        <f t="shared" si="3"/>
        <v>56.681897203325761</v>
      </c>
      <c r="J163" s="89">
        <v>736</v>
      </c>
      <c r="K163" s="59">
        <f t="shared" si="4"/>
        <v>0.25679347826086957</v>
      </c>
      <c r="L163" s="75">
        <v>1373.49</v>
      </c>
      <c r="M163" s="89">
        <v>183410</v>
      </c>
      <c r="N163" s="56">
        <v>52</v>
      </c>
      <c r="O163" s="76">
        <v>3512.2</v>
      </c>
      <c r="P163" s="61">
        <f t="shared" si="5"/>
        <v>0.39106258185752524</v>
      </c>
      <c r="Q163" s="62">
        <f t="shared" si="6"/>
        <v>2.5571354724097008</v>
      </c>
      <c r="R163" s="61">
        <f t="shared" si="7"/>
        <v>0.11599883451359946</v>
      </c>
      <c r="S163" s="59">
        <f t="shared" si="8"/>
        <v>0.29662473449290783</v>
      </c>
      <c r="T163" s="77">
        <f t="shared" si="118"/>
        <v>8328.3499999999985</v>
      </c>
      <c r="U163" s="64">
        <f t="shared" si="10"/>
        <v>26.413269230769231</v>
      </c>
      <c r="V163" s="65"/>
      <c r="W163" s="65"/>
      <c r="X163" s="65"/>
      <c r="Y163" s="65"/>
      <c r="Z163" s="66"/>
    </row>
    <row r="164" spans="1:26" ht="14" hidden="1" outlineLevel="1" x14ac:dyDescent="0.2">
      <c r="A164" s="67"/>
      <c r="B164" s="68"/>
      <c r="C164" s="54" t="s">
        <v>36</v>
      </c>
      <c r="D164" s="78">
        <v>34714</v>
      </c>
      <c r="E164" s="56">
        <v>586</v>
      </c>
      <c r="F164" s="56">
        <v>533</v>
      </c>
      <c r="G164" s="57">
        <f t="shared" si="1"/>
        <v>1.0994371482176359</v>
      </c>
      <c r="H164" s="58">
        <f t="shared" si="2"/>
        <v>59.238907849829353</v>
      </c>
      <c r="I164" s="58">
        <f t="shared" si="3"/>
        <v>53.881122668872095</v>
      </c>
      <c r="J164" s="89">
        <v>2107</v>
      </c>
      <c r="K164" s="59">
        <f t="shared" si="4"/>
        <v>0.27812055054579971</v>
      </c>
      <c r="L164" s="78">
        <v>5336.22</v>
      </c>
      <c r="M164" s="89">
        <v>395622</v>
      </c>
      <c r="N164" s="56">
        <v>150</v>
      </c>
      <c r="O164" s="79">
        <v>10142</v>
      </c>
      <c r="P164" s="61">
        <f t="shared" si="5"/>
        <v>0.52615066061920723</v>
      </c>
      <c r="Q164" s="62">
        <f t="shared" si="6"/>
        <v>1.9005963022514063</v>
      </c>
      <c r="R164" s="61">
        <f t="shared" si="7"/>
        <v>0.15371953678631101</v>
      </c>
      <c r="S164" s="59">
        <f t="shared" si="8"/>
        <v>0.29215878319986172</v>
      </c>
      <c r="T164" s="80">
        <f t="shared" si="118"/>
        <v>24572</v>
      </c>
      <c r="U164" s="64">
        <f t="shared" si="10"/>
        <v>35.574800000000003</v>
      </c>
      <c r="V164" s="65"/>
      <c r="W164" s="65"/>
      <c r="X164" s="65"/>
      <c r="Y164" s="65"/>
      <c r="Z164" s="66"/>
    </row>
    <row r="165" spans="1:26" ht="14" hidden="1" outlineLevel="1" x14ac:dyDescent="0.2">
      <c r="A165" s="81"/>
      <c r="B165" s="82"/>
      <c r="C165" s="83" t="s">
        <v>37</v>
      </c>
      <c r="D165" s="55">
        <v>0</v>
      </c>
      <c r="E165" s="56">
        <v>0</v>
      </c>
      <c r="F165" s="56">
        <v>0</v>
      </c>
      <c r="G165" s="57" t="e">
        <f t="shared" si="1"/>
        <v>#DIV/0!</v>
      </c>
      <c r="H165" s="58" t="e">
        <f t="shared" si="2"/>
        <v>#DIV/0!</v>
      </c>
      <c r="I165" s="58" t="e">
        <f t="shared" si="3"/>
        <v>#DIV/0!</v>
      </c>
      <c r="J165" s="56">
        <v>73</v>
      </c>
      <c r="K165" s="59">
        <f t="shared" si="4"/>
        <v>0</v>
      </c>
      <c r="L165" s="55">
        <v>61.12</v>
      </c>
      <c r="M165" s="89">
        <v>483</v>
      </c>
      <c r="N165" s="56">
        <v>0</v>
      </c>
      <c r="O165" s="60">
        <v>0</v>
      </c>
      <c r="P165" s="61" t="e">
        <f t="shared" si="5"/>
        <v>#DIV/0!</v>
      </c>
      <c r="Q165" s="62">
        <f t="shared" si="6"/>
        <v>0</v>
      </c>
      <c r="R165" s="61" t="e">
        <f t="shared" si="7"/>
        <v>#DIV/0!</v>
      </c>
      <c r="S165" s="59" t="e">
        <f t="shared" si="8"/>
        <v>#DIV/0!</v>
      </c>
      <c r="T165" s="63">
        <f t="shared" si="118"/>
        <v>0</v>
      </c>
      <c r="U165" s="64" t="e">
        <f t="shared" si="10"/>
        <v>#DIV/0!</v>
      </c>
      <c r="V165" s="84"/>
      <c r="W165" s="84"/>
      <c r="X165" s="84"/>
      <c r="Y165" s="85"/>
      <c r="Z165" s="86"/>
    </row>
    <row r="166" spans="1:26" ht="14" hidden="1" outlineLevel="1" x14ac:dyDescent="0.2">
      <c r="A166" s="81"/>
      <c r="B166" s="82"/>
      <c r="C166" s="83" t="s">
        <v>39</v>
      </c>
      <c r="D166" s="90">
        <v>0</v>
      </c>
      <c r="E166" s="56">
        <v>0</v>
      </c>
      <c r="F166" s="56">
        <v>0</v>
      </c>
      <c r="G166" s="57" t="e">
        <f t="shared" si="1"/>
        <v>#DIV/0!</v>
      </c>
      <c r="H166" s="58" t="e">
        <f t="shared" si="2"/>
        <v>#DIV/0!</v>
      </c>
      <c r="I166" s="58" t="e">
        <f t="shared" si="3"/>
        <v>#DIV/0!</v>
      </c>
      <c r="J166" s="56">
        <v>39</v>
      </c>
      <c r="K166" s="59">
        <f t="shared" si="4"/>
        <v>0</v>
      </c>
      <c r="L166" s="90">
        <v>12.41</v>
      </c>
      <c r="M166" s="89">
        <v>3051</v>
      </c>
      <c r="N166" s="56">
        <v>0</v>
      </c>
      <c r="O166" s="91">
        <v>0</v>
      </c>
      <c r="P166" s="61" t="e">
        <f t="shared" si="5"/>
        <v>#DIV/0!</v>
      </c>
      <c r="Q166" s="62">
        <f t="shared" si="6"/>
        <v>0</v>
      </c>
      <c r="R166" s="61" t="e">
        <f t="shared" si="7"/>
        <v>#DIV/0!</v>
      </c>
      <c r="S166" s="59" t="e">
        <f t="shared" si="8"/>
        <v>#DIV/0!</v>
      </c>
      <c r="T166" s="63">
        <f t="shared" si="118"/>
        <v>0</v>
      </c>
      <c r="U166" s="64" t="e">
        <f t="shared" si="10"/>
        <v>#DIV/0!</v>
      </c>
      <c r="V166" s="84"/>
      <c r="W166" s="84"/>
      <c r="X166" s="84"/>
      <c r="Y166" s="85"/>
      <c r="Z166" s="86"/>
    </row>
    <row r="167" spans="1:26" ht="14" hidden="1" outlineLevel="1" x14ac:dyDescent="0.2">
      <c r="A167" s="52" t="str">
        <f t="shared" ref="A167:A172" si="119">IFERROR(IF(B167&gt;0,MONTH(B167)&amp;"-"&amp;YEAR(B167),B167),)</f>
        <v>4-2025</v>
      </c>
      <c r="B167" s="53">
        <v>45773</v>
      </c>
      <c r="C167" s="54" t="s">
        <v>38</v>
      </c>
      <c r="D167" s="87">
        <v>0</v>
      </c>
      <c r="E167" s="56">
        <v>0</v>
      </c>
      <c r="F167" s="56">
        <v>0</v>
      </c>
      <c r="G167" s="57" t="e">
        <f t="shared" si="1"/>
        <v>#DIV/0!</v>
      </c>
      <c r="H167" s="58" t="e">
        <f t="shared" si="2"/>
        <v>#DIV/0!</v>
      </c>
      <c r="I167" s="58" t="e">
        <f t="shared" si="3"/>
        <v>#DIV/0!</v>
      </c>
      <c r="J167" s="56">
        <v>0</v>
      </c>
      <c r="K167" s="59" t="e">
        <f t="shared" si="4"/>
        <v>#DIV/0!</v>
      </c>
      <c r="L167" s="87">
        <v>0</v>
      </c>
      <c r="M167" s="89">
        <v>0</v>
      </c>
      <c r="N167" s="56">
        <v>0</v>
      </c>
      <c r="O167" s="88">
        <v>0</v>
      </c>
      <c r="P167" s="61" t="e">
        <f t="shared" si="5"/>
        <v>#DIV/0!</v>
      </c>
      <c r="Q167" s="62" t="e">
        <f t="shared" si="6"/>
        <v>#DIV/0!</v>
      </c>
      <c r="R167" s="61" t="e">
        <f t="shared" si="7"/>
        <v>#DIV/0!</v>
      </c>
      <c r="S167" s="59" t="e">
        <f t="shared" si="8"/>
        <v>#DIV/0!</v>
      </c>
      <c r="T167" s="63">
        <f t="shared" si="118"/>
        <v>0</v>
      </c>
      <c r="U167" s="64" t="e">
        <f t="shared" si="10"/>
        <v>#DIV/0!</v>
      </c>
      <c r="V167" s="65"/>
      <c r="W167" s="65"/>
      <c r="X167" s="65"/>
      <c r="Y167" s="65"/>
      <c r="Z167" s="66"/>
    </row>
    <row r="168" spans="1:26" ht="14" collapsed="1" x14ac:dyDescent="0.2">
      <c r="A168" s="81">
        <f t="shared" si="119"/>
        <v>0</v>
      </c>
      <c r="B168" s="95" t="s">
        <v>70</v>
      </c>
      <c r="C168" s="134"/>
      <c r="D168" s="135">
        <f t="shared" ref="D168:F168" si="120">SUM(D160:D167)</f>
        <v>64015.1</v>
      </c>
      <c r="E168" s="136">
        <f t="shared" si="120"/>
        <v>1052</v>
      </c>
      <c r="F168" s="136">
        <f t="shared" si="120"/>
        <v>942</v>
      </c>
      <c r="G168" s="137">
        <f t="shared" si="1"/>
        <v>1.1167728237791932</v>
      </c>
      <c r="H168" s="138">
        <f t="shared" si="2"/>
        <v>60.850855513307984</v>
      </c>
      <c r="I168" s="138">
        <f t="shared" si="3"/>
        <v>54.48812347294308</v>
      </c>
      <c r="J168" s="136">
        <f>SUM(J160:J167)</f>
        <v>4723</v>
      </c>
      <c r="K168" s="139">
        <f t="shared" si="4"/>
        <v>0.2227397840355706</v>
      </c>
      <c r="L168" s="135">
        <f t="shared" ref="L168:O168" si="121">SUM(L160:L167)</f>
        <v>8913.3100000000013</v>
      </c>
      <c r="M168" s="256">
        <f t="shared" si="121"/>
        <v>749071</v>
      </c>
      <c r="N168" s="136">
        <f t="shared" si="121"/>
        <v>273</v>
      </c>
      <c r="O168" s="135">
        <f t="shared" si="121"/>
        <v>18390.25</v>
      </c>
      <c r="P168" s="258">
        <f t="shared" si="5"/>
        <v>0.48467584725601887</v>
      </c>
      <c r="Q168" s="306">
        <f t="shared" si="6"/>
        <v>2.063234645715228</v>
      </c>
      <c r="R168" s="258">
        <f t="shared" si="7"/>
        <v>0.13923761737465068</v>
      </c>
      <c r="S168" s="139">
        <f t="shared" si="8"/>
        <v>0.28727987615421985</v>
      </c>
      <c r="T168" s="261">
        <f>SUM(T160:T167)</f>
        <v>45624.85</v>
      </c>
      <c r="U168" s="307">
        <f t="shared" si="10"/>
        <v>32.649487179487181</v>
      </c>
      <c r="V168" s="145">
        <f t="shared" ref="V168:W168" si="122">IFERROR((D168-#REF!)/D168,)</f>
        <v>0</v>
      </c>
      <c r="W168" s="145">
        <f t="shared" si="122"/>
        <v>0</v>
      </c>
      <c r="X168" s="145">
        <f t="shared" ref="X168:Y168" si="123">IFERROR((D168-#REF!)/D168,)</f>
        <v>0</v>
      </c>
      <c r="Y168" s="143">
        <f t="shared" si="123"/>
        <v>0</v>
      </c>
      <c r="Z168" s="67"/>
    </row>
    <row r="169" spans="1:26" ht="14" hidden="1" outlineLevel="1" x14ac:dyDescent="0.2">
      <c r="A169" s="52" t="str">
        <f t="shared" si="119"/>
        <v>4-2025</v>
      </c>
      <c r="B169" s="53">
        <v>45774</v>
      </c>
      <c r="C169" s="54" t="s">
        <v>32</v>
      </c>
      <c r="D169" s="55">
        <v>279.8</v>
      </c>
      <c r="E169" s="56">
        <v>4</v>
      </c>
      <c r="F169" s="56">
        <v>4</v>
      </c>
      <c r="G169" s="57">
        <f t="shared" si="1"/>
        <v>1</v>
      </c>
      <c r="H169" s="58">
        <f t="shared" si="2"/>
        <v>69.95</v>
      </c>
      <c r="I169" s="58">
        <f t="shared" si="3"/>
        <v>69.95</v>
      </c>
      <c r="J169" s="56">
        <v>45</v>
      </c>
      <c r="K169" s="59">
        <f t="shared" si="4"/>
        <v>8.8888888888888892E-2</v>
      </c>
      <c r="L169" s="55">
        <v>54.72</v>
      </c>
      <c r="M169" s="89">
        <v>6018</v>
      </c>
      <c r="N169" s="56">
        <v>0</v>
      </c>
      <c r="O169" s="60">
        <v>0</v>
      </c>
      <c r="P169" s="61" t="e">
        <f t="shared" si="5"/>
        <v>#DIV/0!</v>
      </c>
      <c r="Q169" s="62">
        <f t="shared" si="6"/>
        <v>0</v>
      </c>
      <c r="R169" s="61">
        <f t="shared" si="7"/>
        <v>0.19556826304503216</v>
      </c>
      <c r="S169" s="59">
        <f t="shared" si="8"/>
        <v>0</v>
      </c>
      <c r="T169" s="63">
        <f t="shared" ref="T169:T176" si="124">D169-O169</f>
        <v>279.8</v>
      </c>
      <c r="U169" s="64" t="e">
        <f t="shared" si="10"/>
        <v>#DIV/0!</v>
      </c>
      <c r="V169" s="65"/>
      <c r="W169" s="65"/>
      <c r="X169" s="65"/>
      <c r="Y169" s="65"/>
      <c r="Z169" s="66"/>
    </row>
    <row r="170" spans="1:26" ht="14" hidden="1" outlineLevel="1" x14ac:dyDescent="0.2">
      <c r="A170" s="67">
        <f t="shared" si="119"/>
        <v>0</v>
      </c>
      <c r="B170" s="68"/>
      <c r="C170" s="54" t="s">
        <v>33</v>
      </c>
      <c r="D170" s="69">
        <v>13569.25</v>
      </c>
      <c r="E170" s="56">
        <v>204</v>
      </c>
      <c r="F170" s="56">
        <v>194</v>
      </c>
      <c r="G170" s="57">
        <f t="shared" si="1"/>
        <v>1.0515463917525774</v>
      </c>
      <c r="H170" s="58">
        <f t="shared" si="2"/>
        <v>66.515931372549019</v>
      </c>
      <c r="I170" s="58">
        <f t="shared" si="3"/>
        <v>63.255346501345635</v>
      </c>
      <c r="J170" s="89">
        <v>1476</v>
      </c>
      <c r="K170" s="59">
        <f t="shared" si="4"/>
        <v>0.13821138211382114</v>
      </c>
      <c r="L170" s="69">
        <v>1640.06</v>
      </c>
      <c r="M170" s="89">
        <v>155499</v>
      </c>
      <c r="N170" s="56">
        <v>63</v>
      </c>
      <c r="O170" s="70">
        <v>4156.6499999999996</v>
      </c>
      <c r="P170" s="61">
        <f t="shared" si="5"/>
        <v>0.39456292928199393</v>
      </c>
      <c r="Q170" s="62">
        <f t="shared" si="6"/>
        <v>2.5344499591478358</v>
      </c>
      <c r="R170" s="61">
        <f t="shared" si="7"/>
        <v>0.12086592847799252</v>
      </c>
      <c r="S170" s="59">
        <f t="shared" si="8"/>
        <v>0.30632864749341338</v>
      </c>
      <c r="T170" s="71">
        <f t="shared" si="124"/>
        <v>9412.6</v>
      </c>
      <c r="U170" s="64">
        <f t="shared" si="10"/>
        <v>26.032698412698412</v>
      </c>
      <c r="V170" s="65"/>
      <c r="W170" s="65"/>
      <c r="X170" s="65"/>
      <c r="Y170" s="65"/>
      <c r="Z170" s="66"/>
    </row>
    <row r="171" spans="1:26" ht="14" hidden="1" outlineLevel="1" x14ac:dyDescent="0.2">
      <c r="A171" s="67">
        <f t="shared" si="119"/>
        <v>0</v>
      </c>
      <c r="B171" s="68"/>
      <c r="C171" s="54" t="s">
        <v>34</v>
      </c>
      <c r="D171" s="72">
        <v>1303.0999999999999</v>
      </c>
      <c r="E171" s="56">
        <v>38</v>
      </c>
      <c r="F171" s="56">
        <v>32</v>
      </c>
      <c r="G171" s="57">
        <f t="shared" si="1"/>
        <v>1.1875</v>
      </c>
      <c r="H171" s="58">
        <f t="shared" si="2"/>
        <v>34.292105263157893</v>
      </c>
      <c r="I171" s="58">
        <f t="shared" si="3"/>
        <v>28.877562326869803</v>
      </c>
      <c r="J171" s="56">
        <v>258</v>
      </c>
      <c r="K171" s="59">
        <f t="shared" si="4"/>
        <v>0.14728682170542637</v>
      </c>
      <c r="L171" s="72">
        <v>295.39</v>
      </c>
      <c r="M171" s="89">
        <v>27545</v>
      </c>
      <c r="N171" s="56">
        <v>19</v>
      </c>
      <c r="O171" s="73">
        <v>743.9</v>
      </c>
      <c r="P171" s="61">
        <f t="shared" si="5"/>
        <v>0.39708294125554511</v>
      </c>
      <c r="Q171" s="62">
        <f t="shared" si="6"/>
        <v>2.5183655506279834</v>
      </c>
      <c r="R171" s="61">
        <f t="shared" si="7"/>
        <v>0.22668252628347788</v>
      </c>
      <c r="S171" s="59">
        <f t="shared" si="8"/>
        <v>0.57086946512163306</v>
      </c>
      <c r="T171" s="74">
        <f t="shared" si="124"/>
        <v>559.19999999999993</v>
      </c>
      <c r="U171" s="64">
        <f t="shared" si="10"/>
        <v>15.546842105263158</v>
      </c>
      <c r="V171" s="65"/>
      <c r="W171" s="65"/>
      <c r="X171" s="65"/>
      <c r="Y171" s="65"/>
      <c r="Z171" s="66"/>
    </row>
    <row r="172" spans="1:26" ht="14" hidden="1" outlineLevel="1" x14ac:dyDescent="0.2">
      <c r="A172" s="67">
        <f t="shared" si="119"/>
        <v>0</v>
      </c>
      <c r="B172" s="68"/>
      <c r="C172" s="54" t="s">
        <v>35</v>
      </c>
      <c r="D172" s="75">
        <v>11490.7</v>
      </c>
      <c r="E172" s="56">
        <v>186</v>
      </c>
      <c r="F172" s="56">
        <v>167</v>
      </c>
      <c r="G172" s="57">
        <f t="shared" si="1"/>
        <v>1.1137724550898203</v>
      </c>
      <c r="H172" s="58">
        <f t="shared" si="2"/>
        <v>61.777956989247315</v>
      </c>
      <c r="I172" s="58">
        <f t="shared" si="3"/>
        <v>55.467305468840337</v>
      </c>
      <c r="J172" s="89">
        <v>754</v>
      </c>
      <c r="K172" s="59">
        <f t="shared" si="4"/>
        <v>0.24668435013262599</v>
      </c>
      <c r="L172" s="75">
        <v>1542.6</v>
      </c>
      <c r="M172" s="89">
        <v>170434</v>
      </c>
      <c r="N172" s="56">
        <v>52</v>
      </c>
      <c r="O172" s="76">
        <v>3294.45</v>
      </c>
      <c r="P172" s="61">
        <f t="shared" si="5"/>
        <v>0.46824204343668896</v>
      </c>
      <c r="Q172" s="62">
        <f t="shared" si="6"/>
        <v>2.1356476079346556</v>
      </c>
      <c r="R172" s="61">
        <f t="shared" si="7"/>
        <v>0.1342476959628221</v>
      </c>
      <c r="S172" s="59">
        <f t="shared" si="8"/>
        <v>0.28670577075373993</v>
      </c>
      <c r="T172" s="77">
        <f t="shared" si="124"/>
        <v>8196.25</v>
      </c>
      <c r="U172" s="64">
        <f t="shared" si="10"/>
        <v>29.665384615384614</v>
      </c>
      <c r="V172" s="65"/>
      <c r="W172" s="65"/>
      <c r="X172" s="65"/>
      <c r="Y172" s="65"/>
      <c r="Z172" s="66"/>
    </row>
    <row r="173" spans="1:26" ht="14" hidden="1" outlineLevel="1" x14ac:dyDescent="0.2">
      <c r="A173" s="67"/>
      <c r="B173" s="68"/>
      <c r="C173" s="54" t="s">
        <v>36</v>
      </c>
      <c r="D173" s="78">
        <v>33241</v>
      </c>
      <c r="E173" s="56">
        <v>571</v>
      </c>
      <c r="F173" s="56">
        <v>522</v>
      </c>
      <c r="G173" s="57">
        <f t="shared" si="1"/>
        <v>1.0938697318007662</v>
      </c>
      <c r="H173" s="58">
        <f t="shared" si="2"/>
        <v>58.215411558669004</v>
      </c>
      <c r="I173" s="58">
        <f t="shared" si="3"/>
        <v>53.219693228765713</v>
      </c>
      <c r="J173" s="89">
        <v>2093</v>
      </c>
      <c r="K173" s="59">
        <f t="shared" si="4"/>
        <v>0.27281414237935975</v>
      </c>
      <c r="L173" s="78">
        <v>5011.43</v>
      </c>
      <c r="M173" s="89">
        <v>406232</v>
      </c>
      <c r="N173" s="56">
        <v>165</v>
      </c>
      <c r="O173" s="79">
        <v>10158</v>
      </c>
      <c r="P173" s="61">
        <f t="shared" si="5"/>
        <v>0.49334810001968893</v>
      </c>
      <c r="Q173" s="62">
        <f t="shared" si="6"/>
        <v>2.0269663549126693</v>
      </c>
      <c r="R173" s="61">
        <f t="shared" si="7"/>
        <v>0.15076050660329113</v>
      </c>
      <c r="S173" s="59">
        <f t="shared" si="8"/>
        <v>0.30558647453446047</v>
      </c>
      <c r="T173" s="80">
        <f t="shared" si="124"/>
        <v>23083</v>
      </c>
      <c r="U173" s="64">
        <f t="shared" si="10"/>
        <v>30.372303030303033</v>
      </c>
      <c r="V173" s="65"/>
      <c r="W173" s="65"/>
      <c r="X173" s="65"/>
      <c r="Y173" s="65"/>
      <c r="Z173" s="66"/>
    </row>
    <row r="174" spans="1:26" ht="14" hidden="1" outlineLevel="1" x14ac:dyDescent="0.2">
      <c r="A174" s="81"/>
      <c r="B174" s="82"/>
      <c r="C174" s="83" t="s">
        <v>37</v>
      </c>
      <c r="D174" s="55">
        <v>0</v>
      </c>
      <c r="E174" s="56">
        <v>0</v>
      </c>
      <c r="F174" s="56">
        <v>0</v>
      </c>
      <c r="G174" s="57" t="e">
        <f t="shared" si="1"/>
        <v>#DIV/0!</v>
      </c>
      <c r="H174" s="58" t="e">
        <f t="shared" si="2"/>
        <v>#DIV/0!</v>
      </c>
      <c r="I174" s="58" t="e">
        <f t="shared" si="3"/>
        <v>#DIV/0!</v>
      </c>
      <c r="J174" s="56">
        <v>103</v>
      </c>
      <c r="K174" s="59">
        <f t="shared" si="4"/>
        <v>0</v>
      </c>
      <c r="L174" s="55">
        <v>130.57</v>
      </c>
      <c r="M174" s="89">
        <v>679</v>
      </c>
      <c r="N174" s="56">
        <v>0</v>
      </c>
      <c r="O174" s="60">
        <v>0</v>
      </c>
      <c r="P174" s="61" t="e">
        <f t="shared" si="5"/>
        <v>#DIV/0!</v>
      </c>
      <c r="Q174" s="62">
        <f t="shared" si="6"/>
        <v>0</v>
      </c>
      <c r="R174" s="61" t="e">
        <f t="shared" si="7"/>
        <v>#DIV/0!</v>
      </c>
      <c r="S174" s="59" t="e">
        <f t="shared" si="8"/>
        <v>#DIV/0!</v>
      </c>
      <c r="T174" s="63">
        <f t="shared" si="124"/>
        <v>0</v>
      </c>
      <c r="U174" s="64" t="e">
        <f t="shared" si="10"/>
        <v>#DIV/0!</v>
      </c>
      <c r="V174" s="84"/>
      <c r="W174" s="84"/>
      <c r="X174" s="84"/>
      <c r="Y174" s="85"/>
      <c r="Z174" s="86"/>
    </row>
    <row r="175" spans="1:26" ht="14" hidden="1" outlineLevel="1" x14ac:dyDescent="0.2">
      <c r="A175" s="81"/>
      <c r="B175" s="82"/>
      <c r="C175" s="83" t="s">
        <v>39</v>
      </c>
      <c r="D175" s="90">
        <v>0</v>
      </c>
      <c r="E175" s="56">
        <v>0</v>
      </c>
      <c r="F175" s="56">
        <v>0</v>
      </c>
      <c r="G175" s="57" t="e">
        <f t="shared" si="1"/>
        <v>#DIV/0!</v>
      </c>
      <c r="H175" s="58" t="e">
        <f t="shared" si="2"/>
        <v>#DIV/0!</v>
      </c>
      <c r="I175" s="58" t="e">
        <f t="shared" si="3"/>
        <v>#DIV/0!</v>
      </c>
      <c r="J175" s="56">
        <v>50</v>
      </c>
      <c r="K175" s="59">
        <f t="shared" si="4"/>
        <v>0</v>
      </c>
      <c r="L175" s="90">
        <v>28.97</v>
      </c>
      <c r="M175" s="89">
        <v>4133</v>
      </c>
      <c r="N175" s="56">
        <v>0</v>
      </c>
      <c r="O175" s="91">
        <v>0</v>
      </c>
      <c r="P175" s="61" t="e">
        <f t="shared" si="5"/>
        <v>#DIV/0!</v>
      </c>
      <c r="Q175" s="62">
        <f t="shared" si="6"/>
        <v>0</v>
      </c>
      <c r="R175" s="61" t="e">
        <f t="shared" si="7"/>
        <v>#DIV/0!</v>
      </c>
      <c r="S175" s="59" t="e">
        <f t="shared" si="8"/>
        <v>#DIV/0!</v>
      </c>
      <c r="T175" s="63">
        <f t="shared" si="124"/>
        <v>0</v>
      </c>
      <c r="U175" s="64" t="e">
        <f t="shared" si="10"/>
        <v>#DIV/0!</v>
      </c>
      <c r="V175" s="84"/>
      <c r="W175" s="84"/>
      <c r="X175" s="84"/>
      <c r="Y175" s="85"/>
      <c r="Z175" s="86"/>
    </row>
    <row r="176" spans="1:26" ht="14" hidden="1" outlineLevel="1" x14ac:dyDescent="0.2">
      <c r="A176" s="52" t="str">
        <f t="shared" ref="A176:A181" si="125">IFERROR(IF(B176&gt;0,MONTH(B176)&amp;"-"&amp;YEAR(B176),B176),)</f>
        <v>5-2025</v>
      </c>
      <c r="B176" s="53">
        <v>45780</v>
      </c>
      <c r="C176" s="54" t="s">
        <v>38</v>
      </c>
      <c r="D176" s="87">
        <v>0</v>
      </c>
      <c r="E176" s="56">
        <v>0</v>
      </c>
      <c r="F176" s="56">
        <v>0</v>
      </c>
      <c r="G176" s="57" t="e">
        <f t="shared" si="1"/>
        <v>#DIV/0!</v>
      </c>
      <c r="H176" s="58" t="e">
        <f t="shared" si="2"/>
        <v>#DIV/0!</v>
      </c>
      <c r="I176" s="58" t="e">
        <f t="shared" si="3"/>
        <v>#DIV/0!</v>
      </c>
      <c r="J176" s="56">
        <v>0</v>
      </c>
      <c r="K176" s="59" t="e">
        <f t="shared" si="4"/>
        <v>#DIV/0!</v>
      </c>
      <c r="L176" s="87">
        <v>0</v>
      </c>
      <c r="M176" s="89">
        <v>0</v>
      </c>
      <c r="N176" s="56">
        <v>0</v>
      </c>
      <c r="O176" s="88">
        <v>0</v>
      </c>
      <c r="P176" s="61" t="e">
        <f t="shared" si="5"/>
        <v>#DIV/0!</v>
      </c>
      <c r="Q176" s="62" t="e">
        <f t="shared" si="6"/>
        <v>#DIV/0!</v>
      </c>
      <c r="R176" s="61" t="e">
        <f t="shared" si="7"/>
        <v>#DIV/0!</v>
      </c>
      <c r="S176" s="59" t="e">
        <f t="shared" si="8"/>
        <v>#DIV/0!</v>
      </c>
      <c r="T176" s="63">
        <f t="shared" si="124"/>
        <v>0</v>
      </c>
      <c r="U176" s="64" t="e">
        <f t="shared" si="10"/>
        <v>#DIV/0!</v>
      </c>
      <c r="V176" s="65"/>
      <c r="W176" s="65"/>
      <c r="X176" s="65"/>
      <c r="Y176" s="65"/>
      <c r="Z176" s="66"/>
    </row>
    <row r="177" spans="1:26" ht="14" collapsed="1" x14ac:dyDescent="0.2">
      <c r="A177" s="81">
        <f t="shared" si="125"/>
        <v>0</v>
      </c>
      <c r="B177" s="95" t="s">
        <v>71</v>
      </c>
      <c r="C177" s="134"/>
      <c r="D177" s="135">
        <f t="shared" ref="D177:F177" si="126">SUM(D169:D176)</f>
        <v>59883.85</v>
      </c>
      <c r="E177" s="136">
        <f t="shared" si="126"/>
        <v>1003</v>
      </c>
      <c r="F177" s="136">
        <f t="shared" si="126"/>
        <v>919</v>
      </c>
      <c r="G177" s="137">
        <f t="shared" si="1"/>
        <v>1.0914036996735583</v>
      </c>
      <c r="H177" s="138">
        <f t="shared" si="2"/>
        <v>59.704735792622131</v>
      </c>
      <c r="I177" s="138">
        <f t="shared" si="3"/>
        <v>54.704538577686669</v>
      </c>
      <c r="J177" s="136">
        <f>SUM(J169:J176)</f>
        <v>4779</v>
      </c>
      <c r="K177" s="139">
        <f t="shared" si="4"/>
        <v>0.20987654320987653</v>
      </c>
      <c r="L177" s="135">
        <f t="shared" ref="L177:O177" si="127">SUM(L169:L176)</f>
        <v>8703.74</v>
      </c>
      <c r="M177" s="256">
        <f t="shared" si="127"/>
        <v>770540</v>
      </c>
      <c r="N177" s="136">
        <f t="shared" si="127"/>
        <v>299</v>
      </c>
      <c r="O177" s="135">
        <f t="shared" si="127"/>
        <v>18353</v>
      </c>
      <c r="P177" s="258">
        <f t="shared" si="5"/>
        <v>0.47424072358742436</v>
      </c>
      <c r="Q177" s="306">
        <f t="shared" si="6"/>
        <v>2.1086337597400657</v>
      </c>
      <c r="R177" s="258">
        <f t="shared" si="7"/>
        <v>0.14534369450194001</v>
      </c>
      <c r="S177" s="139">
        <f t="shared" si="8"/>
        <v>0.30647662099213729</v>
      </c>
      <c r="T177" s="261">
        <f>SUM(T169:T176)</f>
        <v>41530.85</v>
      </c>
      <c r="U177" s="307">
        <f t="shared" si="10"/>
        <v>29.109498327759198</v>
      </c>
      <c r="V177" s="145">
        <f t="shared" ref="V177:W177" si="128">IFERROR((D177-#REF!)/D177,)</f>
        <v>0</v>
      </c>
      <c r="W177" s="145">
        <f t="shared" si="128"/>
        <v>0</v>
      </c>
      <c r="X177" s="145">
        <f t="shared" ref="X177:Y177" si="129">IFERROR((D177-#REF!)/D177,)</f>
        <v>0</v>
      </c>
      <c r="Y177" s="143">
        <f t="shared" si="129"/>
        <v>0</v>
      </c>
      <c r="Z177" s="67"/>
    </row>
    <row r="178" spans="1:26" ht="14" hidden="1" outlineLevel="1" x14ac:dyDescent="0.2">
      <c r="A178" s="52" t="str">
        <f t="shared" si="125"/>
        <v>5-2025</v>
      </c>
      <c r="B178" s="53">
        <v>45781</v>
      </c>
      <c r="C178" s="54" t="s">
        <v>32</v>
      </c>
      <c r="D178" s="55">
        <v>839.4</v>
      </c>
      <c r="E178" s="56">
        <v>12</v>
      </c>
      <c r="F178" s="56">
        <v>7</v>
      </c>
      <c r="G178" s="57">
        <f t="shared" si="1"/>
        <v>1.7142857142857142</v>
      </c>
      <c r="H178" s="58">
        <f t="shared" si="2"/>
        <v>69.95</v>
      </c>
      <c r="I178" s="58">
        <f t="shared" si="3"/>
        <v>40.804166666666667</v>
      </c>
      <c r="J178" s="56">
        <v>47</v>
      </c>
      <c r="K178" s="59">
        <f t="shared" si="4"/>
        <v>0.25531914893617019</v>
      </c>
      <c r="L178" s="55">
        <v>34.25</v>
      </c>
      <c r="M178" s="89">
        <v>2816</v>
      </c>
      <c r="N178" s="56">
        <v>0</v>
      </c>
      <c r="O178" s="60">
        <v>0</v>
      </c>
      <c r="P178" s="61" t="e">
        <f t="shared" si="5"/>
        <v>#DIV/0!</v>
      </c>
      <c r="Q178" s="62">
        <f t="shared" si="6"/>
        <v>0</v>
      </c>
      <c r="R178" s="61">
        <f t="shared" si="7"/>
        <v>4.0802954491303313E-2</v>
      </c>
      <c r="S178" s="59">
        <f t="shared" si="8"/>
        <v>0</v>
      </c>
      <c r="T178" s="63">
        <f t="shared" ref="T178:T185" si="130">D178-O178</f>
        <v>839.4</v>
      </c>
      <c r="U178" s="64" t="e">
        <f t="shared" si="10"/>
        <v>#DIV/0!</v>
      </c>
      <c r="V178" s="65"/>
      <c r="W178" s="65"/>
      <c r="X178" s="65"/>
      <c r="Y178" s="65"/>
      <c r="Z178" s="66"/>
    </row>
    <row r="179" spans="1:26" ht="14" hidden="1" outlineLevel="1" x14ac:dyDescent="0.2">
      <c r="A179" s="67">
        <f t="shared" si="125"/>
        <v>0</v>
      </c>
      <c r="B179" s="68"/>
      <c r="C179" s="54" t="s">
        <v>33</v>
      </c>
      <c r="D179" s="69">
        <v>13179.8</v>
      </c>
      <c r="E179" s="56">
        <v>195</v>
      </c>
      <c r="F179" s="56">
        <v>182</v>
      </c>
      <c r="G179" s="57">
        <f t="shared" si="1"/>
        <v>1.0714285714285714</v>
      </c>
      <c r="H179" s="58">
        <f t="shared" si="2"/>
        <v>67.588717948717942</v>
      </c>
      <c r="I179" s="58">
        <f t="shared" si="3"/>
        <v>63.082803418803415</v>
      </c>
      <c r="J179" s="89">
        <v>1572</v>
      </c>
      <c r="K179" s="59">
        <f t="shared" si="4"/>
        <v>0.12404580152671756</v>
      </c>
      <c r="L179" s="69">
        <v>1506.54</v>
      </c>
      <c r="M179" s="89">
        <v>178921</v>
      </c>
      <c r="N179" s="56">
        <v>53</v>
      </c>
      <c r="O179" s="70">
        <v>3816.95</v>
      </c>
      <c r="P179" s="61">
        <f t="shared" si="5"/>
        <v>0.39469733687892167</v>
      </c>
      <c r="Q179" s="62">
        <f t="shared" si="6"/>
        <v>2.5335868944734292</v>
      </c>
      <c r="R179" s="61">
        <f t="shared" si="7"/>
        <v>0.1143067421356925</v>
      </c>
      <c r="S179" s="59">
        <f t="shared" si="8"/>
        <v>0.28960606382494425</v>
      </c>
      <c r="T179" s="71">
        <f t="shared" si="130"/>
        <v>9362.8499999999985</v>
      </c>
      <c r="U179" s="64">
        <f t="shared" si="10"/>
        <v>28.425283018867923</v>
      </c>
      <c r="V179" s="65"/>
      <c r="W179" s="65"/>
      <c r="X179" s="65"/>
      <c r="Y179" s="65"/>
      <c r="Z179" s="66"/>
    </row>
    <row r="180" spans="1:26" ht="14" hidden="1" outlineLevel="1" x14ac:dyDescent="0.2">
      <c r="A180" s="67">
        <f t="shared" si="125"/>
        <v>0</v>
      </c>
      <c r="B180" s="68"/>
      <c r="C180" s="54" t="s">
        <v>34</v>
      </c>
      <c r="D180" s="72">
        <v>1522.75</v>
      </c>
      <c r="E180" s="56">
        <v>45</v>
      </c>
      <c r="F180" s="56">
        <v>28</v>
      </c>
      <c r="G180" s="57">
        <f t="shared" si="1"/>
        <v>1.6071428571428572</v>
      </c>
      <c r="H180" s="58">
        <f t="shared" si="2"/>
        <v>33.838888888888889</v>
      </c>
      <c r="I180" s="58">
        <f t="shared" si="3"/>
        <v>21.055308641975309</v>
      </c>
      <c r="J180" s="56">
        <v>261</v>
      </c>
      <c r="K180" s="59">
        <f t="shared" si="4"/>
        <v>0.17241379310344829</v>
      </c>
      <c r="L180" s="72">
        <v>206.17</v>
      </c>
      <c r="M180" s="89">
        <v>21072</v>
      </c>
      <c r="N180" s="56">
        <v>11</v>
      </c>
      <c r="O180" s="73">
        <v>594.15</v>
      </c>
      <c r="P180" s="61">
        <f t="shared" si="5"/>
        <v>0.3469999158461668</v>
      </c>
      <c r="Q180" s="62">
        <f t="shared" si="6"/>
        <v>2.8818450793034875</v>
      </c>
      <c r="R180" s="61">
        <f t="shared" si="7"/>
        <v>0.13539320308652109</v>
      </c>
      <c r="S180" s="59">
        <f t="shared" si="8"/>
        <v>0.39018223608602853</v>
      </c>
      <c r="T180" s="74">
        <f t="shared" si="130"/>
        <v>928.6</v>
      </c>
      <c r="U180" s="64">
        <f t="shared" si="10"/>
        <v>18.742727272727272</v>
      </c>
      <c r="V180" s="65"/>
      <c r="W180" s="65"/>
      <c r="X180" s="65"/>
      <c r="Y180" s="65"/>
      <c r="Z180" s="66"/>
    </row>
    <row r="181" spans="1:26" ht="14" hidden="1" outlineLevel="1" x14ac:dyDescent="0.2">
      <c r="A181" s="67">
        <f t="shared" si="125"/>
        <v>0</v>
      </c>
      <c r="B181" s="68"/>
      <c r="C181" s="54" t="s">
        <v>35</v>
      </c>
      <c r="D181" s="75">
        <v>11141.05</v>
      </c>
      <c r="E181" s="56">
        <v>179</v>
      </c>
      <c r="F181" s="56">
        <v>158</v>
      </c>
      <c r="G181" s="57">
        <f t="shared" si="1"/>
        <v>1.1329113924050633</v>
      </c>
      <c r="H181" s="58">
        <f t="shared" si="2"/>
        <v>62.240502793296088</v>
      </c>
      <c r="I181" s="58">
        <f t="shared" si="3"/>
        <v>54.9385443650323</v>
      </c>
      <c r="J181" s="89">
        <v>881</v>
      </c>
      <c r="K181" s="59">
        <f t="shared" si="4"/>
        <v>0.20317820658342792</v>
      </c>
      <c r="L181" s="75">
        <v>2032.43</v>
      </c>
      <c r="M181" s="89">
        <v>303453</v>
      </c>
      <c r="N181" s="56">
        <v>45</v>
      </c>
      <c r="O181" s="76">
        <v>3267.35</v>
      </c>
      <c r="P181" s="61">
        <f t="shared" si="5"/>
        <v>0.62204232788039238</v>
      </c>
      <c r="Q181" s="62">
        <f t="shared" si="6"/>
        <v>1.6076076420836141</v>
      </c>
      <c r="R181" s="61">
        <f t="shared" si="7"/>
        <v>0.1824271500442059</v>
      </c>
      <c r="S181" s="59">
        <f t="shared" si="8"/>
        <v>0.29327128053459955</v>
      </c>
      <c r="T181" s="77">
        <f t="shared" si="130"/>
        <v>7873.6999999999989</v>
      </c>
      <c r="U181" s="64">
        <f t="shared" si="10"/>
        <v>45.165111111111109</v>
      </c>
      <c r="V181" s="65"/>
      <c r="W181" s="65"/>
      <c r="X181" s="65"/>
      <c r="Y181" s="65"/>
      <c r="Z181" s="66"/>
    </row>
    <row r="182" spans="1:26" ht="14" hidden="1" outlineLevel="1" x14ac:dyDescent="0.2">
      <c r="A182" s="67"/>
      <c r="B182" s="68"/>
      <c r="C182" s="54" t="s">
        <v>36</v>
      </c>
      <c r="D182" s="78">
        <v>34684</v>
      </c>
      <c r="E182" s="56">
        <v>593</v>
      </c>
      <c r="F182" s="56">
        <v>545</v>
      </c>
      <c r="G182" s="57">
        <f t="shared" si="1"/>
        <v>1.0880733944954128</v>
      </c>
      <c r="H182" s="58">
        <f t="shared" si="2"/>
        <v>58.489038785834737</v>
      </c>
      <c r="I182" s="58">
        <f t="shared" si="3"/>
        <v>53.754681514805952</v>
      </c>
      <c r="J182" s="89">
        <v>2045</v>
      </c>
      <c r="K182" s="59">
        <f t="shared" si="4"/>
        <v>0.2899755501222494</v>
      </c>
      <c r="L182" s="78">
        <v>5032.16</v>
      </c>
      <c r="M182" s="89">
        <v>465238</v>
      </c>
      <c r="N182" s="56">
        <v>187</v>
      </c>
      <c r="O182" s="79">
        <v>11741.9</v>
      </c>
      <c r="P182" s="61">
        <f t="shared" si="5"/>
        <v>0.42856437203519021</v>
      </c>
      <c r="Q182" s="62">
        <f t="shared" si="6"/>
        <v>2.3333717528854407</v>
      </c>
      <c r="R182" s="61">
        <f t="shared" si="7"/>
        <v>0.14508591857917194</v>
      </c>
      <c r="S182" s="59">
        <f t="shared" si="8"/>
        <v>0.33853938415407681</v>
      </c>
      <c r="T182" s="80">
        <f t="shared" si="130"/>
        <v>22942.1</v>
      </c>
      <c r="U182" s="64">
        <f t="shared" si="10"/>
        <v>26.909946524064171</v>
      </c>
      <c r="V182" s="65"/>
      <c r="W182" s="65"/>
      <c r="X182" s="65"/>
      <c r="Y182" s="65"/>
      <c r="Z182" s="66"/>
    </row>
    <row r="183" spans="1:26" ht="14" hidden="1" outlineLevel="1" x14ac:dyDescent="0.2">
      <c r="A183" s="81"/>
      <c r="B183" s="82"/>
      <c r="C183" s="83" t="s">
        <v>37</v>
      </c>
      <c r="D183" s="55">
        <v>4758</v>
      </c>
      <c r="E183" s="56">
        <v>134</v>
      </c>
      <c r="F183" s="56">
        <v>98</v>
      </c>
      <c r="G183" s="57">
        <f t="shared" si="1"/>
        <v>1.3673469387755102</v>
      </c>
      <c r="H183" s="58">
        <f t="shared" si="2"/>
        <v>35.507462686567166</v>
      </c>
      <c r="I183" s="58">
        <f t="shared" si="3"/>
        <v>25.968144352862556</v>
      </c>
      <c r="J183" s="56">
        <v>130</v>
      </c>
      <c r="K183" s="59">
        <f t="shared" si="4"/>
        <v>1.0307692307692307</v>
      </c>
      <c r="L183" s="55">
        <v>153.28</v>
      </c>
      <c r="M183" s="89">
        <v>57083</v>
      </c>
      <c r="N183" s="56">
        <v>10</v>
      </c>
      <c r="O183" s="60">
        <v>432</v>
      </c>
      <c r="P183" s="61">
        <f t="shared" si="5"/>
        <v>0.35481481481481481</v>
      </c>
      <c r="Q183" s="62">
        <f t="shared" si="6"/>
        <v>2.8183716075156577</v>
      </c>
      <c r="R183" s="61">
        <f t="shared" si="7"/>
        <v>3.2215216477511563E-2</v>
      </c>
      <c r="S183" s="59">
        <f t="shared" si="8"/>
        <v>9.0794451450189162E-2</v>
      </c>
      <c r="T183" s="63">
        <f t="shared" si="130"/>
        <v>4326</v>
      </c>
      <c r="U183" s="64">
        <f t="shared" si="10"/>
        <v>15.327999999999999</v>
      </c>
      <c r="V183" s="84"/>
      <c r="W183" s="84"/>
      <c r="X183" s="84"/>
      <c r="Y183" s="85"/>
      <c r="Z183" s="86"/>
    </row>
    <row r="184" spans="1:26" ht="14" hidden="1" outlineLevel="1" x14ac:dyDescent="0.2">
      <c r="A184" s="81"/>
      <c r="B184" s="82"/>
      <c r="C184" s="83" t="s">
        <v>39</v>
      </c>
      <c r="D184" s="90">
        <v>638</v>
      </c>
      <c r="E184" s="56">
        <v>9</v>
      </c>
      <c r="F184" s="56">
        <v>9</v>
      </c>
      <c r="G184" s="57">
        <f t="shared" si="1"/>
        <v>1</v>
      </c>
      <c r="H184" s="58">
        <f t="shared" si="2"/>
        <v>70.888888888888886</v>
      </c>
      <c r="I184" s="58">
        <f t="shared" si="3"/>
        <v>70.888888888888886</v>
      </c>
      <c r="J184" s="56">
        <v>245</v>
      </c>
      <c r="K184" s="59">
        <f t="shared" si="4"/>
        <v>3.6734693877551024E-2</v>
      </c>
      <c r="L184" s="90">
        <v>97.27</v>
      </c>
      <c r="M184" s="89">
        <v>17903</v>
      </c>
      <c r="N184" s="56">
        <v>4</v>
      </c>
      <c r="O184" s="91">
        <v>138</v>
      </c>
      <c r="P184" s="61">
        <f t="shared" si="5"/>
        <v>0.70485507246376811</v>
      </c>
      <c r="Q184" s="62">
        <f t="shared" si="6"/>
        <v>1.4187313662999899</v>
      </c>
      <c r="R184" s="61">
        <f t="shared" si="7"/>
        <v>0.15246081504702194</v>
      </c>
      <c r="S184" s="59">
        <f t="shared" si="8"/>
        <v>0.21630094043887146</v>
      </c>
      <c r="T184" s="63">
        <f t="shared" si="130"/>
        <v>500</v>
      </c>
      <c r="U184" s="64">
        <f t="shared" si="10"/>
        <v>24.317499999999999</v>
      </c>
      <c r="V184" s="84"/>
      <c r="W184" s="84"/>
      <c r="X184" s="84"/>
      <c r="Y184" s="85"/>
      <c r="Z184" s="86"/>
    </row>
    <row r="185" spans="1:26" ht="14" hidden="1" outlineLevel="1" x14ac:dyDescent="0.2">
      <c r="A185" s="52" t="str">
        <f t="shared" ref="A185:A190" si="131">IFERROR(IF(B185&gt;0,MONTH(B185)&amp;"-"&amp;YEAR(B185),B185),)</f>
        <v>5-2025</v>
      </c>
      <c r="B185" s="53">
        <v>45787</v>
      </c>
      <c r="C185" s="54" t="s">
        <v>38</v>
      </c>
      <c r="D185" s="87">
        <v>0</v>
      </c>
      <c r="E185" s="56">
        <v>0</v>
      </c>
      <c r="F185" s="56">
        <v>0</v>
      </c>
      <c r="G185" s="57" t="e">
        <f t="shared" si="1"/>
        <v>#DIV/0!</v>
      </c>
      <c r="H185" s="58" t="e">
        <f t="shared" si="2"/>
        <v>#DIV/0!</v>
      </c>
      <c r="I185" s="58" t="e">
        <f t="shared" si="3"/>
        <v>#DIV/0!</v>
      </c>
      <c r="J185" s="56">
        <v>0</v>
      </c>
      <c r="K185" s="59" t="e">
        <f t="shared" si="4"/>
        <v>#DIV/0!</v>
      </c>
      <c r="L185" s="87">
        <v>0</v>
      </c>
      <c r="M185" s="89">
        <v>0</v>
      </c>
      <c r="N185" s="56">
        <v>0</v>
      </c>
      <c r="O185" s="88">
        <v>0</v>
      </c>
      <c r="P185" s="61" t="e">
        <f t="shared" si="5"/>
        <v>#DIV/0!</v>
      </c>
      <c r="Q185" s="62" t="e">
        <f t="shared" si="6"/>
        <v>#DIV/0!</v>
      </c>
      <c r="R185" s="61" t="e">
        <f t="shared" si="7"/>
        <v>#DIV/0!</v>
      </c>
      <c r="S185" s="59" t="e">
        <f t="shared" si="8"/>
        <v>#DIV/0!</v>
      </c>
      <c r="T185" s="63">
        <f t="shared" si="130"/>
        <v>0</v>
      </c>
      <c r="U185" s="64" t="e">
        <f t="shared" si="10"/>
        <v>#DIV/0!</v>
      </c>
      <c r="V185" s="65"/>
      <c r="W185" s="65"/>
      <c r="X185" s="65"/>
      <c r="Y185" s="65"/>
      <c r="Z185" s="66"/>
    </row>
    <row r="186" spans="1:26" ht="14" collapsed="1" x14ac:dyDescent="0.2">
      <c r="A186" s="81">
        <f t="shared" si="131"/>
        <v>0</v>
      </c>
      <c r="B186" s="95" t="s">
        <v>72</v>
      </c>
      <c r="C186" s="134"/>
      <c r="D186" s="135">
        <f t="shared" ref="D186:F186" si="132">SUM(D178:D185)</f>
        <v>66763</v>
      </c>
      <c r="E186" s="136">
        <f t="shared" si="132"/>
        <v>1167</v>
      </c>
      <c r="F186" s="136">
        <f t="shared" si="132"/>
        <v>1027</v>
      </c>
      <c r="G186" s="137">
        <f t="shared" si="1"/>
        <v>1.1363193768257058</v>
      </c>
      <c r="H186" s="138">
        <f t="shared" si="2"/>
        <v>57.209083119108826</v>
      </c>
      <c r="I186" s="138">
        <f t="shared" si="3"/>
        <v>50.345954038838705</v>
      </c>
      <c r="J186" s="136">
        <f>SUM(J178:J185)</f>
        <v>5181</v>
      </c>
      <c r="K186" s="139">
        <f t="shared" si="4"/>
        <v>0.22524609148812971</v>
      </c>
      <c r="L186" s="135">
        <f t="shared" ref="L186:O186" si="133">SUM(L178:L185)</f>
        <v>9062.1</v>
      </c>
      <c r="M186" s="256">
        <f t="shared" si="133"/>
        <v>1046486</v>
      </c>
      <c r="N186" s="136">
        <f t="shared" si="133"/>
        <v>310</v>
      </c>
      <c r="O186" s="135">
        <f t="shared" si="133"/>
        <v>19990.349999999999</v>
      </c>
      <c r="P186" s="258">
        <f t="shared" si="5"/>
        <v>0.45332372869909737</v>
      </c>
      <c r="Q186" s="306">
        <f t="shared" si="6"/>
        <v>2.2059290892839405</v>
      </c>
      <c r="R186" s="258">
        <f t="shared" si="7"/>
        <v>0.13573536240133008</v>
      </c>
      <c r="S186" s="139">
        <f t="shared" si="8"/>
        <v>0.29942258436559172</v>
      </c>
      <c r="T186" s="261">
        <f>SUM(T178:T185)</f>
        <v>46772.649999999994</v>
      </c>
      <c r="U186" s="307">
        <f t="shared" si="10"/>
        <v>29.232580645161292</v>
      </c>
      <c r="V186" s="145">
        <f t="shared" ref="V186:W186" si="134">IFERROR((D186-#REF!)/D186,)</f>
        <v>0</v>
      </c>
      <c r="W186" s="145">
        <f t="shared" si="134"/>
        <v>0</v>
      </c>
      <c r="X186" s="145">
        <f t="shared" ref="X186:Y186" si="135">IFERROR((D186-#REF!)/D186,)</f>
        <v>0</v>
      </c>
      <c r="Y186" s="143">
        <f t="shared" si="135"/>
        <v>0</v>
      </c>
      <c r="Z186" s="67"/>
    </row>
    <row r="187" spans="1:26" ht="14" hidden="1" outlineLevel="1" x14ac:dyDescent="0.2">
      <c r="A187" s="52" t="str">
        <f t="shared" si="131"/>
        <v>5-2025</v>
      </c>
      <c r="B187" s="53">
        <v>45788</v>
      </c>
      <c r="C187" s="54" t="s">
        <v>32</v>
      </c>
      <c r="D187" s="55">
        <v>689.5</v>
      </c>
      <c r="E187" s="56">
        <v>10</v>
      </c>
      <c r="F187" s="56">
        <v>8</v>
      </c>
      <c r="G187" s="57">
        <f t="shared" si="1"/>
        <v>1.25</v>
      </c>
      <c r="H187" s="58">
        <f t="shared" si="2"/>
        <v>68.95</v>
      </c>
      <c r="I187" s="58">
        <f t="shared" si="3"/>
        <v>55.160000000000004</v>
      </c>
      <c r="J187" s="56">
        <v>29</v>
      </c>
      <c r="K187" s="59">
        <f t="shared" si="4"/>
        <v>0.34482758620689657</v>
      </c>
      <c r="L187" s="55">
        <v>7.85</v>
      </c>
      <c r="M187" s="89">
        <v>517</v>
      </c>
      <c r="N187" s="56">
        <v>0</v>
      </c>
      <c r="O187" s="60">
        <v>0</v>
      </c>
      <c r="P187" s="61" t="e">
        <f t="shared" si="5"/>
        <v>#DIV/0!</v>
      </c>
      <c r="Q187" s="62">
        <f t="shared" si="6"/>
        <v>0</v>
      </c>
      <c r="R187" s="61">
        <f t="shared" si="7"/>
        <v>1.1385061638868745E-2</v>
      </c>
      <c r="S187" s="59">
        <f t="shared" si="8"/>
        <v>0</v>
      </c>
      <c r="T187" s="63">
        <f t="shared" ref="T187:T194" si="136">D187-O187</f>
        <v>689.5</v>
      </c>
      <c r="U187" s="64" t="e">
        <f t="shared" si="10"/>
        <v>#DIV/0!</v>
      </c>
      <c r="V187" s="65"/>
      <c r="W187" s="65"/>
      <c r="X187" s="65"/>
      <c r="Y187" s="65"/>
      <c r="Z187" s="66"/>
    </row>
    <row r="188" spans="1:26" ht="14" hidden="1" outlineLevel="1" x14ac:dyDescent="0.2">
      <c r="A188" s="67">
        <f t="shared" si="131"/>
        <v>0</v>
      </c>
      <c r="B188" s="68"/>
      <c r="C188" s="54" t="s">
        <v>33</v>
      </c>
      <c r="D188" s="69">
        <v>14119.15</v>
      </c>
      <c r="E188" s="56">
        <v>199</v>
      </c>
      <c r="F188" s="56">
        <v>187</v>
      </c>
      <c r="G188" s="57">
        <f t="shared" si="1"/>
        <v>1.0641711229946524</v>
      </c>
      <c r="H188" s="58">
        <f t="shared" si="2"/>
        <v>70.950502512562807</v>
      </c>
      <c r="I188" s="58">
        <f t="shared" si="3"/>
        <v>66.672080250498709</v>
      </c>
      <c r="J188" s="89">
        <v>1497</v>
      </c>
      <c r="K188" s="59">
        <f t="shared" si="4"/>
        <v>0.13293253173012692</v>
      </c>
      <c r="L188" s="69">
        <v>1385.15</v>
      </c>
      <c r="M188" s="89">
        <v>170959</v>
      </c>
      <c r="N188" s="56">
        <v>53</v>
      </c>
      <c r="O188" s="70">
        <v>4256.8500000000004</v>
      </c>
      <c r="P188" s="61">
        <f t="shared" si="5"/>
        <v>0.32539318979996945</v>
      </c>
      <c r="Q188" s="62">
        <f t="shared" si="6"/>
        <v>3.0732050680431722</v>
      </c>
      <c r="R188" s="61">
        <f t="shared" si="7"/>
        <v>9.810434764132403E-2</v>
      </c>
      <c r="S188" s="59">
        <f t="shared" si="8"/>
        <v>0.30149477836838623</v>
      </c>
      <c r="T188" s="71">
        <f t="shared" si="136"/>
        <v>9862.2999999999993</v>
      </c>
      <c r="U188" s="64">
        <f t="shared" si="10"/>
        <v>26.13490566037736</v>
      </c>
      <c r="V188" s="65"/>
      <c r="W188" s="65"/>
      <c r="X188" s="65"/>
      <c r="Y188" s="65"/>
      <c r="Z188" s="66"/>
    </row>
    <row r="189" spans="1:26" ht="14" hidden="1" outlineLevel="1" x14ac:dyDescent="0.2">
      <c r="A189" s="67">
        <f t="shared" si="131"/>
        <v>0</v>
      </c>
      <c r="B189" s="68"/>
      <c r="C189" s="54" t="s">
        <v>34</v>
      </c>
      <c r="D189" s="72">
        <v>1018.4</v>
      </c>
      <c r="E189" s="56">
        <v>32</v>
      </c>
      <c r="F189" s="56">
        <v>26</v>
      </c>
      <c r="G189" s="57">
        <f t="shared" si="1"/>
        <v>1.2307692307692308</v>
      </c>
      <c r="H189" s="58">
        <f t="shared" si="2"/>
        <v>31.824999999999999</v>
      </c>
      <c r="I189" s="58">
        <f t="shared" si="3"/>
        <v>25.857812499999998</v>
      </c>
      <c r="J189" s="56">
        <v>222</v>
      </c>
      <c r="K189" s="59">
        <f t="shared" si="4"/>
        <v>0.14414414414414414</v>
      </c>
      <c r="L189" s="72">
        <v>180.91</v>
      </c>
      <c r="M189" s="89">
        <v>12325</v>
      </c>
      <c r="N189" s="56">
        <v>12</v>
      </c>
      <c r="O189" s="73">
        <v>509.2</v>
      </c>
      <c r="P189" s="61">
        <f t="shared" si="5"/>
        <v>0.35528279654359779</v>
      </c>
      <c r="Q189" s="62">
        <f t="shared" si="6"/>
        <v>2.8146592228179759</v>
      </c>
      <c r="R189" s="61">
        <f t="shared" si="7"/>
        <v>0.17764139827179889</v>
      </c>
      <c r="S189" s="59">
        <f t="shared" si="8"/>
        <v>0.5</v>
      </c>
      <c r="T189" s="74">
        <f t="shared" si="136"/>
        <v>509.2</v>
      </c>
      <c r="U189" s="64">
        <f t="shared" si="10"/>
        <v>15.075833333333334</v>
      </c>
      <c r="V189" s="65"/>
      <c r="W189" s="65"/>
      <c r="X189" s="65"/>
      <c r="Y189" s="65"/>
      <c r="Z189" s="66"/>
    </row>
    <row r="190" spans="1:26" ht="14" hidden="1" outlineLevel="1" x14ac:dyDescent="0.2">
      <c r="A190" s="67">
        <f t="shared" si="131"/>
        <v>0</v>
      </c>
      <c r="B190" s="68"/>
      <c r="C190" s="54" t="s">
        <v>35</v>
      </c>
      <c r="D190" s="75">
        <v>12130.15</v>
      </c>
      <c r="E190" s="56">
        <v>197</v>
      </c>
      <c r="F190" s="56">
        <v>168</v>
      </c>
      <c r="G190" s="57">
        <f t="shared" si="1"/>
        <v>1.1726190476190477</v>
      </c>
      <c r="H190" s="58">
        <f t="shared" si="2"/>
        <v>61.574365482233503</v>
      </c>
      <c r="I190" s="58">
        <f t="shared" si="3"/>
        <v>52.510118786879332</v>
      </c>
      <c r="J190" s="89">
        <v>881</v>
      </c>
      <c r="K190" s="59">
        <f t="shared" si="4"/>
        <v>0.22360953461975028</v>
      </c>
      <c r="L190" s="75">
        <v>1829.29</v>
      </c>
      <c r="M190" s="89">
        <v>273742</v>
      </c>
      <c r="N190" s="56">
        <v>66</v>
      </c>
      <c r="O190" s="76">
        <v>4863.2</v>
      </c>
      <c r="P190" s="61">
        <f t="shared" si="5"/>
        <v>0.37614944892252017</v>
      </c>
      <c r="Q190" s="62">
        <f t="shared" si="6"/>
        <v>2.6585177855889444</v>
      </c>
      <c r="R190" s="61">
        <f t="shared" si="7"/>
        <v>0.15080522499721769</v>
      </c>
      <c r="S190" s="59">
        <f t="shared" si="8"/>
        <v>0.40091837281484566</v>
      </c>
      <c r="T190" s="77">
        <f t="shared" si="136"/>
        <v>7266.95</v>
      </c>
      <c r="U190" s="64">
        <f t="shared" si="10"/>
        <v>27.71651515151515</v>
      </c>
      <c r="V190" s="65"/>
      <c r="W190" s="65"/>
      <c r="X190" s="65"/>
      <c r="Y190" s="65"/>
      <c r="Z190" s="66"/>
    </row>
    <row r="191" spans="1:26" ht="14" hidden="1" outlineLevel="1" x14ac:dyDescent="0.2">
      <c r="A191" s="67"/>
      <c r="B191" s="68"/>
      <c r="C191" s="54" t="s">
        <v>36</v>
      </c>
      <c r="D191" s="78">
        <v>32091</v>
      </c>
      <c r="E191" s="56">
        <v>549</v>
      </c>
      <c r="F191" s="56">
        <v>486</v>
      </c>
      <c r="G191" s="57">
        <f t="shared" si="1"/>
        <v>1.1296296296296295</v>
      </c>
      <c r="H191" s="58">
        <f t="shared" si="2"/>
        <v>58.453551912568308</v>
      </c>
      <c r="I191" s="58">
        <f t="shared" si="3"/>
        <v>51.745767266863751</v>
      </c>
      <c r="J191" s="89">
        <v>1760</v>
      </c>
      <c r="K191" s="59">
        <f t="shared" si="4"/>
        <v>0.3119318181818182</v>
      </c>
      <c r="L191" s="78">
        <v>3841.07</v>
      </c>
      <c r="M191" s="89">
        <v>368380</v>
      </c>
      <c r="N191" s="56">
        <v>149</v>
      </c>
      <c r="O191" s="79">
        <v>10255.700000000001</v>
      </c>
      <c r="P191" s="61">
        <f t="shared" si="5"/>
        <v>0.37453026122058952</v>
      </c>
      <c r="Q191" s="62">
        <f t="shared" si="6"/>
        <v>2.6700112208316953</v>
      </c>
      <c r="R191" s="61">
        <f t="shared" si="7"/>
        <v>0.11969306035960238</v>
      </c>
      <c r="S191" s="59">
        <f t="shared" si="8"/>
        <v>0.31958181421582377</v>
      </c>
      <c r="T191" s="80">
        <f t="shared" si="136"/>
        <v>21835.3</v>
      </c>
      <c r="U191" s="64">
        <f t="shared" si="10"/>
        <v>25.778993288590605</v>
      </c>
      <c r="V191" s="65"/>
      <c r="W191" s="65"/>
      <c r="X191" s="65"/>
      <c r="Y191" s="65"/>
      <c r="Z191" s="66"/>
    </row>
    <row r="192" spans="1:26" ht="14" hidden="1" outlineLevel="1" x14ac:dyDescent="0.2">
      <c r="A192" s="81"/>
      <c r="B192" s="82"/>
      <c r="C192" s="83" t="s">
        <v>37</v>
      </c>
      <c r="D192" s="55">
        <v>1260</v>
      </c>
      <c r="E192" s="56">
        <v>35</v>
      </c>
      <c r="F192" s="56">
        <v>26</v>
      </c>
      <c r="G192" s="57">
        <f t="shared" si="1"/>
        <v>1.3461538461538463</v>
      </c>
      <c r="H192" s="58">
        <f t="shared" si="2"/>
        <v>36</v>
      </c>
      <c r="I192" s="58">
        <f t="shared" si="3"/>
        <v>26.74285714285714</v>
      </c>
      <c r="J192" s="56">
        <v>65</v>
      </c>
      <c r="K192" s="59">
        <f t="shared" si="4"/>
        <v>0.53846153846153844</v>
      </c>
      <c r="L192" s="55">
        <v>56.37</v>
      </c>
      <c r="M192" s="89">
        <v>31143</v>
      </c>
      <c r="N192" s="56">
        <v>2</v>
      </c>
      <c r="O192" s="60">
        <v>108</v>
      </c>
      <c r="P192" s="61">
        <f t="shared" si="5"/>
        <v>0.52194444444444443</v>
      </c>
      <c r="Q192" s="62">
        <f t="shared" si="6"/>
        <v>1.9159127195316659</v>
      </c>
      <c r="R192" s="61">
        <f t="shared" si="7"/>
        <v>4.4738095238095237E-2</v>
      </c>
      <c r="S192" s="59">
        <f t="shared" si="8"/>
        <v>8.5714285714285715E-2</v>
      </c>
      <c r="T192" s="63">
        <f t="shared" si="136"/>
        <v>1152</v>
      </c>
      <c r="U192" s="64">
        <f t="shared" si="10"/>
        <v>28.184999999999999</v>
      </c>
      <c r="V192" s="84"/>
      <c r="W192" s="84"/>
      <c r="X192" s="84"/>
      <c r="Y192" s="85"/>
      <c r="Z192" s="86"/>
    </row>
    <row r="193" spans="1:26" ht="14" hidden="1" outlineLevel="1" x14ac:dyDescent="0.2">
      <c r="A193" s="81"/>
      <c r="B193" s="82"/>
      <c r="C193" s="83" t="s">
        <v>39</v>
      </c>
      <c r="D193" s="90">
        <v>193.5</v>
      </c>
      <c r="E193" s="56">
        <v>6</v>
      </c>
      <c r="F193" s="56">
        <v>4</v>
      </c>
      <c r="G193" s="57">
        <f t="shared" si="1"/>
        <v>1.5</v>
      </c>
      <c r="H193" s="58">
        <f t="shared" si="2"/>
        <v>32.25</v>
      </c>
      <c r="I193" s="58">
        <f t="shared" si="3"/>
        <v>21.5</v>
      </c>
      <c r="J193" s="56">
        <v>346</v>
      </c>
      <c r="K193" s="59">
        <f t="shared" si="4"/>
        <v>1.7341040462427744E-2</v>
      </c>
      <c r="L193" s="90">
        <v>203.42</v>
      </c>
      <c r="M193" s="89">
        <v>27940</v>
      </c>
      <c r="N193" s="56">
        <v>3</v>
      </c>
      <c r="O193" s="91">
        <v>151.5</v>
      </c>
      <c r="P193" s="61">
        <f t="shared" si="5"/>
        <v>1.3427062706270627</v>
      </c>
      <c r="Q193" s="62">
        <f t="shared" si="6"/>
        <v>0.74476452659522174</v>
      </c>
      <c r="R193" s="61">
        <f t="shared" si="7"/>
        <v>1.0512661498708009</v>
      </c>
      <c r="S193" s="59">
        <f t="shared" si="8"/>
        <v>0.78294573643410847</v>
      </c>
      <c r="T193" s="63">
        <f t="shared" si="136"/>
        <v>42</v>
      </c>
      <c r="U193" s="64">
        <f t="shared" si="10"/>
        <v>67.806666666666658</v>
      </c>
      <c r="V193" s="84"/>
      <c r="W193" s="84"/>
      <c r="X193" s="84"/>
      <c r="Y193" s="85"/>
      <c r="Z193" s="86"/>
    </row>
    <row r="194" spans="1:26" ht="14" hidden="1" outlineLevel="1" x14ac:dyDescent="0.2">
      <c r="A194" s="52" t="str">
        <f t="shared" ref="A194:A199" si="137">IFERROR(IF(B194&gt;0,MONTH(B194)&amp;"-"&amp;YEAR(B194),B194),)</f>
        <v>5-2025</v>
      </c>
      <c r="B194" s="53">
        <v>45794</v>
      </c>
      <c r="C194" s="54" t="s">
        <v>38</v>
      </c>
      <c r="D194" s="87">
        <v>0</v>
      </c>
      <c r="E194" s="56">
        <v>0</v>
      </c>
      <c r="F194" s="56">
        <v>0</v>
      </c>
      <c r="G194" s="57" t="e">
        <f t="shared" si="1"/>
        <v>#DIV/0!</v>
      </c>
      <c r="H194" s="58" t="e">
        <f t="shared" si="2"/>
        <v>#DIV/0!</v>
      </c>
      <c r="I194" s="58" t="e">
        <f t="shared" si="3"/>
        <v>#DIV/0!</v>
      </c>
      <c r="J194" s="56">
        <v>0</v>
      </c>
      <c r="K194" s="59" t="e">
        <f t="shared" si="4"/>
        <v>#DIV/0!</v>
      </c>
      <c r="L194" s="87">
        <v>0</v>
      </c>
      <c r="M194" s="89">
        <v>0</v>
      </c>
      <c r="N194" s="56">
        <v>0</v>
      </c>
      <c r="O194" s="88">
        <v>0</v>
      </c>
      <c r="P194" s="61" t="e">
        <f t="shared" si="5"/>
        <v>#DIV/0!</v>
      </c>
      <c r="Q194" s="62" t="e">
        <f t="shared" si="6"/>
        <v>#DIV/0!</v>
      </c>
      <c r="R194" s="61" t="e">
        <f t="shared" si="7"/>
        <v>#DIV/0!</v>
      </c>
      <c r="S194" s="59" t="e">
        <f t="shared" si="8"/>
        <v>#DIV/0!</v>
      </c>
      <c r="T194" s="63">
        <f t="shared" si="136"/>
        <v>0</v>
      </c>
      <c r="U194" s="64" t="e">
        <f t="shared" si="10"/>
        <v>#DIV/0!</v>
      </c>
      <c r="V194" s="65"/>
      <c r="W194" s="65"/>
      <c r="X194" s="65"/>
      <c r="Y194" s="65"/>
      <c r="Z194" s="66"/>
    </row>
    <row r="195" spans="1:26" ht="14" collapsed="1" x14ac:dyDescent="0.2">
      <c r="A195" s="81">
        <f t="shared" si="137"/>
        <v>0</v>
      </c>
      <c r="B195" s="95" t="s">
        <v>73</v>
      </c>
      <c r="C195" s="134"/>
      <c r="D195" s="135">
        <f t="shared" ref="D195:F195" si="138">SUM(D187:D194)</f>
        <v>61501.7</v>
      </c>
      <c r="E195" s="136">
        <f t="shared" si="138"/>
        <v>1028</v>
      </c>
      <c r="F195" s="136">
        <f t="shared" si="138"/>
        <v>905</v>
      </c>
      <c r="G195" s="137">
        <f t="shared" si="1"/>
        <v>1.1359116022099447</v>
      </c>
      <c r="H195" s="138">
        <f t="shared" si="2"/>
        <v>59.826556420233459</v>
      </c>
      <c r="I195" s="138">
        <f t="shared" si="3"/>
        <v>52.668320583960394</v>
      </c>
      <c r="J195" s="136">
        <f>SUM(J187:J194)</f>
        <v>4800</v>
      </c>
      <c r="K195" s="139">
        <f t="shared" si="4"/>
        <v>0.21416666666666667</v>
      </c>
      <c r="L195" s="135">
        <f t="shared" ref="L195:O195" si="139">SUM(L187:L194)</f>
        <v>7504.06</v>
      </c>
      <c r="M195" s="256">
        <f t="shared" si="139"/>
        <v>885006</v>
      </c>
      <c r="N195" s="136">
        <f t="shared" si="139"/>
        <v>285</v>
      </c>
      <c r="O195" s="135">
        <f t="shared" si="139"/>
        <v>20144.45</v>
      </c>
      <c r="P195" s="258">
        <f t="shared" si="5"/>
        <v>0.37251252826460884</v>
      </c>
      <c r="Q195" s="306">
        <f t="shared" si="6"/>
        <v>2.6844734716939898</v>
      </c>
      <c r="R195" s="258">
        <f t="shared" si="7"/>
        <v>0.12201386303142842</v>
      </c>
      <c r="S195" s="139">
        <f t="shared" si="8"/>
        <v>0.32754297848677355</v>
      </c>
      <c r="T195" s="261">
        <f>SUM(T187:T194)</f>
        <v>41357.25</v>
      </c>
      <c r="U195" s="307">
        <f t="shared" si="10"/>
        <v>26.330035087719299</v>
      </c>
      <c r="V195" s="145">
        <f t="shared" ref="V195:W195" si="140">IFERROR((D195-#REF!)/D195,)</f>
        <v>0</v>
      </c>
      <c r="W195" s="145">
        <f t="shared" si="140"/>
        <v>0</v>
      </c>
      <c r="X195" s="145">
        <f t="shared" ref="X195:Y195" si="141">IFERROR((D195-#REF!)/D195,)</f>
        <v>0</v>
      </c>
      <c r="Y195" s="143">
        <f t="shared" si="141"/>
        <v>0</v>
      </c>
      <c r="Z195" s="67"/>
    </row>
    <row r="196" spans="1:26" ht="14" hidden="1" outlineLevel="1" x14ac:dyDescent="0.2">
      <c r="A196" s="52" t="str">
        <f t="shared" si="137"/>
        <v>5-2025</v>
      </c>
      <c r="B196" s="53">
        <v>45795</v>
      </c>
      <c r="C196" s="54" t="s">
        <v>32</v>
      </c>
      <c r="D196" s="55">
        <v>699.5</v>
      </c>
      <c r="E196" s="56">
        <v>10</v>
      </c>
      <c r="F196" s="56">
        <v>9</v>
      </c>
      <c r="G196" s="57">
        <f t="shared" si="1"/>
        <v>1.1111111111111112</v>
      </c>
      <c r="H196" s="58">
        <f t="shared" si="2"/>
        <v>69.95</v>
      </c>
      <c r="I196" s="58">
        <f t="shared" si="3"/>
        <v>62.954999999999998</v>
      </c>
      <c r="J196" s="56">
        <v>31</v>
      </c>
      <c r="K196" s="59">
        <f t="shared" si="4"/>
        <v>0.32258064516129031</v>
      </c>
      <c r="L196" s="55">
        <v>4.8899999999999997</v>
      </c>
      <c r="M196" s="89">
        <v>314</v>
      </c>
      <c r="N196" s="56">
        <v>0</v>
      </c>
      <c r="O196" s="60">
        <v>0</v>
      </c>
      <c r="P196" s="61" t="e">
        <f t="shared" si="5"/>
        <v>#DIV/0!</v>
      </c>
      <c r="Q196" s="62">
        <f t="shared" si="6"/>
        <v>0</v>
      </c>
      <c r="R196" s="61">
        <f t="shared" si="7"/>
        <v>6.9907076483202279E-3</v>
      </c>
      <c r="S196" s="59">
        <f t="shared" si="8"/>
        <v>0</v>
      </c>
      <c r="T196" s="63">
        <f t="shared" ref="T196:T203" si="142">D196-O196</f>
        <v>699.5</v>
      </c>
      <c r="U196" s="64" t="e">
        <f t="shared" si="10"/>
        <v>#DIV/0!</v>
      </c>
      <c r="V196" s="65"/>
      <c r="W196" s="65"/>
      <c r="X196" s="65"/>
      <c r="Y196" s="65"/>
      <c r="Z196" s="66"/>
    </row>
    <row r="197" spans="1:26" ht="14" hidden="1" outlineLevel="1" x14ac:dyDescent="0.2">
      <c r="A197" s="67">
        <f t="shared" si="137"/>
        <v>0</v>
      </c>
      <c r="B197" s="68"/>
      <c r="C197" s="54" t="s">
        <v>33</v>
      </c>
      <c r="D197" s="69">
        <v>14228.6</v>
      </c>
      <c r="E197" s="56">
        <v>210</v>
      </c>
      <c r="F197" s="56">
        <v>195</v>
      </c>
      <c r="G197" s="57">
        <f t="shared" si="1"/>
        <v>1.0769230769230769</v>
      </c>
      <c r="H197" s="58">
        <f t="shared" si="2"/>
        <v>67.755238095238099</v>
      </c>
      <c r="I197" s="58">
        <f t="shared" si="3"/>
        <v>62.915578231292521</v>
      </c>
      <c r="J197" s="89">
        <v>1592</v>
      </c>
      <c r="K197" s="59">
        <f t="shared" si="4"/>
        <v>0.13190954773869346</v>
      </c>
      <c r="L197" s="69">
        <v>1694.6</v>
      </c>
      <c r="M197" s="89">
        <v>175494</v>
      </c>
      <c r="N197" s="56">
        <v>55</v>
      </c>
      <c r="O197" s="70">
        <v>4196.55</v>
      </c>
      <c r="P197" s="61">
        <f t="shared" si="5"/>
        <v>0.40380788981425214</v>
      </c>
      <c r="Q197" s="62">
        <f t="shared" si="6"/>
        <v>2.4764251150714034</v>
      </c>
      <c r="R197" s="61">
        <f t="shared" si="7"/>
        <v>0.11909815442137665</v>
      </c>
      <c r="S197" s="59">
        <f t="shared" si="8"/>
        <v>0.29493766076774947</v>
      </c>
      <c r="T197" s="71">
        <f t="shared" si="142"/>
        <v>10032.049999999999</v>
      </c>
      <c r="U197" s="64">
        <f t="shared" si="10"/>
        <v>30.810909090909089</v>
      </c>
      <c r="V197" s="65"/>
      <c r="W197" s="65"/>
      <c r="X197" s="65"/>
      <c r="Y197" s="65"/>
      <c r="Z197" s="66"/>
    </row>
    <row r="198" spans="1:26" ht="14" hidden="1" outlineLevel="1" x14ac:dyDescent="0.2">
      <c r="A198" s="67">
        <f t="shared" si="137"/>
        <v>0</v>
      </c>
      <c r="B198" s="68"/>
      <c r="C198" s="54" t="s">
        <v>34</v>
      </c>
      <c r="D198" s="72">
        <v>664.05</v>
      </c>
      <c r="E198" s="56">
        <v>19</v>
      </c>
      <c r="F198" s="56">
        <v>17</v>
      </c>
      <c r="G198" s="57">
        <f t="shared" si="1"/>
        <v>1.1176470588235294</v>
      </c>
      <c r="H198" s="58">
        <f t="shared" si="2"/>
        <v>34.949999999999996</v>
      </c>
      <c r="I198" s="58">
        <f t="shared" si="3"/>
        <v>31.271052631578943</v>
      </c>
      <c r="J198" s="56">
        <v>218</v>
      </c>
      <c r="K198" s="59">
        <f t="shared" si="4"/>
        <v>8.7155963302752298E-2</v>
      </c>
      <c r="L198" s="72">
        <v>196.35</v>
      </c>
      <c r="M198" s="89">
        <v>10258</v>
      </c>
      <c r="N198" s="56">
        <v>10</v>
      </c>
      <c r="O198" s="73">
        <v>384.45</v>
      </c>
      <c r="P198" s="61">
        <f t="shared" si="5"/>
        <v>0.51072961373390557</v>
      </c>
      <c r="Q198" s="62">
        <f t="shared" si="6"/>
        <v>1.9579831932773109</v>
      </c>
      <c r="R198" s="61">
        <f t="shared" si="7"/>
        <v>0.29568556584594535</v>
      </c>
      <c r="S198" s="59">
        <f t="shared" si="8"/>
        <v>0.57894736842105265</v>
      </c>
      <c r="T198" s="74">
        <f t="shared" si="142"/>
        <v>279.59999999999997</v>
      </c>
      <c r="U198" s="64">
        <f t="shared" si="10"/>
        <v>19.634999999999998</v>
      </c>
      <c r="V198" s="65"/>
      <c r="W198" s="65"/>
      <c r="X198" s="65"/>
      <c r="Y198" s="65"/>
      <c r="Z198" s="66"/>
    </row>
    <row r="199" spans="1:26" ht="14" hidden="1" outlineLevel="1" x14ac:dyDescent="0.2">
      <c r="A199" s="67">
        <f t="shared" si="137"/>
        <v>0</v>
      </c>
      <c r="B199" s="68"/>
      <c r="C199" s="54" t="s">
        <v>35</v>
      </c>
      <c r="D199" s="75">
        <v>12989.45</v>
      </c>
      <c r="E199" s="56">
        <v>211</v>
      </c>
      <c r="F199" s="56">
        <v>185</v>
      </c>
      <c r="G199" s="57">
        <f t="shared" si="1"/>
        <v>1.1405405405405404</v>
      </c>
      <c r="H199" s="58">
        <f t="shared" si="2"/>
        <v>61.561374407582939</v>
      </c>
      <c r="I199" s="58">
        <f t="shared" si="3"/>
        <v>53.975612632240967</v>
      </c>
      <c r="J199" s="89">
        <v>863</v>
      </c>
      <c r="K199" s="59">
        <f t="shared" si="4"/>
        <v>0.24449594438006952</v>
      </c>
      <c r="L199" s="75">
        <v>2045.78</v>
      </c>
      <c r="M199" s="89">
        <v>232775</v>
      </c>
      <c r="N199" s="56">
        <v>61</v>
      </c>
      <c r="O199" s="76">
        <v>4448.45</v>
      </c>
      <c r="P199" s="61">
        <f t="shared" si="5"/>
        <v>0.45988602771751957</v>
      </c>
      <c r="Q199" s="62">
        <f t="shared" si="6"/>
        <v>2.1744517983360869</v>
      </c>
      <c r="R199" s="61">
        <f t="shared" si="7"/>
        <v>0.15749550596830503</v>
      </c>
      <c r="S199" s="59">
        <f t="shared" si="8"/>
        <v>0.34246638618263281</v>
      </c>
      <c r="T199" s="77">
        <f t="shared" si="142"/>
        <v>8541</v>
      </c>
      <c r="U199" s="64">
        <f t="shared" si="10"/>
        <v>33.537377049180328</v>
      </c>
      <c r="V199" s="65"/>
      <c r="W199" s="65"/>
      <c r="X199" s="65"/>
      <c r="Y199" s="65"/>
      <c r="Z199" s="66"/>
    </row>
    <row r="200" spans="1:26" ht="14" hidden="1" outlineLevel="1" x14ac:dyDescent="0.2">
      <c r="A200" s="67"/>
      <c r="B200" s="68"/>
      <c r="C200" s="54" t="s">
        <v>36</v>
      </c>
      <c r="D200" s="78">
        <v>33151</v>
      </c>
      <c r="E200" s="56">
        <v>565</v>
      </c>
      <c r="F200" s="56">
        <v>510</v>
      </c>
      <c r="G200" s="57">
        <f t="shared" si="1"/>
        <v>1.107843137254902</v>
      </c>
      <c r="H200" s="58">
        <f t="shared" si="2"/>
        <v>58.674336283185838</v>
      </c>
      <c r="I200" s="58">
        <f t="shared" si="3"/>
        <v>52.962675229070399</v>
      </c>
      <c r="J200" s="89">
        <v>1794</v>
      </c>
      <c r="K200" s="59">
        <f t="shared" si="4"/>
        <v>0.31493868450390189</v>
      </c>
      <c r="L200" s="78">
        <v>4326.3500000000004</v>
      </c>
      <c r="M200" s="89">
        <v>396978</v>
      </c>
      <c r="N200" s="56">
        <v>154</v>
      </c>
      <c r="O200" s="79">
        <v>9775</v>
      </c>
      <c r="P200" s="61">
        <f t="shared" si="5"/>
        <v>0.44259335038363173</v>
      </c>
      <c r="Q200" s="62">
        <f t="shared" si="6"/>
        <v>2.259410357460677</v>
      </c>
      <c r="R200" s="61">
        <f t="shared" si="7"/>
        <v>0.13050435884287051</v>
      </c>
      <c r="S200" s="59">
        <f t="shared" si="8"/>
        <v>0.29486290006334648</v>
      </c>
      <c r="T200" s="80">
        <f t="shared" si="142"/>
        <v>23376</v>
      </c>
      <c r="U200" s="64">
        <f t="shared" si="10"/>
        <v>28.093181818181822</v>
      </c>
      <c r="V200" s="65"/>
      <c r="W200" s="65"/>
      <c r="X200" s="65"/>
      <c r="Y200" s="65"/>
      <c r="Z200" s="66"/>
    </row>
    <row r="201" spans="1:26" ht="14" hidden="1" outlineLevel="1" x14ac:dyDescent="0.2">
      <c r="A201" s="81"/>
      <c r="B201" s="82"/>
      <c r="C201" s="83" t="s">
        <v>37</v>
      </c>
      <c r="D201" s="55">
        <v>1224</v>
      </c>
      <c r="E201" s="56">
        <v>34</v>
      </c>
      <c r="F201" s="56">
        <v>28</v>
      </c>
      <c r="G201" s="57">
        <f t="shared" si="1"/>
        <v>1.2142857142857142</v>
      </c>
      <c r="H201" s="58">
        <f t="shared" si="2"/>
        <v>36</v>
      </c>
      <c r="I201" s="58">
        <f t="shared" si="3"/>
        <v>29.647058823529413</v>
      </c>
      <c r="J201" s="56">
        <v>29</v>
      </c>
      <c r="K201" s="59">
        <f t="shared" si="4"/>
        <v>1.1724137931034482</v>
      </c>
      <c r="L201" s="55">
        <v>16.91</v>
      </c>
      <c r="M201" s="89">
        <v>3435</v>
      </c>
      <c r="N201" s="56">
        <v>2</v>
      </c>
      <c r="O201" s="60">
        <v>144</v>
      </c>
      <c r="P201" s="61">
        <f t="shared" si="5"/>
        <v>0.11743055555555555</v>
      </c>
      <c r="Q201" s="62">
        <f t="shared" si="6"/>
        <v>8.5156712004730934</v>
      </c>
      <c r="R201" s="61">
        <f t="shared" si="7"/>
        <v>1.3815359477124183E-2</v>
      </c>
      <c r="S201" s="59">
        <f t="shared" si="8"/>
        <v>0.11764705882352941</v>
      </c>
      <c r="T201" s="63">
        <f t="shared" si="142"/>
        <v>1080</v>
      </c>
      <c r="U201" s="64">
        <f t="shared" si="10"/>
        <v>8.4550000000000001</v>
      </c>
      <c r="V201" s="84"/>
      <c r="W201" s="84"/>
      <c r="X201" s="84"/>
      <c r="Y201" s="85"/>
      <c r="Z201" s="86"/>
    </row>
    <row r="202" spans="1:26" ht="14" hidden="1" outlineLevel="1" x14ac:dyDescent="0.2">
      <c r="A202" s="81"/>
      <c r="B202" s="82"/>
      <c r="C202" s="83" t="s">
        <v>39</v>
      </c>
      <c r="D202" s="90">
        <v>193.5</v>
      </c>
      <c r="E202" s="56">
        <v>6</v>
      </c>
      <c r="F202" s="56">
        <v>4</v>
      </c>
      <c r="G202" s="57">
        <f t="shared" si="1"/>
        <v>1.5</v>
      </c>
      <c r="H202" s="58">
        <f t="shared" si="2"/>
        <v>32.25</v>
      </c>
      <c r="I202" s="58">
        <f t="shared" si="3"/>
        <v>21.5</v>
      </c>
      <c r="J202" s="56">
        <v>346</v>
      </c>
      <c r="K202" s="59">
        <f t="shared" si="4"/>
        <v>1.7341040462427744E-2</v>
      </c>
      <c r="L202" s="90">
        <v>82.6</v>
      </c>
      <c r="M202" s="89">
        <v>10816</v>
      </c>
      <c r="N202" s="56">
        <v>2</v>
      </c>
      <c r="O202" s="91">
        <v>110.95</v>
      </c>
      <c r="P202" s="61">
        <f t="shared" si="5"/>
        <v>0.74447949526813872</v>
      </c>
      <c r="Q202" s="62">
        <f t="shared" si="6"/>
        <v>1.343220338983051</v>
      </c>
      <c r="R202" s="61">
        <f t="shared" si="7"/>
        <v>0.42687338501291988</v>
      </c>
      <c r="S202" s="59">
        <f t="shared" si="8"/>
        <v>0.57338501291989663</v>
      </c>
      <c r="T202" s="63">
        <f t="shared" si="142"/>
        <v>82.55</v>
      </c>
      <c r="U202" s="64">
        <f t="shared" si="10"/>
        <v>41.3</v>
      </c>
      <c r="V202" s="84"/>
      <c r="W202" s="84"/>
      <c r="X202" s="84"/>
      <c r="Y202" s="85"/>
      <c r="Z202" s="86"/>
    </row>
    <row r="203" spans="1:26" ht="14" hidden="1" outlineLevel="1" x14ac:dyDescent="0.2">
      <c r="A203" s="52" t="str">
        <f t="shared" ref="A203:A208" si="143">IFERROR(IF(B203&gt;0,MONTH(B203)&amp;"-"&amp;YEAR(B203),B203),)</f>
        <v>5-2025</v>
      </c>
      <c r="B203" s="53">
        <v>45801</v>
      </c>
      <c r="C203" s="54" t="s">
        <v>38</v>
      </c>
      <c r="D203" s="87">
        <v>0</v>
      </c>
      <c r="E203" s="56">
        <v>0</v>
      </c>
      <c r="F203" s="56">
        <v>0</v>
      </c>
      <c r="G203" s="57" t="e">
        <f t="shared" si="1"/>
        <v>#DIV/0!</v>
      </c>
      <c r="H203" s="58" t="e">
        <f t="shared" si="2"/>
        <v>#DIV/0!</v>
      </c>
      <c r="I203" s="58" t="e">
        <f t="shared" si="3"/>
        <v>#DIV/0!</v>
      </c>
      <c r="J203" s="56">
        <v>0</v>
      </c>
      <c r="K203" s="59" t="e">
        <f t="shared" si="4"/>
        <v>#DIV/0!</v>
      </c>
      <c r="L203" s="87">
        <v>0</v>
      </c>
      <c r="M203" s="89">
        <v>0</v>
      </c>
      <c r="N203" s="56">
        <v>0</v>
      </c>
      <c r="O203" s="88">
        <v>0</v>
      </c>
      <c r="P203" s="61" t="e">
        <f t="shared" si="5"/>
        <v>#DIV/0!</v>
      </c>
      <c r="Q203" s="62" t="e">
        <f t="shared" si="6"/>
        <v>#DIV/0!</v>
      </c>
      <c r="R203" s="61" t="e">
        <f t="shared" si="7"/>
        <v>#DIV/0!</v>
      </c>
      <c r="S203" s="59" t="e">
        <f t="shared" si="8"/>
        <v>#DIV/0!</v>
      </c>
      <c r="T203" s="63">
        <f t="shared" si="142"/>
        <v>0</v>
      </c>
      <c r="U203" s="64" t="e">
        <f t="shared" si="10"/>
        <v>#DIV/0!</v>
      </c>
      <c r="V203" s="65"/>
      <c r="W203" s="65"/>
      <c r="X203" s="65"/>
      <c r="Y203" s="65"/>
      <c r="Z203" s="66"/>
    </row>
    <row r="204" spans="1:26" ht="14" collapsed="1" x14ac:dyDescent="0.2">
      <c r="A204" s="81">
        <f t="shared" si="143"/>
        <v>0</v>
      </c>
      <c r="B204" s="95" t="s">
        <v>74</v>
      </c>
      <c r="C204" s="134"/>
      <c r="D204" s="135">
        <f t="shared" ref="D204:F204" si="144">SUM(D196:D203)</f>
        <v>63150.1</v>
      </c>
      <c r="E204" s="136">
        <f t="shared" si="144"/>
        <v>1055</v>
      </c>
      <c r="F204" s="136">
        <f t="shared" si="144"/>
        <v>948</v>
      </c>
      <c r="G204" s="137">
        <f t="shared" si="1"/>
        <v>1.1128691983122363</v>
      </c>
      <c r="H204" s="138">
        <f t="shared" si="2"/>
        <v>59.85791469194313</v>
      </c>
      <c r="I204" s="138">
        <f t="shared" si="3"/>
        <v>53.787017182902453</v>
      </c>
      <c r="J204" s="136">
        <f>SUM(J196:J203)</f>
        <v>4873</v>
      </c>
      <c r="K204" s="139">
        <f t="shared" si="4"/>
        <v>0.21649907654422326</v>
      </c>
      <c r="L204" s="135">
        <f t="shared" ref="L204:O204" si="145">SUM(L196:L203)</f>
        <v>8367.4800000000014</v>
      </c>
      <c r="M204" s="256">
        <f t="shared" si="145"/>
        <v>830070</v>
      </c>
      <c r="N204" s="136">
        <f t="shared" si="145"/>
        <v>284</v>
      </c>
      <c r="O204" s="135">
        <f t="shared" si="145"/>
        <v>19059.400000000001</v>
      </c>
      <c r="P204" s="258">
        <f t="shared" si="5"/>
        <v>0.43902116540919445</v>
      </c>
      <c r="Q204" s="306">
        <f t="shared" si="6"/>
        <v>2.2777945092190239</v>
      </c>
      <c r="R204" s="258">
        <f t="shared" si="7"/>
        <v>0.13250145288764389</v>
      </c>
      <c r="S204" s="139">
        <f t="shared" si="8"/>
        <v>0.30181108185101846</v>
      </c>
      <c r="T204" s="261">
        <f>SUM(T196:T203)</f>
        <v>44090.700000000004</v>
      </c>
      <c r="U204" s="307">
        <f t="shared" si="10"/>
        <v>29.462957746478878</v>
      </c>
      <c r="V204" s="145">
        <f t="shared" ref="V204:W204" si="146">IFERROR((D204-#REF!)/D204,)</f>
        <v>0</v>
      </c>
      <c r="W204" s="145">
        <f t="shared" si="146"/>
        <v>0</v>
      </c>
      <c r="X204" s="145">
        <f t="shared" ref="X204:Y204" si="147">IFERROR((D204-#REF!)/D204,)</f>
        <v>0</v>
      </c>
      <c r="Y204" s="143">
        <f t="shared" si="147"/>
        <v>0</v>
      </c>
      <c r="Z204" s="67"/>
    </row>
    <row r="205" spans="1:26" ht="14" hidden="1" outlineLevel="1" x14ac:dyDescent="0.2">
      <c r="A205" s="52" t="str">
        <f t="shared" si="143"/>
        <v>5-2025</v>
      </c>
      <c r="B205" s="53">
        <v>45802</v>
      </c>
      <c r="C205" s="54" t="s">
        <v>32</v>
      </c>
      <c r="D205" s="55">
        <v>909.35</v>
      </c>
      <c r="E205" s="56">
        <v>13</v>
      </c>
      <c r="F205" s="56">
        <v>11</v>
      </c>
      <c r="G205" s="57">
        <f t="shared" si="1"/>
        <v>1.1818181818181819</v>
      </c>
      <c r="H205" s="58">
        <f t="shared" si="2"/>
        <v>69.95</v>
      </c>
      <c r="I205" s="58">
        <f t="shared" si="3"/>
        <v>59.188461538461539</v>
      </c>
      <c r="J205" s="56">
        <v>38</v>
      </c>
      <c r="K205" s="59">
        <f t="shared" si="4"/>
        <v>0.34210526315789475</v>
      </c>
      <c r="L205" s="55">
        <v>5.09</v>
      </c>
      <c r="M205" s="89">
        <v>291</v>
      </c>
      <c r="N205" s="56">
        <v>1</v>
      </c>
      <c r="O205" s="60">
        <v>69.95</v>
      </c>
      <c r="P205" s="61">
        <f t="shared" si="5"/>
        <v>7.2766261615439601E-2</v>
      </c>
      <c r="Q205" s="62">
        <f t="shared" si="6"/>
        <v>13.742632612966602</v>
      </c>
      <c r="R205" s="61">
        <f t="shared" si="7"/>
        <v>5.5974047396491998E-3</v>
      </c>
      <c r="S205" s="59">
        <f t="shared" si="8"/>
        <v>7.6923076923076927E-2</v>
      </c>
      <c r="T205" s="63">
        <f t="shared" ref="T205:T212" si="148">D205-O205</f>
        <v>839.4</v>
      </c>
      <c r="U205" s="64">
        <f t="shared" si="10"/>
        <v>5.09</v>
      </c>
      <c r="V205" s="65"/>
      <c r="W205" s="65"/>
      <c r="X205" s="65"/>
      <c r="Y205" s="65"/>
      <c r="Z205" s="66"/>
    </row>
    <row r="206" spans="1:26" ht="14" hidden="1" outlineLevel="1" x14ac:dyDescent="0.2">
      <c r="A206" s="67">
        <f t="shared" si="143"/>
        <v>0</v>
      </c>
      <c r="B206" s="68"/>
      <c r="C206" s="54" t="s">
        <v>33</v>
      </c>
      <c r="D206" s="69">
        <v>13299.65</v>
      </c>
      <c r="E206" s="56">
        <v>191</v>
      </c>
      <c r="F206" s="56">
        <v>178</v>
      </c>
      <c r="G206" s="57">
        <f t="shared" si="1"/>
        <v>1.0730337078651686</v>
      </c>
      <c r="H206" s="58">
        <f t="shared" si="2"/>
        <v>69.631675392670161</v>
      </c>
      <c r="I206" s="58">
        <f t="shared" si="3"/>
        <v>64.892346701022447</v>
      </c>
      <c r="J206" s="89">
        <v>1460</v>
      </c>
      <c r="K206" s="59">
        <f t="shared" si="4"/>
        <v>0.13082191780821917</v>
      </c>
      <c r="L206" s="69">
        <v>1677.68</v>
      </c>
      <c r="M206" s="89">
        <v>183447</v>
      </c>
      <c r="N206" s="56">
        <v>49</v>
      </c>
      <c r="O206" s="70">
        <v>3337.55</v>
      </c>
      <c r="P206" s="61">
        <f t="shared" si="5"/>
        <v>0.50266812482209999</v>
      </c>
      <c r="Q206" s="62">
        <f t="shared" si="6"/>
        <v>1.9893841495398408</v>
      </c>
      <c r="R206" s="61">
        <f t="shared" si="7"/>
        <v>0.12614467298011603</v>
      </c>
      <c r="S206" s="59">
        <f t="shared" si="8"/>
        <v>0.25095021297552944</v>
      </c>
      <c r="T206" s="71">
        <f t="shared" si="148"/>
        <v>9962.0999999999985</v>
      </c>
      <c r="U206" s="64">
        <f t="shared" si="10"/>
        <v>34.23836734693878</v>
      </c>
      <c r="V206" s="65"/>
      <c r="W206" s="65"/>
      <c r="X206" s="65"/>
      <c r="Y206" s="65"/>
      <c r="Z206" s="66"/>
    </row>
    <row r="207" spans="1:26" ht="14" hidden="1" outlineLevel="1" x14ac:dyDescent="0.2">
      <c r="A207" s="67">
        <f t="shared" si="143"/>
        <v>0</v>
      </c>
      <c r="B207" s="68"/>
      <c r="C207" s="54" t="s">
        <v>34</v>
      </c>
      <c r="D207" s="72">
        <v>1093.4000000000001</v>
      </c>
      <c r="E207" s="56">
        <v>32</v>
      </c>
      <c r="F207" s="56">
        <v>26</v>
      </c>
      <c r="G207" s="57">
        <f t="shared" si="1"/>
        <v>1.2307692307692308</v>
      </c>
      <c r="H207" s="58">
        <f t="shared" si="2"/>
        <v>34.168750000000003</v>
      </c>
      <c r="I207" s="58">
        <f t="shared" si="3"/>
        <v>27.762109375000001</v>
      </c>
      <c r="J207" s="56">
        <v>217</v>
      </c>
      <c r="K207" s="59">
        <f t="shared" si="4"/>
        <v>0.14746543778801843</v>
      </c>
      <c r="L207" s="72">
        <v>173.71</v>
      </c>
      <c r="M207" s="89">
        <v>11820</v>
      </c>
      <c r="N207" s="56">
        <v>12</v>
      </c>
      <c r="O207" s="73">
        <v>454.35</v>
      </c>
      <c r="P207" s="61">
        <f t="shared" si="5"/>
        <v>0.38232640035215143</v>
      </c>
      <c r="Q207" s="62">
        <f t="shared" si="6"/>
        <v>2.6155661735075699</v>
      </c>
      <c r="R207" s="61">
        <f t="shared" si="7"/>
        <v>0.15887141027986099</v>
      </c>
      <c r="S207" s="59">
        <f t="shared" si="8"/>
        <v>0.41553868666544719</v>
      </c>
      <c r="T207" s="74">
        <f t="shared" si="148"/>
        <v>639.05000000000007</v>
      </c>
      <c r="U207" s="64">
        <f t="shared" si="10"/>
        <v>14.475833333333334</v>
      </c>
      <c r="V207" s="65"/>
      <c r="W207" s="65"/>
      <c r="X207" s="65"/>
      <c r="Y207" s="65"/>
      <c r="Z207" s="66"/>
    </row>
    <row r="208" spans="1:26" ht="14" hidden="1" outlineLevel="1" x14ac:dyDescent="0.2">
      <c r="A208" s="67">
        <f t="shared" si="143"/>
        <v>0</v>
      </c>
      <c r="B208" s="68"/>
      <c r="C208" s="54" t="s">
        <v>35</v>
      </c>
      <c r="D208" s="75">
        <v>12080.25</v>
      </c>
      <c r="E208" s="56">
        <v>195</v>
      </c>
      <c r="F208" s="56">
        <v>182</v>
      </c>
      <c r="G208" s="57">
        <f t="shared" si="1"/>
        <v>1.0714285714285714</v>
      </c>
      <c r="H208" s="58">
        <f t="shared" si="2"/>
        <v>61.95</v>
      </c>
      <c r="I208" s="58">
        <f t="shared" si="3"/>
        <v>57.820000000000007</v>
      </c>
      <c r="J208" s="89">
        <v>796</v>
      </c>
      <c r="K208" s="59">
        <f t="shared" si="4"/>
        <v>0.2449748743718593</v>
      </c>
      <c r="L208" s="75">
        <v>2021.29</v>
      </c>
      <c r="M208" s="89">
        <v>266592</v>
      </c>
      <c r="N208" s="56">
        <v>65</v>
      </c>
      <c r="O208" s="76">
        <v>4233.6499999999996</v>
      </c>
      <c r="P208" s="61">
        <f t="shared" si="5"/>
        <v>0.47743436514591431</v>
      </c>
      <c r="Q208" s="62">
        <f t="shared" si="6"/>
        <v>2.0945287415462399</v>
      </c>
      <c r="R208" s="61">
        <f t="shared" si="7"/>
        <v>0.16732186833881749</v>
      </c>
      <c r="S208" s="59">
        <f t="shared" si="8"/>
        <v>0.35046046232486905</v>
      </c>
      <c r="T208" s="77">
        <f t="shared" si="148"/>
        <v>7846.6</v>
      </c>
      <c r="U208" s="64">
        <f t="shared" si="10"/>
        <v>31.09676923076923</v>
      </c>
      <c r="V208" s="65"/>
      <c r="W208" s="65"/>
      <c r="X208" s="65"/>
      <c r="Y208" s="65"/>
      <c r="Z208" s="66"/>
    </row>
    <row r="209" spans="1:26" ht="14" hidden="1" outlineLevel="1" x14ac:dyDescent="0.2">
      <c r="A209" s="67"/>
      <c r="B209" s="68"/>
      <c r="C209" s="54" t="s">
        <v>36</v>
      </c>
      <c r="D209" s="78">
        <v>32648.55</v>
      </c>
      <c r="E209" s="56">
        <v>546</v>
      </c>
      <c r="F209" s="56">
        <v>501</v>
      </c>
      <c r="G209" s="57">
        <f t="shared" si="1"/>
        <v>1.0898203592814371</v>
      </c>
      <c r="H209" s="58">
        <f t="shared" si="2"/>
        <v>59.795879120879121</v>
      </c>
      <c r="I209" s="58">
        <f t="shared" si="3"/>
        <v>54.867647325202277</v>
      </c>
      <c r="J209" s="89">
        <v>1868</v>
      </c>
      <c r="K209" s="59">
        <f t="shared" si="4"/>
        <v>0.29229122055674517</v>
      </c>
      <c r="L209" s="78">
        <v>4525.2299999999996</v>
      </c>
      <c r="M209" s="89">
        <v>418752</v>
      </c>
      <c r="N209" s="56">
        <v>142</v>
      </c>
      <c r="O209" s="79">
        <v>9507.6</v>
      </c>
      <c r="P209" s="61">
        <f t="shared" si="5"/>
        <v>0.47595923261390882</v>
      </c>
      <c r="Q209" s="62">
        <f t="shared" si="6"/>
        <v>2.1010202796321957</v>
      </c>
      <c r="R209" s="61">
        <f t="shared" si="7"/>
        <v>0.13860431780278143</v>
      </c>
      <c r="S209" s="59">
        <f t="shared" si="8"/>
        <v>0.29121048254822957</v>
      </c>
      <c r="T209" s="80">
        <f t="shared" si="148"/>
        <v>23140.949999999997</v>
      </c>
      <c r="U209" s="64">
        <f t="shared" si="10"/>
        <v>31.867816901408446</v>
      </c>
      <c r="V209" s="65"/>
      <c r="W209" s="65"/>
      <c r="X209" s="65"/>
      <c r="Y209" s="65"/>
      <c r="Z209" s="66"/>
    </row>
    <row r="210" spans="1:26" ht="14" hidden="1" outlineLevel="1" x14ac:dyDescent="0.2">
      <c r="A210" s="81"/>
      <c r="B210" s="82"/>
      <c r="C210" s="83" t="s">
        <v>37</v>
      </c>
      <c r="D210" s="55">
        <v>1836</v>
      </c>
      <c r="E210" s="56">
        <v>51</v>
      </c>
      <c r="F210" s="56">
        <v>38</v>
      </c>
      <c r="G210" s="57">
        <f t="shared" si="1"/>
        <v>1.3421052631578947</v>
      </c>
      <c r="H210" s="58">
        <f t="shared" si="2"/>
        <v>36</v>
      </c>
      <c r="I210" s="58">
        <f t="shared" si="3"/>
        <v>26.823529411764707</v>
      </c>
      <c r="J210" s="56">
        <v>112</v>
      </c>
      <c r="K210" s="59">
        <f t="shared" si="4"/>
        <v>0.45535714285714285</v>
      </c>
      <c r="L210" s="55">
        <v>129.58000000000001</v>
      </c>
      <c r="M210" s="89">
        <v>41721</v>
      </c>
      <c r="N210" s="56">
        <v>2</v>
      </c>
      <c r="O210" s="60">
        <v>72</v>
      </c>
      <c r="P210" s="61">
        <f t="shared" si="5"/>
        <v>1.7997222222222224</v>
      </c>
      <c r="Q210" s="62">
        <f t="shared" si="6"/>
        <v>0.55564130267016509</v>
      </c>
      <c r="R210" s="61">
        <f t="shared" si="7"/>
        <v>7.0577342047930286E-2</v>
      </c>
      <c r="S210" s="59">
        <f t="shared" si="8"/>
        <v>3.9215686274509803E-2</v>
      </c>
      <c r="T210" s="63">
        <f t="shared" si="148"/>
        <v>1764</v>
      </c>
      <c r="U210" s="64">
        <f t="shared" si="10"/>
        <v>64.790000000000006</v>
      </c>
      <c r="V210" s="84"/>
      <c r="W210" s="84"/>
      <c r="X210" s="84"/>
      <c r="Y210" s="85"/>
      <c r="Z210" s="86"/>
    </row>
    <row r="211" spans="1:26" ht="14" hidden="1" outlineLevel="1" x14ac:dyDescent="0.2">
      <c r="A211" s="81"/>
      <c r="B211" s="82"/>
      <c r="C211" s="83" t="s">
        <v>39</v>
      </c>
      <c r="D211" s="90">
        <v>522.45000000000005</v>
      </c>
      <c r="E211" s="56">
        <v>12</v>
      </c>
      <c r="F211" s="56">
        <v>12</v>
      </c>
      <c r="G211" s="57">
        <f t="shared" si="1"/>
        <v>1</v>
      </c>
      <c r="H211" s="58">
        <f t="shared" si="2"/>
        <v>43.537500000000001</v>
      </c>
      <c r="I211" s="58">
        <f t="shared" si="3"/>
        <v>43.537500000000001</v>
      </c>
      <c r="J211" s="56">
        <v>503</v>
      </c>
      <c r="K211" s="59">
        <f t="shared" si="4"/>
        <v>2.3856858846918488E-2</v>
      </c>
      <c r="L211" s="90">
        <v>284.72000000000003</v>
      </c>
      <c r="M211" s="89">
        <v>25235</v>
      </c>
      <c r="N211" s="56">
        <v>8</v>
      </c>
      <c r="O211" s="91">
        <v>292.95</v>
      </c>
      <c r="P211" s="61">
        <f t="shared" si="5"/>
        <v>0.97190646868066233</v>
      </c>
      <c r="Q211" s="62">
        <f t="shared" si="6"/>
        <v>1.0289055914582748</v>
      </c>
      <c r="R211" s="61">
        <f t="shared" si="7"/>
        <v>0.54497081060388552</v>
      </c>
      <c r="S211" s="59">
        <f t="shared" si="8"/>
        <v>0.56072351421188626</v>
      </c>
      <c r="T211" s="63">
        <f t="shared" si="148"/>
        <v>229.50000000000006</v>
      </c>
      <c r="U211" s="64">
        <f t="shared" si="10"/>
        <v>35.590000000000003</v>
      </c>
      <c r="V211" s="84"/>
      <c r="W211" s="84"/>
      <c r="X211" s="84"/>
      <c r="Y211" s="85"/>
      <c r="Z211" s="86"/>
    </row>
    <row r="212" spans="1:26" ht="14" hidden="1" outlineLevel="1" x14ac:dyDescent="0.2">
      <c r="A212" s="52" t="str">
        <f t="shared" ref="A212:A217" si="149">IFERROR(IF(B212&gt;0,MONTH(B212)&amp;"-"&amp;YEAR(B212),B212),)</f>
        <v>5-2025</v>
      </c>
      <c r="B212" s="53">
        <v>45808</v>
      </c>
      <c r="C212" s="54" t="s">
        <v>38</v>
      </c>
      <c r="D212" s="87">
        <v>0</v>
      </c>
      <c r="E212" s="56">
        <v>0</v>
      </c>
      <c r="F212" s="56">
        <v>0</v>
      </c>
      <c r="G212" s="57" t="e">
        <f t="shared" si="1"/>
        <v>#DIV/0!</v>
      </c>
      <c r="H212" s="58" t="e">
        <f t="shared" si="2"/>
        <v>#DIV/0!</v>
      </c>
      <c r="I212" s="58" t="e">
        <f t="shared" si="3"/>
        <v>#DIV/0!</v>
      </c>
      <c r="J212" s="56">
        <v>0</v>
      </c>
      <c r="K212" s="59" t="e">
        <f t="shared" si="4"/>
        <v>#DIV/0!</v>
      </c>
      <c r="L212" s="87">
        <v>0</v>
      </c>
      <c r="M212" s="89">
        <v>0</v>
      </c>
      <c r="N212" s="56">
        <v>0</v>
      </c>
      <c r="O212" s="88">
        <v>0</v>
      </c>
      <c r="P212" s="61" t="e">
        <f t="shared" si="5"/>
        <v>#DIV/0!</v>
      </c>
      <c r="Q212" s="62" t="e">
        <f t="shared" si="6"/>
        <v>#DIV/0!</v>
      </c>
      <c r="R212" s="61" t="e">
        <f t="shared" si="7"/>
        <v>#DIV/0!</v>
      </c>
      <c r="S212" s="59" t="e">
        <f t="shared" si="8"/>
        <v>#DIV/0!</v>
      </c>
      <c r="T212" s="63">
        <f t="shared" si="148"/>
        <v>0</v>
      </c>
      <c r="U212" s="64" t="e">
        <f t="shared" si="10"/>
        <v>#DIV/0!</v>
      </c>
      <c r="V212" s="65"/>
      <c r="W212" s="65"/>
      <c r="X212" s="65"/>
      <c r="Y212" s="65"/>
      <c r="Z212" s="66"/>
    </row>
    <row r="213" spans="1:26" ht="14" collapsed="1" x14ac:dyDescent="0.2">
      <c r="A213" s="81">
        <f t="shared" si="149"/>
        <v>0</v>
      </c>
      <c r="B213" s="95" t="s">
        <v>75</v>
      </c>
      <c r="C213" s="134"/>
      <c r="D213" s="135">
        <f t="shared" ref="D213:F213" si="150">SUM(D205:D212)</f>
        <v>62389.649999999994</v>
      </c>
      <c r="E213" s="136">
        <f t="shared" si="150"/>
        <v>1040</v>
      </c>
      <c r="F213" s="136">
        <f t="shared" si="150"/>
        <v>948</v>
      </c>
      <c r="G213" s="137">
        <f t="shared" si="1"/>
        <v>1.0970464135021096</v>
      </c>
      <c r="H213" s="138">
        <f t="shared" si="2"/>
        <v>59.990048076923074</v>
      </c>
      <c r="I213" s="138">
        <f t="shared" si="3"/>
        <v>54.683236131656805</v>
      </c>
      <c r="J213" s="136">
        <f>SUM(J205:J212)</f>
        <v>4994</v>
      </c>
      <c r="K213" s="139">
        <f t="shared" si="4"/>
        <v>0.20824989987985582</v>
      </c>
      <c r="L213" s="135">
        <f t="shared" ref="L213:O213" si="151">SUM(L205:L212)</f>
        <v>8817.2999999999993</v>
      </c>
      <c r="M213" s="256">
        <f t="shared" si="151"/>
        <v>947858</v>
      </c>
      <c r="N213" s="136">
        <f t="shared" si="151"/>
        <v>279</v>
      </c>
      <c r="O213" s="135">
        <f t="shared" si="151"/>
        <v>17968.05</v>
      </c>
      <c r="P213" s="258">
        <f t="shared" si="5"/>
        <v>0.49072102982794458</v>
      </c>
      <c r="Q213" s="306">
        <f t="shared" si="6"/>
        <v>2.0378176992957027</v>
      </c>
      <c r="R213" s="258">
        <f t="shared" si="7"/>
        <v>0.14132632576076321</v>
      </c>
      <c r="S213" s="139">
        <f t="shared" si="8"/>
        <v>0.28799728801171348</v>
      </c>
      <c r="T213" s="261">
        <f>SUM(T205:T212)</f>
        <v>44421.599999999991</v>
      </c>
      <c r="U213" s="307">
        <f t="shared" si="10"/>
        <v>31.603225806451611</v>
      </c>
      <c r="V213" s="145">
        <f t="shared" ref="V213:W213" si="152">IFERROR((D213-#REF!)/D213,)</f>
        <v>0</v>
      </c>
      <c r="W213" s="145">
        <f t="shared" si="152"/>
        <v>0</v>
      </c>
      <c r="X213" s="145">
        <f t="shared" ref="X213:Y213" si="153">IFERROR((D213-#REF!)/D213,)</f>
        <v>0</v>
      </c>
      <c r="Y213" s="143">
        <f t="shared" si="153"/>
        <v>0</v>
      </c>
      <c r="Z213" s="67"/>
    </row>
    <row r="214" spans="1:26" ht="14" outlineLevel="1" x14ac:dyDescent="0.2">
      <c r="A214" s="52" t="str">
        <f t="shared" si="149"/>
        <v>6-2025</v>
      </c>
      <c r="B214" s="53">
        <v>45809</v>
      </c>
      <c r="C214" s="54" t="s">
        <v>32</v>
      </c>
      <c r="D214" s="55">
        <v>409.7</v>
      </c>
      <c r="E214" s="56">
        <v>6</v>
      </c>
      <c r="F214" s="56">
        <v>5</v>
      </c>
      <c r="G214" s="57">
        <f t="shared" si="1"/>
        <v>1.2</v>
      </c>
      <c r="H214" s="58">
        <f t="shared" si="2"/>
        <v>68.283333333333331</v>
      </c>
      <c r="I214" s="58">
        <f t="shared" si="3"/>
        <v>56.902777777777779</v>
      </c>
      <c r="J214" s="56">
        <v>18</v>
      </c>
      <c r="K214" s="59">
        <f t="shared" si="4"/>
        <v>0.33333333333333331</v>
      </c>
      <c r="L214" s="55">
        <v>8.02</v>
      </c>
      <c r="M214" s="89">
        <v>774</v>
      </c>
      <c r="N214" s="56">
        <v>0</v>
      </c>
      <c r="O214" s="60">
        <v>0</v>
      </c>
      <c r="P214" s="61" t="e">
        <f t="shared" si="5"/>
        <v>#DIV/0!</v>
      </c>
      <c r="Q214" s="62">
        <f t="shared" si="6"/>
        <v>0</v>
      </c>
      <c r="R214" s="61">
        <f t="shared" si="7"/>
        <v>1.9575298999267757E-2</v>
      </c>
      <c r="S214" s="59">
        <f t="shared" si="8"/>
        <v>0</v>
      </c>
      <c r="T214" s="63">
        <f t="shared" ref="T214:T221" si="154">D214-O214</f>
        <v>409.7</v>
      </c>
      <c r="U214" s="64" t="e">
        <f t="shared" si="10"/>
        <v>#DIV/0!</v>
      </c>
      <c r="V214" s="65"/>
      <c r="W214" s="65"/>
      <c r="X214" s="65"/>
      <c r="Y214" s="65"/>
      <c r="Z214" s="66"/>
    </row>
    <row r="215" spans="1:26" ht="14" outlineLevel="1" x14ac:dyDescent="0.2">
      <c r="A215" s="67">
        <f t="shared" si="149"/>
        <v>0</v>
      </c>
      <c r="B215" s="68"/>
      <c r="C215" s="54" t="s">
        <v>33</v>
      </c>
      <c r="D215" s="69">
        <v>8493.85</v>
      </c>
      <c r="E215" s="56">
        <v>119</v>
      </c>
      <c r="F215" s="56">
        <v>113</v>
      </c>
      <c r="G215" s="57">
        <f t="shared" si="1"/>
        <v>1.0530973451327434</v>
      </c>
      <c r="H215" s="58">
        <f t="shared" si="2"/>
        <v>71.376890756302529</v>
      </c>
      <c r="I215" s="58">
        <f t="shared" si="3"/>
        <v>67.77805592825365</v>
      </c>
      <c r="J215" s="89">
        <v>1078</v>
      </c>
      <c r="K215" s="59">
        <f t="shared" si="4"/>
        <v>0.11038961038961038</v>
      </c>
      <c r="L215" s="69">
        <v>1236.73</v>
      </c>
      <c r="M215" s="89">
        <v>135074</v>
      </c>
      <c r="N215" s="56">
        <v>44</v>
      </c>
      <c r="O215" s="70">
        <v>3487.6</v>
      </c>
      <c r="P215" s="61">
        <f t="shared" si="5"/>
        <v>0.35460775318270443</v>
      </c>
      <c r="Q215" s="62">
        <f t="shared" si="6"/>
        <v>2.8200173036960372</v>
      </c>
      <c r="R215" s="61">
        <f t="shared" si="7"/>
        <v>0.14560299510822536</v>
      </c>
      <c r="S215" s="59">
        <f t="shared" si="8"/>
        <v>0.41060296567516497</v>
      </c>
      <c r="T215" s="71">
        <f t="shared" si="154"/>
        <v>5006.25</v>
      </c>
      <c r="U215" s="64">
        <f t="shared" si="10"/>
        <v>28.107500000000002</v>
      </c>
      <c r="V215" s="65"/>
      <c r="W215" s="65"/>
      <c r="X215" s="65"/>
      <c r="Y215" s="65"/>
      <c r="Z215" s="66"/>
    </row>
    <row r="216" spans="1:26" ht="14" outlineLevel="1" x14ac:dyDescent="0.2">
      <c r="A216" s="67">
        <f t="shared" si="149"/>
        <v>0</v>
      </c>
      <c r="B216" s="68"/>
      <c r="C216" s="54" t="s">
        <v>34</v>
      </c>
      <c r="D216" s="72">
        <v>1128.3499999999999</v>
      </c>
      <c r="E216" s="56">
        <v>33</v>
      </c>
      <c r="F216" s="56">
        <v>23</v>
      </c>
      <c r="G216" s="57">
        <f t="shared" si="1"/>
        <v>1.4347826086956521</v>
      </c>
      <c r="H216" s="58">
        <f t="shared" si="2"/>
        <v>34.192424242424238</v>
      </c>
      <c r="I216" s="58">
        <f t="shared" si="3"/>
        <v>23.831083562901743</v>
      </c>
      <c r="J216" s="56">
        <v>185</v>
      </c>
      <c r="K216" s="59">
        <f t="shared" si="4"/>
        <v>0.17837837837837839</v>
      </c>
      <c r="L216" s="72">
        <v>124.72</v>
      </c>
      <c r="M216" s="89">
        <v>12092</v>
      </c>
      <c r="N216" s="56">
        <v>7</v>
      </c>
      <c r="O216" s="73">
        <v>314.55</v>
      </c>
      <c r="P216" s="61">
        <f t="shared" si="5"/>
        <v>0.39650294070894926</v>
      </c>
      <c r="Q216" s="62">
        <f t="shared" si="6"/>
        <v>2.5220493906350225</v>
      </c>
      <c r="R216" s="61">
        <f t="shared" si="7"/>
        <v>0.11053307927504764</v>
      </c>
      <c r="S216" s="59">
        <f t="shared" si="8"/>
        <v>0.27876988523064655</v>
      </c>
      <c r="T216" s="74">
        <f t="shared" si="154"/>
        <v>813.8</v>
      </c>
      <c r="U216" s="64">
        <f t="shared" si="10"/>
        <v>17.817142857142859</v>
      </c>
      <c r="V216" s="65"/>
      <c r="W216" s="65"/>
      <c r="X216" s="65"/>
      <c r="Y216" s="65"/>
      <c r="Z216" s="66"/>
    </row>
    <row r="217" spans="1:26" ht="14" outlineLevel="1" x14ac:dyDescent="0.2">
      <c r="A217" s="67">
        <f t="shared" si="149"/>
        <v>0</v>
      </c>
      <c r="B217" s="68"/>
      <c r="C217" s="54" t="s">
        <v>35</v>
      </c>
      <c r="D217" s="75">
        <v>10471.65</v>
      </c>
      <c r="E217" s="56">
        <v>167</v>
      </c>
      <c r="F217" s="56">
        <v>150</v>
      </c>
      <c r="G217" s="57">
        <f t="shared" si="1"/>
        <v>1.1133333333333333</v>
      </c>
      <c r="H217" s="58">
        <f t="shared" si="2"/>
        <v>62.704491017964067</v>
      </c>
      <c r="I217" s="58">
        <f t="shared" si="3"/>
        <v>56.321399117931797</v>
      </c>
      <c r="J217" s="89">
        <v>739</v>
      </c>
      <c r="K217" s="59">
        <f t="shared" si="4"/>
        <v>0.22598105548037889</v>
      </c>
      <c r="L217" s="75">
        <v>1660.22</v>
      </c>
      <c r="M217" s="89">
        <v>259360</v>
      </c>
      <c r="N217" s="56">
        <v>50</v>
      </c>
      <c r="O217" s="76">
        <v>3694.15</v>
      </c>
      <c r="P217" s="61">
        <f t="shared" si="5"/>
        <v>0.4494186754733836</v>
      </c>
      <c r="Q217" s="62">
        <f t="shared" si="6"/>
        <v>2.2250966739347797</v>
      </c>
      <c r="R217" s="61">
        <f t="shared" si="7"/>
        <v>0.15854425997813143</v>
      </c>
      <c r="S217" s="59">
        <f t="shared" si="8"/>
        <v>0.3527763055487913</v>
      </c>
      <c r="T217" s="77">
        <f t="shared" si="154"/>
        <v>6777.5</v>
      </c>
      <c r="U217" s="64">
        <f t="shared" si="10"/>
        <v>33.2044</v>
      </c>
      <c r="V217" s="65"/>
      <c r="W217" s="65"/>
      <c r="X217" s="65"/>
      <c r="Y217" s="65"/>
      <c r="Z217" s="66"/>
    </row>
    <row r="218" spans="1:26" ht="14" outlineLevel="1" x14ac:dyDescent="0.2">
      <c r="A218" s="67"/>
      <c r="B218" s="68"/>
      <c r="C218" s="54" t="s">
        <v>36</v>
      </c>
      <c r="D218" s="78">
        <v>34553.85</v>
      </c>
      <c r="E218" s="56">
        <v>564</v>
      </c>
      <c r="F218" s="56">
        <v>523</v>
      </c>
      <c r="G218" s="57">
        <f t="shared" si="1"/>
        <v>1.0783938814531548</v>
      </c>
      <c r="H218" s="58">
        <f t="shared" si="2"/>
        <v>61.2656914893617</v>
      </c>
      <c r="I218" s="58">
        <f t="shared" si="3"/>
        <v>56.811979874000301</v>
      </c>
      <c r="J218" s="89">
        <v>1812</v>
      </c>
      <c r="K218" s="59">
        <f t="shared" si="4"/>
        <v>0.31125827814569534</v>
      </c>
      <c r="L218" s="78">
        <v>4316</v>
      </c>
      <c r="M218" s="89">
        <v>444500</v>
      </c>
      <c r="N218" s="56">
        <v>153</v>
      </c>
      <c r="O218" s="79">
        <v>9889.75</v>
      </c>
      <c r="P218" s="61">
        <f t="shared" si="5"/>
        <v>0.43641143608281302</v>
      </c>
      <c r="Q218" s="62">
        <f t="shared" si="6"/>
        <v>2.2914156626506026</v>
      </c>
      <c r="R218" s="61">
        <f t="shared" si="7"/>
        <v>0.12490648654202065</v>
      </c>
      <c r="S218" s="59">
        <f t="shared" si="8"/>
        <v>0.28621267962904279</v>
      </c>
      <c r="T218" s="80">
        <f t="shared" si="154"/>
        <v>24664.1</v>
      </c>
      <c r="U218" s="64">
        <f t="shared" si="10"/>
        <v>28.209150326797385</v>
      </c>
      <c r="V218" s="65"/>
      <c r="W218" s="65"/>
      <c r="X218" s="65"/>
      <c r="Y218" s="65"/>
      <c r="Z218" s="66"/>
    </row>
    <row r="219" spans="1:26" ht="14" outlineLevel="1" x14ac:dyDescent="0.2">
      <c r="A219" s="81"/>
      <c r="B219" s="82"/>
      <c r="C219" s="83" t="s">
        <v>37</v>
      </c>
      <c r="D219" s="55">
        <v>1836</v>
      </c>
      <c r="E219" s="56">
        <v>51</v>
      </c>
      <c r="F219" s="56">
        <v>36</v>
      </c>
      <c r="G219" s="57">
        <f t="shared" si="1"/>
        <v>1.4166666666666667</v>
      </c>
      <c r="H219" s="58">
        <f t="shared" si="2"/>
        <v>36</v>
      </c>
      <c r="I219" s="58">
        <f t="shared" si="3"/>
        <v>25.411764705882351</v>
      </c>
      <c r="J219" s="56">
        <v>96</v>
      </c>
      <c r="K219" s="59">
        <f t="shared" si="4"/>
        <v>0.53125</v>
      </c>
      <c r="L219" s="55">
        <v>86.96</v>
      </c>
      <c r="M219" s="89">
        <v>39725</v>
      </c>
      <c r="N219" s="56">
        <v>3</v>
      </c>
      <c r="O219" s="60">
        <v>180</v>
      </c>
      <c r="P219" s="61">
        <f t="shared" si="5"/>
        <v>0.4831111111111111</v>
      </c>
      <c r="Q219" s="62">
        <f t="shared" si="6"/>
        <v>2.0699172033118676</v>
      </c>
      <c r="R219" s="61">
        <f t="shared" si="7"/>
        <v>4.7363834422657951E-2</v>
      </c>
      <c r="S219" s="59">
        <f t="shared" si="8"/>
        <v>9.8039215686274508E-2</v>
      </c>
      <c r="T219" s="63">
        <f t="shared" si="154"/>
        <v>1656</v>
      </c>
      <c r="U219" s="64">
        <f t="shared" si="10"/>
        <v>28.986666666666665</v>
      </c>
      <c r="V219" s="84"/>
      <c r="W219" s="84"/>
      <c r="X219" s="84"/>
      <c r="Y219" s="85"/>
      <c r="Z219" s="86"/>
    </row>
    <row r="220" spans="1:26" ht="14" outlineLevel="1" x14ac:dyDescent="0.2">
      <c r="A220" s="81"/>
      <c r="B220" s="82"/>
      <c r="C220" s="83" t="s">
        <v>39</v>
      </c>
      <c r="D220" s="90">
        <v>258</v>
      </c>
      <c r="E220" s="56">
        <v>9</v>
      </c>
      <c r="F220" s="56">
        <v>9</v>
      </c>
      <c r="G220" s="57">
        <f t="shared" si="1"/>
        <v>1</v>
      </c>
      <c r="H220" s="58">
        <f t="shared" si="2"/>
        <v>28.666666666666668</v>
      </c>
      <c r="I220" s="58">
        <f t="shared" si="3"/>
        <v>28.666666666666668</v>
      </c>
      <c r="J220" s="56">
        <v>345</v>
      </c>
      <c r="K220" s="59">
        <f t="shared" si="4"/>
        <v>2.6086956521739129E-2</v>
      </c>
      <c r="L220" s="90">
        <v>187.94</v>
      </c>
      <c r="M220" s="89">
        <v>20844</v>
      </c>
      <c r="N220" s="56">
        <v>7</v>
      </c>
      <c r="O220" s="91">
        <v>230</v>
      </c>
      <c r="P220" s="61">
        <f t="shared" si="5"/>
        <v>0.81713043478260872</v>
      </c>
      <c r="Q220" s="62">
        <f t="shared" si="6"/>
        <v>1.2237948281366393</v>
      </c>
      <c r="R220" s="61">
        <f t="shared" si="7"/>
        <v>0.7284496124031008</v>
      </c>
      <c r="S220" s="59">
        <f t="shared" si="8"/>
        <v>0.89147286821705429</v>
      </c>
      <c r="T220" s="63">
        <f t="shared" si="154"/>
        <v>28</v>
      </c>
      <c r="U220" s="64">
        <f t="shared" si="10"/>
        <v>26.848571428571429</v>
      </c>
      <c r="V220" s="84"/>
      <c r="W220" s="84"/>
      <c r="X220" s="84"/>
      <c r="Y220" s="85"/>
      <c r="Z220" s="86"/>
    </row>
    <row r="221" spans="1:26" ht="14" outlineLevel="1" x14ac:dyDescent="0.2">
      <c r="A221" s="52" t="str">
        <f t="shared" ref="A221:A226" si="155">IFERROR(IF(B221&gt;0,MONTH(B221)&amp;"-"&amp;YEAR(B221),B221),)</f>
        <v>6-2025</v>
      </c>
      <c r="B221" s="53">
        <v>45815</v>
      </c>
      <c r="C221" s="54" t="s">
        <v>38</v>
      </c>
      <c r="D221" s="87">
        <v>0</v>
      </c>
      <c r="E221" s="56">
        <v>0</v>
      </c>
      <c r="F221" s="56">
        <v>0</v>
      </c>
      <c r="G221" s="57" t="e">
        <f t="shared" si="1"/>
        <v>#DIV/0!</v>
      </c>
      <c r="H221" s="58" t="e">
        <f t="shared" si="2"/>
        <v>#DIV/0!</v>
      </c>
      <c r="I221" s="58" t="e">
        <f t="shared" si="3"/>
        <v>#DIV/0!</v>
      </c>
      <c r="J221" s="56">
        <v>0</v>
      </c>
      <c r="K221" s="59" t="e">
        <f t="shared" si="4"/>
        <v>#DIV/0!</v>
      </c>
      <c r="L221" s="87">
        <v>0</v>
      </c>
      <c r="M221" s="89">
        <v>0</v>
      </c>
      <c r="N221" s="56">
        <v>0</v>
      </c>
      <c r="O221" s="88">
        <v>0</v>
      </c>
      <c r="P221" s="61" t="e">
        <f t="shared" si="5"/>
        <v>#DIV/0!</v>
      </c>
      <c r="Q221" s="62" t="e">
        <f t="shared" si="6"/>
        <v>#DIV/0!</v>
      </c>
      <c r="R221" s="61" t="e">
        <f t="shared" si="7"/>
        <v>#DIV/0!</v>
      </c>
      <c r="S221" s="59" t="e">
        <f t="shared" si="8"/>
        <v>#DIV/0!</v>
      </c>
      <c r="T221" s="63">
        <f t="shared" si="154"/>
        <v>0</v>
      </c>
      <c r="U221" s="64" t="e">
        <f t="shared" si="10"/>
        <v>#DIV/0!</v>
      </c>
      <c r="V221" s="65"/>
      <c r="W221" s="65"/>
      <c r="X221" s="65"/>
      <c r="Y221" s="65"/>
      <c r="Z221" s="66"/>
    </row>
    <row r="222" spans="1:26" ht="14" x14ac:dyDescent="0.2">
      <c r="A222" s="81">
        <f t="shared" si="155"/>
        <v>0</v>
      </c>
      <c r="B222" s="95" t="s">
        <v>76</v>
      </c>
      <c r="C222" s="134"/>
      <c r="D222" s="135">
        <f t="shared" ref="D222:F222" si="156">SUM(D214:D221)</f>
        <v>57151.4</v>
      </c>
      <c r="E222" s="136">
        <f t="shared" si="156"/>
        <v>949</v>
      </c>
      <c r="F222" s="136">
        <f t="shared" si="156"/>
        <v>859</v>
      </c>
      <c r="G222" s="137">
        <f t="shared" si="1"/>
        <v>1.1047729918509894</v>
      </c>
      <c r="H222" s="138">
        <f t="shared" si="2"/>
        <v>60.222760800842991</v>
      </c>
      <c r="I222" s="138">
        <f t="shared" si="3"/>
        <v>54.511434697496455</v>
      </c>
      <c r="J222" s="136">
        <f>SUM(J214:J221)</f>
        <v>4273</v>
      </c>
      <c r="K222" s="139">
        <f t="shared" si="4"/>
        <v>0.2220922068804119</v>
      </c>
      <c r="L222" s="135">
        <f t="shared" ref="L222:O222" si="157">SUM(L214:L221)</f>
        <v>7620.59</v>
      </c>
      <c r="M222" s="256">
        <f t="shared" si="157"/>
        <v>912369</v>
      </c>
      <c r="N222" s="136">
        <f t="shared" si="157"/>
        <v>264</v>
      </c>
      <c r="O222" s="135">
        <f t="shared" si="157"/>
        <v>17796.05</v>
      </c>
      <c r="P222" s="258">
        <f t="shared" si="5"/>
        <v>0.42821805962559112</v>
      </c>
      <c r="Q222" s="306">
        <f t="shared" si="6"/>
        <v>2.3352588185429211</v>
      </c>
      <c r="R222" s="258">
        <f t="shared" si="7"/>
        <v>0.13334039061160358</v>
      </c>
      <c r="S222" s="139">
        <f t="shared" si="8"/>
        <v>0.31138432304370495</v>
      </c>
      <c r="T222" s="261">
        <f>SUM(T214:T221)</f>
        <v>39355.35</v>
      </c>
      <c r="U222" s="307">
        <f t="shared" si="10"/>
        <v>28.865871212121213</v>
      </c>
      <c r="V222" s="145">
        <f t="shared" ref="V222:W222" si="158">IFERROR((D222-#REF!)/D222,)</f>
        <v>0</v>
      </c>
      <c r="W222" s="145">
        <f t="shared" si="158"/>
        <v>0</v>
      </c>
      <c r="X222" s="145">
        <f t="shared" ref="X222:Y222" si="159">IFERROR((D222-#REF!)/D222,)</f>
        <v>0</v>
      </c>
      <c r="Y222" s="143">
        <f t="shared" si="159"/>
        <v>0</v>
      </c>
      <c r="Z222" s="67"/>
    </row>
    <row r="223" spans="1:26" ht="14" outlineLevel="1" x14ac:dyDescent="0.2">
      <c r="A223" s="52" t="str">
        <f t="shared" si="155"/>
        <v>6-2025</v>
      </c>
      <c r="B223" s="53">
        <v>45816</v>
      </c>
      <c r="C223" s="54" t="s">
        <v>32</v>
      </c>
      <c r="D223" s="55">
        <v>489.65</v>
      </c>
      <c r="E223" s="56">
        <v>7</v>
      </c>
      <c r="F223" s="56">
        <v>6</v>
      </c>
      <c r="G223" s="57">
        <f t="shared" si="1"/>
        <v>1.1666666666666667</v>
      </c>
      <c r="H223" s="58">
        <f t="shared" si="2"/>
        <v>69.95</v>
      </c>
      <c r="I223" s="58">
        <f t="shared" si="3"/>
        <v>59.957142857142856</v>
      </c>
      <c r="J223" s="56">
        <v>36</v>
      </c>
      <c r="K223" s="59">
        <f t="shared" si="4"/>
        <v>0.19444444444444445</v>
      </c>
      <c r="L223" s="55">
        <v>2.31</v>
      </c>
      <c r="M223" s="89">
        <v>484</v>
      </c>
      <c r="N223" s="56">
        <v>0</v>
      </c>
      <c r="O223" s="60" t="s">
        <v>64</v>
      </c>
      <c r="P223" s="61" t="e">
        <f t="shared" si="5"/>
        <v>#VALUE!</v>
      </c>
      <c r="Q223" s="62" t="e">
        <f t="shared" si="6"/>
        <v>#VALUE!</v>
      </c>
      <c r="R223" s="61">
        <f t="shared" si="7"/>
        <v>4.7176554681915657E-3</v>
      </c>
      <c r="S223" s="59" t="e">
        <f t="shared" si="8"/>
        <v>#VALUE!</v>
      </c>
      <c r="T223" s="63" t="e">
        <f t="shared" ref="T223:T230" si="160">D223-O223</f>
        <v>#VALUE!</v>
      </c>
      <c r="U223" s="64" t="e">
        <f t="shared" si="10"/>
        <v>#DIV/0!</v>
      </c>
      <c r="V223" s="65"/>
      <c r="W223" s="65"/>
      <c r="X223" s="65"/>
      <c r="Y223" s="65"/>
      <c r="Z223" s="66"/>
    </row>
    <row r="224" spans="1:26" ht="14" outlineLevel="1" x14ac:dyDescent="0.2">
      <c r="A224" s="67">
        <f t="shared" si="155"/>
        <v>0</v>
      </c>
      <c r="B224" s="68"/>
      <c r="C224" s="54" t="s">
        <v>33</v>
      </c>
      <c r="D224" s="69">
        <v>14229.55</v>
      </c>
      <c r="E224" s="56">
        <v>207</v>
      </c>
      <c r="F224" s="56">
        <v>194</v>
      </c>
      <c r="G224" s="57">
        <f t="shared" si="1"/>
        <v>1.0670103092783505</v>
      </c>
      <c r="H224" s="58">
        <f t="shared" si="2"/>
        <v>68.741787439613518</v>
      </c>
      <c r="I224" s="58">
        <f t="shared" si="3"/>
        <v>64.424670354033921</v>
      </c>
      <c r="J224" s="89">
        <v>1069</v>
      </c>
      <c r="K224" s="59">
        <f t="shared" si="4"/>
        <v>0.19363891487371376</v>
      </c>
      <c r="L224" s="69">
        <v>1192.68</v>
      </c>
      <c r="M224" s="89">
        <v>163079</v>
      </c>
      <c r="N224" s="56">
        <v>45</v>
      </c>
      <c r="O224" s="70">
        <v>3327.7</v>
      </c>
      <c r="P224" s="61">
        <f t="shared" si="5"/>
        <v>0.35840971241397968</v>
      </c>
      <c r="Q224" s="62">
        <f t="shared" si="6"/>
        <v>2.7901029613978601</v>
      </c>
      <c r="R224" s="61">
        <f t="shared" si="7"/>
        <v>8.3817127034937863E-2</v>
      </c>
      <c r="S224" s="59">
        <f t="shared" si="8"/>
        <v>0.23385841435604077</v>
      </c>
      <c r="T224" s="71">
        <f t="shared" si="160"/>
        <v>10901.849999999999</v>
      </c>
      <c r="U224" s="64">
        <f t="shared" si="10"/>
        <v>26.504000000000001</v>
      </c>
      <c r="V224" s="65"/>
      <c r="W224" s="65"/>
      <c r="X224" s="65"/>
      <c r="Y224" s="65"/>
      <c r="Z224" s="66"/>
    </row>
    <row r="225" spans="1:26" ht="14" outlineLevel="1" x14ac:dyDescent="0.2">
      <c r="A225" s="67">
        <f t="shared" si="155"/>
        <v>0</v>
      </c>
      <c r="B225" s="68"/>
      <c r="C225" s="54" t="s">
        <v>34</v>
      </c>
      <c r="D225" s="72">
        <v>1033.45</v>
      </c>
      <c r="E225" s="56">
        <v>31</v>
      </c>
      <c r="F225" s="56">
        <v>25</v>
      </c>
      <c r="G225" s="57">
        <f t="shared" si="1"/>
        <v>1.24</v>
      </c>
      <c r="H225" s="58">
        <f t="shared" si="2"/>
        <v>33.337096774193547</v>
      </c>
      <c r="I225" s="58">
        <f t="shared" si="3"/>
        <v>26.884755463059314</v>
      </c>
      <c r="J225" s="56">
        <v>212</v>
      </c>
      <c r="K225" s="59">
        <f t="shared" si="4"/>
        <v>0.14622641509433962</v>
      </c>
      <c r="L225" s="72">
        <v>173.77</v>
      </c>
      <c r="M225" s="89">
        <v>9960</v>
      </c>
      <c r="N225" s="56">
        <v>12</v>
      </c>
      <c r="O225" s="73">
        <v>454.35</v>
      </c>
      <c r="P225" s="61">
        <f t="shared" si="5"/>
        <v>0.38245845713656873</v>
      </c>
      <c r="Q225" s="62">
        <f t="shared" si="6"/>
        <v>2.6146630603671519</v>
      </c>
      <c r="R225" s="61">
        <f t="shared" si="7"/>
        <v>0.16814553195606949</v>
      </c>
      <c r="S225" s="59">
        <f t="shared" si="8"/>
        <v>0.43964391117131935</v>
      </c>
      <c r="T225" s="74">
        <f t="shared" si="160"/>
        <v>579.1</v>
      </c>
      <c r="U225" s="64">
        <f t="shared" si="10"/>
        <v>14.480833333333335</v>
      </c>
      <c r="V225" s="65"/>
      <c r="W225" s="65"/>
      <c r="X225" s="65"/>
      <c r="Y225" s="65"/>
      <c r="Z225" s="66"/>
    </row>
    <row r="226" spans="1:26" ht="14" outlineLevel="1" x14ac:dyDescent="0.2">
      <c r="A226" s="67">
        <f t="shared" si="155"/>
        <v>0</v>
      </c>
      <c r="B226" s="68"/>
      <c r="C226" s="54" t="s">
        <v>35</v>
      </c>
      <c r="D226" s="75">
        <v>12420.05</v>
      </c>
      <c r="E226" s="56">
        <v>199</v>
      </c>
      <c r="F226" s="56">
        <v>178</v>
      </c>
      <c r="G226" s="57">
        <f t="shared" si="1"/>
        <v>1.1179775280898876</v>
      </c>
      <c r="H226" s="58">
        <f t="shared" si="2"/>
        <v>62.412311557788939</v>
      </c>
      <c r="I226" s="58">
        <f t="shared" si="3"/>
        <v>55.826087725057448</v>
      </c>
      <c r="J226" s="89">
        <v>792</v>
      </c>
      <c r="K226" s="59">
        <f t="shared" si="4"/>
        <v>0.25126262626262624</v>
      </c>
      <c r="L226" s="75">
        <v>1646.46</v>
      </c>
      <c r="M226" s="89">
        <v>274376</v>
      </c>
      <c r="N226" s="56">
        <v>60</v>
      </c>
      <c r="O226" s="76">
        <v>4198.75</v>
      </c>
      <c r="P226" s="61">
        <f t="shared" si="5"/>
        <v>0.39213099136647811</v>
      </c>
      <c r="Q226" s="62">
        <f t="shared" si="6"/>
        <v>2.5501682397385905</v>
      </c>
      <c r="R226" s="61">
        <f t="shared" si="7"/>
        <v>0.13256468371705429</v>
      </c>
      <c r="S226" s="59">
        <f t="shared" si="8"/>
        <v>0.33806224612622332</v>
      </c>
      <c r="T226" s="77">
        <f t="shared" si="160"/>
        <v>8221.2999999999993</v>
      </c>
      <c r="U226" s="64">
        <f t="shared" si="10"/>
        <v>27.440999999999999</v>
      </c>
      <c r="V226" s="65"/>
      <c r="W226" s="65"/>
      <c r="X226" s="65"/>
      <c r="Y226" s="65"/>
      <c r="Z226" s="66"/>
    </row>
    <row r="227" spans="1:26" ht="14" outlineLevel="1" x14ac:dyDescent="0.2">
      <c r="A227" s="67"/>
      <c r="B227" s="68"/>
      <c r="C227" s="54" t="s">
        <v>36</v>
      </c>
      <c r="D227" s="78">
        <v>30693.4</v>
      </c>
      <c r="E227" s="56">
        <v>510</v>
      </c>
      <c r="F227" s="56">
        <v>478</v>
      </c>
      <c r="G227" s="57">
        <f t="shared" si="1"/>
        <v>1.0669456066945606</v>
      </c>
      <c r="H227" s="58">
        <f t="shared" si="2"/>
        <v>60.183137254901965</v>
      </c>
      <c r="I227" s="58">
        <f t="shared" si="3"/>
        <v>56.406940407535572</v>
      </c>
      <c r="J227" s="89">
        <v>1576</v>
      </c>
      <c r="K227" s="59">
        <f t="shared" si="4"/>
        <v>0.32360406091370558</v>
      </c>
      <c r="L227" s="78">
        <v>3413.97</v>
      </c>
      <c r="M227" s="89">
        <v>375716</v>
      </c>
      <c r="N227" s="56">
        <v>144</v>
      </c>
      <c r="O227" s="79">
        <v>9410.7000000000007</v>
      </c>
      <c r="P227" s="61">
        <f t="shared" si="5"/>
        <v>0.36277535146163403</v>
      </c>
      <c r="Q227" s="62">
        <f t="shared" si="6"/>
        <v>2.7565268587597433</v>
      </c>
      <c r="R227" s="61">
        <f t="shared" si="7"/>
        <v>0.11122814676770901</v>
      </c>
      <c r="S227" s="59">
        <f t="shared" si="8"/>
        <v>0.30660337401526061</v>
      </c>
      <c r="T227" s="80">
        <f t="shared" si="160"/>
        <v>21282.7</v>
      </c>
      <c r="U227" s="64">
        <f t="shared" si="10"/>
        <v>23.708124999999999</v>
      </c>
      <c r="V227" s="65"/>
      <c r="W227" s="65"/>
      <c r="X227" s="65"/>
      <c r="Y227" s="65"/>
      <c r="Z227" s="66"/>
    </row>
    <row r="228" spans="1:26" ht="14" outlineLevel="1" x14ac:dyDescent="0.2">
      <c r="A228" s="81"/>
      <c r="B228" s="82"/>
      <c r="C228" s="83" t="s">
        <v>37</v>
      </c>
      <c r="D228" s="55">
        <v>1332</v>
      </c>
      <c r="E228" s="56">
        <v>37</v>
      </c>
      <c r="F228" s="56">
        <v>33</v>
      </c>
      <c r="G228" s="57">
        <f t="shared" si="1"/>
        <v>1.1212121212121211</v>
      </c>
      <c r="H228" s="58">
        <f t="shared" si="2"/>
        <v>36</v>
      </c>
      <c r="I228" s="58">
        <f t="shared" si="3"/>
        <v>32.108108108108112</v>
      </c>
      <c r="J228" s="56">
        <v>86</v>
      </c>
      <c r="K228" s="59">
        <f t="shared" si="4"/>
        <v>0.43023255813953487</v>
      </c>
      <c r="L228" s="55">
        <v>72.94</v>
      </c>
      <c r="M228" s="89">
        <v>21945</v>
      </c>
      <c r="N228" s="56">
        <v>4</v>
      </c>
      <c r="O228" s="60">
        <v>144</v>
      </c>
      <c r="P228" s="61">
        <f t="shared" si="5"/>
        <v>0.5065277777777778</v>
      </c>
      <c r="Q228" s="62">
        <f t="shared" si="6"/>
        <v>1.9742253907321086</v>
      </c>
      <c r="R228" s="61">
        <f t="shared" si="7"/>
        <v>5.475975975975976E-2</v>
      </c>
      <c r="S228" s="59">
        <f t="shared" si="8"/>
        <v>0.10810810810810811</v>
      </c>
      <c r="T228" s="63">
        <f t="shared" si="160"/>
        <v>1188</v>
      </c>
      <c r="U228" s="64">
        <f t="shared" si="10"/>
        <v>18.234999999999999</v>
      </c>
      <c r="V228" s="84"/>
      <c r="W228" s="84"/>
      <c r="X228" s="84"/>
      <c r="Y228" s="85"/>
      <c r="Z228" s="86"/>
    </row>
    <row r="229" spans="1:26" ht="14" outlineLevel="1" x14ac:dyDescent="0.2">
      <c r="A229" s="81"/>
      <c r="B229" s="82"/>
      <c r="C229" s="83" t="s">
        <v>39</v>
      </c>
      <c r="D229" s="90">
        <v>137</v>
      </c>
      <c r="E229" s="56">
        <v>7</v>
      </c>
      <c r="F229" s="56">
        <v>7</v>
      </c>
      <c r="G229" s="57">
        <f t="shared" si="1"/>
        <v>1</v>
      </c>
      <c r="H229" s="58">
        <f t="shared" si="2"/>
        <v>19.571428571428573</v>
      </c>
      <c r="I229" s="58">
        <f t="shared" si="3"/>
        <v>19.571428571428573</v>
      </c>
      <c r="J229" s="56">
        <v>563</v>
      </c>
      <c r="K229" s="59">
        <f t="shared" si="4"/>
        <v>1.2433392539964476E-2</v>
      </c>
      <c r="L229" s="90">
        <v>362.23</v>
      </c>
      <c r="M229" s="89">
        <v>40331</v>
      </c>
      <c r="N229" s="56">
        <v>3</v>
      </c>
      <c r="O229" s="91">
        <v>42</v>
      </c>
      <c r="P229" s="61">
        <f t="shared" si="5"/>
        <v>8.6245238095238097</v>
      </c>
      <c r="Q229" s="62">
        <f t="shared" si="6"/>
        <v>0.11594843055517212</v>
      </c>
      <c r="R229" s="61">
        <f t="shared" si="7"/>
        <v>2.6440145985401462</v>
      </c>
      <c r="S229" s="59">
        <f t="shared" si="8"/>
        <v>0.30656934306569344</v>
      </c>
      <c r="T229" s="63">
        <f t="shared" si="160"/>
        <v>95</v>
      </c>
      <c r="U229" s="64">
        <f t="shared" si="10"/>
        <v>120.74333333333334</v>
      </c>
      <c r="V229" s="84"/>
      <c r="W229" s="84"/>
      <c r="X229" s="84"/>
      <c r="Y229" s="85"/>
      <c r="Z229" s="86"/>
    </row>
    <row r="230" spans="1:26" ht="14" outlineLevel="1" x14ac:dyDescent="0.2">
      <c r="A230" s="52" t="str">
        <f t="shared" ref="A230:A235" si="161">IFERROR(IF(B230&gt;0,MONTH(B230)&amp;"-"&amp;YEAR(B230),B230),)</f>
        <v>6-2025</v>
      </c>
      <c r="B230" s="53">
        <v>45822</v>
      </c>
      <c r="C230" s="54" t="s">
        <v>38</v>
      </c>
      <c r="D230" s="87">
        <v>0</v>
      </c>
      <c r="E230" s="56">
        <v>0</v>
      </c>
      <c r="F230" s="56">
        <v>0</v>
      </c>
      <c r="G230" s="57" t="e">
        <f t="shared" si="1"/>
        <v>#DIV/0!</v>
      </c>
      <c r="H230" s="58" t="e">
        <f t="shared" si="2"/>
        <v>#DIV/0!</v>
      </c>
      <c r="I230" s="58" t="e">
        <f t="shared" si="3"/>
        <v>#DIV/0!</v>
      </c>
      <c r="J230" s="56">
        <v>0</v>
      </c>
      <c r="K230" s="59" t="e">
        <f t="shared" si="4"/>
        <v>#DIV/0!</v>
      </c>
      <c r="L230" s="87">
        <v>0</v>
      </c>
      <c r="M230" s="89">
        <v>0</v>
      </c>
      <c r="N230" s="56">
        <v>0</v>
      </c>
      <c r="O230" s="88">
        <v>0</v>
      </c>
      <c r="P230" s="61" t="e">
        <f t="shared" si="5"/>
        <v>#DIV/0!</v>
      </c>
      <c r="Q230" s="62" t="e">
        <f t="shared" si="6"/>
        <v>#DIV/0!</v>
      </c>
      <c r="R230" s="61" t="e">
        <f t="shared" si="7"/>
        <v>#DIV/0!</v>
      </c>
      <c r="S230" s="59" t="e">
        <f t="shared" si="8"/>
        <v>#DIV/0!</v>
      </c>
      <c r="T230" s="63">
        <f t="shared" si="160"/>
        <v>0</v>
      </c>
      <c r="U230" s="64" t="e">
        <f t="shared" si="10"/>
        <v>#DIV/0!</v>
      </c>
      <c r="V230" s="65"/>
      <c r="W230" s="65"/>
      <c r="X230" s="65"/>
      <c r="Y230" s="65"/>
      <c r="Z230" s="66"/>
    </row>
    <row r="231" spans="1:26" ht="14" x14ac:dyDescent="0.2">
      <c r="A231" s="81">
        <f t="shared" si="161"/>
        <v>0</v>
      </c>
      <c r="B231" s="95" t="s">
        <v>77</v>
      </c>
      <c r="C231" s="134"/>
      <c r="D231" s="135">
        <f t="shared" ref="D231:F231" si="162">SUM(D223:D230)</f>
        <v>60335.1</v>
      </c>
      <c r="E231" s="136">
        <f t="shared" si="162"/>
        <v>998</v>
      </c>
      <c r="F231" s="136">
        <f t="shared" si="162"/>
        <v>921</v>
      </c>
      <c r="G231" s="137">
        <f t="shared" si="1"/>
        <v>1.0836047774158524</v>
      </c>
      <c r="H231" s="138">
        <f t="shared" si="2"/>
        <v>60.456012024048093</v>
      </c>
      <c r="I231" s="138">
        <f t="shared" si="3"/>
        <v>55.791570214577447</v>
      </c>
      <c r="J231" s="136">
        <f>SUM(J223:J230)</f>
        <v>4334</v>
      </c>
      <c r="K231" s="139">
        <f t="shared" si="4"/>
        <v>0.23027226580526072</v>
      </c>
      <c r="L231" s="135">
        <f t="shared" ref="L231:O231" si="163">SUM(L223:L230)</f>
        <v>6864.3600000000006</v>
      </c>
      <c r="M231" s="256">
        <f t="shared" si="163"/>
        <v>885891</v>
      </c>
      <c r="N231" s="136">
        <f t="shared" si="163"/>
        <v>268</v>
      </c>
      <c r="O231" s="135">
        <f t="shared" si="163"/>
        <v>17577.5</v>
      </c>
      <c r="P231" s="258">
        <f t="shared" si="5"/>
        <v>0.39051969847816814</v>
      </c>
      <c r="Q231" s="306">
        <f t="shared" si="6"/>
        <v>2.5606902901362978</v>
      </c>
      <c r="R231" s="258">
        <f t="shared" si="7"/>
        <v>0.1137705912478806</v>
      </c>
      <c r="S231" s="139">
        <f t="shared" si="8"/>
        <v>0.29133124831151352</v>
      </c>
      <c r="T231" s="261" t="e">
        <f>SUM(T223:T230)</f>
        <v>#VALUE!</v>
      </c>
      <c r="U231" s="307">
        <f t="shared" si="10"/>
        <v>25.613283582089554</v>
      </c>
      <c r="V231" s="145">
        <f t="shared" ref="V231:W231" si="164">IFERROR((D231-#REF!)/D231,)</f>
        <v>0</v>
      </c>
      <c r="W231" s="145">
        <f t="shared" si="164"/>
        <v>0</v>
      </c>
      <c r="X231" s="145">
        <f t="shared" ref="X231:Y231" si="165">IFERROR((D231-#REF!)/D231,)</f>
        <v>0</v>
      </c>
      <c r="Y231" s="143">
        <f t="shared" si="165"/>
        <v>0</v>
      </c>
      <c r="Z231" s="67"/>
    </row>
    <row r="232" spans="1:26" ht="14" hidden="1" outlineLevel="1" x14ac:dyDescent="0.2">
      <c r="A232" s="52" t="str">
        <f t="shared" si="161"/>
        <v>6-2025</v>
      </c>
      <c r="B232" s="53">
        <v>45823</v>
      </c>
      <c r="C232" s="54" t="s">
        <v>32</v>
      </c>
      <c r="D232" s="55">
        <v>1249.0999999999999</v>
      </c>
      <c r="E232" s="56">
        <v>18</v>
      </c>
      <c r="F232" s="56">
        <v>13</v>
      </c>
      <c r="G232" s="57">
        <f t="shared" si="1"/>
        <v>1.3846153846153846</v>
      </c>
      <c r="H232" s="58">
        <f t="shared" si="2"/>
        <v>69.394444444444446</v>
      </c>
      <c r="I232" s="58">
        <f t="shared" si="3"/>
        <v>50.118209876543212</v>
      </c>
      <c r="J232" s="56">
        <v>31</v>
      </c>
      <c r="K232" s="59">
        <f t="shared" si="4"/>
        <v>0.58064516129032262</v>
      </c>
      <c r="L232" s="55">
        <v>2.52</v>
      </c>
      <c r="M232" s="89">
        <v>351</v>
      </c>
      <c r="N232" s="56">
        <v>0</v>
      </c>
      <c r="O232" s="60">
        <v>0</v>
      </c>
      <c r="P232" s="61" t="e">
        <f t="shared" si="5"/>
        <v>#DIV/0!</v>
      </c>
      <c r="Q232" s="62">
        <f t="shared" si="6"/>
        <v>0</v>
      </c>
      <c r="R232" s="61">
        <f t="shared" si="7"/>
        <v>2.0174525658474105E-3</v>
      </c>
      <c r="S232" s="59">
        <f t="shared" si="8"/>
        <v>0</v>
      </c>
      <c r="T232" s="63">
        <f t="shared" ref="T232:T239" si="166">D232-O232</f>
        <v>1249.0999999999999</v>
      </c>
      <c r="U232" s="64" t="e">
        <f t="shared" si="10"/>
        <v>#DIV/0!</v>
      </c>
      <c r="V232" s="65"/>
      <c r="W232" s="65"/>
      <c r="X232" s="65"/>
      <c r="Y232" s="65"/>
      <c r="Z232" s="66"/>
    </row>
    <row r="233" spans="1:26" ht="14" hidden="1" outlineLevel="1" x14ac:dyDescent="0.2">
      <c r="A233" s="67">
        <f t="shared" si="161"/>
        <v>0</v>
      </c>
      <c r="B233" s="68"/>
      <c r="C233" s="54" t="s">
        <v>33</v>
      </c>
      <c r="D233" s="69">
        <v>11690.95</v>
      </c>
      <c r="E233" s="56">
        <v>181</v>
      </c>
      <c r="F233" s="56">
        <v>167</v>
      </c>
      <c r="G233" s="57">
        <f t="shared" si="1"/>
        <v>1.0838323353293413</v>
      </c>
      <c r="H233" s="58">
        <f t="shared" si="2"/>
        <v>64.59088397790056</v>
      </c>
      <c r="I233" s="58">
        <f t="shared" si="3"/>
        <v>59.594904001709359</v>
      </c>
      <c r="J233" s="89">
        <v>896</v>
      </c>
      <c r="K233" s="59">
        <f t="shared" si="4"/>
        <v>0.20200892857142858</v>
      </c>
      <c r="L233" s="69">
        <v>1129.3599999999999</v>
      </c>
      <c r="M233" s="89">
        <v>148262</v>
      </c>
      <c r="N233" s="56">
        <v>37</v>
      </c>
      <c r="O233" s="70">
        <v>2438.1</v>
      </c>
      <c r="P233" s="61">
        <f t="shared" si="5"/>
        <v>0.46321315778680117</v>
      </c>
      <c r="Q233" s="62">
        <f t="shared" si="6"/>
        <v>2.1588333215272368</v>
      </c>
      <c r="R233" s="61">
        <f t="shared" si="7"/>
        <v>9.6601217180810786E-2</v>
      </c>
      <c r="S233" s="59">
        <f t="shared" si="8"/>
        <v>0.20854592655002371</v>
      </c>
      <c r="T233" s="71">
        <f t="shared" si="166"/>
        <v>9252.85</v>
      </c>
      <c r="U233" s="64">
        <f t="shared" si="10"/>
        <v>30.52324324324324</v>
      </c>
      <c r="V233" s="65"/>
      <c r="W233" s="65"/>
      <c r="X233" s="65"/>
      <c r="Y233" s="65"/>
      <c r="Z233" s="66"/>
    </row>
    <row r="234" spans="1:26" ht="14" hidden="1" outlineLevel="1" x14ac:dyDescent="0.2">
      <c r="A234" s="67">
        <f t="shared" si="161"/>
        <v>0</v>
      </c>
      <c r="B234" s="68"/>
      <c r="C234" s="54" t="s">
        <v>34</v>
      </c>
      <c r="D234" s="72">
        <v>1852.35</v>
      </c>
      <c r="E234" s="56">
        <v>53</v>
      </c>
      <c r="F234" s="56">
        <v>30</v>
      </c>
      <c r="G234" s="57">
        <f t="shared" si="1"/>
        <v>1.7666666666666666</v>
      </c>
      <c r="H234" s="58">
        <f t="shared" si="2"/>
        <v>34.949999999999996</v>
      </c>
      <c r="I234" s="58">
        <f t="shared" si="3"/>
        <v>19.783018867924525</v>
      </c>
      <c r="J234" s="56">
        <v>181</v>
      </c>
      <c r="K234" s="59">
        <f t="shared" si="4"/>
        <v>0.29281767955801102</v>
      </c>
      <c r="L234" s="72">
        <v>116.44</v>
      </c>
      <c r="M234" s="89">
        <v>9921</v>
      </c>
      <c r="N234" s="56">
        <v>7</v>
      </c>
      <c r="O234" s="73">
        <v>629.1</v>
      </c>
      <c r="P234" s="61">
        <f t="shared" si="5"/>
        <v>0.1850898108408838</v>
      </c>
      <c r="Q234" s="62">
        <f t="shared" si="6"/>
        <v>5.4027825489522501</v>
      </c>
      <c r="R234" s="61">
        <f t="shared" si="7"/>
        <v>6.2860690474262432E-2</v>
      </c>
      <c r="S234" s="59">
        <f t="shared" si="8"/>
        <v>0.339622641509434</v>
      </c>
      <c r="T234" s="74">
        <f t="shared" si="166"/>
        <v>1223.25</v>
      </c>
      <c r="U234" s="64">
        <f t="shared" si="10"/>
        <v>16.634285714285713</v>
      </c>
      <c r="V234" s="65"/>
      <c r="W234" s="65"/>
      <c r="X234" s="65"/>
      <c r="Y234" s="65"/>
      <c r="Z234" s="66"/>
    </row>
    <row r="235" spans="1:26" ht="14" hidden="1" outlineLevel="1" x14ac:dyDescent="0.2">
      <c r="A235" s="67">
        <f t="shared" si="161"/>
        <v>0</v>
      </c>
      <c r="B235" s="68"/>
      <c r="C235" s="54" t="s">
        <v>35</v>
      </c>
      <c r="D235" s="75">
        <v>12030.35</v>
      </c>
      <c r="E235" s="56">
        <v>193</v>
      </c>
      <c r="F235" s="56">
        <v>171</v>
      </c>
      <c r="G235" s="57">
        <f t="shared" si="1"/>
        <v>1.128654970760234</v>
      </c>
      <c r="H235" s="58">
        <f t="shared" si="2"/>
        <v>62.333419689119175</v>
      </c>
      <c r="I235" s="58">
        <f t="shared" si="3"/>
        <v>55.228055786732526</v>
      </c>
      <c r="J235" s="89">
        <v>656</v>
      </c>
      <c r="K235" s="59">
        <f t="shared" si="4"/>
        <v>0.29420731707317072</v>
      </c>
      <c r="L235" s="75">
        <v>1365.86</v>
      </c>
      <c r="M235" s="89">
        <v>302192</v>
      </c>
      <c r="N235" s="56">
        <v>54</v>
      </c>
      <c r="O235" s="76">
        <v>4118.75</v>
      </c>
      <c r="P235" s="61">
        <f t="shared" si="5"/>
        <v>0.33162003034901361</v>
      </c>
      <c r="Q235" s="62">
        <f t="shared" si="6"/>
        <v>3.0154993923242501</v>
      </c>
      <c r="R235" s="61">
        <f t="shared" si="7"/>
        <v>0.11353451894583282</v>
      </c>
      <c r="S235" s="59">
        <f t="shared" si="8"/>
        <v>0.34236327288898494</v>
      </c>
      <c r="T235" s="77">
        <f t="shared" si="166"/>
        <v>7911.6</v>
      </c>
      <c r="U235" s="64">
        <f t="shared" si="10"/>
        <v>25.293703703703702</v>
      </c>
      <c r="V235" s="65"/>
      <c r="W235" s="65"/>
      <c r="X235" s="65"/>
      <c r="Y235" s="65"/>
      <c r="Z235" s="66"/>
    </row>
    <row r="236" spans="1:26" ht="14" hidden="1" outlineLevel="1" x14ac:dyDescent="0.2">
      <c r="A236" s="67"/>
      <c r="B236" s="68"/>
      <c r="C236" s="54" t="s">
        <v>36</v>
      </c>
      <c r="D236" s="78">
        <v>34222.800000000003</v>
      </c>
      <c r="E236" s="56">
        <v>552</v>
      </c>
      <c r="F236" s="56">
        <v>516</v>
      </c>
      <c r="G236" s="57">
        <f t="shared" si="1"/>
        <v>1.069767441860465</v>
      </c>
      <c r="H236" s="58">
        <f t="shared" si="2"/>
        <v>61.997826086956529</v>
      </c>
      <c r="I236" s="58">
        <f t="shared" si="3"/>
        <v>57.954489603024584</v>
      </c>
      <c r="J236" s="89">
        <v>1774</v>
      </c>
      <c r="K236" s="59">
        <f t="shared" si="4"/>
        <v>0.3111612175873732</v>
      </c>
      <c r="L236" s="78">
        <v>3951.72</v>
      </c>
      <c r="M236" s="89">
        <v>469736</v>
      </c>
      <c r="N236" s="56">
        <v>147</v>
      </c>
      <c r="O236" s="79">
        <v>10403.200000000001</v>
      </c>
      <c r="P236" s="61">
        <f t="shared" si="5"/>
        <v>0.37985619809289445</v>
      </c>
      <c r="Q236" s="62">
        <f t="shared" si="6"/>
        <v>2.6325751824521983</v>
      </c>
      <c r="R236" s="61">
        <f t="shared" si="7"/>
        <v>0.11547038816227777</v>
      </c>
      <c r="S236" s="59">
        <f t="shared" si="8"/>
        <v>0.30398447818413454</v>
      </c>
      <c r="T236" s="80">
        <f t="shared" si="166"/>
        <v>23819.600000000002</v>
      </c>
      <c r="U236" s="64">
        <f t="shared" si="10"/>
        <v>26.882448979591835</v>
      </c>
      <c r="V236" s="65"/>
      <c r="W236" s="65"/>
      <c r="X236" s="65"/>
      <c r="Y236" s="65"/>
      <c r="Z236" s="66"/>
    </row>
    <row r="237" spans="1:26" ht="14" hidden="1" outlineLevel="1" x14ac:dyDescent="0.2">
      <c r="A237" s="81"/>
      <c r="B237" s="82"/>
      <c r="C237" s="83" t="s">
        <v>37</v>
      </c>
      <c r="D237" s="55">
        <v>252</v>
      </c>
      <c r="E237" s="56">
        <v>7</v>
      </c>
      <c r="F237" s="56">
        <v>6</v>
      </c>
      <c r="G237" s="57">
        <f t="shared" si="1"/>
        <v>1.1666666666666667</v>
      </c>
      <c r="H237" s="58">
        <f t="shared" si="2"/>
        <v>36</v>
      </c>
      <c r="I237" s="58">
        <f t="shared" si="3"/>
        <v>30.857142857142854</v>
      </c>
      <c r="J237" s="56">
        <v>10</v>
      </c>
      <c r="K237" s="59">
        <f t="shared" si="4"/>
        <v>0.7</v>
      </c>
      <c r="L237" s="55">
        <v>3.53</v>
      </c>
      <c r="M237" s="89">
        <v>816</v>
      </c>
      <c r="N237" s="56">
        <v>0</v>
      </c>
      <c r="O237" s="60">
        <v>0</v>
      </c>
      <c r="P237" s="61" t="e">
        <f t="shared" si="5"/>
        <v>#DIV/0!</v>
      </c>
      <c r="Q237" s="62">
        <f t="shared" si="6"/>
        <v>0</v>
      </c>
      <c r="R237" s="61">
        <f t="shared" si="7"/>
        <v>1.4007936507936507E-2</v>
      </c>
      <c r="S237" s="59">
        <f t="shared" si="8"/>
        <v>0</v>
      </c>
      <c r="T237" s="63">
        <f t="shared" si="166"/>
        <v>252</v>
      </c>
      <c r="U237" s="64" t="e">
        <f t="shared" si="10"/>
        <v>#DIV/0!</v>
      </c>
      <c r="V237" s="84"/>
      <c r="W237" s="84"/>
      <c r="X237" s="84"/>
      <c r="Y237" s="85"/>
      <c r="Z237" s="86"/>
    </row>
    <row r="238" spans="1:26" ht="14" hidden="1" outlineLevel="1" x14ac:dyDescent="0.2">
      <c r="A238" s="81"/>
      <c r="B238" s="82"/>
      <c r="C238" s="83" t="s">
        <v>39</v>
      </c>
      <c r="D238" s="90">
        <v>282</v>
      </c>
      <c r="E238" s="56">
        <v>14</v>
      </c>
      <c r="F238" s="56">
        <v>13</v>
      </c>
      <c r="G238" s="57">
        <f t="shared" si="1"/>
        <v>1.0769230769230769</v>
      </c>
      <c r="H238" s="58">
        <f t="shared" si="2"/>
        <v>20.142857142857142</v>
      </c>
      <c r="I238" s="58">
        <f t="shared" si="3"/>
        <v>18.704081632653061</v>
      </c>
      <c r="J238" s="56">
        <v>770</v>
      </c>
      <c r="K238" s="59">
        <f t="shared" si="4"/>
        <v>1.8181818181818181E-2</v>
      </c>
      <c r="L238" s="90">
        <v>487.09</v>
      </c>
      <c r="M238" s="89">
        <v>60730</v>
      </c>
      <c r="N238" s="56">
        <v>11</v>
      </c>
      <c r="O238" s="91">
        <v>250</v>
      </c>
      <c r="P238" s="61">
        <f t="shared" si="5"/>
        <v>1.9483599999999999</v>
      </c>
      <c r="Q238" s="62">
        <f t="shared" si="6"/>
        <v>0.51325217105668364</v>
      </c>
      <c r="R238" s="61">
        <f t="shared" si="7"/>
        <v>1.7272695035460992</v>
      </c>
      <c r="S238" s="59">
        <f t="shared" si="8"/>
        <v>0.88652482269503541</v>
      </c>
      <c r="T238" s="63">
        <f t="shared" si="166"/>
        <v>32</v>
      </c>
      <c r="U238" s="64">
        <f t="shared" si="10"/>
        <v>44.280909090909091</v>
      </c>
      <c r="V238" s="84"/>
      <c r="W238" s="84"/>
      <c r="X238" s="84"/>
      <c r="Y238" s="85"/>
      <c r="Z238" s="86"/>
    </row>
    <row r="239" spans="1:26" ht="14" hidden="1" outlineLevel="1" x14ac:dyDescent="0.2">
      <c r="A239" s="52" t="str">
        <f t="shared" ref="A239:A244" si="167">IFERROR(IF(B239&gt;0,MONTH(B239)&amp;"-"&amp;YEAR(B239),B239),)</f>
        <v>6-2025</v>
      </c>
      <c r="B239" s="53">
        <v>45829</v>
      </c>
      <c r="C239" s="54" t="s">
        <v>38</v>
      </c>
      <c r="D239" s="87">
        <v>0</v>
      </c>
      <c r="E239" s="56">
        <v>0</v>
      </c>
      <c r="F239" s="56">
        <v>0</v>
      </c>
      <c r="G239" s="57" t="e">
        <f t="shared" si="1"/>
        <v>#DIV/0!</v>
      </c>
      <c r="H239" s="58" t="e">
        <f t="shared" si="2"/>
        <v>#DIV/0!</v>
      </c>
      <c r="I239" s="58" t="e">
        <f t="shared" si="3"/>
        <v>#DIV/0!</v>
      </c>
      <c r="J239" s="56">
        <v>0</v>
      </c>
      <c r="K239" s="59" t="e">
        <f t="shared" si="4"/>
        <v>#DIV/0!</v>
      </c>
      <c r="L239" s="87">
        <v>0</v>
      </c>
      <c r="M239" s="89">
        <v>0</v>
      </c>
      <c r="N239" s="56">
        <v>0</v>
      </c>
      <c r="O239" s="88">
        <v>0</v>
      </c>
      <c r="P239" s="61" t="e">
        <f t="shared" si="5"/>
        <v>#DIV/0!</v>
      </c>
      <c r="Q239" s="62" t="e">
        <f t="shared" si="6"/>
        <v>#DIV/0!</v>
      </c>
      <c r="R239" s="61" t="e">
        <f t="shared" si="7"/>
        <v>#DIV/0!</v>
      </c>
      <c r="S239" s="59" t="e">
        <f t="shared" si="8"/>
        <v>#DIV/0!</v>
      </c>
      <c r="T239" s="63">
        <f t="shared" si="166"/>
        <v>0</v>
      </c>
      <c r="U239" s="64" t="e">
        <f t="shared" si="10"/>
        <v>#DIV/0!</v>
      </c>
      <c r="V239" s="65"/>
      <c r="W239" s="65"/>
      <c r="X239" s="65"/>
      <c r="Y239" s="65"/>
      <c r="Z239" s="66"/>
    </row>
    <row r="240" spans="1:26" ht="14" collapsed="1" x14ac:dyDescent="0.2">
      <c r="A240" s="81">
        <f t="shared" si="167"/>
        <v>0</v>
      </c>
      <c r="B240" s="95" t="s">
        <v>78</v>
      </c>
      <c r="C240" s="134"/>
      <c r="D240" s="135">
        <f t="shared" ref="D240:F240" si="168">SUM(D232:D239)</f>
        <v>61579.55</v>
      </c>
      <c r="E240" s="136">
        <f t="shared" si="168"/>
        <v>1018</v>
      </c>
      <c r="F240" s="136">
        <f t="shared" si="168"/>
        <v>916</v>
      </c>
      <c r="G240" s="137">
        <f t="shared" si="1"/>
        <v>1.1113537117903931</v>
      </c>
      <c r="H240" s="138">
        <f t="shared" si="2"/>
        <v>60.490717092337917</v>
      </c>
      <c r="I240" s="138">
        <f t="shared" si="3"/>
        <v>54.429761155777534</v>
      </c>
      <c r="J240" s="136">
        <f>SUM(J232:J239)</f>
        <v>4318</v>
      </c>
      <c r="K240" s="139">
        <f t="shared" si="4"/>
        <v>0.23575729504400186</v>
      </c>
      <c r="L240" s="135">
        <f t="shared" ref="L240:O240" si="169">SUM(L232:L239)</f>
        <v>7056.5199999999995</v>
      </c>
      <c r="M240" s="256">
        <f t="shared" si="169"/>
        <v>992008</v>
      </c>
      <c r="N240" s="136">
        <f t="shared" si="169"/>
        <v>256</v>
      </c>
      <c r="O240" s="135">
        <f t="shared" si="169"/>
        <v>17839.150000000001</v>
      </c>
      <c r="P240" s="258">
        <f t="shared" si="5"/>
        <v>0.39556368997401775</v>
      </c>
      <c r="Q240" s="306">
        <f t="shared" si="6"/>
        <v>2.5280378997012694</v>
      </c>
      <c r="R240" s="258">
        <f t="shared" si="7"/>
        <v>0.11459193839513279</v>
      </c>
      <c r="S240" s="139">
        <f t="shared" si="8"/>
        <v>0.28969276326312876</v>
      </c>
      <c r="T240" s="261">
        <f>SUM(T232:T239)</f>
        <v>43740.400000000009</v>
      </c>
      <c r="U240" s="307">
        <f t="shared" si="10"/>
        <v>27.564531249999998</v>
      </c>
      <c r="V240" s="145">
        <f t="shared" ref="V240:W240" si="170">IFERROR((D240-#REF!)/D240,)</f>
        <v>0</v>
      </c>
      <c r="W240" s="145">
        <f t="shared" si="170"/>
        <v>0</v>
      </c>
      <c r="X240" s="145">
        <f t="shared" ref="X240:Y240" si="171">IFERROR((D240-#REF!)/D240,)</f>
        <v>0</v>
      </c>
      <c r="Y240" s="143">
        <f t="shared" si="171"/>
        <v>0</v>
      </c>
      <c r="Z240" s="67"/>
    </row>
    <row r="241" spans="1:26" ht="14" outlineLevel="1" x14ac:dyDescent="0.2">
      <c r="A241" s="52" t="str">
        <f t="shared" si="167"/>
        <v>6-2025</v>
      </c>
      <c r="B241" s="53">
        <v>45830</v>
      </c>
      <c r="C241" s="54" t="s">
        <v>32</v>
      </c>
      <c r="D241" s="55">
        <v>489.65</v>
      </c>
      <c r="E241" s="56">
        <v>7</v>
      </c>
      <c r="F241" s="56">
        <v>7</v>
      </c>
      <c r="G241" s="57">
        <f t="shared" si="1"/>
        <v>1</v>
      </c>
      <c r="H241" s="58">
        <f t="shared" si="2"/>
        <v>69.95</v>
      </c>
      <c r="I241" s="58">
        <f t="shared" si="3"/>
        <v>69.95</v>
      </c>
      <c r="J241" s="56">
        <v>26</v>
      </c>
      <c r="K241" s="59">
        <f t="shared" si="4"/>
        <v>0.26923076923076922</v>
      </c>
      <c r="L241" s="55">
        <v>1.84</v>
      </c>
      <c r="M241" s="89">
        <v>367</v>
      </c>
      <c r="N241" s="56">
        <v>0</v>
      </c>
      <c r="O241" s="60">
        <v>0</v>
      </c>
      <c r="P241" s="61" t="e">
        <f t="shared" si="5"/>
        <v>#DIV/0!</v>
      </c>
      <c r="Q241" s="62">
        <f t="shared" si="6"/>
        <v>0</v>
      </c>
      <c r="R241" s="61">
        <f t="shared" si="7"/>
        <v>3.7577861737976108E-3</v>
      </c>
      <c r="S241" s="59">
        <f t="shared" si="8"/>
        <v>0</v>
      </c>
      <c r="T241" s="63">
        <f t="shared" ref="T241:T248" si="172">D241-O241</f>
        <v>489.65</v>
      </c>
      <c r="U241" s="64" t="e">
        <f t="shared" si="10"/>
        <v>#DIV/0!</v>
      </c>
      <c r="V241" s="65"/>
      <c r="W241" s="65"/>
      <c r="X241" s="65"/>
      <c r="Y241" s="65"/>
      <c r="Z241" s="66"/>
    </row>
    <row r="242" spans="1:26" ht="14" outlineLevel="1" x14ac:dyDescent="0.2">
      <c r="A242" s="67">
        <f t="shared" si="167"/>
        <v>0</v>
      </c>
      <c r="B242" s="68"/>
      <c r="C242" s="54" t="s">
        <v>33</v>
      </c>
      <c r="D242" s="69">
        <v>9762.2999999999993</v>
      </c>
      <c r="E242" s="56">
        <v>154</v>
      </c>
      <c r="F242" s="56">
        <v>135</v>
      </c>
      <c r="G242" s="57">
        <f t="shared" si="1"/>
        <v>1.1407407407407408</v>
      </c>
      <c r="H242" s="58">
        <f t="shared" si="2"/>
        <v>63.391558441558438</v>
      </c>
      <c r="I242" s="58">
        <f t="shared" si="3"/>
        <v>55.570522010457069</v>
      </c>
      <c r="J242" s="89">
        <v>752</v>
      </c>
      <c r="K242" s="59">
        <f t="shared" si="4"/>
        <v>0.2047872340425532</v>
      </c>
      <c r="L242" s="69">
        <v>1211.92</v>
      </c>
      <c r="M242" s="89">
        <v>129739</v>
      </c>
      <c r="N242" s="56">
        <v>40</v>
      </c>
      <c r="O242" s="70">
        <v>3057.6</v>
      </c>
      <c r="P242" s="61">
        <f t="shared" si="5"/>
        <v>0.39636316064887495</v>
      </c>
      <c r="Q242" s="62">
        <f t="shared" si="6"/>
        <v>2.5229388078421016</v>
      </c>
      <c r="R242" s="61">
        <f t="shared" si="7"/>
        <v>0.12414287616647718</v>
      </c>
      <c r="S242" s="59">
        <f t="shared" si="8"/>
        <v>0.3132048799975416</v>
      </c>
      <c r="T242" s="71">
        <f t="shared" si="172"/>
        <v>6704.6999999999989</v>
      </c>
      <c r="U242" s="64">
        <f t="shared" si="10"/>
        <v>30.298000000000002</v>
      </c>
      <c r="V242" s="65"/>
      <c r="W242" s="65"/>
      <c r="X242" s="65"/>
      <c r="Y242" s="65"/>
      <c r="Z242" s="66"/>
    </row>
    <row r="243" spans="1:26" ht="14" outlineLevel="1" x14ac:dyDescent="0.2">
      <c r="A243" s="67">
        <f t="shared" si="167"/>
        <v>0</v>
      </c>
      <c r="B243" s="68"/>
      <c r="C243" s="54" t="s">
        <v>34</v>
      </c>
      <c r="D243" s="72">
        <v>1792.4</v>
      </c>
      <c r="E243" s="56">
        <v>52</v>
      </c>
      <c r="F243" s="56">
        <v>34</v>
      </c>
      <c r="G243" s="57">
        <f t="shared" si="1"/>
        <v>1.5294117647058822</v>
      </c>
      <c r="H243" s="58">
        <f t="shared" si="2"/>
        <v>34.469230769230769</v>
      </c>
      <c r="I243" s="58">
        <f t="shared" si="3"/>
        <v>22.537573964497042</v>
      </c>
      <c r="J243" s="56">
        <v>209</v>
      </c>
      <c r="K243" s="59">
        <f t="shared" si="4"/>
        <v>0.24880382775119617</v>
      </c>
      <c r="L243" s="72">
        <v>91.74</v>
      </c>
      <c r="M243" s="89">
        <v>9651</v>
      </c>
      <c r="N243" s="56">
        <v>9</v>
      </c>
      <c r="O243" s="73">
        <v>664.05</v>
      </c>
      <c r="P243" s="61">
        <f t="shared" si="5"/>
        <v>0.13815224757171901</v>
      </c>
      <c r="Q243" s="62">
        <f t="shared" si="6"/>
        <v>7.2383911052975805</v>
      </c>
      <c r="R243" s="61">
        <f t="shared" si="7"/>
        <v>5.118277170274492E-2</v>
      </c>
      <c r="S243" s="59">
        <f t="shared" si="8"/>
        <v>0.37048091943762551</v>
      </c>
      <c r="T243" s="74">
        <f t="shared" si="172"/>
        <v>1128.3500000000001</v>
      </c>
      <c r="U243" s="64">
        <f t="shared" si="10"/>
        <v>10.193333333333333</v>
      </c>
      <c r="V243" s="65"/>
      <c r="W243" s="65"/>
      <c r="X243" s="65"/>
      <c r="Y243" s="65"/>
      <c r="Z243" s="66"/>
    </row>
    <row r="244" spans="1:26" ht="14" outlineLevel="1" x14ac:dyDescent="0.2">
      <c r="A244" s="67">
        <f t="shared" si="167"/>
        <v>0</v>
      </c>
      <c r="B244" s="68"/>
      <c r="C244" s="54" t="s">
        <v>35</v>
      </c>
      <c r="D244" s="75">
        <v>12457.96</v>
      </c>
      <c r="E244" s="56">
        <v>200</v>
      </c>
      <c r="F244" s="56">
        <v>172</v>
      </c>
      <c r="G244" s="57">
        <f t="shared" si="1"/>
        <v>1.1627906976744187</v>
      </c>
      <c r="H244" s="58">
        <f t="shared" si="2"/>
        <v>62.289799999999993</v>
      </c>
      <c r="I244" s="58">
        <f t="shared" si="3"/>
        <v>53.569227999999988</v>
      </c>
      <c r="J244" s="89">
        <v>639</v>
      </c>
      <c r="K244" s="59">
        <f t="shared" si="4"/>
        <v>0.3129890453834116</v>
      </c>
      <c r="L244" s="75">
        <v>1446.9</v>
      </c>
      <c r="M244" s="89">
        <v>251420</v>
      </c>
      <c r="N244" s="56">
        <v>56</v>
      </c>
      <c r="O244" s="76">
        <v>3782</v>
      </c>
      <c r="P244" s="61">
        <f t="shared" si="5"/>
        <v>0.38257535695399264</v>
      </c>
      <c r="Q244" s="62">
        <f t="shared" si="6"/>
        <v>2.6138641232980855</v>
      </c>
      <c r="R244" s="61">
        <f t="shared" si="7"/>
        <v>0.11614261082873924</v>
      </c>
      <c r="S244" s="59">
        <f t="shared" si="8"/>
        <v>0.30358100363141322</v>
      </c>
      <c r="T244" s="77">
        <f t="shared" si="172"/>
        <v>8675.9599999999991</v>
      </c>
      <c r="U244" s="64">
        <f t="shared" si="10"/>
        <v>25.837500000000002</v>
      </c>
      <c r="V244" s="65"/>
      <c r="W244" s="65"/>
      <c r="X244" s="65"/>
      <c r="Y244" s="65"/>
      <c r="Z244" s="66"/>
    </row>
    <row r="245" spans="1:26" ht="14" outlineLevel="1" x14ac:dyDescent="0.2">
      <c r="A245" s="67"/>
      <c r="B245" s="68"/>
      <c r="C245" s="54" t="s">
        <v>36</v>
      </c>
      <c r="D245" s="78">
        <v>31715.65</v>
      </c>
      <c r="E245" s="56">
        <v>508</v>
      </c>
      <c r="F245" s="56">
        <v>472</v>
      </c>
      <c r="G245" s="57">
        <f t="shared" si="1"/>
        <v>1.076271186440678</v>
      </c>
      <c r="H245" s="58">
        <f t="shared" si="2"/>
        <v>62.432381889763782</v>
      </c>
      <c r="I245" s="58">
        <f t="shared" si="3"/>
        <v>58.008039866079734</v>
      </c>
      <c r="J245" s="89">
        <v>1502</v>
      </c>
      <c r="K245" s="59">
        <f t="shared" si="4"/>
        <v>0.33821571238348869</v>
      </c>
      <c r="L245" s="78">
        <v>3769.68</v>
      </c>
      <c r="M245" s="89">
        <v>429503</v>
      </c>
      <c r="N245" s="56">
        <v>132</v>
      </c>
      <c r="O245" s="79">
        <v>9413.1</v>
      </c>
      <c r="P245" s="61">
        <f t="shared" si="5"/>
        <v>0.400471683079963</v>
      </c>
      <c r="Q245" s="62">
        <f t="shared" si="6"/>
        <v>2.4970554529827469</v>
      </c>
      <c r="R245" s="61">
        <f t="shared" si="7"/>
        <v>0.11885867071934517</v>
      </c>
      <c r="S245" s="59">
        <f t="shared" si="8"/>
        <v>0.29679669185402158</v>
      </c>
      <c r="T245" s="80">
        <f t="shared" si="172"/>
        <v>22302.550000000003</v>
      </c>
      <c r="U245" s="64">
        <f t="shared" si="10"/>
        <v>28.558181818181819</v>
      </c>
      <c r="V245" s="65"/>
      <c r="W245" s="65"/>
      <c r="X245" s="65"/>
      <c r="Y245" s="65"/>
      <c r="Z245" s="66"/>
    </row>
    <row r="246" spans="1:26" ht="14" outlineLevel="1" x14ac:dyDescent="0.2">
      <c r="A246" s="81"/>
      <c r="B246" s="82"/>
      <c r="C246" s="83" t="s">
        <v>37</v>
      </c>
      <c r="D246" s="55">
        <v>147</v>
      </c>
      <c r="E246" s="56">
        <v>4</v>
      </c>
      <c r="F246" s="56">
        <v>4</v>
      </c>
      <c r="G246" s="57">
        <f t="shared" si="1"/>
        <v>1</v>
      </c>
      <c r="H246" s="58">
        <f t="shared" si="2"/>
        <v>36.75</v>
      </c>
      <c r="I246" s="58">
        <f t="shared" si="3"/>
        <v>36.75</v>
      </c>
      <c r="J246" s="56">
        <v>13</v>
      </c>
      <c r="K246" s="59">
        <f t="shared" si="4"/>
        <v>0.30769230769230771</v>
      </c>
      <c r="L246" s="55">
        <v>0.01</v>
      </c>
      <c r="M246" s="89">
        <v>61</v>
      </c>
      <c r="N246" s="56">
        <v>0</v>
      </c>
      <c r="O246" s="60">
        <v>0</v>
      </c>
      <c r="P246" s="61" t="e">
        <f t="shared" si="5"/>
        <v>#DIV/0!</v>
      </c>
      <c r="Q246" s="62">
        <f t="shared" si="6"/>
        <v>0</v>
      </c>
      <c r="R246" s="61">
        <f t="shared" si="7"/>
        <v>6.802721088435374E-5</v>
      </c>
      <c r="S246" s="59">
        <f t="shared" si="8"/>
        <v>0</v>
      </c>
      <c r="T246" s="63">
        <f t="shared" si="172"/>
        <v>147</v>
      </c>
      <c r="U246" s="64" t="e">
        <f t="shared" si="10"/>
        <v>#DIV/0!</v>
      </c>
      <c r="V246" s="84"/>
      <c r="W246" s="84"/>
      <c r="X246" s="84"/>
      <c r="Y246" s="85"/>
      <c r="Z246" s="86"/>
    </row>
    <row r="247" spans="1:26" ht="14" outlineLevel="1" x14ac:dyDescent="0.2">
      <c r="A247" s="81"/>
      <c r="B247" s="82"/>
      <c r="C247" s="83" t="s">
        <v>39</v>
      </c>
      <c r="D247" s="90">
        <v>33.5</v>
      </c>
      <c r="E247" s="56">
        <v>2</v>
      </c>
      <c r="F247" s="56">
        <v>2</v>
      </c>
      <c r="G247" s="57">
        <f t="shared" si="1"/>
        <v>1</v>
      </c>
      <c r="H247" s="58">
        <f t="shared" si="2"/>
        <v>16.75</v>
      </c>
      <c r="I247" s="58">
        <f t="shared" si="3"/>
        <v>16.75</v>
      </c>
      <c r="J247" s="56">
        <v>439</v>
      </c>
      <c r="K247" s="59">
        <f t="shared" si="4"/>
        <v>4.5558086560364463E-3</v>
      </c>
      <c r="L247" s="90">
        <v>223.27</v>
      </c>
      <c r="M247" s="89">
        <v>65354</v>
      </c>
      <c r="N247" s="56">
        <v>1</v>
      </c>
      <c r="O247" s="91">
        <v>14</v>
      </c>
      <c r="P247" s="61">
        <f t="shared" si="5"/>
        <v>15.947857142857144</v>
      </c>
      <c r="Q247" s="62">
        <f t="shared" si="6"/>
        <v>6.2704348994490969E-2</v>
      </c>
      <c r="R247" s="61">
        <f t="shared" si="7"/>
        <v>6.6647761194029851</v>
      </c>
      <c r="S247" s="59">
        <f t="shared" si="8"/>
        <v>0.41791044776119401</v>
      </c>
      <c r="T247" s="63">
        <f t="shared" si="172"/>
        <v>19.5</v>
      </c>
      <c r="U247" s="64">
        <f t="shared" si="10"/>
        <v>223.27</v>
      </c>
      <c r="V247" s="84"/>
      <c r="W247" s="84"/>
      <c r="X247" s="84"/>
      <c r="Y247" s="85"/>
      <c r="Z247" s="86"/>
    </row>
    <row r="248" spans="1:26" ht="14" outlineLevel="1" x14ac:dyDescent="0.2">
      <c r="A248" s="52" t="str">
        <f t="shared" ref="A248:A253" si="173">IFERROR(IF(B248&gt;0,MONTH(B248)&amp;"-"&amp;YEAR(B248),B248),)</f>
        <v>6-2025</v>
      </c>
      <c r="B248" s="53">
        <v>45836</v>
      </c>
      <c r="C248" s="54" t="s">
        <v>38</v>
      </c>
      <c r="D248" s="87">
        <v>0</v>
      </c>
      <c r="E248" s="56">
        <v>0</v>
      </c>
      <c r="F248" s="56">
        <v>0</v>
      </c>
      <c r="G248" s="57" t="e">
        <f t="shared" si="1"/>
        <v>#DIV/0!</v>
      </c>
      <c r="H248" s="58" t="e">
        <f t="shared" si="2"/>
        <v>#DIV/0!</v>
      </c>
      <c r="I248" s="58" t="e">
        <f t="shared" si="3"/>
        <v>#DIV/0!</v>
      </c>
      <c r="J248" s="56">
        <v>0</v>
      </c>
      <c r="K248" s="59" t="e">
        <f t="shared" si="4"/>
        <v>#DIV/0!</v>
      </c>
      <c r="L248" s="87">
        <v>0</v>
      </c>
      <c r="M248" s="89">
        <v>0</v>
      </c>
      <c r="N248" s="56">
        <v>0</v>
      </c>
      <c r="O248" s="88">
        <v>0</v>
      </c>
      <c r="P248" s="61" t="e">
        <f t="shared" si="5"/>
        <v>#DIV/0!</v>
      </c>
      <c r="Q248" s="62" t="e">
        <f t="shared" si="6"/>
        <v>#DIV/0!</v>
      </c>
      <c r="R248" s="61" t="e">
        <f t="shared" si="7"/>
        <v>#DIV/0!</v>
      </c>
      <c r="S248" s="59" t="e">
        <f t="shared" si="8"/>
        <v>#DIV/0!</v>
      </c>
      <c r="T248" s="63">
        <f t="shared" si="172"/>
        <v>0</v>
      </c>
      <c r="U248" s="64" t="e">
        <f t="shared" si="10"/>
        <v>#DIV/0!</v>
      </c>
      <c r="V248" s="65"/>
      <c r="W248" s="65"/>
      <c r="X248" s="65"/>
      <c r="Y248" s="65"/>
      <c r="Z248" s="66"/>
    </row>
    <row r="249" spans="1:26" ht="14" x14ac:dyDescent="0.2">
      <c r="A249" s="81">
        <f t="shared" si="173"/>
        <v>0</v>
      </c>
      <c r="B249" s="95" t="s">
        <v>79</v>
      </c>
      <c r="C249" s="134"/>
      <c r="D249" s="135">
        <f t="shared" ref="D249:F249" si="174">SUM(D241:D248)</f>
        <v>56398.46</v>
      </c>
      <c r="E249" s="136">
        <f t="shared" si="174"/>
        <v>927</v>
      </c>
      <c r="F249" s="136">
        <f t="shared" si="174"/>
        <v>826</v>
      </c>
      <c r="G249" s="137">
        <f t="shared" si="1"/>
        <v>1.1222760290556901</v>
      </c>
      <c r="H249" s="138">
        <f t="shared" si="2"/>
        <v>60.839762675296654</v>
      </c>
      <c r="I249" s="138">
        <f t="shared" si="3"/>
        <v>54.211050668603058</v>
      </c>
      <c r="J249" s="136">
        <f>SUM(J241:J248)</f>
        <v>3580</v>
      </c>
      <c r="K249" s="139">
        <f t="shared" si="4"/>
        <v>0.25893854748603351</v>
      </c>
      <c r="L249" s="135">
        <f t="shared" ref="L249:O249" si="175">SUM(L241:L248)</f>
        <v>6745.3600000000006</v>
      </c>
      <c r="M249" s="256">
        <f t="shared" si="175"/>
        <v>886095</v>
      </c>
      <c r="N249" s="136">
        <f t="shared" si="175"/>
        <v>238</v>
      </c>
      <c r="O249" s="135">
        <f t="shared" si="175"/>
        <v>16930.75</v>
      </c>
      <c r="P249" s="258">
        <f t="shared" si="5"/>
        <v>0.39840881236802861</v>
      </c>
      <c r="Q249" s="306">
        <f t="shared" si="6"/>
        <v>2.5099846412941633</v>
      </c>
      <c r="R249" s="258">
        <f t="shared" si="7"/>
        <v>0.1196018472844826</v>
      </c>
      <c r="S249" s="139">
        <f t="shared" si="8"/>
        <v>0.3001987997544614</v>
      </c>
      <c r="T249" s="261">
        <f>SUM(T241:T248)</f>
        <v>39467.71</v>
      </c>
      <c r="U249" s="307">
        <f t="shared" si="10"/>
        <v>28.341848739495802</v>
      </c>
      <c r="V249" s="145">
        <f t="shared" ref="V249:W249" si="176">IFERROR((D249-#REF!)/D249,)</f>
        <v>0</v>
      </c>
      <c r="W249" s="145">
        <f t="shared" si="176"/>
        <v>0</v>
      </c>
      <c r="X249" s="145">
        <f t="shared" ref="X249:Y249" si="177">IFERROR((D249-#REF!)/D249,)</f>
        <v>0</v>
      </c>
      <c r="Y249" s="143">
        <f t="shared" si="177"/>
        <v>0</v>
      </c>
      <c r="Z249" s="67"/>
    </row>
    <row r="250" spans="1:26" ht="14" outlineLevel="1" x14ac:dyDescent="0.2">
      <c r="A250" s="52" t="str">
        <f t="shared" si="173"/>
        <v>6-2025</v>
      </c>
      <c r="B250" s="53">
        <v>45837</v>
      </c>
      <c r="C250" s="54" t="s">
        <v>32</v>
      </c>
      <c r="D250" s="55">
        <v>0</v>
      </c>
      <c r="E250" s="56">
        <v>0</v>
      </c>
      <c r="F250" s="56">
        <v>0</v>
      </c>
      <c r="G250" s="57" t="e">
        <f t="shared" si="1"/>
        <v>#DIV/0!</v>
      </c>
      <c r="H250" s="58" t="e">
        <f t="shared" si="2"/>
        <v>#DIV/0!</v>
      </c>
      <c r="I250" s="58" t="e">
        <f t="shared" si="3"/>
        <v>#DIV/0!</v>
      </c>
      <c r="J250" s="56">
        <v>0</v>
      </c>
      <c r="K250" s="59" t="e">
        <f t="shared" si="4"/>
        <v>#DIV/0!</v>
      </c>
      <c r="L250" s="55">
        <v>0</v>
      </c>
      <c r="M250" s="89">
        <v>0</v>
      </c>
      <c r="N250" s="56">
        <v>0</v>
      </c>
      <c r="O250" s="60">
        <v>0</v>
      </c>
      <c r="P250" s="61" t="e">
        <f t="shared" si="5"/>
        <v>#DIV/0!</v>
      </c>
      <c r="Q250" s="62" t="e">
        <f t="shared" si="6"/>
        <v>#DIV/0!</v>
      </c>
      <c r="R250" s="61" t="e">
        <f t="shared" si="7"/>
        <v>#DIV/0!</v>
      </c>
      <c r="S250" s="59" t="e">
        <f t="shared" si="8"/>
        <v>#DIV/0!</v>
      </c>
      <c r="T250" s="63">
        <f t="shared" ref="T250:T257" si="178">D250-O250</f>
        <v>0</v>
      </c>
      <c r="U250" s="64" t="e">
        <f t="shared" si="10"/>
        <v>#DIV/0!</v>
      </c>
      <c r="V250" s="65"/>
      <c r="W250" s="65"/>
      <c r="X250" s="65"/>
      <c r="Y250" s="65"/>
      <c r="Z250" s="66"/>
    </row>
    <row r="251" spans="1:26" ht="14" outlineLevel="1" x14ac:dyDescent="0.2">
      <c r="A251" s="67">
        <f t="shared" si="173"/>
        <v>0</v>
      </c>
      <c r="B251" s="68"/>
      <c r="C251" s="54" t="s">
        <v>33</v>
      </c>
      <c r="D251" s="69">
        <v>12769.95</v>
      </c>
      <c r="E251" s="56">
        <v>201</v>
      </c>
      <c r="F251" s="56">
        <v>184</v>
      </c>
      <c r="G251" s="57">
        <f t="shared" si="1"/>
        <v>1.0923913043478262</v>
      </c>
      <c r="H251" s="58">
        <f t="shared" si="2"/>
        <v>63.532089552238808</v>
      </c>
      <c r="I251" s="58">
        <f t="shared" si="3"/>
        <v>58.158728744338006</v>
      </c>
      <c r="J251" s="89">
        <v>816</v>
      </c>
      <c r="K251" s="59">
        <f t="shared" si="4"/>
        <v>0.24632352941176472</v>
      </c>
      <c r="L251" s="69">
        <v>1142.02</v>
      </c>
      <c r="M251" s="89">
        <v>134462</v>
      </c>
      <c r="N251" s="56">
        <v>65</v>
      </c>
      <c r="O251" s="70">
        <v>4496.3999999999996</v>
      </c>
      <c r="P251" s="61">
        <f t="shared" si="5"/>
        <v>0.25398541055066276</v>
      </c>
      <c r="Q251" s="62">
        <f t="shared" si="6"/>
        <v>3.9372340239225232</v>
      </c>
      <c r="R251" s="61">
        <f t="shared" si="7"/>
        <v>8.943026401826161E-2</v>
      </c>
      <c r="S251" s="59">
        <f t="shared" si="8"/>
        <v>0.35210787826107381</v>
      </c>
      <c r="T251" s="71">
        <f t="shared" si="178"/>
        <v>8273.5500000000011</v>
      </c>
      <c r="U251" s="64">
        <f t="shared" si="10"/>
        <v>17.56953846153846</v>
      </c>
      <c r="V251" s="65"/>
      <c r="W251" s="65"/>
      <c r="X251" s="65"/>
      <c r="Y251" s="65"/>
      <c r="Z251" s="66"/>
    </row>
    <row r="252" spans="1:26" ht="14" outlineLevel="1" x14ac:dyDescent="0.2">
      <c r="A252" s="67">
        <f t="shared" si="173"/>
        <v>0</v>
      </c>
      <c r="B252" s="68"/>
      <c r="C252" s="54" t="s">
        <v>34</v>
      </c>
      <c r="D252" s="72">
        <v>908.7</v>
      </c>
      <c r="E252" s="56">
        <v>26</v>
      </c>
      <c r="F252" s="56">
        <v>22</v>
      </c>
      <c r="G252" s="57">
        <f t="shared" si="1"/>
        <v>1.1818181818181819</v>
      </c>
      <c r="H252" s="58">
        <f t="shared" si="2"/>
        <v>34.950000000000003</v>
      </c>
      <c r="I252" s="58">
        <f t="shared" si="3"/>
        <v>29.573076923076925</v>
      </c>
      <c r="J252" s="56">
        <v>184</v>
      </c>
      <c r="K252" s="59">
        <f t="shared" si="4"/>
        <v>0.14130434782608695</v>
      </c>
      <c r="L252" s="72">
        <v>118.94</v>
      </c>
      <c r="M252" s="89">
        <v>9464</v>
      </c>
      <c r="N252" s="56">
        <v>9</v>
      </c>
      <c r="O252" s="73">
        <v>349.5</v>
      </c>
      <c r="P252" s="61">
        <f t="shared" si="5"/>
        <v>0.34031473533619455</v>
      </c>
      <c r="Q252" s="62">
        <f t="shared" si="6"/>
        <v>2.9384563645535566</v>
      </c>
      <c r="R252" s="61">
        <f t="shared" si="7"/>
        <v>0.13089028282161327</v>
      </c>
      <c r="S252" s="59">
        <f t="shared" si="8"/>
        <v>0.38461538461538458</v>
      </c>
      <c r="T252" s="74">
        <f t="shared" si="178"/>
        <v>559.20000000000005</v>
      </c>
      <c r="U252" s="64">
        <f t="shared" si="10"/>
        <v>13.215555555555556</v>
      </c>
      <c r="V252" s="65"/>
      <c r="W252" s="65"/>
      <c r="X252" s="65"/>
      <c r="Y252" s="65"/>
      <c r="Z252" s="66"/>
    </row>
    <row r="253" spans="1:26" ht="14" outlineLevel="1" x14ac:dyDescent="0.2">
      <c r="A253" s="67">
        <f t="shared" si="173"/>
        <v>0</v>
      </c>
      <c r="B253" s="68"/>
      <c r="C253" s="54" t="s">
        <v>35</v>
      </c>
      <c r="D253" s="75">
        <v>11051.05</v>
      </c>
      <c r="E253" s="56">
        <v>179</v>
      </c>
      <c r="F253" s="56">
        <v>162</v>
      </c>
      <c r="G253" s="57">
        <f t="shared" si="1"/>
        <v>1.1049382716049383</v>
      </c>
      <c r="H253" s="58">
        <f t="shared" si="2"/>
        <v>61.737709497206701</v>
      </c>
      <c r="I253" s="58">
        <f t="shared" si="3"/>
        <v>55.874351611997128</v>
      </c>
      <c r="J253" s="89">
        <v>675</v>
      </c>
      <c r="K253" s="59">
        <f t="shared" si="4"/>
        <v>0.26518518518518519</v>
      </c>
      <c r="L253" s="75">
        <v>1574.42</v>
      </c>
      <c r="M253" s="89">
        <v>220922</v>
      </c>
      <c r="N253" s="56">
        <v>67</v>
      </c>
      <c r="O253" s="76">
        <v>4371.5</v>
      </c>
      <c r="P253" s="61">
        <f t="shared" si="5"/>
        <v>0.36015555301383967</v>
      </c>
      <c r="Q253" s="62">
        <f t="shared" si="6"/>
        <v>2.7765780414374817</v>
      </c>
      <c r="R253" s="61">
        <f t="shared" si="7"/>
        <v>0.14246791028906758</v>
      </c>
      <c r="S253" s="59">
        <f t="shared" si="8"/>
        <v>0.39557327131811004</v>
      </c>
      <c r="T253" s="77">
        <f t="shared" si="178"/>
        <v>6679.5499999999993</v>
      </c>
      <c r="U253" s="64">
        <f t="shared" si="10"/>
        <v>23.498805970149256</v>
      </c>
      <c r="V253" s="65"/>
      <c r="W253" s="65"/>
      <c r="X253" s="65"/>
      <c r="Y253" s="65"/>
      <c r="Z253" s="66"/>
    </row>
    <row r="254" spans="1:26" ht="14" outlineLevel="1" x14ac:dyDescent="0.2">
      <c r="A254" s="67"/>
      <c r="B254" s="68"/>
      <c r="C254" s="54" t="s">
        <v>36</v>
      </c>
      <c r="D254" s="78">
        <v>30371.200000000001</v>
      </c>
      <c r="E254" s="56">
        <v>502</v>
      </c>
      <c r="F254" s="56">
        <v>457</v>
      </c>
      <c r="G254" s="57">
        <f t="shared" si="1"/>
        <v>1.0984682713347922</v>
      </c>
      <c r="H254" s="58">
        <f t="shared" si="2"/>
        <v>60.500398406374501</v>
      </c>
      <c r="I254" s="58">
        <f t="shared" si="3"/>
        <v>55.077055919747302</v>
      </c>
      <c r="J254" s="89">
        <v>1595</v>
      </c>
      <c r="K254" s="59">
        <f t="shared" si="4"/>
        <v>0.3147335423197492</v>
      </c>
      <c r="L254" s="78">
        <v>3836.88</v>
      </c>
      <c r="M254" s="89">
        <v>320138</v>
      </c>
      <c r="N254" s="56">
        <v>140</v>
      </c>
      <c r="O254" s="79">
        <v>9452.6</v>
      </c>
      <c r="P254" s="61">
        <f t="shared" si="5"/>
        <v>0.40590736940101135</v>
      </c>
      <c r="Q254" s="62">
        <f t="shared" si="6"/>
        <v>2.4636162715539709</v>
      </c>
      <c r="R254" s="61">
        <f t="shared" si="7"/>
        <v>0.12633284163944788</v>
      </c>
      <c r="S254" s="59">
        <f t="shared" si="8"/>
        <v>0.31123564429459488</v>
      </c>
      <c r="T254" s="80">
        <f t="shared" si="178"/>
        <v>20918.599999999999</v>
      </c>
      <c r="U254" s="64">
        <f t="shared" si="10"/>
        <v>27.406285714285715</v>
      </c>
      <c r="V254" s="65"/>
      <c r="W254" s="65"/>
      <c r="X254" s="65"/>
      <c r="Y254" s="65"/>
      <c r="Z254" s="66"/>
    </row>
    <row r="255" spans="1:26" ht="14" outlineLevel="1" x14ac:dyDescent="0.2">
      <c r="A255" s="81"/>
      <c r="B255" s="82"/>
      <c r="C255" s="83" t="s">
        <v>37</v>
      </c>
      <c r="D255" s="55">
        <v>219</v>
      </c>
      <c r="E255" s="56">
        <v>6</v>
      </c>
      <c r="F255" s="56">
        <v>4</v>
      </c>
      <c r="G255" s="57">
        <f t="shared" si="1"/>
        <v>1.5</v>
      </c>
      <c r="H255" s="58">
        <f t="shared" si="2"/>
        <v>36.5</v>
      </c>
      <c r="I255" s="58">
        <f t="shared" si="3"/>
        <v>24.333333333333332</v>
      </c>
      <c r="J255" s="56">
        <v>26</v>
      </c>
      <c r="K255" s="59">
        <f t="shared" si="4"/>
        <v>0.23076923076923078</v>
      </c>
      <c r="L255" s="55">
        <v>1.65</v>
      </c>
      <c r="M255" s="89">
        <v>600</v>
      </c>
      <c r="N255" s="56">
        <v>0</v>
      </c>
      <c r="O255" s="60">
        <v>0</v>
      </c>
      <c r="P255" s="61" t="e">
        <f t="shared" si="5"/>
        <v>#DIV/0!</v>
      </c>
      <c r="Q255" s="62">
        <f t="shared" si="6"/>
        <v>0</v>
      </c>
      <c r="R255" s="61">
        <f t="shared" si="7"/>
        <v>7.5342465753424652E-3</v>
      </c>
      <c r="S255" s="59">
        <f t="shared" si="8"/>
        <v>0</v>
      </c>
      <c r="T255" s="63">
        <f t="shared" si="178"/>
        <v>219</v>
      </c>
      <c r="U255" s="64" t="e">
        <f t="shared" si="10"/>
        <v>#DIV/0!</v>
      </c>
      <c r="V255" s="84"/>
      <c r="W255" s="84"/>
      <c r="X255" s="84"/>
      <c r="Y255" s="85"/>
      <c r="Z255" s="86"/>
    </row>
    <row r="256" spans="1:26" ht="14" outlineLevel="1" x14ac:dyDescent="0.2">
      <c r="A256" s="81"/>
      <c r="B256" s="82"/>
      <c r="C256" s="83" t="s">
        <v>39</v>
      </c>
      <c r="D256" s="90">
        <v>198</v>
      </c>
      <c r="E256" s="56">
        <v>4</v>
      </c>
      <c r="F256" s="56">
        <v>4</v>
      </c>
      <c r="G256" s="57">
        <f t="shared" si="1"/>
        <v>1</v>
      </c>
      <c r="H256" s="58">
        <f t="shared" si="2"/>
        <v>49.5</v>
      </c>
      <c r="I256" s="58">
        <f t="shared" si="3"/>
        <v>49.5</v>
      </c>
      <c r="J256" s="56">
        <v>370</v>
      </c>
      <c r="K256" s="59">
        <f t="shared" si="4"/>
        <v>1.0810810810810811E-2</v>
      </c>
      <c r="L256" s="90">
        <v>227.53</v>
      </c>
      <c r="M256" s="89">
        <v>72773</v>
      </c>
      <c r="N256" s="56">
        <v>1</v>
      </c>
      <c r="O256" s="91">
        <v>30</v>
      </c>
      <c r="P256" s="61">
        <f t="shared" si="5"/>
        <v>7.5843333333333334</v>
      </c>
      <c r="Q256" s="62">
        <f t="shared" si="6"/>
        <v>0.13185074495670901</v>
      </c>
      <c r="R256" s="61">
        <f t="shared" si="7"/>
        <v>1.1491414141414142</v>
      </c>
      <c r="S256" s="59">
        <f t="shared" si="8"/>
        <v>0.15151515151515152</v>
      </c>
      <c r="T256" s="63">
        <f t="shared" si="178"/>
        <v>168</v>
      </c>
      <c r="U256" s="64">
        <f t="shared" si="10"/>
        <v>227.53</v>
      </c>
      <c r="V256" s="84"/>
      <c r="W256" s="84"/>
      <c r="X256" s="84"/>
      <c r="Y256" s="85"/>
      <c r="Z256" s="86"/>
    </row>
    <row r="257" spans="1:26" ht="14" outlineLevel="1" x14ac:dyDescent="0.2">
      <c r="A257" s="52" t="str">
        <f t="shared" ref="A257:A262" si="179">IFERROR(IF(B257&gt;0,MONTH(B257)&amp;"-"&amp;YEAR(B257),B257),)</f>
        <v>7-2025</v>
      </c>
      <c r="B257" s="53">
        <v>45843</v>
      </c>
      <c r="C257" s="54" t="s">
        <v>38</v>
      </c>
      <c r="D257" s="87">
        <v>109.9</v>
      </c>
      <c r="E257" s="56">
        <v>2</v>
      </c>
      <c r="F257" s="56">
        <v>1</v>
      </c>
      <c r="G257" s="57">
        <f t="shared" si="1"/>
        <v>2</v>
      </c>
      <c r="H257" s="58">
        <f t="shared" si="2"/>
        <v>54.95</v>
      </c>
      <c r="I257" s="58">
        <f t="shared" si="3"/>
        <v>27.475000000000001</v>
      </c>
      <c r="J257" s="56">
        <v>7</v>
      </c>
      <c r="K257" s="59">
        <f t="shared" si="4"/>
        <v>0.2857142857142857</v>
      </c>
      <c r="L257" s="87">
        <v>0</v>
      </c>
      <c r="M257" s="89">
        <v>11</v>
      </c>
      <c r="N257" s="56">
        <v>0</v>
      </c>
      <c r="O257" s="88">
        <v>0</v>
      </c>
      <c r="P257" s="61" t="e">
        <f t="shared" si="5"/>
        <v>#DIV/0!</v>
      </c>
      <c r="Q257" s="62" t="e">
        <f t="shared" si="6"/>
        <v>#DIV/0!</v>
      </c>
      <c r="R257" s="61">
        <f t="shared" si="7"/>
        <v>0</v>
      </c>
      <c r="S257" s="59">
        <f t="shared" si="8"/>
        <v>0</v>
      </c>
      <c r="T257" s="63">
        <f t="shared" si="178"/>
        <v>109.9</v>
      </c>
      <c r="U257" s="64" t="e">
        <f t="shared" si="10"/>
        <v>#DIV/0!</v>
      </c>
      <c r="V257" s="65"/>
      <c r="W257" s="65"/>
      <c r="X257" s="65"/>
      <c r="Y257" s="65"/>
      <c r="Z257" s="66"/>
    </row>
    <row r="258" spans="1:26" ht="14" x14ac:dyDescent="0.2">
      <c r="A258" s="81">
        <f t="shared" si="179"/>
        <v>0</v>
      </c>
      <c r="B258" s="95" t="s">
        <v>80</v>
      </c>
      <c r="C258" s="134"/>
      <c r="D258" s="135">
        <f t="shared" ref="D258:F258" si="180">SUM(D250:D257)</f>
        <v>55627.8</v>
      </c>
      <c r="E258" s="136">
        <f t="shared" si="180"/>
        <v>920</v>
      </c>
      <c r="F258" s="136">
        <f t="shared" si="180"/>
        <v>834</v>
      </c>
      <c r="G258" s="137">
        <f t="shared" si="1"/>
        <v>1.1031175059952039</v>
      </c>
      <c r="H258" s="138">
        <f t="shared" si="2"/>
        <v>60.465000000000003</v>
      </c>
      <c r="I258" s="138">
        <f t="shared" si="3"/>
        <v>54.812836956521743</v>
      </c>
      <c r="J258" s="136">
        <f>SUM(J250:J257)</f>
        <v>3673</v>
      </c>
      <c r="K258" s="139">
        <f t="shared" si="4"/>
        <v>0.25047644976858152</v>
      </c>
      <c r="L258" s="135">
        <f t="shared" ref="L258:O258" si="181">SUM(L250:L257)</f>
        <v>6901.44</v>
      </c>
      <c r="M258" s="256">
        <f t="shared" si="181"/>
        <v>758370</v>
      </c>
      <c r="N258" s="136">
        <f t="shared" si="181"/>
        <v>282</v>
      </c>
      <c r="O258" s="135">
        <f t="shared" si="181"/>
        <v>18700</v>
      </c>
      <c r="P258" s="258">
        <f t="shared" si="5"/>
        <v>0.3690609625668449</v>
      </c>
      <c r="Q258" s="306">
        <f t="shared" si="6"/>
        <v>2.7095794500857795</v>
      </c>
      <c r="R258" s="258">
        <f t="shared" si="7"/>
        <v>0.12406458641183005</v>
      </c>
      <c r="S258" s="139">
        <f t="shared" si="8"/>
        <v>0.33616285382488609</v>
      </c>
      <c r="T258" s="261">
        <f>SUM(T250:T257)</f>
        <v>36927.800000000003</v>
      </c>
      <c r="U258" s="307">
        <f t="shared" si="10"/>
        <v>24.4731914893617</v>
      </c>
      <c r="V258" s="145">
        <f t="shared" ref="V258:W258" si="182">IFERROR((D258-#REF!)/D258,)</f>
        <v>0</v>
      </c>
      <c r="W258" s="145">
        <f t="shared" si="182"/>
        <v>0</v>
      </c>
      <c r="X258" s="145">
        <f t="shared" ref="X258:Y258" si="183">IFERROR((D258-#REF!)/D258,)</f>
        <v>0</v>
      </c>
      <c r="Y258" s="143">
        <f t="shared" si="183"/>
        <v>0</v>
      </c>
      <c r="Z258" s="67"/>
    </row>
    <row r="259" spans="1:26" ht="14" outlineLevel="1" x14ac:dyDescent="0.2">
      <c r="A259" s="52" t="str">
        <f t="shared" si="179"/>
        <v>7-2025</v>
      </c>
      <c r="B259" s="53">
        <v>45844</v>
      </c>
      <c r="C259" s="54" t="s">
        <v>32</v>
      </c>
      <c r="D259" s="55">
        <v>0</v>
      </c>
      <c r="E259" s="56">
        <v>0</v>
      </c>
      <c r="F259" s="56">
        <v>0</v>
      </c>
      <c r="G259" s="57" t="e">
        <f t="shared" si="1"/>
        <v>#DIV/0!</v>
      </c>
      <c r="H259" s="58" t="e">
        <f t="shared" si="2"/>
        <v>#DIV/0!</v>
      </c>
      <c r="I259" s="58" t="e">
        <f t="shared" si="3"/>
        <v>#DIV/0!</v>
      </c>
      <c r="J259" s="56">
        <v>0</v>
      </c>
      <c r="K259" s="59" t="e">
        <f t="shared" si="4"/>
        <v>#DIV/0!</v>
      </c>
      <c r="L259" s="55">
        <v>0</v>
      </c>
      <c r="M259" s="89">
        <v>0</v>
      </c>
      <c r="N259" s="56">
        <v>0</v>
      </c>
      <c r="O259" s="60">
        <v>0</v>
      </c>
      <c r="P259" s="61" t="e">
        <f t="shared" si="5"/>
        <v>#DIV/0!</v>
      </c>
      <c r="Q259" s="62" t="e">
        <f t="shared" si="6"/>
        <v>#DIV/0!</v>
      </c>
      <c r="R259" s="61" t="e">
        <f t="shared" si="7"/>
        <v>#DIV/0!</v>
      </c>
      <c r="S259" s="59" t="e">
        <f t="shared" si="8"/>
        <v>#DIV/0!</v>
      </c>
      <c r="T259" s="63">
        <f t="shared" ref="T259:T266" si="184">D259-O259</f>
        <v>0</v>
      </c>
      <c r="U259" s="64" t="e">
        <f t="shared" si="10"/>
        <v>#DIV/0!</v>
      </c>
      <c r="V259" s="65"/>
      <c r="W259" s="65"/>
      <c r="X259" s="65"/>
      <c r="Y259" s="65"/>
      <c r="Z259" s="66"/>
    </row>
    <row r="260" spans="1:26" ht="14" outlineLevel="1" x14ac:dyDescent="0.2">
      <c r="A260" s="67">
        <f t="shared" si="179"/>
        <v>0</v>
      </c>
      <c r="B260" s="68"/>
      <c r="C260" s="54" t="s">
        <v>33</v>
      </c>
      <c r="D260" s="69">
        <v>10671.55</v>
      </c>
      <c r="E260" s="56">
        <v>169</v>
      </c>
      <c r="F260" s="56">
        <v>157</v>
      </c>
      <c r="G260" s="57">
        <f t="shared" si="1"/>
        <v>1.0764331210191083</v>
      </c>
      <c r="H260" s="58">
        <f t="shared" si="2"/>
        <v>63.145266272189346</v>
      </c>
      <c r="I260" s="58">
        <f t="shared" si="3"/>
        <v>58.661578726235071</v>
      </c>
      <c r="J260" s="89">
        <v>774</v>
      </c>
      <c r="K260" s="59">
        <f t="shared" si="4"/>
        <v>0.21834625322997417</v>
      </c>
      <c r="L260" s="69">
        <v>1304.6099999999999</v>
      </c>
      <c r="M260" s="89">
        <v>141794</v>
      </c>
      <c r="N260" s="56">
        <v>52</v>
      </c>
      <c r="O260" s="70">
        <v>3697.05</v>
      </c>
      <c r="P260" s="61">
        <f t="shared" si="5"/>
        <v>0.35287864648841638</v>
      </c>
      <c r="Q260" s="62">
        <f t="shared" si="6"/>
        <v>2.8338353990847844</v>
      </c>
      <c r="R260" s="61">
        <f t="shared" si="7"/>
        <v>0.12225121936363509</v>
      </c>
      <c r="S260" s="59">
        <f t="shared" si="8"/>
        <v>0.34643983301394832</v>
      </c>
      <c r="T260" s="71">
        <f t="shared" si="184"/>
        <v>6974.4999999999991</v>
      </c>
      <c r="U260" s="64">
        <f t="shared" si="10"/>
        <v>25.088653846153843</v>
      </c>
      <c r="V260" s="65"/>
      <c r="W260" s="65"/>
      <c r="X260" s="65"/>
      <c r="Y260" s="65"/>
      <c r="Z260" s="66"/>
    </row>
    <row r="261" spans="1:26" ht="14" outlineLevel="1" x14ac:dyDescent="0.2">
      <c r="A261" s="67">
        <f t="shared" si="179"/>
        <v>0</v>
      </c>
      <c r="B261" s="68"/>
      <c r="C261" s="54" t="s">
        <v>34</v>
      </c>
      <c r="D261" s="72">
        <v>1747.5</v>
      </c>
      <c r="E261" s="56">
        <v>50</v>
      </c>
      <c r="F261" s="56">
        <v>28</v>
      </c>
      <c r="G261" s="57">
        <f t="shared" si="1"/>
        <v>1.7857142857142858</v>
      </c>
      <c r="H261" s="58">
        <f t="shared" si="2"/>
        <v>34.950000000000003</v>
      </c>
      <c r="I261" s="58">
        <f t="shared" si="3"/>
        <v>19.571999999999999</v>
      </c>
      <c r="J261" s="56">
        <v>200</v>
      </c>
      <c r="K261" s="59">
        <f t="shared" si="4"/>
        <v>0.25</v>
      </c>
      <c r="L261" s="72">
        <v>130.36000000000001</v>
      </c>
      <c r="M261" s="89">
        <v>11503</v>
      </c>
      <c r="N261" s="56">
        <v>12</v>
      </c>
      <c r="O261" s="73">
        <v>838.8</v>
      </c>
      <c r="P261" s="61">
        <f t="shared" si="5"/>
        <v>0.15541249403910351</v>
      </c>
      <c r="Q261" s="62">
        <f t="shared" si="6"/>
        <v>6.434489107088063</v>
      </c>
      <c r="R261" s="61">
        <f t="shared" si="7"/>
        <v>7.4597997138769676E-2</v>
      </c>
      <c r="S261" s="59">
        <f t="shared" si="8"/>
        <v>0.48</v>
      </c>
      <c r="T261" s="74">
        <f t="shared" si="184"/>
        <v>908.7</v>
      </c>
      <c r="U261" s="64">
        <f t="shared" si="10"/>
        <v>10.863333333333335</v>
      </c>
      <c r="V261" s="65"/>
      <c r="W261" s="65"/>
      <c r="X261" s="65"/>
      <c r="Y261" s="65"/>
      <c r="Z261" s="66"/>
    </row>
    <row r="262" spans="1:26" ht="14" outlineLevel="1" x14ac:dyDescent="0.2">
      <c r="A262" s="67">
        <f t="shared" si="179"/>
        <v>0</v>
      </c>
      <c r="B262" s="68"/>
      <c r="C262" s="54" t="s">
        <v>35</v>
      </c>
      <c r="D262" s="75">
        <v>12989.5</v>
      </c>
      <c r="E262" s="56">
        <v>210</v>
      </c>
      <c r="F262" s="56">
        <v>190</v>
      </c>
      <c r="G262" s="57">
        <f t="shared" si="1"/>
        <v>1.1052631578947369</v>
      </c>
      <c r="H262" s="58">
        <f t="shared" si="2"/>
        <v>61.854761904761908</v>
      </c>
      <c r="I262" s="58">
        <f t="shared" si="3"/>
        <v>55.963832199546481</v>
      </c>
      <c r="J262" s="89">
        <v>775</v>
      </c>
      <c r="K262" s="59">
        <f t="shared" si="4"/>
        <v>0.2709677419354839</v>
      </c>
      <c r="L262" s="75">
        <v>1614.1</v>
      </c>
      <c r="M262" s="89">
        <v>274972</v>
      </c>
      <c r="N262" s="56">
        <v>62</v>
      </c>
      <c r="O262" s="76">
        <v>4206.6499999999996</v>
      </c>
      <c r="P262" s="61">
        <f t="shared" si="5"/>
        <v>0.38370199564974505</v>
      </c>
      <c r="Q262" s="62">
        <f t="shared" si="6"/>
        <v>2.6061892076079549</v>
      </c>
      <c r="R262" s="61">
        <f t="shared" si="7"/>
        <v>0.12426190384541359</v>
      </c>
      <c r="S262" s="59">
        <f t="shared" si="8"/>
        <v>0.32385003271873436</v>
      </c>
      <c r="T262" s="77">
        <f t="shared" si="184"/>
        <v>8782.85</v>
      </c>
      <c r="U262" s="64">
        <f t="shared" si="10"/>
        <v>26.033870967741933</v>
      </c>
      <c r="V262" s="65"/>
      <c r="W262" s="65"/>
      <c r="X262" s="65"/>
      <c r="Y262" s="65"/>
      <c r="Z262" s="66"/>
    </row>
    <row r="263" spans="1:26" ht="14" outlineLevel="1" x14ac:dyDescent="0.2">
      <c r="A263" s="67"/>
      <c r="B263" s="68"/>
      <c r="C263" s="54" t="s">
        <v>36</v>
      </c>
      <c r="D263" s="78">
        <v>32584.75</v>
      </c>
      <c r="E263" s="56">
        <v>532</v>
      </c>
      <c r="F263" s="56">
        <v>485</v>
      </c>
      <c r="G263" s="57">
        <f t="shared" si="1"/>
        <v>1.0969072164948455</v>
      </c>
      <c r="H263" s="58">
        <f t="shared" si="2"/>
        <v>61.24953007518797</v>
      </c>
      <c r="I263" s="58">
        <f t="shared" si="3"/>
        <v>55.83838738057549</v>
      </c>
      <c r="J263" s="89">
        <v>1828</v>
      </c>
      <c r="K263" s="59">
        <f t="shared" si="4"/>
        <v>0.29102844638949671</v>
      </c>
      <c r="L263" s="78">
        <v>4612.2299999999996</v>
      </c>
      <c r="M263" s="89">
        <v>407601</v>
      </c>
      <c r="N263" s="56">
        <v>164</v>
      </c>
      <c r="O263" s="79">
        <v>11380.15</v>
      </c>
      <c r="P263" s="61">
        <f t="shared" si="5"/>
        <v>0.40528727652974694</v>
      </c>
      <c r="Q263" s="62">
        <f t="shared" si="6"/>
        <v>2.4673856247411776</v>
      </c>
      <c r="R263" s="61">
        <f t="shared" si="7"/>
        <v>0.14154566169757324</v>
      </c>
      <c r="S263" s="59">
        <f t="shared" si="8"/>
        <v>0.34924773091707007</v>
      </c>
      <c r="T263" s="80">
        <f t="shared" si="184"/>
        <v>21204.6</v>
      </c>
      <c r="U263" s="64">
        <f t="shared" si="10"/>
        <v>28.123353658536583</v>
      </c>
      <c r="V263" s="65"/>
      <c r="W263" s="65"/>
      <c r="X263" s="65"/>
      <c r="Y263" s="65"/>
      <c r="Z263" s="66"/>
    </row>
    <row r="264" spans="1:26" ht="14" outlineLevel="1" x14ac:dyDescent="0.2">
      <c r="A264" s="81"/>
      <c r="B264" s="82"/>
      <c r="C264" s="83" t="s">
        <v>37</v>
      </c>
      <c r="D264" s="55">
        <v>0</v>
      </c>
      <c r="E264" s="56">
        <v>0</v>
      </c>
      <c r="F264" s="56">
        <v>0</v>
      </c>
      <c r="G264" s="57" t="e">
        <f t="shared" si="1"/>
        <v>#DIV/0!</v>
      </c>
      <c r="H264" s="58" t="e">
        <f t="shared" si="2"/>
        <v>#DIV/0!</v>
      </c>
      <c r="I264" s="58" t="e">
        <f t="shared" si="3"/>
        <v>#DIV/0!</v>
      </c>
      <c r="J264" s="56">
        <v>0</v>
      </c>
      <c r="K264" s="59" t="e">
        <f t="shared" si="4"/>
        <v>#DIV/0!</v>
      </c>
      <c r="L264" s="55">
        <v>0</v>
      </c>
      <c r="M264" s="89">
        <v>0</v>
      </c>
      <c r="N264" s="56">
        <v>0</v>
      </c>
      <c r="O264" s="60">
        <v>0</v>
      </c>
      <c r="P264" s="61" t="e">
        <f t="shared" si="5"/>
        <v>#DIV/0!</v>
      </c>
      <c r="Q264" s="62" t="e">
        <f t="shared" si="6"/>
        <v>#DIV/0!</v>
      </c>
      <c r="R264" s="61" t="e">
        <f t="shared" si="7"/>
        <v>#DIV/0!</v>
      </c>
      <c r="S264" s="59" t="e">
        <f t="shared" si="8"/>
        <v>#DIV/0!</v>
      </c>
      <c r="T264" s="63">
        <f t="shared" si="184"/>
        <v>0</v>
      </c>
      <c r="U264" s="64" t="e">
        <f t="shared" si="10"/>
        <v>#DIV/0!</v>
      </c>
      <c r="V264" s="84"/>
      <c r="W264" s="84"/>
      <c r="X264" s="84"/>
      <c r="Y264" s="85"/>
      <c r="Z264" s="86"/>
    </row>
    <row r="265" spans="1:26" ht="14" outlineLevel="1" x14ac:dyDescent="0.2">
      <c r="A265" s="81"/>
      <c r="B265" s="82"/>
      <c r="C265" s="83" t="s">
        <v>39</v>
      </c>
      <c r="D265" s="90">
        <v>1457</v>
      </c>
      <c r="E265" s="56">
        <v>31</v>
      </c>
      <c r="F265" s="56">
        <v>31</v>
      </c>
      <c r="G265" s="57">
        <f t="shared" si="1"/>
        <v>1</v>
      </c>
      <c r="H265" s="58">
        <f t="shared" si="2"/>
        <v>47</v>
      </c>
      <c r="I265" s="58">
        <f t="shared" si="3"/>
        <v>47</v>
      </c>
      <c r="J265" s="56">
        <v>671</v>
      </c>
      <c r="K265" s="59">
        <f t="shared" si="4"/>
        <v>4.6199701937406856E-2</v>
      </c>
      <c r="L265" s="90">
        <v>230.75</v>
      </c>
      <c r="M265" s="89">
        <v>81998</v>
      </c>
      <c r="N265" s="56">
        <v>11</v>
      </c>
      <c r="O265" s="91">
        <v>491</v>
      </c>
      <c r="P265" s="61">
        <f t="shared" si="5"/>
        <v>0.46995926680244399</v>
      </c>
      <c r="Q265" s="62">
        <f t="shared" si="6"/>
        <v>2.1278439869989167</v>
      </c>
      <c r="R265" s="61">
        <f t="shared" si="7"/>
        <v>0.15837336993822923</v>
      </c>
      <c r="S265" s="59">
        <f t="shared" si="8"/>
        <v>0.33699382292381608</v>
      </c>
      <c r="T265" s="63">
        <f t="shared" si="184"/>
        <v>966</v>
      </c>
      <c r="U265" s="64">
        <f t="shared" si="10"/>
        <v>20.977272727272727</v>
      </c>
      <c r="V265" s="84"/>
      <c r="W265" s="84"/>
      <c r="X265" s="84"/>
      <c r="Y265" s="85"/>
      <c r="Z265" s="86"/>
    </row>
    <row r="266" spans="1:26" ht="14" outlineLevel="1" x14ac:dyDescent="0.2">
      <c r="A266" s="52" t="str">
        <f t="shared" ref="A266:A271" si="185">IFERROR(IF(B266&gt;0,MONTH(B266)&amp;"-"&amp;YEAR(B266),B266),)</f>
        <v>7-2025</v>
      </c>
      <c r="B266" s="53">
        <v>45850</v>
      </c>
      <c r="C266" s="54" t="s">
        <v>38</v>
      </c>
      <c r="D266" s="87">
        <v>109.9</v>
      </c>
      <c r="E266" s="56">
        <v>2</v>
      </c>
      <c r="F266" s="56">
        <v>1</v>
      </c>
      <c r="G266" s="57">
        <f t="shared" si="1"/>
        <v>2</v>
      </c>
      <c r="H266" s="58">
        <f t="shared" si="2"/>
        <v>54.95</v>
      </c>
      <c r="I266" s="58">
        <f t="shared" si="3"/>
        <v>27.475000000000001</v>
      </c>
      <c r="J266" s="56">
        <v>7</v>
      </c>
      <c r="K266" s="59">
        <f t="shared" si="4"/>
        <v>0.2857142857142857</v>
      </c>
      <c r="L266" s="87">
        <v>0</v>
      </c>
      <c r="M266" s="89">
        <v>0</v>
      </c>
      <c r="N266" s="56">
        <v>0</v>
      </c>
      <c r="O266" s="88">
        <v>0</v>
      </c>
      <c r="P266" s="61" t="e">
        <f t="shared" si="5"/>
        <v>#DIV/0!</v>
      </c>
      <c r="Q266" s="62" t="e">
        <f t="shared" si="6"/>
        <v>#DIV/0!</v>
      </c>
      <c r="R266" s="61">
        <f t="shared" si="7"/>
        <v>0</v>
      </c>
      <c r="S266" s="59">
        <f t="shared" si="8"/>
        <v>0</v>
      </c>
      <c r="T266" s="63">
        <f t="shared" si="184"/>
        <v>109.9</v>
      </c>
      <c r="U266" s="64" t="e">
        <f t="shared" si="10"/>
        <v>#DIV/0!</v>
      </c>
      <c r="V266" s="65"/>
      <c r="W266" s="65"/>
      <c r="X266" s="65"/>
      <c r="Y266" s="65"/>
      <c r="Z266" s="66"/>
    </row>
    <row r="267" spans="1:26" ht="14" x14ac:dyDescent="0.2">
      <c r="A267" s="81">
        <f t="shared" si="185"/>
        <v>0</v>
      </c>
      <c r="B267" s="95" t="s">
        <v>81</v>
      </c>
      <c r="C267" s="134"/>
      <c r="D267" s="135">
        <f t="shared" ref="D267:F267" si="186">SUM(D259:D266)</f>
        <v>59560.200000000004</v>
      </c>
      <c r="E267" s="136">
        <f t="shared" si="186"/>
        <v>994</v>
      </c>
      <c r="F267" s="136">
        <f t="shared" si="186"/>
        <v>892</v>
      </c>
      <c r="G267" s="137">
        <f t="shared" si="1"/>
        <v>1.1143497757847534</v>
      </c>
      <c r="H267" s="138">
        <f t="shared" si="2"/>
        <v>59.919718309859157</v>
      </c>
      <c r="I267" s="138">
        <f t="shared" si="3"/>
        <v>53.771014821322304</v>
      </c>
      <c r="J267" s="136">
        <f>SUM(J259:J266)</f>
        <v>4255</v>
      </c>
      <c r="K267" s="139">
        <f t="shared" si="4"/>
        <v>0.2336075205640423</v>
      </c>
      <c r="L267" s="135">
        <f t="shared" ref="L267:O267" si="187">SUM(L259:L266)</f>
        <v>7892.0499999999993</v>
      </c>
      <c r="M267" s="256">
        <f t="shared" si="187"/>
        <v>917868</v>
      </c>
      <c r="N267" s="136">
        <f t="shared" si="187"/>
        <v>301</v>
      </c>
      <c r="O267" s="135">
        <f t="shared" si="187"/>
        <v>20613.650000000001</v>
      </c>
      <c r="P267" s="258">
        <f t="shared" si="5"/>
        <v>0.38285553504595249</v>
      </c>
      <c r="Q267" s="306">
        <f t="shared" si="6"/>
        <v>2.6119512674146774</v>
      </c>
      <c r="R267" s="258">
        <f t="shared" si="7"/>
        <v>0.13250543147941071</v>
      </c>
      <c r="S267" s="139">
        <f t="shared" si="8"/>
        <v>0.3460977296919755</v>
      </c>
      <c r="T267" s="261">
        <f>SUM(T259:T266)</f>
        <v>38946.549999999996</v>
      </c>
      <c r="U267" s="307">
        <f t="shared" si="10"/>
        <v>26.219435215946842</v>
      </c>
      <c r="V267" s="145">
        <f t="shared" ref="V267:W267" si="188">IFERROR((D267-#REF!)/D267,)</f>
        <v>0</v>
      </c>
      <c r="W267" s="145">
        <f t="shared" si="188"/>
        <v>0</v>
      </c>
      <c r="X267" s="145">
        <f t="shared" ref="X267:Y267" si="189">IFERROR((D267-#REF!)/D267,)</f>
        <v>0</v>
      </c>
      <c r="Y267" s="143">
        <f t="shared" si="189"/>
        <v>0</v>
      </c>
      <c r="Z267" s="67"/>
    </row>
    <row r="268" spans="1:26" ht="14" hidden="1" outlineLevel="1" x14ac:dyDescent="0.2">
      <c r="A268" s="52" t="str">
        <f t="shared" si="185"/>
        <v>7-2025</v>
      </c>
      <c r="B268" s="53">
        <v>45851</v>
      </c>
      <c r="C268" s="54" t="s">
        <v>32</v>
      </c>
      <c r="D268" s="55">
        <v>0</v>
      </c>
      <c r="E268" s="56">
        <v>0</v>
      </c>
      <c r="F268" s="56">
        <v>0</v>
      </c>
      <c r="G268" s="57" t="e">
        <f t="shared" ref="G268:G475" si="190">E268/F268</f>
        <v>#DIV/0!</v>
      </c>
      <c r="H268" s="58" t="e">
        <f t="shared" ref="H268:H475" si="191">D268/E268</f>
        <v>#DIV/0!</v>
      </c>
      <c r="I268" s="58" t="e">
        <f t="shared" ref="I268:I475" si="192">H268/G268</f>
        <v>#DIV/0!</v>
      </c>
      <c r="J268" s="56">
        <v>0</v>
      </c>
      <c r="K268" s="59" t="e">
        <f t="shared" ref="K268:K475" si="193">E268/J268</f>
        <v>#DIV/0!</v>
      </c>
      <c r="L268" s="55">
        <v>0</v>
      </c>
      <c r="M268" s="89">
        <v>0</v>
      </c>
      <c r="N268" s="56">
        <v>0</v>
      </c>
      <c r="O268" s="60">
        <v>0</v>
      </c>
      <c r="P268" s="61" t="e">
        <f t="shared" ref="P268:P475" si="194">L268/O268</f>
        <v>#DIV/0!</v>
      </c>
      <c r="Q268" s="62" t="e">
        <f t="shared" ref="Q268:Q475" si="195">O268/L268</f>
        <v>#DIV/0!</v>
      </c>
      <c r="R268" s="61" t="e">
        <f t="shared" ref="R268:R475" si="196">L268/D268</f>
        <v>#DIV/0!</v>
      </c>
      <c r="S268" s="59" t="e">
        <f t="shared" ref="S268:S475" si="197">O268/D268</f>
        <v>#DIV/0!</v>
      </c>
      <c r="T268" s="63">
        <f t="shared" ref="T268:T275" si="198">D268-O268</f>
        <v>0</v>
      </c>
      <c r="U268" s="64" t="e">
        <f t="shared" ref="U268:U475" si="199">L268/N268</f>
        <v>#DIV/0!</v>
      </c>
      <c r="V268" s="65"/>
      <c r="W268" s="65"/>
      <c r="X268" s="65"/>
      <c r="Y268" s="65"/>
      <c r="Z268" s="66"/>
    </row>
    <row r="269" spans="1:26" ht="14" hidden="1" outlineLevel="1" x14ac:dyDescent="0.2">
      <c r="A269" s="67">
        <f t="shared" si="185"/>
        <v>0</v>
      </c>
      <c r="B269" s="68"/>
      <c r="C269" s="54" t="s">
        <v>33</v>
      </c>
      <c r="D269" s="69">
        <v>9732.25</v>
      </c>
      <c r="E269" s="56">
        <v>155</v>
      </c>
      <c r="F269" s="56">
        <v>149</v>
      </c>
      <c r="G269" s="57">
        <f t="shared" si="190"/>
        <v>1.0402684563758389</v>
      </c>
      <c r="H269" s="58">
        <f t="shared" si="191"/>
        <v>62.788709677419355</v>
      </c>
      <c r="I269" s="58">
        <f t="shared" si="192"/>
        <v>60.358178980228935</v>
      </c>
      <c r="J269" s="89">
        <v>702</v>
      </c>
      <c r="K269" s="59">
        <f t="shared" si="193"/>
        <v>0.22079772079772081</v>
      </c>
      <c r="L269" s="69">
        <v>984.33</v>
      </c>
      <c r="M269" s="89">
        <v>115045</v>
      </c>
      <c r="N269" s="56">
        <v>40</v>
      </c>
      <c r="O269" s="70">
        <v>2792.8</v>
      </c>
      <c r="P269" s="61">
        <f t="shared" si="194"/>
        <v>0.35245273560584361</v>
      </c>
      <c r="Q269" s="62">
        <f t="shared" si="195"/>
        <v>2.8372598620381377</v>
      </c>
      <c r="R269" s="61">
        <f t="shared" si="196"/>
        <v>0.10114105165814689</v>
      </c>
      <c r="S269" s="59">
        <f t="shared" si="197"/>
        <v>0.28696344627398601</v>
      </c>
      <c r="T269" s="71">
        <f t="shared" si="198"/>
        <v>6939.45</v>
      </c>
      <c r="U269" s="64">
        <f t="shared" si="199"/>
        <v>24.608250000000002</v>
      </c>
      <c r="V269" s="65"/>
      <c r="W269" s="65"/>
      <c r="X269" s="65"/>
      <c r="Y269" s="65"/>
      <c r="Z269" s="66"/>
    </row>
    <row r="270" spans="1:26" ht="14" hidden="1" outlineLevel="1" x14ac:dyDescent="0.2">
      <c r="A270" s="67">
        <f t="shared" si="185"/>
        <v>0</v>
      </c>
      <c r="B270" s="68"/>
      <c r="C270" s="54" t="s">
        <v>34</v>
      </c>
      <c r="D270" s="72">
        <v>1897.25</v>
      </c>
      <c r="E270" s="56">
        <v>55</v>
      </c>
      <c r="F270" s="56">
        <v>30</v>
      </c>
      <c r="G270" s="57">
        <f t="shared" si="190"/>
        <v>1.8333333333333333</v>
      </c>
      <c r="H270" s="58">
        <f t="shared" si="191"/>
        <v>34.495454545454542</v>
      </c>
      <c r="I270" s="58">
        <f t="shared" si="192"/>
        <v>18.815702479338842</v>
      </c>
      <c r="J270" s="56">
        <v>176</v>
      </c>
      <c r="K270" s="59">
        <f t="shared" si="193"/>
        <v>0.3125</v>
      </c>
      <c r="L270" s="72">
        <v>117.58</v>
      </c>
      <c r="M270" s="89">
        <v>8190</v>
      </c>
      <c r="N270" s="56">
        <v>13</v>
      </c>
      <c r="O270" s="73">
        <v>953.6</v>
      </c>
      <c r="P270" s="61">
        <f t="shared" si="194"/>
        <v>0.12330117449664429</v>
      </c>
      <c r="Q270" s="62">
        <f t="shared" si="195"/>
        <v>8.1102228270113965</v>
      </c>
      <c r="R270" s="61">
        <f t="shared" si="196"/>
        <v>6.1973909606008695E-2</v>
      </c>
      <c r="S270" s="59">
        <f t="shared" si="197"/>
        <v>0.50262221636579263</v>
      </c>
      <c r="T270" s="74">
        <f t="shared" si="198"/>
        <v>943.65</v>
      </c>
      <c r="U270" s="64">
        <f t="shared" si="199"/>
        <v>9.0446153846153852</v>
      </c>
      <c r="V270" s="65"/>
      <c r="W270" s="65"/>
      <c r="X270" s="65"/>
      <c r="Y270" s="65"/>
      <c r="Z270" s="66"/>
    </row>
    <row r="271" spans="1:26" ht="14" hidden="1" outlineLevel="1" x14ac:dyDescent="0.2">
      <c r="A271" s="67">
        <f t="shared" si="185"/>
        <v>0</v>
      </c>
      <c r="B271" s="68"/>
      <c r="C271" s="54" t="s">
        <v>35</v>
      </c>
      <c r="D271" s="75">
        <v>11180.9</v>
      </c>
      <c r="E271" s="56">
        <v>182</v>
      </c>
      <c r="F271" s="56">
        <v>164</v>
      </c>
      <c r="G271" s="57">
        <f t="shared" si="190"/>
        <v>1.1097560975609757</v>
      </c>
      <c r="H271" s="58">
        <f t="shared" si="191"/>
        <v>61.433516483516485</v>
      </c>
      <c r="I271" s="58">
        <f t="shared" si="192"/>
        <v>55.357674193937925</v>
      </c>
      <c r="J271" s="89">
        <v>871</v>
      </c>
      <c r="K271" s="59">
        <f t="shared" si="193"/>
        <v>0.20895522388059701</v>
      </c>
      <c r="L271" s="75">
        <v>1698.36</v>
      </c>
      <c r="M271" s="89">
        <v>228595</v>
      </c>
      <c r="N271" s="56">
        <v>60</v>
      </c>
      <c r="O271" s="76">
        <v>3961.85</v>
      </c>
      <c r="P271" s="61">
        <f t="shared" si="194"/>
        <v>0.4286785213978318</v>
      </c>
      <c r="Q271" s="62">
        <f t="shared" si="195"/>
        <v>2.3327504180503547</v>
      </c>
      <c r="R271" s="61">
        <f t="shared" si="196"/>
        <v>0.15189832661055908</v>
      </c>
      <c r="S271" s="59">
        <f t="shared" si="197"/>
        <v>0.354340884901931</v>
      </c>
      <c r="T271" s="77">
        <f t="shared" si="198"/>
        <v>7219.0499999999993</v>
      </c>
      <c r="U271" s="64">
        <f t="shared" si="199"/>
        <v>28.305999999999997</v>
      </c>
      <c r="V271" s="65"/>
      <c r="W271" s="65"/>
      <c r="X271" s="65"/>
      <c r="Y271" s="65"/>
      <c r="Z271" s="66"/>
    </row>
    <row r="272" spans="1:26" ht="14" hidden="1" outlineLevel="1" x14ac:dyDescent="0.2">
      <c r="A272" s="67"/>
      <c r="B272" s="68"/>
      <c r="C272" s="54" t="s">
        <v>36</v>
      </c>
      <c r="D272" s="78">
        <v>29985.55</v>
      </c>
      <c r="E272" s="56">
        <v>499</v>
      </c>
      <c r="F272" s="56">
        <v>446</v>
      </c>
      <c r="G272" s="57">
        <f t="shared" si="190"/>
        <v>1.1188340807174888</v>
      </c>
      <c r="H272" s="58">
        <f t="shared" si="191"/>
        <v>60.091282565130257</v>
      </c>
      <c r="I272" s="58">
        <f t="shared" si="192"/>
        <v>53.708841731559311</v>
      </c>
      <c r="J272" s="89">
        <v>1635</v>
      </c>
      <c r="K272" s="59">
        <f t="shared" si="193"/>
        <v>0.30519877675840978</v>
      </c>
      <c r="L272" s="78">
        <v>3957.93</v>
      </c>
      <c r="M272" s="89">
        <v>290293</v>
      </c>
      <c r="N272" s="56">
        <v>137</v>
      </c>
      <c r="O272" s="79">
        <v>9818.5</v>
      </c>
      <c r="P272" s="61">
        <f t="shared" si="194"/>
        <v>0.40310943626826906</v>
      </c>
      <c r="Q272" s="62">
        <f t="shared" si="195"/>
        <v>2.4807159297915833</v>
      </c>
      <c r="R272" s="61">
        <f t="shared" si="196"/>
        <v>0.1319945773881086</v>
      </c>
      <c r="S272" s="59">
        <f t="shared" si="197"/>
        <v>0.3274410507727889</v>
      </c>
      <c r="T272" s="80">
        <f t="shared" si="198"/>
        <v>20167.05</v>
      </c>
      <c r="U272" s="64">
        <f t="shared" si="199"/>
        <v>28.89</v>
      </c>
      <c r="V272" s="65"/>
      <c r="W272" s="65"/>
      <c r="X272" s="65"/>
      <c r="Y272" s="65"/>
      <c r="Z272" s="66"/>
    </row>
    <row r="273" spans="1:26" ht="14" hidden="1" outlineLevel="1" x14ac:dyDescent="0.2">
      <c r="A273" s="81"/>
      <c r="B273" s="82"/>
      <c r="C273" s="83" t="s">
        <v>37</v>
      </c>
      <c r="D273" s="55">
        <v>0</v>
      </c>
      <c r="E273" s="56">
        <v>0</v>
      </c>
      <c r="F273" s="56">
        <v>0</v>
      </c>
      <c r="G273" s="57" t="e">
        <f t="shared" si="190"/>
        <v>#DIV/0!</v>
      </c>
      <c r="H273" s="58" t="e">
        <f t="shared" si="191"/>
        <v>#DIV/0!</v>
      </c>
      <c r="I273" s="58" t="e">
        <f t="shared" si="192"/>
        <v>#DIV/0!</v>
      </c>
      <c r="J273" s="56">
        <v>0</v>
      </c>
      <c r="K273" s="59" t="e">
        <f t="shared" si="193"/>
        <v>#DIV/0!</v>
      </c>
      <c r="L273" s="55">
        <v>0</v>
      </c>
      <c r="M273" s="89">
        <v>0</v>
      </c>
      <c r="N273" s="56">
        <v>0</v>
      </c>
      <c r="O273" s="60">
        <v>0</v>
      </c>
      <c r="P273" s="61" t="e">
        <f t="shared" si="194"/>
        <v>#DIV/0!</v>
      </c>
      <c r="Q273" s="62" t="e">
        <f t="shared" si="195"/>
        <v>#DIV/0!</v>
      </c>
      <c r="R273" s="61" t="e">
        <f t="shared" si="196"/>
        <v>#DIV/0!</v>
      </c>
      <c r="S273" s="59" t="e">
        <f t="shared" si="197"/>
        <v>#DIV/0!</v>
      </c>
      <c r="T273" s="63">
        <f t="shared" si="198"/>
        <v>0</v>
      </c>
      <c r="U273" s="64" t="e">
        <f t="shared" si="199"/>
        <v>#DIV/0!</v>
      </c>
      <c r="V273" s="84"/>
      <c r="W273" s="84"/>
      <c r="X273" s="84"/>
      <c r="Y273" s="85"/>
      <c r="Z273" s="86"/>
    </row>
    <row r="274" spans="1:26" ht="14" hidden="1" outlineLevel="1" x14ac:dyDescent="0.2">
      <c r="A274" s="81"/>
      <c r="B274" s="82"/>
      <c r="C274" s="83" t="s">
        <v>39</v>
      </c>
      <c r="D274" s="90">
        <v>222</v>
      </c>
      <c r="E274" s="56">
        <v>3</v>
      </c>
      <c r="F274" s="56">
        <v>3</v>
      </c>
      <c r="G274" s="57">
        <f t="shared" si="190"/>
        <v>1</v>
      </c>
      <c r="H274" s="58">
        <f t="shared" si="191"/>
        <v>74</v>
      </c>
      <c r="I274" s="58">
        <f t="shared" si="192"/>
        <v>74</v>
      </c>
      <c r="J274" s="56">
        <v>203</v>
      </c>
      <c r="K274" s="59">
        <f t="shared" si="193"/>
        <v>1.4778325123152709E-2</v>
      </c>
      <c r="L274" s="90">
        <v>113.81</v>
      </c>
      <c r="M274" s="89">
        <v>42150</v>
      </c>
      <c r="N274" s="56">
        <v>2</v>
      </c>
      <c r="O274" s="91">
        <v>126</v>
      </c>
      <c r="P274" s="61">
        <f t="shared" si="194"/>
        <v>0.90325396825396831</v>
      </c>
      <c r="Q274" s="62">
        <f t="shared" si="195"/>
        <v>1.1071083384588349</v>
      </c>
      <c r="R274" s="61">
        <f t="shared" si="196"/>
        <v>0.51265765765765769</v>
      </c>
      <c r="S274" s="59">
        <f t="shared" si="197"/>
        <v>0.56756756756756754</v>
      </c>
      <c r="T274" s="63">
        <f t="shared" si="198"/>
        <v>96</v>
      </c>
      <c r="U274" s="64">
        <f t="shared" si="199"/>
        <v>56.905000000000001</v>
      </c>
      <c r="V274" s="84"/>
      <c r="W274" s="84"/>
      <c r="X274" s="84"/>
      <c r="Y274" s="85"/>
      <c r="Z274" s="86"/>
    </row>
    <row r="275" spans="1:26" ht="14" hidden="1" outlineLevel="1" x14ac:dyDescent="0.2">
      <c r="A275" s="52" t="str">
        <f t="shared" ref="A275:A280" si="200">IFERROR(IF(B275&gt;0,MONTH(B275)&amp;"-"&amp;YEAR(B275),B275),)</f>
        <v>7-2025</v>
      </c>
      <c r="B275" s="53">
        <v>45857</v>
      </c>
      <c r="C275" s="54" t="s">
        <v>38</v>
      </c>
      <c r="D275" s="87">
        <v>494.55</v>
      </c>
      <c r="E275" s="56">
        <v>9</v>
      </c>
      <c r="F275" s="56">
        <v>6</v>
      </c>
      <c r="G275" s="57">
        <f t="shared" si="190"/>
        <v>1.5</v>
      </c>
      <c r="H275" s="58">
        <f t="shared" si="191"/>
        <v>54.95</v>
      </c>
      <c r="I275" s="58">
        <f t="shared" si="192"/>
        <v>36.633333333333333</v>
      </c>
      <c r="J275" s="56">
        <v>22</v>
      </c>
      <c r="K275" s="59">
        <f t="shared" si="193"/>
        <v>0.40909090909090912</v>
      </c>
      <c r="L275" s="87">
        <v>26.8</v>
      </c>
      <c r="M275" s="89">
        <v>4266</v>
      </c>
      <c r="N275" s="56">
        <v>1</v>
      </c>
      <c r="O275" s="88">
        <v>54.95</v>
      </c>
      <c r="P275" s="61">
        <f t="shared" si="194"/>
        <v>0.48771610555050043</v>
      </c>
      <c r="Q275" s="62">
        <f t="shared" si="195"/>
        <v>2.0503731343283582</v>
      </c>
      <c r="R275" s="61">
        <f t="shared" si="196"/>
        <v>5.419067839450005E-2</v>
      </c>
      <c r="S275" s="59">
        <f t="shared" si="197"/>
        <v>0.11111111111111112</v>
      </c>
      <c r="T275" s="63">
        <f t="shared" si="198"/>
        <v>439.6</v>
      </c>
      <c r="U275" s="64">
        <f t="shared" si="199"/>
        <v>26.8</v>
      </c>
      <c r="V275" s="65"/>
      <c r="W275" s="65"/>
      <c r="X275" s="65"/>
      <c r="Y275" s="65"/>
      <c r="Z275" s="66"/>
    </row>
    <row r="276" spans="1:26" ht="14" collapsed="1" x14ac:dyDescent="0.2">
      <c r="A276" s="81">
        <f t="shared" si="200"/>
        <v>0</v>
      </c>
      <c r="B276" s="95" t="s">
        <v>82</v>
      </c>
      <c r="C276" s="134"/>
      <c r="D276" s="135">
        <f t="shared" ref="D276:F276" si="201">SUM(D268:D275)</f>
        <v>53512.5</v>
      </c>
      <c r="E276" s="136">
        <f t="shared" si="201"/>
        <v>903</v>
      </c>
      <c r="F276" s="136">
        <f t="shared" si="201"/>
        <v>798</v>
      </c>
      <c r="G276" s="137">
        <f t="shared" si="190"/>
        <v>1.131578947368421</v>
      </c>
      <c r="H276" s="138">
        <f t="shared" si="191"/>
        <v>59.260797342192689</v>
      </c>
      <c r="I276" s="138">
        <f t="shared" si="192"/>
        <v>52.370006953565635</v>
      </c>
      <c r="J276" s="136">
        <f>SUM(J268:J275)</f>
        <v>3609</v>
      </c>
      <c r="K276" s="139">
        <f t="shared" si="193"/>
        <v>0.25020781379883622</v>
      </c>
      <c r="L276" s="135">
        <f t="shared" ref="L276:O276" si="202">SUM(L268:L275)</f>
        <v>6898.81</v>
      </c>
      <c r="M276" s="256">
        <f t="shared" si="202"/>
        <v>688539</v>
      </c>
      <c r="N276" s="136">
        <f t="shared" si="202"/>
        <v>253</v>
      </c>
      <c r="O276" s="135">
        <f t="shared" si="202"/>
        <v>17707.7</v>
      </c>
      <c r="P276" s="258">
        <f t="shared" si="194"/>
        <v>0.3895937925309329</v>
      </c>
      <c r="Q276" s="306">
        <f t="shared" si="195"/>
        <v>2.566776009195789</v>
      </c>
      <c r="R276" s="258">
        <f t="shared" si="196"/>
        <v>0.12891959822471385</v>
      </c>
      <c r="S276" s="139">
        <f t="shared" si="197"/>
        <v>0.33090773183835553</v>
      </c>
      <c r="T276" s="261">
        <f>SUM(T268:T275)</f>
        <v>35804.799999999996</v>
      </c>
      <c r="U276" s="307">
        <f t="shared" si="199"/>
        <v>27.268023715415023</v>
      </c>
      <c r="V276" s="145">
        <f t="shared" ref="V276:W276" si="203">IFERROR((D276-#REF!)/D276,)</f>
        <v>0</v>
      </c>
      <c r="W276" s="145">
        <f t="shared" si="203"/>
        <v>0</v>
      </c>
      <c r="X276" s="145">
        <f t="shared" ref="X276:Y276" si="204">IFERROR((D276-#REF!)/D276,)</f>
        <v>0</v>
      </c>
      <c r="Y276" s="143">
        <f t="shared" si="204"/>
        <v>0</v>
      </c>
      <c r="Z276" s="67"/>
    </row>
    <row r="277" spans="1:26" ht="14" hidden="1" outlineLevel="1" x14ac:dyDescent="0.2">
      <c r="A277" s="52" t="str">
        <f t="shared" si="200"/>
        <v>7-2025</v>
      </c>
      <c r="B277" s="53">
        <v>45858</v>
      </c>
      <c r="C277" s="54" t="s">
        <v>32</v>
      </c>
      <c r="D277" s="55">
        <v>0</v>
      </c>
      <c r="E277" s="56">
        <v>0</v>
      </c>
      <c r="F277" s="56">
        <v>0</v>
      </c>
      <c r="G277" s="57" t="e">
        <f t="shared" si="190"/>
        <v>#DIV/0!</v>
      </c>
      <c r="H277" s="58" t="e">
        <f t="shared" si="191"/>
        <v>#DIV/0!</v>
      </c>
      <c r="I277" s="58" t="e">
        <f t="shared" si="192"/>
        <v>#DIV/0!</v>
      </c>
      <c r="J277" s="56">
        <v>0</v>
      </c>
      <c r="K277" s="59" t="e">
        <f t="shared" si="193"/>
        <v>#DIV/0!</v>
      </c>
      <c r="L277" s="55">
        <v>0</v>
      </c>
      <c r="M277" s="89">
        <v>0</v>
      </c>
      <c r="N277" s="56">
        <v>0</v>
      </c>
      <c r="O277" s="60">
        <v>0</v>
      </c>
      <c r="P277" s="61" t="e">
        <f t="shared" si="194"/>
        <v>#DIV/0!</v>
      </c>
      <c r="Q277" s="62" t="e">
        <f t="shared" si="195"/>
        <v>#DIV/0!</v>
      </c>
      <c r="R277" s="61" t="e">
        <f t="shared" si="196"/>
        <v>#DIV/0!</v>
      </c>
      <c r="S277" s="59" t="e">
        <f t="shared" si="197"/>
        <v>#DIV/0!</v>
      </c>
      <c r="T277" s="63">
        <f t="shared" ref="T277:T284" si="205">D277-O277</f>
        <v>0</v>
      </c>
      <c r="U277" s="64" t="e">
        <f t="shared" si="199"/>
        <v>#DIV/0!</v>
      </c>
      <c r="V277" s="65"/>
      <c r="W277" s="65"/>
      <c r="X277" s="65"/>
      <c r="Y277" s="65"/>
      <c r="Z277" s="66"/>
    </row>
    <row r="278" spans="1:26" ht="14" hidden="1" outlineLevel="1" x14ac:dyDescent="0.2">
      <c r="A278" s="67">
        <f t="shared" si="200"/>
        <v>0</v>
      </c>
      <c r="B278" s="68"/>
      <c r="C278" s="54" t="s">
        <v>33</v>
      </c>
      <c r="D278" s="69">
        <v>10291.85</v>
      </c>
      <c r="E278" s="56">
        <v>163</v>
      </c>
      <c r="F278" s="56">
        <v>149</v>
      </c>
      <c r="G278" s="57">
        <f t="shared" si="190"/>
        <v>1.0939597315436242</v>
      </c>
      <c r="H278" s="58">
        <f t="shared" si="191"/>
        <v>63.140184049079757</v>
      </c>
      <c r="I278" s="58">
        <f t="shared" si="192"/>
        <v>57.717100756520757</v>
      </c>
      <c r="J278" s="89">
        <v>650</v>
      </c>
      <c r="K278" s="59">
        <f t="shared" si="193"/>
        <v>0.25076923076923074</v>
      </c>
      <c r="L278" s="69">
        <v>908.39</v>
      </c>
      <c r="M278" s="89">
        <v>106882</v>
      </c>
      <c r="N278" s="56">
        <v>47</v>
      </c>
      <c r="O278" s="70">
        <v>3147.45</v>
      </c>
      <c r="P278" s="61">
        <f t="shared" si="194"/>
        <v>0.2886114155903986</v>
      </c>
      <c r="Q278" s="62">
        <f t="shared" si="195"/>
        <v>3.4648664120036545</v>
      </c>
      <c r="R278" s="61">
        <f t="shared" si="196"/>
        <v>8.8263043087491555E-2</v>
      </c>
      <c r="S278" s="59">
        <f t="shared" si="197"/>
        <v>0.30581965341508083</v>
      </c>
      <c r="T278" s="71">
        <f t="shared" si="205"/>
        <v>7144.4000000000005</v>
      </c>
      <c r="U278" s="64">
        <f t="shared" si="199"/>
        <v>19.327446808510636</v>
      </c>
      <c r="V278" s="65"/>
      <c r="W278" s="65"/>
      <c r="X278" s="65"/>
      <c r="Y278" s="65"/>
      <c r="Z278" s="66"/>
    </row>
    <row r="279" spans="1:26" ht="14" hidden="1" outlineLevel="1" x14ac:dyDescent="0.2">
      <c r="A279" s="67">
        <f t="shared" si="200"/>
        <v>0</v>
      </c>
      <c r="B279" s="68"/>
      <c r="C279" s="54" t="s">
        <v>34</v>
      </c>
      <c r="D279" s="72">
        <v>489.3</v>
      </c>
      <c r="E279" s="56">
        <v>14</v>
      </c>
      <c r="F279" s="56">
        <v>12</v>
      </c>
      <c r="G279" s="57">
        <f t="shared" si="190"/>
        <v>1.1666666666666667</v>
      </c>
      <c r="H279" s="58">
        <f t="shared" si="191"/>
        <v>34.950000000000003</v>
      </c>
      <c r="I279" s="58">
        <f t="shared" si="192"/>
        <v>29.957142857142859</v>
      </c>
      <c r="J279" s="56">
        <v>113</v>
      </c>
      <c r="K279" s="59">
        <f t="shared" si="193"/>
        <v>0.12389380530973451</v>
      </c>
      <c r="L279" s="72">
        <v>44.14</v>
      </c>
      <c r="M279" s="89">
        <v>3874</v>
      </c>
      <c r="N279" s="56">
        <v>5</v>
      </c>
      <c r="O279" s="73">
        <v>244.65</v>
      </c>
      <c r="P279" s="61">
        <f t="shared" si="194"/>
        <v>0.18042100960555896</v>
      </c>
      <c r="Q279" s="62">
        <f t="shared" si="195"/>
        <v>5.5425917535115543</v>
      </c>
      <c r="R279" s="61">
        <f t="shared" si="196"/>
        <v>9.0210504802779479E-2</v>
      </c>
      <c r="S279" s="59">
        <f t="shared" si="197"/>
        <v>0.5</v>
      </c>
      <c r="T279" s="74">
        <f t="shared" si="205"/>
        <v>244.65</v>
      </c>
      <c r="U279" s="64">
        <f t="shared" si="199"/>
        <v>8.8279999999999994</v>
      </c>
      <c r="V279" s="65"/>
      <c r="W279" s="65"/>
      <c r="X279" s="65"/>
      <c r="Y279" s="65"/>
      <c r="Z279" s="66"/>
    </row>
    <row r="280" spans="1:26" ht="14" hidden="1" outlineLevel="1" x14ac:dyDescent="0.2">
      <c r="A280" s="67">
        <f t="shared" si="200"/>
        <v>0</v>
      </c>
      <c r="B280" s="68"/>
      <c r="C280" s="54" t="s">
        <v>35</v>
      </c>
      <c r="D280" s="75">
        <v>11190.95</v>
      </c>
      <c r="E280" s="56">
        <v>181</v>
      </c>
      <c r="F280" s="56">
        <v>155</v>
      </c>
      <c r="G280" s="57">
        <f t="shared" si="190"/>
        <v>1.167741935483871</v>
      </c>
      <c r="H280" s="58">
        <f t="shared" si="191"/>
        <v>61.828453038674034</v>
      </c>
      <c r="I280" s="58">
        <f t="shared" si="192"/>
        <v>52.947017795549591</v>
      </c>
      <c r="J280" s="89">
        <v>661</v>
      </c>
      <c r="K280" s="59">
        <f t="shared" si="193"/>
        <v>0.27382753403933435</v>
      </c>
      <c r="L280" s="75">
        <v>1401.62</v>
      </c>
      <c r="M280" s="89">
        <v>222795</v>
      </c>
      <c r="N280" s="56">
        <v>49</v>
      </c>
      <c r="O280" s="76">
        <v>3786.9</v>
      </c>
      <c r="P280" s="61">
        <f t="shared" si="194"/>
        <v>0.37012331986585328</v>
      </c>
      <c r="Q280" s="62">
        <f t="shared" si="195"/>
        <v>2.7018022003110689</v>
      </c>
      <c r="R280" s="61">
        <f t="shared" si="196"/>
        <v>0.12524584597375557</v>
      </c>
      <c r="S280" s="59">
        <f t="shared" si="197"/>
        <v>0.33838950223171399</v>
      </c>
      <c r="T280" s="77">
        <f t="shared" si="205"/>
        <v>7404.0500000000011</v>
      </c>
      <c r="U280" s="64">
        <f t="shared" si="199"/>
        <v>28.604489795918365</v>
      </c>
      <c r="V280" s="65"/>
      <c r="W280" s="65"/>
      <c r="X280" s="65"/>
      <c r="Y280" s="65"/>
      <c r="Z280" s="66"/>
    </row>
    <row r="281" spans="1:26" ht="14" hidden="1" outlineLevel="1" x14ac:dyDescent="0.2">
      <c r="A281" s="67"/>
      <c r="B281" s="68"/>
      <c r="C281" s="54" t="s">
        <v>36</v>
      </c>
      <c r="D281" s="78">
        <v>32899.5</v>
      </c>
      <c r="E281" s="56">
        <v>546</v>
      </c>
      <c r="F281" s="56">
        <v>485</v>
      </c>
      <c r="G281" s="57">
        <f t="shared" si="190"/>
        <v>1.1257731958762887</v>
      </c>
      <c r="H281" s="58">
        <f t="shared" si="191"/>
        <v>60.255494505494504</v>
      </c>
      <c r="I281" s="58">
        <f t="shared" si="192"/>
        <v>53.52365354425794</v>
      </c>
      <c r="J281" s="89">
        <v>1432</v>
      </c>
      <c r="K281" s="59">
        <f t="shared" si="193"/>
        <v>0.38128491620111732</v>
      </c>
      <c r="L281" s="78">
        <v>3816.01</v>
      </c>
      <c r="M281" s="89">
        <v>255967</v>
      </c>
      <c r="N281" s="56">
        <v>151</v>
      </c>
      <c r="O281" s="79">
        <v>10774.65</v>
      </c>
      <c r="P281" s="61">
        <f t="shared" si="194"/>
        <v>0.35416556454269982</v>
      </c>
      <c r="Q281" s="62">
        <f t="shared" si="195"/>
        <v>2.8235381982751613</v>
      </c>
      <c r="R281" s="61">
        <f t="shared" si="196"/>
        <v>0.11598990866122585</v>
      </c>
      <c r="S281" s="59">
        <f t="shared" si="197"/>
        <v>0.32750193771941821</v>
      </c>
      <c r="T281" s="80">
        <f t="shared" si="205"/>
        <v>22124.85</v>
      </c>
      <c r="U281" s="64">
        <f t="shared" si="199"/>
        <v>25.271589403973511</v>
      </c>
      <c r="V281" s="65"/>
      <c r="W281" s="65"/>
      <c r="X281" s="65"/>
      <c r="Y281" s="65"/>
      <c r="Z281" s="66"/>
    </row>
    <row r="282" spans="1:26" ht="14" hidden="1" outlineLevel="1" x14ac:dyDescent="0.2">
      <c r="A282" s="81"/>
      <c r="B282" s="82"/>
      <c r="C282" s="83" t="s">
        <v>37</v>
      </c>
      <c r="D282" s="55">
        <v>0</v>
      </c>
      <c r="E282" s="56">
        <v>0</v>
      </c>
      <c r="F282" s="56">
        <v>0</v>
      </c>
      <c r="G282" s="57" t="e">
        <f t="shared" si="190"/>
        <v>#DIV/0!</v>
      </c>
      <c r="H282" s="58" t="e">
        <f t="shared" si="191"/>
        <v>#DIV/0!</v>
      </c>
      <c r="I282" s="58" t="e">
        <f t="shared" si="192"/>
        <v>#DIV/0!</v>
      </c>
      <c r="J282" s="56">
        <v>0</v>
      </c>
      <c r="K282" s="59" t="e">
        <f t="shared" si="193"/>
        <v>#DIV/0!</v>
      </c>
      <c r="L282" s="55">
        <v>0</v>
      </c>
      <c r="M282" s="89">
        <v>0</v>
      </c>
      <c r="N282" s="56">
        <v>0</v>
      </c>
      <c r="O282" s="60">
        <v>0</v>
      </c>
      <c r="P282" s="61" t="e">
        <f t="shared" si="194"/>
        <v>#DIV/0!</v>
      </c>
      <c r="Q282" s="62" t="e">
        <f t="shared" si="195"/>
        <v>#DIV/0!</v>
      </c>
      <c r="R282" s="61" t="e">
        <f t="shared" si="196"/>
        <v>#DIV/0!</v>
      </c>
      <c r="S282" s="59" t="e">
        <f t="shared" si="197"/>
        <v>#DIV/0!</v>
      </c>
      <c r="T282" s="63">
        <f t="shared" si="205"/>
        <v>0</v>
      </c>
      <c r="U282" s="64" t="e">
        <f t="shared" si="199"/>
        <v>#DIV/0!</v>
      </c>
      <c r="V282" s="84"/>
      <c r="W282" s="84"/>
      <c r="X282" s="84"/>
      <c r="Y282" s="85"/>
      <c r="Z282" s="86"/>
    </row>
    <row r="283" spans="1:26" ht="14" hidden="1" outlineLevel="1" x14ac:dyDescent="0.2">
      <c r="A283" s="81"/>
      <c r="B283" s="82"/>
      <c r="C283" s="83" t="s">
        <v>39</v>
      </c>
      <c r="D283" s="90">
        <v>299.5</v>
      </c>
      <c r="E283" s="56">
        <v>5</v>
      </c>
      <c r="F283" s="56">
        <v>5</v>
      </c>
      <c r="G283" s="57">
        <f t="shared" si="190"/>
        <v>1</v>
      </c>
      <c r="H283" s="58">
        <f t="shared" si="191"/>
        <v>59.9</v>
      </c>
      <c r="I283" s="58">
        <f t="shared" si="192"/>
        <v>59.9</v>
      </c>
      <c r="J283" s="56">
        <v>207</v>
      </c>
      <c r="K283" s="59">
        <f t="shared" si="193"/>
        <v>2.4154589371980676E-2</v>
      </c>
      <c r="L283" s="90">
        <v>147.36000000000001</v>
      </c>
      <c r="M283" s="89">
        <v>50890</v>
      </c>
      <c r="N283" s="56">
        <v>8</v>
      </c>
      <c r="O283" s="91">
        <v>904.45</v>
      </c>
      <c r="P283" s="61">
        <f t="shared" si="194"/>
        <v>0.16292774614406547</v>
      </c>
      <c r="Q283" s="62">
        <f t="shared" si="195"/>
        <v>6.1376900108577628</v>
      </c>
      <c r="R283" s="61">
        <f t="shared" si="196"/>
        <v>0.4920200333889817</v>
      </c>
      <c r="S283" s="59">
        <f t="shared" si="197"/>
        <v>3.0198664440734557</v>
      </c>
      <c r="T283" s="63">
        <f t="shared" si="205"/>
        <v>-604.95000000000005</v>
      </c>
      <c r="U283" s="64">
        <f t="shared" si="199"/>
        <v>18.420000000000002</v>
      </c>
      <c r="V283" s="84"/>
      <c r="W283" s="84"/>
      <c r="X283" s="84"/>
      <c r="Y283" s="85"/>
      <c r="Z283" s="86"/>
    </row>
    <row r="284" spans="1:26" ht="14" hidden="1" outlineLevel="1" x14ac:dyDescent="0.2">
      <c r="A284" s="52" t="str">
        <f t="shared" ref="A284:A289" si="206">IFERROR(IF(B284&gt;0,MONTH(B284)&amp;"-"&amp;YEAR(B284),B284),)</f>
        <v>7-2025</v>
      </c>
      <c r="B284" s="53">
        <v>45864</v>
      </c>
      <c r="C284" s="54" t="s">
        <v>38</v>
      </c>
      <c r="D284" s="87">
        <v>989.1</v>
      </c>
      <c r="E284" s="56">
        <v>18</v>
      </c>
      <c r="F284" s="56">
        <v>12</v>
      </c>
      <c r="G284" s="57">
        <f t="shared" si="190"/>
        <v>1.5</v>
      </c>
      <c r="H284" s="58">
        <f t="shared" si="191"/>
        <v>54.95</v>
      </c>
      <c r="I284" s="58">
        <f t="shared" si="192"/>
        <v>36.633333333333333</v>
      </c>
      <c r="J284" s="56">
        <v>69</v>
      </c>
      <c r="K284" s="59">
        <f t="shared" si="193"/>
        <v>0.2608695652173913</v>
      </c>
      <c r="L284" s="87">
        <v>99.79</v>
      </c>
      <c r="M284" s="89">
        <v>8325</v>
      </c>
      <c r="N284" s="56">
        <v>2</v>
      </c>
      <c r="O284" s="88">
        <v>109.9</v>
      </c>
      <c r="P284" s="61">
        <f t="shared" si="194"/>
        <v>0.90800727934485892</v>
      </c>
      <c r="Q284" s="62">
        <f t="shared" si="195"/>
        <v>1.1013127567892573</v>
      </c>
      <c r="R284" s="61">
        <f t="shared" si="196"/>
        <v>0.10088969770498434</v>
      </c>
      <c r="S284" s="59">
        <f t="shared" si="197"/>
        <v>0.11111111111111112</v>
      </c>
      <c r="T284" s="63">
        <f t="shared" si="205"/>
        <v>879.2</v>
      </c>
      <c r="U284" s="64">
        <f t="shared" si="199"/>
        <v>49.895000000000003</v>
      </c>
      <c r="V284" s="65"/>
      <c r="W284" s="65"/>
      <c r="X284" s="65"/>
      <c r="Y284" s="65"/>
      <c r="Z284" s="66"/>
    </row>
    <row r="285" spans="1:26" ht="14" collapsed="1" x14ac:dyDescent="0.2">
      <c r="A285" s="81">
        <f t="shared" si="206"/>
        <v>0</v>
      </c>
      <c r="B285" s="95" t="s">
        <v>83</v>
      </c>
      <c r="C285" s="134"/>
      <c r="D285" s="135">
        <f t="shared" ref="D285:F285" si="207">SUM(D277:D284)</f>
        <v>56160.2</v>
      </c>
      <c r="E285" s="136">
        <f t="shared" si="207"/>
        <v>927</v>
      </c>
      <c r="F285" s="136">
        <f t="shared" si="207"/>
        <v>818</v>
      </c>
      <c r="G285" s="137">
        <f t="shared" si="190"/>
        <v>1.1332518337408313</v>
      </c>
      <c r="H285" s="138">
        <f t="shared" si="191"/>
        <v>60.582740021574971</v>
      </c>
      <c r="I285" s="138">
        <f t="shared" si="192"/>
        <v>53.459203168984175</v>
      </c>
      <c r="J285" s="136">
        <f>SUM(J277:J284)</f>
        <v>3132</v>
      </c>
      <c r="K285" s="139">
        <f t="shared" si="193"/>
        <v>0.29597701149425287</v>
      </c>
      <c r="L285" s="135">
        <f t="shared" ref="L285:O285" si="208">SUM(L277:L284)</f>
        <v>6417.3099999999995</v>
      </c>
      <c r="M285" s="256">
        <f t="shared" si="208"/>
        <v>648733</v>
      </c>
      <c r="N285" s="136">
        <f t="shared" si="208"/>
        <v>262</v>
      </c>
      <c r="O285" s="135">
        <f t="shared" si="208"/>
        <v>18968.000000000004</v>
      </c>
      <c r="P285" s="258">
        <f t="shared" si="194"/>
        <v>0.33832296499367348</v>
      </c>
      <c r="Q285" s="306">
        <f t="shared" si="195"/>
        <v>2.9557556047627442</v>
      </c>
      <c r="R285" s="258">
        <f t="shared" si="196"/>
        <v>0.11426793351875528</v>
      </c>
      <c r="S285" s="139">
        <f t="shared" si="197"/>
        <v>0.33774808494271752</v>
      </c>
      <c r="T285" s="261">
        <f>SUM(T277:T284)</f>
        <v>37192.199999999997</v>
      </c>
      <c r="U285" s="307">
        <f t="shared" si="199"/>
        <v>24.493549618320611</v>
      </c>
      <c r="V285" s="145">
        <f t="shared" ref="V285:W285" si="209">IFERROR((D285-#REF!)/D285,)</f>
        <v>0</v>
      </c>
      <c r="W285" s="145">
        <f t="shared" si="209"/>
        <v>0</v>
      </c>
      <c r="X285" s="145">
        <f t="shared" ref="X285:Y285" si="210">IFERROR((D285-#REF!)/D285,)</f>
        <v>0</v>
      </c>
      <c r="Y285" s="143">
        <f t="shared" si="210"/>
        <v>0</v>
      </c>
      <c r="Z285" s="67"/>
    </row>
    <row r="286" spans="1:26" ht="14" hidden="1" outlineLevel="1" x14ac:dyDescent="0.2">
      <c r="A286" s="52" t="str">
        <f t="shared" si="206"/>
        <v>7-2025</v>
      </c>
      <c r="B286" s="53">
        <v>45865</v>
      </c>
      <c r="C286" s="54" t="s">
        <v>32</v>
      </c>
      <c r="D286" s="55">
        <v>0</v>
      </c>
      <c r="E286" s="56">
        <v>0</v>
      </c>
      <c r="F286" s="56">
        <v>0</v>
      </c>
      <c r="G286" s="57" t="e">
        <f t="shared" si="190"/>
        <v>#DIV/0!</v>
      </c>
      <c r="H286" s="58" t="e">
        <f t="shared" si="191"/>
        <v>#DIV/0!</v>
      </c>
      <c r="I286" s="58" t="e">
        <f t="shared" si="192"/>
        <v>#DIV/0!</v>
      </c>
      <c r="J286" s="56">
        <v>0</v>
      </c>
      <c r="K286" s="59" t="e">
        <f t="shared" si="193"/>
        <v>#DIV/0!</v>
      </c>
      <c r="L286" s="55">
        <v>0</v>
      </c>
      <c r="M286" s="89">
        <v>0</v>
      </c>
      <c r="N286" s="56">
        <v>0</v>
      </c>
      <c r="O286" s="60">
        <v>0</v>
      </c>
      <c r="P286" s="61" t="e">
        <f t="shared" si="194"/>
        <v>#DIV/0!</v>
      </c>
      <c r="Q286" s="62" t="e">
        <f t="shared" si="195"/>
        <v>#DIV/0!</v>
      </c>
      <c r="R286" s="61" t="e">
        <f t="shared" si="196"/>
        <v>#DIV/0!</v>
      </c>
      <c r="S286" s="59" t="e">
        <f t="shared" si="197"/>
        <v>#DIV/0!</v>
      </c>
      <c r="T286" s="63">
        <f t="shared" ref="T286:T293" si="211">D286-O286</f>
        <v>0</v>
      </c>
      <c r="U286" s="64" t="e">
        <f t="shared" si="199"/>
        <v>#DIV/0!</v>
      </c>
      <c r="V286" s="65"/>
      <c r="W286" s="65"/>
      <c r="X286" s="65"/>
      <c r="Y286" s="65"/>
      <c r="Z286" s="66"/>
    </row>
    <row r="287" spans="1:26" ht="14" hidden="1" outlineLevel="1" x14ac:dyDescent="0.2">
      <c r="A287" s="67">
        <f t="shared" si="206"/>
        <v>0</v>
      </c>
      <c r="B287" s="68"/>
      <c r="C287" s="54" t="s">
        <v>33</v>
      </c>
      <c r="D287" s="69">
        <v>8643.15</v>
      </c>
      <c r="E287" s="56">
        <v>137</v>
      </c>
      <c r="F287" s="56">
        <v>124</v>
      </c>
      <c r="G287" s="57">
        <f t="shared" si="190"/>
        <v>1.1048387096774193</v>
      </c>
      <c r="H287" s="58">
        <f t="shared" si="191"/>
        <v>63.088686131386858</v>
      </c>
      <c r="I287" s="58">
        <f t="shared" si="192"/>
        <v>57.102168469284457</v>
      </c>
      <c r="J287" s="89">
        <v>573</v>
      </c>
      <c r="K287" s="59">
        <f t="shared" si="193"/>
        <v>0.23909249563699825</v>
      </c>
      <c r="L287" s="69">
        <v>806.32</v>
      </c>
      <c r="M287" s="89">
        <v>88146</v>
      </c>
      <c r="N287" s="56">
        <v>31</v>
      </c>
      <c r="O287" s="70">
        <v>2218.1999999999998</v>
      </c>
      <c r="P287" s="61">
        <f t="shared" si="194"/>
        <v>0.36350193850870083</v>
      </c>
      <c r="Q287" s="62">
        <f t="shared" si="195"/>
        <v>2.7510169659688457</v>
      </c>
      <c r="R287" s="61">
        <f t="shared" si="196"/>
        <v>9.32900620722769E-2</v>
      </c>
      <c r="S287" s="59">
        <f t="shared" si="197"/>
        <v>0.25664254351712046</v>
      </c>
      <c r="T287" s="71">
        <f t="shared" si="211"/>
        <v>6424.95</v>
      </c>
      <c r="U287" s="64">
        <f t="shared" si="199"/>
        <v>26.010322580645163</v>
      </c>
      <c r="V287" s="65"/>
      <c r="W287" s="65"/>
      <c r="X287" s="65"/>
      <c r="Y287" s="65"/>
      <c r="Z287" s="66"/>
    </row>
    <row r="288" spans="1:26" ht="14" hidden="1" outlineLevel="1" x14ac:dyDescent="0.2">
      <c r="A288" s="67">
        <f t="shared" si="206"/>
        <v>0</v>
      </c>
      <c r="B288" s="68"/>
      <c r="C288" s="54" t="s">
        <v>34</v>
      </c>
      <c r="D288" s="72">
        <v>0</v>
      </c>
      <c r="E288" s="56">
        <v>0</v>
      </c>
      <c r="F288" s="56">
        <v>0</v>
      </c>
      <c r="G288" s="57" t="e">
        <f t="shared" si="190"/>
        <v>#DIV/0!</v>
      </c>
      <c r="H288" s="58" t="e">
        <f t="shared" si="191"/>
        <v>#DIV/0!</v>
      </c>
      <c r="I288" s="58" t="e">
        <f t="shared" si="192"/>
        <v>#DIV/0!</v>
      </c>
      <c r="J288" s="56">
        <v>91</v>
      </c>
      <c r="K288" s="59">
        <f t="shared" si="193"/>
        <v>0</v>
      </c>
      <c r="L288" s="72">
        <v>0</v>
      </c>
      <c r="M288" s="89">
        <v>0</v>
      </c>
      <c r="N288" s="56">
        <v>0</v>
      </c>
      <c r="O288" s="73">
        <v>0</v>
      </c>
      <c r="P288" s="61" t="e">
        <f t="shared" si="194"/>
        <v>#DIV/0!</v>
      </c>
      <c r="Q288" s="62" t="e">
        <f t="shared" si="195"/>
        <v>#DIV/0!</v>
      </c>
      <c r="R288" s="61" t="e">
        <f t="shared" si="196"/>
        <v>#DIV/0!</v>
      </c>
      <c r="S288" s="59" t="e">
        <f t="shared" si="197"/>
        <v>#DIV/0!</v>
      </c>
      <c r="T288" s="74">
        <f t="shared" si="211"/>
        <v>0</v>
      </c>
      <c r="U288" s="64" t="e">
        <f t="shared" si="199"/>
        <v>#DIV/0!</v>
      </c>
      <c r="V288" s="65"/>
      <c r="W288" s="65"/>
      <c r="X288" s="65"/>
      <c r="Y288" s="65"/>
      <c r="Z288" s="66"/>
    </row>
    <row r="289" spans="1:26" ht="14" hidden="1" outlineLevel="1" x14ac:dyDescent="0.2">
      <c r="A289" s="67">
        <f t="shared" si="206"/>
        <v>0</v>
      </c>
      <c r="B289" s="68"/>
      <c r="C289" s="54" t="s">
        <v>35</v>
      </c>
      <c r="D289" s="75">
        <v>10101.85</v>
      </c>
      <c r="E289" s="56">
        <v>163</v>
      </c>
      <c r="F289" s="56">
        <v>146</v>
      </c>
      <c r="G289" s="57">
        <f t="shared" si="190"/>
        <v>1.1164383561643836</v>
      </c>
      <c r="H289" s="58">
        <f t="shared" si="191"/>
        <v>61.974539877300614</v>
      </c>
      <c r="I289" s="58">
        <f t="shared" si="192"/>
        <v>55.51093755880914</v>
      </c>
      <c r="J289" s="89">
        <v>671</v>
      </c>
      <c r="K289" s="59">
        <f t="shared" si="193"/>
        <v>0.24292101341281669</v>
      </c>
      <c r="L289" s="75">
        <v>1440.41</v>
      </c>
      <c r="M289" s="89">
        <v>196203</v>
      </c>
      <c r="N289" s="56">
        <v>43</v>
      </c>
      <c r="O289" s="76">
        <v>3037.5</v>
      </c>
      <c r="P289" s="61">
        <f t="shared" si="194"/>
        <v>0.4742090534979424</v>
      </c>
      <c r="Q289" s="62">
        <f t="shared" si="195"/>
        <v>2.1087745850139887</v>
      </c>
      <c r="R289" s="61">
        <f t="shared" si="196"/>
        <v>0.14258873374678896</v>
      </c>
      <c r="S289" s="59">
        <f t="shared" si="197"/>
        <v>0.30068749783455506</v>
      </c>
      <c r="T289" s="77">
        <f t="shared" si="211"/>
        <v>7064.35</v>
      </c>
      <c r="U289" s="64">
        <f t="shared" si="199"/>
        <v>33.49790697674419</v>
      </c>
      <c r="V289" s="65"/>
      <c r="W289" s="65"/>
      <c r="X289" s="65"/>
      <c r="Y289" s="65"/>
      <c r="Z289" s="66"/>
    </row>
    <row r="290" spans="1:26" ht="14" hidden="1" outlineLevel="1" x14ac:dyDescent="0.2">
      <c r="A290" s="67"/>
      <c r="B290" s="68"/>
      <c r="C290" s="54" t="s">
        <v>36</v>
      </c>
      <c r="D290" s="78">
        <v>28889.1</v>
      </c>
      <c r="E290" s="56">
        <v>474</v>
      </c>
      <c r="F290" s="56">
        <v>429</v>
      </c>
      <c r="G290" s="57">
        <f t="shared" si="190"/>
        <v>1.1048951048951048</v>
      </c>
      <c r="H290" s="58">
        <f t="shared" si="191"/>
        <v>60.947468354430377</v>
      </c>
      <c r="I290" s="58">
        <f t="shared" si="192"/>
        <v>55.161316295465475</v>
      </c>
      <c r="J290" s="89">
        <v>1518</v>
      </c>
      <c r="K290" s="59">
        <f t="shared" si="193"/>
        <v>0.31225296442687744</v>
      </c>
      <c r="L290" s="78">
        <v>3807.97</v>
      </c>
      <c r="M290" s="89">
        <v>272672</v>
      </c>
      <c r="N290" s="56">
        <v>128</v>
      </c>
      <c r="O290" s="79">
        <v>9351.2000000000007</v>
      </c>
      <c r="P290" s="61">
        <f t="shared" si="194"/>
        <v>0.40721725553939597</v>
      </c>
      <c r="Q290" s="62">
        <f t="shared" si="195"/>
        <v>2.4556916152175572</v>
      </c>
      <c r="R290" s="61">
        <f t="shared" si="196"/>
        <v>0.13181338290220188</v>
      </c>
      <c r="S290" s="59">
        <f t="shared" si="197"/>
        <v>0.32369301916639842</v>
      </c>
      <c r="T290" s="80">
        <f t="shared" si="211"/>
        <v>19537.899999999998</v>
      </c>
      <c r="U290" s="64">
        <f t="shared" si="199"/>
        <v>29.749765624999998</v>
      </c>
      <c r="V290" s="65"/>
      <c r="W290" s="65"/>
      <c r="X290" s="65"/>
      <c r="Y290" s="65"/>
      <c r="Z290" s="66"/>
    </row>
    <row r="291" spans="1:26" ht="14" hidden="1" outlineLevel="1" x14ac:dyDescent="0.2">
      <c r="A291" s="81"/>
      <c r="B291" s="82"/>
      <c r="C291" s="83" t="s">
        <v>37</v>
      </c>
      <c r="D291" s="55">
        <v>0</v>
      </c>
      <c r="E291" s="56">
        <v>0</v>
      </c>
      <c r="F291" s="56">
        <v>0</v>
      </c>
      <c r="G291" s="57" t="e">
        <f t="shared" si="190"/>
        <v>#DIV/0!</v>
      </c>
      <c r="H291" s="58" t="e">
        <f t="shared" si="191"/>
        <v>#DIV/0!</v>
      </c>
      <c r="I291" s="58" t="e">
        <f t="shared" si="192"/>
        <v>#DIV/0!</v>
      </c>
      <c r="J291" s="56">
        <v>0</v>
      </c>
      <c r="K291" s="59" t="e">
        <f t="shared" si="193"/>
        <v>#DIV/0!</v>
      </c>
      <c r="L291" s="55">
        <v>0</v>
      </c>
      <c r="M291" s="89">
        <v>0</v>
      </c>
      <c r="N291" s="56">
        <v>0</v>
      </c>
      <c r="O291" s="60">
        <v>0</v>
      </c>
      <c r="P291" s="61" t="e">
        <f t="shared" si="194"/>
        <v>#DIV/0!</v>
      </c>
      <c r="Q291" s="62" t="e">
        <f t="shared" si="195"/>
        <v>#DIV/0!</v>
      </c>
      <c r="R291" s="61" t="e">
        <f t="shared" si="196"/>
        <v>#DIV/0!</v>
      </c>
      <c r="S291" s="59" t="e">
        <f t="shared" si="197"/>
        <v>#DIV/0!</v>
      </c>
      <c r="T291" s="63">
        <f t="shared" si="211"/>
        <v>0</v>
      </c>
      <c r="U291" s="64" t="e">
        <f t="shared" si="199"/>
        <v>#DIV/0!</v>
      </c>
      <c r="V291" s="84"/>
      <c r="W291" s="84"/>
      <c r="X291" s="84"/>
      <c r="Y291" s="85"/>
      <c r="Z291" s="86"/>
    </row>
    <row r="292" spans="1:26" ht="14" hidden="1" outlineLevel="1" x14ac:dyDescent="0.2">
      <c r="A292" s="81"/>
      <c r="B292" s="82"/>
      <c r="C292" s="83" t="s">
        <v>39</v>
      </c>
      <c r="D292" s="90">
        <v>381</v>
      </c>
      <c r="E292" s="56">
        <v>8</v>
      </c>
      <c r="F292" s="56">
        <v>7</v>
      </c>
      <c r="G292" s="57">
        <f t="shared" si="190"/>
        <v>1.1428571428571428</v>
      </c>
      <c r="H292" s="58">
        <f t="shared" si="191"/>
        <v>47.625</v>
      </c>
      <c r="I292" s="58">
        <f t="shared" si="192"/>
        <v>41.671875</v>
      </c>
      <c r="J292" s="56">
        <v>177</v>
      </c>
      <c r="K292" s="59">
        <f t="shared" si="193"/>
        <v>4.519774011299435E-2</v>
      </c>
      <c r="L292" s="90">
        <v>66.72</v>
      </c>
      <c r="M292" s="89">
        <v>28181</v>
      </c>
      <c r="N292" s="56">
        <v>3</v>
      </c>
      <c r="O292" s="91">
        <v>257</v>
      </c>
      <c r="P292" s="61">
        <f t="shared" si="194"/>
        <v>0.25961089494163425</v>
      </c>
      <c r="Q292" s="62">
        <f t="shared" si="195"/>
        <v>3.851918465227818</v>
      </c>
      <c r="R292" s="61">
        <f t="shared" si="196"/>
        <v>0.17511811023622048</v>
      </c>
      <c r="S292" s="59">
        <f t="shared" si="197"/>
        <v>0.67454068241469811</v>
      </c>
      <c r="T292" s="63">
        <f t="shared" si="211"/>
        <v>124</v>
      </c>
      <c r="U292" s="64">
        <f t="shared" si="199"/>
        <v>22.24</v>
      </c>
      <c r="V292" s="84"/>
      <c r="W292" s="84"/>
      <c r="X292" s="84"/>
      <c r="Y292" s="85"/>
      <c r="Z292" s="86"/>
    </row>
    <row r="293" spans="1:26" ht="14" hidden="1" outlineLevel="1" x14ac:dyDescent="0.2">
      <c r="A293" s="52" t="str">
        <f t="shared" ref="A293:A298" si="212">IFERROR(IF(B293&gt;0,MONTH(B293)&amp;"-"&amp;YEAR(B293),B293),)</f>
        <v>8-2025</v>
      </c>
      <c r="B293" s="53">
        <v>45871</v>
      </c>
      <c r="C293" s="54" t="s">
        <v>38</v>
      </c>
      <c r="D293" s="87">
        <v>1099</v>
      </c>
      <c r="E293" s="56">
        <v>20</v>
      </c>
      <c r="F293" s="56">
        <v>11</v>
      </c>
      <c r="G293" s="57">
        <f t="shared" si="190"/>
        <v>1.8181818181818181</v>
      </c>
      <c r="H293" s="58">
        <f t="shared" si="191"/>
        <v>54.95</v>
      </c>
      <c r="I293" s="58">
        <f t="shared" si="192"/>
        <v>30.222500000000004</v>
      </c>
      <c r="J293" s="56">
        <v>68</v>
      </c>
      <c r="K293" s="59">
        <f t="shared" si="193"/>
        <v>0.29411764705882354</v>
      </c>
      <c r="L293" s="87">
        <v>95.61</v>
      </c>
      <c r="M293" s="89">
        <v>8564</v>
      </c>
      <c r="N293" s="56">
        <v>1</v>
      </c>
      <c r="O293" s="88">
        <v>54.95</v>
      </c>
      <c r="P293" s="61">
        <f t="shared" si="194"/>
        <v>1.7399454049135576</v>
      </c>
      <c r="Q293" s="62">
        <f t="shared" si="195"/>
        <v>0.57473067670745737</v>
      </c>
      <c r="R293" s="61">
        <f t="shared" si="196"/>
        <v>8.6997270245677882E-2</v>
      </c>
      <c r="S293" s="59">
        <f t="shared" si="197"/>
        <v>0.05</v>
      </c>
      <c r="T293" s="63">
        <f t="shared" si="211"/>
        <v>1044.05</v>
      </c>
      <c r="U293" s="64">
        <f t="shared" si="199"/>
        <v>95.61</v>
      </c>
      <c r="V293" s="65"/>
      <c r="W293" s="65"/>
      <c r="X293" s="65"/>
      <c r="Y293" s="65"/>
      <c r="Z293" s="66"/>
    </row>
    <row r="294" spans="1:26" ht="14" collapsed="1" x14ac:dyDescent="0.2">
      <c r="A294" s="81">
        <f t="shared" si="212"/>
        <v>0</v>
      </c>
      <c r="B294" s="95" t="s">
        <v>84</v>
      </c>
      <c r="C294" s="134"/>
      <c r="D294" s="135">
        <f t="shared" ref="D294:F294" si="213">SUM(D286:D293)</f>
        <v>49114.1</v>
      </c>
      <c r="E294" s="136">
        <f t="shared" si="213"/>
        <v>802</v>
      </c>
      <c r="F294" s="136">
        <f t="shared" si="213"/>
        <v>717</v>
      </c>
      <c r="G294" s="137">
        <f t="shared" si="190"/>
        <v>1.1185495118549511</v>
      </c>
      <c r="H294" s="138">
        <f t="shared" si="191"/>
        <v>61.239526184538654</v>
      </c>
      <c r="I294" s="138">
        <f t="shared" si="192"/>
        <v>54.749052711114985</v>
      </c>
      <c r="J294" s="136">
        <f>SUM(J286:J293)</f>
        <v>3098</v>
      </c>
      <c r="K294" s="139">
        <f t="shared" si="193"/>
        <v>0.25887669464170432</v>
      </c>
      <c r="L294" s="135">
        <f t="shared" ref="L294:O294" si="214">SUM(L286:L293)</f>
        <v>6217.03</v>
      </c>
      <c r="M294" s="256">
        <f t="shared" si="214"/>
        <v>593766</v>
      </c>
      <c r="N294" s="136">
        <f t="shared" si="214"/>
        <v>206</v>
      </c>
      <c r="O294" s="135">
        <f t="shared" si="214"/>
        <v>14918.850000000002</v>
      </c>
      <c r="P294" s="258">
        <f t="shared" si="194"/>
        <v>0.41672313884783335</v>
      </c>
      <c r="Q294" s="306">
        <f t="shared" si="195"/>
        <v>2.3996747643167242</v>
      </c>
      <c r="R294" s="258">
        <f t="shared" si="196"/>
        <v>0.12658340476563756</v>
      </c>
      <c r="S294" s="139">
        <f t="shared" si="197"/>
        <v>0.30375900199738981</v>
      </c>
      <c r="T294" s="261">
        <f>SUM(T286:T293)</f>
        <v>34195.25</v>
      </c>
      <c r="U294" s="307">
        <f t="shared" si="199"/>
        <v>30.179757281553396</v>
      </c>
      <c r="V294" s="145">
        <f t="shared" ref="V294:W294" si="215">IFERROR((D294-#REF!)/D294,)</f>
        <v>0</v>
      </c>
      <c r="W294" s="145">
        <f t="shared" si="215"/>
        <v>0</v>
      </c>
      <c r="X294" s="145">
        <f t="shared" ref="X294:Y294" si="216">IFERROR((D294-#REF!)/D294,)</f>
        <v>0</v>
      </c>
      <c r="Y294" s="143">
        <f t="shared" si="216"/>
        <v>0</v>
      </c>
      <c r="Z294" s="67"/>
    </row>
    <row r="295" spans="1:26" ht="14" hidden="1" outlineLevel="1" x14ac:dyDescent="0.2">
      <c r="A295" s="52" t="str">
        <f t="shared" si="212"/>
        <v>8-2025</v>
      </c>
      <c r="B295" s="53">
        <v>45872</v>
      </c>
      <c r="C295" s="54" t="s">
        <v>32</v>
      </c>
      <c r="D295" s="55">
        <v>0</v>
      </c>
      <c r="E295" s="56">
        <v>0</v>
      </c>
      <c r="F295" s="56">
        <v>0</v>
      </c>
      <c r="G295" s="57" t="e">
        <f t="shared" si="190"/>
        <v>#DIV/0!</v>
      </c>
      <c r="H295" s="58" t="e">
        <f t="shared" si="191"/>
        <v>#DIV/0!</v>
      </c>
      <c r="I295" s="58" t="e">
        <f t="shared" si="192"/>
        <v>#DIV/0!</v>
      </c>
      <c r="J295" s="56">
        <v>0</v>
      </c>
      <c r="K295" s="59" t="e">
        <f t="shared" si="193"/>
        <v>#DIV/0!</v>
      </c>
      <c r="L295" s="55">
        <v>0</v>
      </c>
      <c r="M295" s="89">
        <v>0</v>
      </c>
      <c r="N295" s="56">
        <v>0</v>
      </c>
      <c r="O295" s="60">
        <v>0</v>
      </c>
      <c r="P295" s="61" t="e">
        <f t="shared" si="194"/>
        <v>#DIV/0!</v>
      </c>
      <c r="Q295" s="62" t="e">
        <f t="shared" si="195"/>
        <v>#DIV/0!</v>
      </c>
      <c r="R295" s="61" t="e">
        <f t="shared" si="196"/>
        <v>#DIV/0!</v>
      </c>
      <c r="S295" s="59" t="e">
        <f t="shared" si="197"/>
        <v>#DIV/0!</v>
      </c>
      <c r="T295" s="63">
        <f t="shared" ref="T295:T302" si="217">D295-O295</f>
        <v>0</v>
      </c>
      <c r="U295" s="64" t="e">
        <f t="shared" si="199"/>
        <v>#DIV/0!</v>
      </c>
      <c r="V295" s="65"/>
      <c r="W295" s="65"/>
      <c r="X295" s="65"/>
      <c r="Y295" s="65"/>
      <c r="Z295" s="66"/>
    </row>
    <row r="296" spans="1:26" ht="14" hidden="1" outlineLevel="1" x14ac:dyDescent="0.2">
      <c r="A296" s="67">
        <f t="shared" si="212"/>
        <v>0</v>
      </c>
      <c r="B296" s="68"/>
      <c r="C296" s="54" t="s">
        <v>33</v>
      </c>
      <c r="D296" s="69">
        <v>10561.55</v>
      </c>
      <c r="E296" s="56">
        <v>166</v>
      </c>
      <c r="F296" s="56">
        <v>148</v>
      </c>
      <c r="G296" s="57">
        <f t="shared" si="190"/>
        <v>1.1216216216216217</v>
      </c>
      <c r="H296" s="58">
        <f t="shared" si="191"/>
        <v>63.623795180722887</v>
      </c>
      <c r="I296" s="58">
        <f t="shared" si="192"/>
        <v>56.724829438234856</v>
      </c>
      <c r="J296" s="89">
        <v>697</v>
      </c>
      <c r="K296" s="59">
        <f t="shared" si="193"/>
        <v>0.23816355810616929</v>
      </c>
      <c r="L296" s="69">
        <v>1044.1300000000001</v>
      </c>
      <c r="M296" s="89">
        <v>94932</v>
      </c>
      <c r="N296" s="56">
        <v>35</v>
      </c>
      <c r="O296" s="70">
        <v>2667.85</v>
      </c>
      <c r="P296" s="61">
        <f t="shared" si="194"/>
        <v>0.39137507730944399</v>
      </c>
      <c r="Q296" s="62">
        <f t="shared" si="195"/>
        <v>2.5550937143842236</v>
      </c>
      <c r="R296" s="61">
        <f t="shared" si="196"/>
        <v>9.8861436058154353E-2</v>
      </c>
      <c r="S296" s="59">
        <f t="shared" si="197"/>
        <v>0.25260023386718805</v>
      </c>
      <c r="T296" s="71">
        <f t="shared" si="217"/>
        <v>7893.6999999999989</v>
      </c>
      <c r="U296" s="64">
        <f t="shared" si="199"/>
        <v>29.832285714285717</v>
      </c>
      <c r="V296" s="65"/>
      <c r="W296" s="65"/>
      <c r="X296" s="65"/>
      <c r="Y296" s="65"/>
      <c r="Z296" s="66"/>
    </row>
    <row r="297" spans="1:26" ht="14" hidden="1" outlineLevel="1" x14ac:dyDescent="0.2">
      <c r="A297" s="67">
        <f t="shared" si="212"/>
        <v>0</v>
      </c>
      <c r="B297" s="68"/>
      <c r="C297" s="54" t="s">
        <v>34</v>
      </c>
      <c r="D297" s="72">
        <v>0</v>
      </c>
      <c r="E297" s="56">
        <v>0</v>
      </c>
      <c r="F297" s="56">
        <v>0</v>
      </c>
      <c r="G297" s="57" t="e">
        <f t="shared" si="190"/>
        <v>#DIV/0!</v>
      </c>
      <c r="H297" s="58" t="e">
        <f t="shared" si="191"/>
        <v>#DIV/0!</v>
      </c>
      <c r="I297" s="58" t="e">
        <f t="shared" si="192"/>
        <v>#DIV/0!</v>
      </c>
      <c r="J297" s="56">
        <v>87</v>
      </c>
      <c r="K297" s="59">
        <f t="shared" si="193"/>
        <v>0</v>
      </c>
      <c r="L297" s="72">
        <v>0</v>
      </c>
      <c r="M297" s="89">
        <v>0</v>
      </c>
      <c r="N297" s="56">
        <v>0</v>
      </c>
      <c r="O297" s="73">
        <v>0</v>
      </c>
      <c r="P297" s="61" t="e">
        <f t="shared" si="194"/>
        <v>#DIV/0!</v>
      </c>
      <c r="Q297" s="62" t="e">
        <f t="shared" si="195"/>
        <v>#DIV/0!</v>
      </c>
      <c r="R297" s="61" t="e">
        <f t="shared" si="196"/>
        <v>#DIV/0!</v>
      </c>
      <c r="S297" s="59" t="e">
        <f t="shared" si="197"/>
        <v>#DIV/0!</v>
      </c>
      <c r="T297" s="74">
        <f t="shared" si="217"/>
        <v>0</v>
      </c>
      <c r="U297" s="64" t="e">
        <f t="shared" si="199"/>
        <v>#DIV/0!</v>
      </c>
      <c r="V297" s="65"/>
      <c r="W297" s="65"/>
      <c r="X297" s="65"/>
      <c r="Y297" s="65"/>
      <c r="Z297" s="66"/>
    </row>
    <row r="298" spans="1:26" ht="14" hidden="1" outlineLevel="1" x14ac:dyDescent="0.2">
      <c r="A298" s="67">
        <f t="shared" si="212"/>
        <v>0</v>
      </c>
      <c r="B298" s="68"/>
      <c r="C298" s="54" t="s">
        <v>35</v>
      </c>
      <c r="D298" s="75">
        <v>11600.7</v>
      </c>
      <c r="E298" s="56">
        <v>186</v>
      </c>
      <c r="F298" s="56">
        <v>161</v>
      </c>
      <c r="G298" s="57">
        <f t="shared" si="190"/>
        <v>1.15527950310559</v>
      </c>
      <c r="H298" s="58">
        <f t="shared" si="191"/>
        <v>62.369354838709683</v>
      </c>
      <c r="I298" s="58">
        <f t="shared" si="192"/>
        <v>53.986377037807848</v>
      </c>
      <c r="J298" s="89">
        <v>708</v>
      </c>
      <c r="K298" s="59">
        <f t="shared" si="193"/>
        <v>0.26271186440677968</v>
      </c>
      <c r="L298" s="75">
        <v>1611.8</v>
      </c>
      <c r="M298" s="89">
        <v>213230</v>
      </c>
      <c r="N298" s="56">
        <v>52</v>
      </c>
      <c r="O298" s="76">
        <v>3712.05</v>
      </c>
      <c r="P298" s="61">
        <f t="shared" si="194"/>
        <v>0.43420751336862379</v>
      </c>
      <c r="Q298" s="62">
        <f t="shared" si="195"/>
        <v>2.3030462836580221</v>
      </c>
      <c r="R298" s="61">
        <f t="shared" si="196"/>
        <v>0.13893989155826802</v>
      </c>
      <c r="S298" s="59">
        <f t="shared" si="197"/>
        <v>0.31998500090511778</v>
      </c>
      <c r="T298" s="77">
        <f t="shared" si="217"/>
        <v>7888.6500000000005</v>
      </c>
      <c r="U298" s="64">
        <f t="shared" si="199"/>
        <v>30.996153846153845</v>
      </c>
      <c r="V298" s="65"/>
      <c r="W298" s="65"/>
      <c r="X298" s="65"/>
      <c r="Y298" s="65"/>
      <c r="Z298" s="66"/>
    </row>
    <row r="299" spans="1:26" ht="14" hidden="1" outlineLevel="1" x14ac:dyDescent="0.2">
      <c r="A299" s="67"/>
      <c r="B299" s="68"/>
      <c r="C299" s="54" t="s">
        <v>36</v>
      </c>
      <c r="D299" s="78">
        <v>31092.55</v>
      </c>
      <c r="E299" s="56">
        <v>499</v>
      </c>
      <c r="F299" s="56">
        <v>460</v>
      </c>
      <c r="G299" s="57">
        <f t="shared" si="190"/>
        <v>1.0847826086956522</v>
      </c>
      <c r="H299" s="58">
        <f t="shared" si="191"/>
        <v>62.309719438877757</v>
      </c>
      <c r="I299" s="58">
        <f t="shared" si="192"/>
        <v>57.439821526821177</v>
      </c>
      <c r="J299" s="89">
        <v>1597</v>
      </c>
      <c r="K299" s="59">
        <f t="shared" si="193"/>
        <v>0.31246086412022545</v>
      </c>
      <c r="L299" s="78">
        <v>3762.63</v>
      </c>
      <c r="M299" s="89">
        <v>305285</v>
      </c>
      <c r="N299" s="56">
        <v>135</v>
      </c>
      <c r="O299" s="79">
        <v>9390.2000000000007</v>
      </c>
      <c r="P299" s="61">
        <f t="shared" si="194"/>
        <v>0.40069753572873845</v>
      </c>
      <c r="Q299" s="62">
        <f t="shared" si="195"/>
        <v>2.4956479908999825</v>
      </c>
      <c r="R299" s="61">
        <f t="shared" si="196"/>
        <v>0.12101387631442259</v>
      </c>
      <c r="S299" s="59">
        <f t="shared" si="197"/>
        <v>0.30200803729510772</v>
      </c>
      <c r="T299" s="80">
        <f t="shared" si="217"/>
        <v>21702.35</v>
      </c>
      <c r="U299" s="64">
        <f t="shared" si="199"/>
        <v>27.871333333333332</v>
      </c>
      <c r="V299" s="65"/>
      <c r="W299" s="65"/>
      <c r="X299" s="65"/>
      <c r="Y299" s="65"/>
      <c r="Z299" s="66"/>
    </row>
    <row r="300" spans="1:26" ht="14" hidden="1" outlineLevel="1" x14ac:dyDescent="0.2">
      <c r="A300" s="81"/>
      <c r="B300" s="82"/>
      <c r="C300" s="83" t="s">
        <v>37</v>
      </c>
      <c r="D300" s="55">
        <v>0</v>
      </c>
      <c r="E300" s="56">
        <v>0</v>
      </c>
      <c r="F300" s="56">
        <v>0</v>
      </c>
      <c r="G300" s="57" t="e">
        <f t="shared" si="190"/>
        <v>#DIV/0!</v>
      </c>
      <c r="H300" s="58" t="e">
        <f t="shared" si="191"/>
        <v>#DIV/0!</v>
      </c>
      <c r="I300" s="58" t="e">
        <f t="shared" si="192"/>
        <v>#DIV/0!</v>
      </c>
      <c r="J300" s="56">
        <v>0</v>
      </c>
      <c r="K300" s="59" t="e">
        <f t="shared" si="193"/>
        <v>#DIV/0!</v>
      </c>
      <c r="L300" s="55">
        <v>0</v>
      </c>
      <c r="M300" s="89">
        <v>0</v>
      </c>
      <c r="N300" s="56">
        <v>0</v>
      </c>
      <c r="O300" s="60">
        <v>0</v>
      </c>
      <c r="P300" s="61" t="e">
        <f t="shared" si="194"/>
        <v>#DIV/0!</v>
      </c>
      <c r="Q300" s="62" t="e">
        <f t="shared" si="195"/>
        <v>#DIV/0!</v>
      </c>
      <c r="R300" s="61" t="e">
        <f t="shared" si="196"/>
        <v>#DIV/0!</v>
      </c>
      <c r="S300" s="59" t="e">
        <f t="shared" si="197"/>
        <v>#DIV/0!</v>
      </c>
      <c r="T300" s="63">
        <f t="shared" si="217"/>
        <v>0</v>
      </c>
      <c r="U300" s="64" t="e">
        <f t="shared" si="199"/>
        <v>#DIV/0!</v>
      </c>
      <c r="V300" s="84"/>
      <c r="W300" s="84"/>
      <c r="X300" s="84"/>
      <c r="Y300" s="85"/>
      <c r="Z300" s="86"/>
    </row>
    <row r="301" spans="1:26" ht="14" hidden="1" outlineLevel="1" x14ac:dyDescent="0.2">
      <c r="A301" s="81"/>
      <c r="B301" s="82"/>
      <c r="C301" s="83" t="s">
        <v>39</v>
      </c>
      <c r="D301" s="90">
        <v>100</v>
      </c>
      <c r="E301" s="56">
        <v>3</v>
      </c>
      <c r="F301" s="56">
        <v>3</v>
      </c>
      <c r="G301" s="57">
        <f t="shared" si="190"/>
        <v>1</v>
      </c>
      <c r="H301" s="58">
        <f t="shared" si="191"/>
        <v>33.333333333333336</v>
      </c>
      <c r="I301" s="58">
        <f t="shared" si="192"/>
        <v>33.333333333333336</v>
      </c>
      <c r="J301" s="56">
        <v>136</v>
      </c>
      <c r="K301" s="59">
        <f t="shared" si="193"/>
        <v>2.2058823529411766E-2</v>
      </c>
      <c r="L301" s="90">
        <v>56.26</v>
      </c>
      <c r="M301" s="89">
        <v>20366</v>
      </c>
      <c r="N301" s="56">
        <v>2</v>
      </c>
      <c r="O301" s="91">
        <v>67.040000000000006</v>
      </c>
      <c r="P301" s="61">
        <f t="shared" si="194"/>
        <v>0.8392004773269689</v>
      </c>
      <c r="Q301" s="62">
        <f t="shared" si="195"/>
        <v>1.1916103803768221</v>
      </c>
      <c r="R301" s="61">
        <f t="shared" si="196"/>
        <v>0.56259999999999999</v>
      </c>
      <c r="S301" s="59">
        <f t="shared" si="197"/>
        <v>0.67040000000000011</v>
      </c>
      <c r="T301" s="63">
        <f t="shared" si="217"/>
        <v>32.959999999999994</v>
      </c>
      <c r="U301" s="64">
        <f t="shared" si="199"/>
        <v>28.13</v>
      </c>
      <c r="V301" s="84"/>
      <c r="W301" s="84"/>
      <c r="X301" s="84"/>
      <c r="Y301" s="85"/>
      <c r="Z301" s="86"/>
    </row>
    <row r="302" spans="1:26" ht="14" hidden="1" outlineLevel="1" x14ac:dyDescent="0.2">
      <c r="A302" s="52" t="str">
        <f t="shared" ref="A302:A307" si="218">IFERROR(IF(B302&gt;0,MONTH(B302)&amp;"-"&amp;YEAR(B302),B302),)</f>
        <v>8-2025</v>
      </c>
      <c r="B302" s="53">
        <v>45878</v>
      </c>
      <c r="C302" s="54" t="s">
        <v>38</v>
      </c>
      <c r="D302" s="87">
        <v>384.65</v>
      </c>
      <c r="E302" s="56">
        <v>7</v>
      </c>
      <c r="F302" s="56">
        <v>5</v>
      </c>
      <c r="G302" s="57">
        <f t="shared" si="190"/>
        <v>1.4</v>
      </c>
      <c r="H302" s="58">
        <f t="shared" si="191"/>
        <v>54.949999999999996</v>
      </c>
      <c r="I302" s="58">
        <f t="shared" si="192"/>
        <v>39.25</v>
      </c>
      <c r="J302" s="56">
        <v>52</v>
      </c>
      <c r="K302" s="59">
        <f t="shared" si="193"/>
        <v>0.13461538461538461</v>
      </c>
      <c r="L302" s="87">
        <v>73.3</v>
      </c>
      <c r="M302" s="89">
        <v>8156</v>
      </c>
      <c r="N302" s="56">
        <v>0</v>
      </c>
      <c r="O302" s="88">
        <v>0</v>
      </c>
      <c r="P302" s="61" t="e">
        <f t="shared" si="194"/>
        <v>#DIV/0!</v>
      </c>
      <c r="Q302" s="62">
        <f t="shared" si="195"/>
        <v>0</v>
      </c>
      <c r="R302" s="61">
        <f t="shared" si="196"/>
        <v>0.19056284934355908</v>
      </c>
      <c r="S302" s="59">
        <f t="shared" si="197"/>
        <v>0</v>
      </c>
      <c r="T302" s="63">
        <f t="shared" si="217"/>
        <v>384.65</v>
      </c>
      <c r="U302" s="64" t="e">
        <f t="shared" si="199"/>
        <v>#DIV/0!</v>
      </c>
      <c r="V302" s="65"/>
      <c r="W302" s="65"/>
      <c r="X302" s="65"/>
      <c r="Y302" s="65"/>
      <c r="Z302" s="66"/>
    </row>
    <row r="303" spans="1:26" ht="14" collapsed="1" x14ac:dyDescent="0.2">
      <c r="A303" s="81">
        <f t="shared" si="218"/>
        <v>0</v>
      </c>
      <c r="B303" s="95" t="s">
        <v>85</v>
      </c>
      <c r="C303" s="134"/>
      <c r="D303" s="135">
        <f t="shared" ref="D303:F303" si="219">SUM(D295:D302)</f>
        <v>53739.450000000004</v>
      </c>
      <c r="E303" s="136">
        <f t="shared" si="219"/>
        <v>861</v>
      </c>
      <c r="F303" s="136">
        <f t="shared" si="219"/>
        <v>777</v>
      </c>
      <c r="G303" s="137">
        <f t="shared" si="190"/>
        <v>1.1081081081081081</v>
      </c>
      <c r="H303" s="138">
        <f t="shared" si="191"/>
        <v>62.415156794425094</v>
      </c>
      <c r="I303" s="138">
        <f t="shared" si="192"/>
        <v>56.325873204725085</v>
      </c>
      <c r="J303" s="136">
        <f>SUM(J295:J302)</f>
        <v>3277</v>
      </c>
      <c r="K303" s="139">
        <f t="shared" si="193"/>
        <v>0.26274031126029906</v>
      </c>
      <c r="L303" s="135">
        <f t="shared" ref="L303:O303" si="220">SUM(L295:L302)</f>
        <v>6548.1200000000008</v>
      </c>
      <c r="M303" s="256">
        <f t="shared" si="220"/>
        <v>641969</v>
      </c>
      <c r="N303" s="136">
        <f t="shared" si="220"/>
        <v>224</v>
      </c>
      <c r="O303" s="135">
        <f t="shared" si="220"/>
        <v>15837.140000000001</v>
      </c>
      <c r="P303" s="258">
        <f t="shared" si="194"/>
        <v>0.4134660677369778</v>
      </c>
      <c r="Q303" s="306">
        <f t="shared" si="195"/>
        <v>2.4185781567839317</v>
      </c>
      <c r="R303" s="258">
        <f t="shared" si="196"/>
        <v>0.12184940485993065</v>
      </c>
      <c r="S303" s="139">
        <f t="shared" si="197"/>
        <v>0.29470230901135014</v>
      </c>
      <c r="T303" s="261">
        <f>SUM(T295:T302)</f>
        <v>37902.31</v>
      </c>
      <c r="U303" s="307">
        <f t="shared" si="199"/>
        <v>29.232678571428576</v>
      </c>
      <c r="V303" s="145">
        <f t="shared" ref="V303:W303" si="221">IFERROR((D303-#REF!)/D303,)</f>
        <v>0</v>
      </c>
      <c r="W303" s="145">
        <f t="shared" si="221"/>
        <v>0</v>
      </c>
      <c r="X303" s="145">
        <f t="shared" ref="X303:Y303" si="222">IFERROR((D303-#REF!)/D303,)</f>
        <v>0</v>
      </c>
      <c r="Y303" s="143">
        <f t="shared" si="222"/>
        <v>0</v>
      </c>
      <c r="Z303" s="67"/>
    </row>
    <row r="304" spans="1:26" ht="14" hidden="1" outlineLevel="1" x14ac:dyDescent="0.2">
      <c r="A304" s="52" t="str">
        <f t="shared" si="218"/>
        <v>8-2025</v>
      </c>
      <c r="B304" s="53">
        <v>45879</v>
      </c>
      <c r="C304" s="54" t="s">
        <v>32</v>
      </c>
      <c r="D304" s="55">
        <v>0</v>
      </c>
      <c r="E304" s="56">
        <v>0</v>
      </c>
      <c r="F304" s="56">
        <v>0</v>
      </c>
      <c r="G304" s="57" t="e">
        <f t="shared" si="190"/>
        <v>#DIV/0!</v>
      </c>
      <c r="H304" s="58" t="e">
        <f t="shared" si="191"/>
        <v>#DIV/0!</v>
      </c>
      <c r="I304" s="58" t="e">
        <f t="shared" si="192"/>
        <v>#DIV/0!</v>
      </c>
      <c r="J304" s="56">
        <v>0</v>
      </c>
      <c r="K304" s="59" t="e">
        <f t="shared" si="193"/>
        <v>#DIV/0!</v>
      </c>
      <c r="L304" s="55">
        <v>0</v>
      </c>
      <c r="M304" s="89">
        <v>0</v>
      </c>
      <c r="N304" s="56">
        <v>0</v>
      </c>
      <c r="O304" s="60">
        <v>0</v>
      </c>
      <c r="P304" s="61" t="e">
        <f t="shared" si="194"/>
        <v>#DIV/0!</v>
      </c>
      <c r="Q304" s="62" t="e">
        <f t="shared" si="195"/>
        <v>#DIV/0!</v>
      </c>
      <c r="R304" s="61" t="e">
        <f t="shared" si="196"/>
        <v>#DIV/0!</v>
      </c>
      <c r="S304" s="59" t="e">
        <f t="shared" si="197"/>
        <v>#DIV/0!</v>
      </c>
      <c r="T304" s="63">
        <f t="shared" ref="T304:T311" si="223">D304-O304</f>
        <v>0</v>
      </c>
      <c r="U304" s="64" t="e">
        <f t="shared" si="199"/>
        <v>#DIV/0!</v>
      </c>
      <c r="V304" s="65"/>
      <c r="W304" s="65"/>
      <c r="X304" s="65"/>
      <c r="Y304" s="65"/>
      <c r="Z304" s="66"/>
    </row>
    <row r="305" spans="1:26" ht="14" hidden="1" outlineLevel="1" x14ac:dyDescent="0.2">
      <c r="A305" s="67">
        <f t="shared" si="218"/>
        <v>0</v>
      </c>
      <c r="B305" s="68"/>
      <c r="C305" s="54" t="s">
        <v>33</v>
      </c>
      <c r="D305" s="69">
        <v>10581.5</v>
      </c>
      <c r="E305" s="56">
        <v>160</v>
      </c>
      <c r="F305" s="56">
        <v>146</v>
      </c>
      <c r="G305" s="57">
        <f t="shared" si="190"/>
        <v>1.095890410958904</v>
      </c>
      <c r="H305" s="58">
        <f t="shared" si="191"/>
        <v>66.134375000000006</v>
      </c>
      <c r="I305" s="58">
        <f t="shared" si="192"/>
        <v>60.347617187500006</v>
      </c>
      <c r="J305" s="89">
        <v>732</v>
      </c>
      <c r="K305" s="59">
        <f t="shared" si="193"/>
        <v>0.21857923497267759</v>
      </c>
      <c r="L305" s="69">
        <v>975.76</v>
      </c>
      <c r="M305" s="89">
        <v>103901</v>
      </c>
      <c r="N305" s="56">
        <v>40</v>
      </c>
      <c r="O305" s="70">
        <v>2917.7</v>
      </c>
      <c r="P305" s="61">
        <f t="shared" si="194"/>
        <v>0.33442780272132161</v>
      </c>
      <c r="Q305" s="62">
        <f t="shared" si="195"/>
        <v>2.9901820119701563</v>
      </c>
      <c r="R305" s="61">
        <f t="shared" si="196"/>
        <v>9.221376931436942E-2</v>
      </c>
      <c r="S305" s="59">
        <f t="shared" si="197"/>
        <v>0.27573595425979303</v>
      </c>
      <c r="T305" s="71">
        <f t="shared" si="223"/>
        <v>7663.8</v>
      </c>
      <c r="U305" s="64">
        <f t="shared" si="199"/>
        <v>24.393999999999998</v>
      </c>
      <c r="V305" s="65"/>
      <c r="W305" s="65"/>
      <c r="X305" s="65"/>
      <c r="Y305" s="65"/>
      <c r="Z305" s="66"/>
    </row>
    <row r="306" spans="1:26" ht="14" hidden="1" outlineLevel="1" x14ac:dyDescent="0.2">
      <c r="A306" s="67">
        <f t="shared" si="218"/>
        <v>0</v>
      </c>
      <c r="B306" s="68"/>
      <c r="C306" s="54" t="s">
        <v>34</v>
      </c>
      <c r="D306" s="72">
        <v>49.75</v>
      </c>
      <c r="E306" s="56">
        <v>5</v>
      </c>
      <c r="F306" s="56">
        <v>2</v>
      </c>
      <c r="G306" s="57">
        <f t="shared" si="190"/>
        <v>2.5</v>
      </c>
      <c r="H306" s="58">
        <f t="shared" si="191"/>
        <v>9.9499999999999993</v>
      </c>
      <c r="I306" s="58">
        <f t="shared" si="192"/>
        <v>3.9799999999999995</v>
      </c>
      <c r="J306" s="56">
        <v>90</v>
      </c>
      <c r="K306" s="59">
        <f t="shared" si="193"/>
        <v>5.5555555555555552E-2</v>
      </c>
      <c r="L306" s="72">
        <v>0</v>
      </c>
      <c r="M306" s="89">
        <v>0</v>
      </c>
      <c r="N306" s="56">
        <v>0</v>
      </c>
      <c r="O306" s="73">
        <v>0</v>
      </c>
      <c r="P306" s="61" t="e">
        <f t="shared" si="194"/>
        <v>#DIV/0!</v>
      </c>
      <c r="Q306" s="62" t="e">
        <f t="shared" si="195"/>
        <v>#DIV/0!</v>
      </c>
      <c r="R306" s="61">
        <f t="shared" si="196"/>
        <v>0</v>
      </c>
      <c r="S306" s="59">
        <f t="shared" si="197"/>
        <v>0</v>
      </c>
      <c r="T306" s="74">
        <f t="shared" si="223"/>
        <v>49.75</v>
      </c>
      <c r="U306" s="64" t="e">
        <f t="shared" si="199"/>
        <v>#DIV/0!</v>
      </c>
      <c r="V306" s="65"/>
      <c r="W306" s="65"/>
      <c r="X306" s="65"/>
      <c r="Y306" s="65"/>
      <c r="Z306" s="66"/>
    </row>
    <row r="307" spans="1:26" ht="14" hidden="1" outlineLevel="1" x14ac:dyDescent="0.2">
      <c r="A307" s="67">
        <f t="shared" si="218"/>
        <v>0</v>
      </c>
      <c r="B307" s="68"/>
      <c r="C307" s="54" t="s">
        <v>35</v>
      </c>
      <c r="D307" s="75">
        <v>10611.4</v>
      </c>
      <c r="E307" s="56">
        <v>172</v>
      </c>
      <c r="F307" s="56">
        <v>154</v>
      </c>
      <c r="G307" s="57">
        <f t="shared" si="190"/>
        <v>1.1168831168831168</v>
      </c>
      <c r="H307" s="58">
        <f t="shared" si="191"/>
        <v>61.694186046511625</v>
      </c>
      <c r="I307" s="58">
        <f t="shared" si="192"/>
        <v>55.237817739318551</v>
      </c>
      <c r="J307" s="89">
        <v>798</v>
      </c>
      <c r="K307" s="59">
        <f t="shared" si="193"/>
        <v>0.21553884711779447</v>
      </c>
      <c r="L307" s="75">
        <v>1576.33</v>
      </c>
      <c r="M307" s="89">
        <v>190263</v>
      </c>
      <c r="N307" s="56">
        <v>44</v>
      </c>
      <c r="O307" s="76">
        <v>3057.5</v>
      </c>
      <c r="P307" s="61">
        <f t="shared" si="194"/>
        <v>0.51556173344235479</v>
      </c>
      <c r="Q307" s="62">
        <f t="shared" si="195"/>
        <v>1.9396319298624021</v>
      </c>
      <c r="R307" s="61">
        <f t="shared" si="196"/>
        <v>0.14855061537591646</v>
      </c>
      <c r="S307" s="59">
        <f t="shared" si="197"/>
        <v>0.28813351678383625</v>
      </c>
      <c r="T307" s="77">
        <f t="shared" si="223"/>
        <v>7553.9</v>
      </c>
      <c r="U307" s="64">
        <f t="shared" si="199"/>
        <v>35.825681818181813</v>
      </c>
      <c r="V307" s="65"/>
      <c r="W307" s="65"/>
      <c r="X307" s="65"/>
      <c r="Y307" s="65"/>
      <c r="Z307" s="66"/>
    </row>
    <row r="308" spans="1:26" ht="14" hidden="1" outlineLevel="1" x14ac:dyDescent="0.2">
      <c r="A308" s="67"/>
      <c r="B308" s="68"/>
      <c r="C308" s="54" t="s">
        <v>36</v>
      </c>
      <c r="D308" s="78">
        <v>29483</v>
      </c>
      <c r="E308" s="56">
        <v>482</v>
      </c>
      <c r="F308" s="56">
        <v>440</v>
      </c>
      <c r="G308" s="57">
        <f t="shared" si="190"/>
        <v>1.0954545454545455</v>
      </c>
      <c r="H308" s="58">
        <f t="shared" si="191"/>
        <v>61.168049792531122</v>
      </c>
      <c r="I308" s="58">
        <f t="shared" si="192"/>
        <v>55.838053752518036</v>
      </c>
      <c r="J308" s="89">
        <v>1826</v>
      </c>
      <c r="K308" s="59">
        <f t="shared" si="193"/>
        <v>0.26396495071193865</v>
      </c>
      <c r="L308" s="78">
        <v>4239.01</v>
      </c>
      <c r="M308" s="89">
        <v>299988</v>
      </c>
      <c r="N308" s="56">
        <v>124</v>
      </c>
      <c r="O308" s="79">
        <v>8255.65</v>
      </c>
      <c r="P308" s="61">
        <f t="shared" si="194"/>
        <v>0.51346774633130043</v>
      </c>
      <c r="Q308" s="62">
        <f t="shared" si="195"/>
        <v>1.9475419968341663</v>
      </c>
      <c r="R308" s="61">
        <f t="shared" si="196"/>
        <v>0.14377810941898722</v>
      </c>
      <c r="S308" s="59">
        <f t="shared" si="197"/>
        <v>0.28001390631889561</v>
      </c>
      <c r="T308" s="80">
        <f t="shared" si="223"/>
        <v>21227.35</v>
      </c>
      <c r="U308" s="64">
        <f t="shared" si="199"/>
        <v>34.185564516129034</v>
      </c>
      <c r="V308" s="65"/>
      <c r="W308" s="65"/>
      <c r="X308" s="65"/>
      <c r="Y308" s="65"/>
      <c r="Z308" s="66"/>
    </row>
    <row r="309" spans="1:26" ht="14" hidden="1" outlineLevel="1" x14ac:dyDescent="0.2">
      <c r="A309" s="81"/>
      <c r="B309" s="82"/>
      <c r="C309" s="83" t="s">
        <v>37</v>
      </c>
      <c r="D309" s="55">
        <v>0</v>
      </c>
      <c r="E309" s="56">
        <v>0</v>
      </c>
      <c r="F309" s="56">
        <v>0</v>
      </c>
      <c r="G309" s="57" t="e">
        <f t="shared" si="190"/>
        <v>#DIV/0!</v>
      </c>
      <c r="H309" s="58" t="e">
        <f t="shared" si="191"/>
        <v>#DIV/0!</v>
      </c>
      <c r="I309" s="58" t="e">
        <f t="shared" si="192"/>
        <v>#DIV/0!</v>
      </c>
      <c r="J309" s="56">
        <v>0</v>
      </c>
      <c r="K309" s="59" t="e">
        <f t="shared" si="193"/>
        <v>#DIV/0!</v>
      </c>
      <c r="L309" s="55">
        <v>0</v>
      </c>
      <c r="M309" s="89">
        <v>0</v>
      </c>
      <c r="N309" s="56">
        <v>0</v>
      </c>
      <c r="O309" s="60">
        <v>0</v>
      </c>
      <c r="P309" s="61" t="e">
        <f t="shared" si="194"/>
        <v>#DIV/0!</v>
      </c>
      <c r="Q309" s="62" t="e">
        <f t="shared" si="195"/>
        <v>#DIV/0!</v>
      </c>
      <c r="R309" s="61" t="e">
        <f t="shared" si="196"/>
        <v>#DIV/0!</v>
      </c>
      <c r="S309" s="59" t="e">
        <f t="shared" si="197"/>
        <v>#DIV/0!</v>
      </c>
      <c r="T309" s="63">
        <f t="shared" si="223"/>
        <v>0</v>
      </c>
      <c r="U309" s="64" t="e">
        <f t="shared" si="199"/>
        <v>#DIV/0!</v>
      </c>
      <c r="V309" s="84"/>
      <c r="W309" s="84"/>
      <c r="X309" s="84"/>
      <c r="Y309" s="85"/>
      <c r="Z309" s="86"/>
    </row>
    <row r="310" spans="1:26" ht="14" hidden="1" outlineLevel="1" x14ac:dyDescent="0.2">
      <c r="A310" s="81"/>
      <c r="B310" s="82"/>
      <c r="C310" s="83" t="s">
        <v>39</v>
      </c>
      <c r="D310" s="90">
        <v>378.12</v>
      </c>
      <c r="E310" s="56">
        <v>10</v>
      </c>
      <c r="F310" s="56">
        <v>9</v>
      </c>
      <c r="G310" s="57">
        <f t="shared" si="190"/>
        <v>1.1111111111111112</v>
      </c>
      <c r="H310" s="58">
        <f t="shared" si="191"/>
        <v>37.811999999999998</v>
      </c>
      <c r="I310" s="58">
        <f t="shared" si="192"/>
        <v>34.030799999999999</v>
      </c>
      <c r="J310" s="56">
        <v>237</v>
      </c>
      <c r="K310" s="59">
        <f t="shared" si="193"/>
        <v>4.2194092827004218E-2</v>
      </c>
      <c r="L310" s="90">
        <v>103.82</v>
      </c>
      <c r="M310" s="89">
        <v>23506</v>
      </c>
      <c r="N310" s="56">
        <v>5</v>
      </c>
      <c r="O310" s="91">
        <v>187.56</v>
      </c>
      <c r="P310" s="61">
        <f t="shared" si="194"/>
        <v>0.55352953721475795</v>
      </c>
      <c r="Q310" s="62">
        <f t="shared" si="195"/>
        <v>1.8065883259487576</v>
      </c>
      <c r="R310" s="61">
        <f t="shared" si="196"/>
        <v>0.27456891991960219</v>
      </c>
      <c r="S310" s="59">
        <f t="shared" si="197"/>
        <v>0.49603300539511264</v>
      </c>
      <c r="T310" s="63">
        <f t="shared" si="223"/>
        <v>190.56</v>
      </c>
      <c r="U310" s="64">
        <f t="shared" si="199"/>
        <v>20.763999999999999</v>
      </c>
      <c r="V310" s="84"/>
      <c r="W310" s="84"/>
      <c r="X310" s="84"/>
      <c r="Y310" s="85"/>
      <c r="Z310" s="86"/>
    </row>
    <row r="311" spans="1:26" ht="14" hidden="1" outlineLevel="1" x14ac:dyDescent="0.2">
      <c r="A311" s="52" t="str">
        <f t="shared" ref="A311:A316" si="224">IFERROR(IF(B311&gt;0,MONTH(B311)&amp;"-"&amp;YEAR(B311),B311),)</f>
        <v>8-2025</v>
      </c>
      <c r="B311" s="53">
        <v>45885</v>
      </c>
      <c r="C311" s="54" t="s">
        <v>38</v>
      </c>
      <c r="D311" s="87">
        <v>1758.4</v>
      </c>
      <c r="E311" s="56">
        <v>32</v>
      </c>
      <c r="F311" s="56">
        <v>17</v>
      </c>
      <c r="G311" s="57">
        <f t="shared" si="190"/>
        <v>1.8823529411764706</v>
      </c>
      <c r="H311" s="58">
        <f t="shared" si="191"/>
        <v>54.95</v>
      </c>
      <c r="I311" s="58">
        <f t="shared" si="192"/>
        <v>29.192187500000003</v>
      </c>
      <c r="J311" s="56">
        <v>83</v>
      </c>
      <c r="K311" s="59">
        <f t="shared" si="193"/>
        <v>0.38554216867469882</v>
      </c>
      <c r="L311" s="87">
        <v>87.84</v>
      </c>
      <c r="M311" s="89">
        <v>8071</v>
      </c>
      <c r="N311" s="56">
        <v>2</v>
      </c>
      <c r="O311" s="88">
        <v>329.7</v>
      </c>
      <c r="P311" s="61">
        <f t="shared" si="194"/>
        <v>0.2664240218380346</v>
      </c>
      <c r="Q311" s="62">
        <f t="shared" si="195"/>
        <v>3.7534153005464477</v>
      </c>
      <c r="R311" s="61">
        <f t="shared" si="196"/>
        <v>4.995450409463148E-2</v>
      </c>
      <c r="S311" s="59">
        <f t="shared" si="197"/>
        <v>0.18749999999999997</v>
      </c>
      <c r="T311" s="63">
        <f t="shared" si="223"/>
        <v>1428.7</v>
      </c>
      <c r="U311" s="64">
        <f t="shared" si="199"/>
        <v>43.92</v>
      </c>
      <c r="V311" s="65"/>
      <c r="W311" s="65"/>
      <c r="X311" s="65"/>
      <c r="Y311" s="65"/>
      <c r="Z311" s="66"/>
    </row>
    <row r="312" spans="1:26" ht="14" collapsed="1" x14ac:dyDescent="0.2">
      <c r="A312" s="81">
        <f t="shared" si="224"/>
        <v>0</v>
      </c>
      <c r="B312" s="95" t="s">
        <v>86</v>
      </c>
      <c r="C312" s="134"/>
      <c r="D312" s="135">
        <f t="shared" ref="D312:F312" si="225">SUM(D304:D311)</f>
        <v>52862.170000000006</v>
      </c>
      <c r="E312" s="136">
        <f t="shared" si="225"/>
        <v>861</v>
      </c>
      <c r="F312" s="136">
        <f t="shared" si="225"/>
        <v>768</v>
      </c>
      <c r="G312" s="137">
        <f t="shared" si="190"/>
        <v>1.12109375</v>
      </c>
      <c r="H312" s="138">
        <f t="shared" si="191"/>
        <v>61.396248548199772</v>
      </c>
      <c r="I312" s="138">
        <f t="shared" si="192"/>
        <v>54.764598008150323</v>
      </c>
      <c r="J312" s="136">
        <f>SUM(J304:J311)</f>
        <v>3766</v>
      </c>
      <c r="K312" s="139">
        <f t="shared" si="193"/>
        <v>0.22862453531598512</v>
      </c>
      <c r="L312" s="135">
        <f t="shared" ref="L312:O312" si="226">SUM(L304:L311)</f>
        <v>6982.76</v>
      </c>
      <c r="M312" s="256">
        <f t="shared" si="226"/>
        <v>625729</v>
      </c>
      <c r="N312" s="136">
        <f t="shared" si="226"/>
        <v>215</v>
      </c>
      <c r="O312" s="135">
        <f t="shared" si="226"/>
        <v>14748.109999999999</v>
      </c>
      <c r="P312" s="258">
        <f t="shared" si="194"/>
        <v>0.47346812574628211</v>
      </c>
      <c r="Q312" s="306">
        <f t="shared" si="195"/>
        <v>2.1120745951457587</v>
      </c>
      <c r="R312" s="258">
        <f t="shared" si="196"/>
        <v>0.13209370708769616</v>
      </c>
      <c r="S312" s="139">
        <f t="shared" si="197"/>
        <v>0.27899176291854832</v>
      </c>
      <c r="T312" s="261">
        <f>SUM(T304:T311)</f>
        <v>38114.06</v>
      </c>
      <c r="U312" s="307">
        <f t="shared" si="199"/>
        <v>32.477953488372094</v>
      </c>
      <c r="V312" s="145">
        <f t="shared" ref="V312:W312" si="227">IFERROR((D312-#REF!)/D312,)</f>
        <v>0</v>
      </c>
      <c r="W312" s="145">
        <f t="shared" si="227"/>
        <v>0</v>
      </c>
      <c r="X312" s="145">
        <f t="shared" ref="X312:Y312" si="228">IFERROR((D312-#REF!)/D312,)</f>
        <v>0</v>
      </c>
      <c r="Y312" s="143">
        <f t="shared" si="228"/>
        <v>0</v>
      </c>
      <c r="Z312" s="67"/>
    </row>
    <row r="313" spans="1:26" ht="14" hidden="1" outlineLevel="1" x14ac:dyDescent="0.2">
      <c r="A313" s="52" t="str">
        <f t="shared" si="224"/>
        <v>8-2025</v>
      </c>
      <c r="B313" s="53">
        <v>45886</v>
      </c>
      <c r="C313" s="54" t="s">
        <v>32</v>
      </c>
      <c r="D313" s="55">
        <v>0</v>
      </c>
      <c r="E313" s="56">
        <v>0</v>
      </c>
      <c r="F313" s="56">
        <v>0</v>
      </c>
      <c r="G313" s="57" t="e">
        <f t="shared" si="190"/>
        <v>#DIV/0!</v>
      </c>
      <c r="H313" s="58" t="e">
        <f t="shared" si="191"/>
        <v>#DIV/0!</v>
      </c>
      <c r="I313" s="58" t="e">
        <f t="shared" si="192"/>
        <v>#DIV/0!</v>
      </c>
      <c r="J313" s="56">
        <v>0</v>
      </c>
      <c r="K313" s="59" t="e">
        <f t="shared" si="193"/>
        <v>#DIV/0!</v>
      </c>
      <c r="L313" s="55">
        <v>0</v>
      </c>
      <c r="M313" s="89">
        <v>0</v>
      </c>
      <c r="N313" s="56">
        <v>0</v>
      </c>
      <c r="O313" s="60">
        <v>0</v>
      </c>
      <c r="P313" s="61" t="e">
        <f t="shared" si="194"/>
        <v>#DIV/0!</v>
      </c>
      <c r="Q313" s="62" t="e">
        <f t="shared" si="195"/>
        <v>#DIV/0!</v>
      </c>
      <c r="R313" s="61" t="e">
        <f t="shared" si="196"/>
        <v>#DIV/0!</v>
      </c>
      <c r="S313" s="59" t="e">
        <f t="shared" si="197"/>
        <v>#DIV/0!</v>
      </c>
      <c r="T313" s="63">
        <f t="shared" ref="T313:T320" si="229">D313-O313</f>
        <v>0</v>
      </c>
      <c r="U313" s="64" t="e">
        <f t="shared" si="199"/>
        <v>#DIV/0!</v>
      </c>
      <c r="V313" s="65"/>
      <c r="W313" s="65"/>
      <c r="X313" s="65"/>
      <c r="Y313" s="65"/>
      <c r="Z313" s="66"/>
    </row>
    <row r="314" spans="1:26" ht="14" hidden="1" outlineLevel="1" x14ac:dyDescent="0.2">
      <c r="A314" s="67">
        <f t="shared" si="224"/>
        <v>0</v>
      </c>
      <c r="B314" s="68"/>
      <c r="C314" s="54" t="s">
        <v>33</v>
      </c>
      <c r="D314" s="69">
        <v>10911.3</v>
      </c>
      <c r="E314" s="56">
        <v>170</v>
      </c>
      <c r="F314" s="56">
        <v>160</v>
      </c>
      <c r="G314" s="57">
        <f t="shared" si="190"/>
        <v>1.0625</v>
      </c>
      <c r="H314" s="58">
        <f t="shared" si="191"/>
        <v>64.184117647058812</v>
      </c>
      <c r="I314" s="58">
        <f t="shared" si="192"/>
        <v>60.40858131487888</v>
      </c>
      <c r="J314" s="89">
        <v>766</v>
      </c>
      <c r="K314" s="59">
        <f t="shared" si="193"/>
        <v>0.22193211488250653</v>
      </c>
      <c r="L314" s="69">
        <v>1133.02</v>
      </c>
      <c r="M314" s="89">
        <v>93195</v>
      </c>
      <c r="N314" s="56">
        <v>46</v>
      </c>
      <c r="O314" s="70">
        <v>3107.5</v>
      </c>
      <c r="P314" s="61">
        <f t="shared" si="194"/>
        <v>0.3646082059533387</v>
      </c>
      <c r="Q314" s="62">
        <f t="shared" si="195"/>
        <v>2.7426700323030486</v>
      </c>
      <c r="R314" s="61">
        <f t="shared" si="196"/>
        <v>0.10383913924097038</v>
      </c>
      <c r="S314" s="59">
        <f t="shared" si="197"/>
        <v>0.28479649537635299</v>
      </c>
      <c r="T314" s="71">
        <f t="shared" si="229"/>
        <v>7803.7999999999993</v>
      </c>
      <c r="U314" s="64">
        <f t="shared" si="199"/>
        <v>24.630869565217392</v>
      </c>
      <c r="V314" s="65"/>
      <c r="W314" s="65"/>
      <c r="X314" s="65"/>
      <c r="Y314" s="65"/>
      <c r="Z314" s="66"/>
    </row>
    <row r="315" spans="1:26" ht="14" hidden="1" outlineLevel="1" x14ac:dyDescent="0.2">
      <c r="A315" s="67">
        <f t="shared" si="224"/>
        <v>0</v>
      </c>
      <c r="B315" s="68"/>
      <c r="C315" s="54" t="s">
        <v>34</v>
      </c>
      <c r="D315" s="72">
        <v>0</v>
      </c>
      <c r="E315" s="56">
        <v>0</v>
      </c>
      <c r="F315" s="56">
        <v>0</v>
      </c>
      <c r="G315" s="57" t="e">
        <f t="shared" si="190"/>
        <v>#DIV/0!</v>
      </c>
      <c r="H315" s="58" t="e">
        <f t="shared" si="191"/>
        <v>#DIV/0!</v>
      </c>
      <c r="I315" s="58" t="e">
        <f t="shared" si="192"/>
        <v>#DIV/0!</v>
      </c>
      <c r="J315" s="56">
        <v>66</v>
      </c>
      <c r="K315" s="59">
        <f t="shared" si="193"/>
        <v>0</v>
      </c>
      <c r="L315" s="72">
        <v>0</v>
      </c>
      <c r="M315" s="89">
        <v>0</v>
      </c>
      <c r="N315" s="56">
        <v>0</v>
      </c>
      <c r="O315" s="73">
        <v>0</v>
      </c>
      <c r="P315" s="61" t="e">
        <f t="shared" si="194"/>
        <v>#DIV/0!</v>
      </c>
      <c r="Q315" s="62" t="e">
        <f t="shared" si="195"/>
        <v>#DIV/0!</v>
      </c>
      <c r="R315" s="61" t="e">
        <f t="shared" si="196"/>
        <v>#DIV/0!</v>
      </c>
      <c r="S315" s="59" t="e">
        <f t="shared" si="197"/>
        <v>#DIV/0!</v>
      </c>
      <c r="T315" s="74">
        <f t="shared" si="229"/>
        <v>0</v>
      </c>
      <c r="U315" s="64" t="e">
        <f t="shared" si="199"/>
        <v>#DIV/0!</v>
      </c>
      <c r="V315" s="65"/>
      <c r="W315" s="65"/>
      <c r="X315" s="65"/>
      <c r="Y315" s="65"/>
      <c r="Z315" s="66"/>
    </row>
    <row r="316" spans="1:26" ht="14" hidden="1" outlineLevel="1" x14ac:dyDescent="0.2">
      <c r="A316" s="67">
        <f t="shared" si="224"/>
        <v>0</v>
      </c>
      <c r="B316" s="68"/>
      <c r="C316" s="54" t="s">
        <v>35</v>
      </c>
      <c r="D316" s="75">
        <v>11440.8</v>
      </c>
      <c r="E316" s="56">
        <v>184</v>
      </c>
      <c r="F316" s="56">
        <v>162</v>
      </c>
      <c r="G316" s="57">
        <f t="shared" si="190"/>
        <v>1.1358024691358024</v>
      </c>
      <c r="H316" s="58">
        <f t="shared" si="191"/>
        <v>62.178260869565214</v>
      </c>
      <c r="I316" s="58">
        <f t="shared" si="192"/>
        <v>54.743903591682418</v>
      </c>
      <c r="J316" s="89">
        <v>693</v>
      </c>
      <c r="K316" s="59">
        <f t="shared" si="193"/>
        <v>0.26551226551226553</v>
      </c>
      <c r="L316" s="75">
        <v>1390.55</v>
      </c>
      <c r="M316" s="89">
        <v>163658</v>
      </c>
      <c r="N316" s="56">
        <v>60</v>
      </c>
      <c r="O316" s="76">
        <v>4416.45</v>
      </c>
      <c r="P316" s="61">
        <f t="shared" si="194"/>
        <v>0.31485695524686119</v>
      </c>
      <c r="Q316" s="62">
        <f t="shared" si="195"/>
        <v>3.1760454496422277</v>
      </c>
      <c r="R316" s="61">
        <f t="shared" si="196"/>
        <v>0.12154307391091533</v>
      </c>
      <c r="S316" s="59">
        <f t="shared" si="197"/>
        <v>0.38602632683029159</v>
      </c>
      <c r="T316" s="77">
        <f t="shared" si="229"/>
        <v>7024.3499999999995</v>
      </c>
      <c r="U316" s="64">
        <f t="shared" si="199"/>
        <v>23.175833333333333</v>
      </c>
      <c r="V316" s="65"/>
      <c r="W316" s="65"/>
      <c r="X316" s="65"/>
      <c r="Y316" s="65"/>
      <c r="Z316" s="66"/>
    </row>
    <row r="317" spans="1:26" ht="14" hidden="1" outlineLevel="1" x14ac:dyDescent="0.2">
      <c r="A317" s="67"/>
      <c r="B317" s="68"/>
      <c r="C317" s="54" t="s">
        <v>36</v>
      </c>
      <c r="D317" s="78">
        <v>31050.6</v>
      </c>
      <c r="E317" s="56">
        <v>498</v>
      </c>
      <c r="F317" s="56">
        <v>453</v>
      </c>
      <c r="G317" s="57">
        <f t="shared" si="190"/>
        <v>1.0993377483443709</v>
      </c>
      <c r="H317" s="58">
        <f t="shared" si="191"/>
        <v>62.350602409638554</v>
      </c>
      <c r="I317" s="58">
        <f t="shared" si="192"/>
        <v>56.716511830454344</v>
      </c>
      <c r="J317" s="89">
        <v>1798</v>
      </c>
      <c r="K317" s="59">
        <f t="shared" si="193"/>
        <v>0.27697441601779754</v>
      </c>
      <c r="L317" s="78">
        <v>4078.03</v>
      </c>
      <c r="M317" s="89">
        <v>299324</v>
      </c>
      <c r="N317" s="56">
        <v>153</v>
      </c>
      <c r="O317" s="79">
        <v>10807.05</v>
      </c>
      <c r="P317" s="61">
        <f t="shared" si="194"/>
        <v>0.37734904529913349</v>
      </c>
      <c r="Q317" s="62">
        <f t="shared" si="195"/>
        <v>2.6500663310470984</v>
      </c>
      <c r="R317" s="61">
        <f t="shared" si="196"/>
        <v>0.13133498225477125</v>
      </c>
      <c r="S317" s="59">
        <f t="shared" si="197"/>
        <v>0.34804641456203744</v>
      </c>
      <c r="T317" s="80">
        <f t="shared" si="229"/>
        <v>20243.55</v>
      </c>
      <c r="U317" s="64">
        <f t="shared" si="199"/>
        <v>26.653790849673204</v>
      </c>
      <c r="V317" s="65"/>
      <c r="W317" s="65"/>
      <c r="X317" s="65"/>
      <c r="Y317" s="65"/>
      <c r="Z317" s="66"/>
    </row>
    <row r="318" spans="1:26" ht="14" hidden="1" outlineLevel="1" x14ac:dyDescent="0.2">
      <c r="A318" s="81"/>
      <c r="B318" s="82"/>
      <c r="C318" s="83" t="s">
        <v>37</v>
      </c>
      <c r="D318" s="55">
        <v>0</v>
      </c>
      <c r="E318" s="56">
        <v>0</v>
      </c>
      <c r="F318" s="56">
        <v>0</v>
      </c>
      <c r="G318" s="57" t="e">
        <f t="shared" si="190"/>
        <v>#DIV/0!</v>
      </c>
      <c r="H318" s="58" t="e">
        <f t="shared" si="191"/>
        <v>#DIV/0!</v>
      </c>
      <c r="I318" s="58" t="e">
        <f t="shared" si="192"/>
        <v>#DIV/0!</v>
      </c>
      <c r="J318" s="56">
        <v>0</v>
      </c>
      <c r="K318" s="59" t="e">
        <f t="shared" si="193"/>
        <v>#DIV/0!</v>
      </c>
      <c r="L318" s="55">
        <v>0</v>
      </c>
      <c r="M318" s="89">
        <v>0</v>
      </c>
      <c r="N318" s="56">
        <v>0</v>
      </c>
      <c r="O318" s="60">
        <v>0</v>
      </c>
      <c r="P318" s="61" t="e">
        <f t="shared" si="194"/>
        <v>#DIV/0!</v>
      </c>
      <c r="Q318" s="62" t="e">
        <f t="shared" si="195"/>
        <v>#DIV/0!</v>
      </c>
      <c r="R318" s="61" t="e">
        <f t="shared" si="196"/>
        <v>#DIV/0!</v>
      </c>
      <c r="S318" s="59" t="e">
        <f t="shared" si="197"/>
        <v>#DIV/0!</v>
      </c>
      <c r="T318" s="63">
        <f t="shared" si="229"/>
        <v>0</v>
      </c>
      <c r="U318" s="64" t="e">
        <f t="shared" si="199"/>
        <v>#DIV/0!</v>
      </c>
      <c r="V318" s="84"/>
      <c r="W318" s="84"/>
      <c r="X318" s="84"/>
      <c r="Y318" s="85"/>
      <c r="Z318" s="86"/>
    </row>
    <row r="319" spans="1:26" ht="14" hidden="1" outlineLevel="1" x14ac:dyDescent="0.2">
      <c r="A319" s="81"/>
      <c r="B319" s="82"/>
      <c r="C319" s="83" t="s">
        <v>39</v>
      </c>
      <c r="D319" s="90">
        <v>212.14</v>
      </c>
      <c r="E319" s="56">
        <v>9</v>
      </c>
      <c r="F319" s="56">
        <v>9</v>
      </c>
      <c r="G319" s="57">
        <f t="shared" si="190"/>
        <v>1</v>
      </c>
      <c r="H319" s="58">
        <f t="shared" si="191"/>
        <v>23.571111111111108</v>
      </c>
      <c r="I319" s="58">
        <f t="shared" si="192"/>
        <v>23.571111111111108</v>
      </c>
      <c r="J319" s="56">
        <v>327</v>
      </c>
      <c r="K319" s="59">
        <f t="shared" si="193"/>
        <v>2.7522935779816515E-2</v>
      </c>
      <c r="L319" s="90">
        <v>292.12</v>
      </c>
      <c r="M319" s="89">
        <v>28130</v>
      </c>
      <c r="N319" s="56">
        <v>7</v>
      </c>
      <c r="O319" s="91">
        <v>173.1</v>
      </c>
      <c r="P319" s="61">
        <f t="shared" si="194"/>
        <v>1.6875794338532641</v>
      </c>
      <c r="Q319" s="62">
        <f t="shared" si="195"/>
        <v>0.59256469943858681</v>
      </c>
      <c r="R319" s="61">
        <f t="shared" si="196"/>
        <v>1.3770151786556049</v>
      </c>
      <c r="S319" s="59">
        <f t="shared" si="197"/>
        <v>0.81597058546243051</v>
      </c>
      <c r="T319" s="63">
        <f t="shared" si="229"/>
        <v>39.039999999999992</v>
      </c>
      <c r="U319" s="64">
        <f t="shared" si="199"/>
        <v>41.731428571428573</v>
      </c>
      <c r="V319" s="84"/>
      <c r="W319" s="84"/>
      <c r="X319" s="84"/>
      <c r="Y319" s="85"/>
      <c r="Z319" s="86"/>
    </row>
    <row r="320" spans="1:26" ht="14" hidden="1" outlineLevel="1" x14ac:dyDescent="0.2">
      <c r="A320" s="52" t="str">
        <f t="shared" ref="A320:A325" si="230">IFERROR(IF(B320&gt;0,MONTH(B320)&amp;"-"&amp;YEAR(B320),B320),)</f>
        <v>8-2025</v>
      </c>
      <c r="B320" s="53">
        <v>45892</v>
      </c>
      <c r="C320" s="54" t="s">
        <v>38</v>
      </c>
      <c r="D320" s="87">
        <v>879.2</v>
      </c>
      <c r="E320" s="56">
        <v>16</v>
      </c>
      <c r="F320" s="56">
        <v>11</v>
      </c>
      <c r="G320" s="57">
        <f t="shared" si="190"/>
        <v>1.4545454545454546</v>
      </c>
      <c r="H320" s="58">
        <f t="shared" si="191"/>
        <v>54.95</v>
      </c>
      <c r="I320" s="58">
        <f t="shared" si="192"/>
        <v>37.778125000000003</v>
      </c>
      <c r="J320" s="56">
        <v>47</v>
      </c>
      <c r="K320" s="59">
        <f t="shared" si="193"/>
        <v>0.34042553191489361</v>
      </c>
      <c r="L320" s="87">
        <v>71.900000000000006</v>
      </c>
      <c r="M320" s="89">
        <v>6014</v>
      </c>
      <c r="N320" s="56">
        <v>5</v>
      </c>
      <c r="O320" s="88">
        <v>274.75</v>
      </c>
      <c r="P320" s="61">
        <f t="shared" si="194"/>
        <v>0.26169244767970884</v>
      </c>
      <c r="Q320" s="62">
        <f t="shared" si="195"/>
        <v>3.8212795549374126</v>
      </c>
      <c r="R320" s="61">
        <f t="shared" si="196"/>
        <v>8.1778889899909016E-2</v>
      </c>
      <c r="S320" s="59">
        <f t="shared" si="197"/>
        <v>0.3125</v>
      </c>
      <c r="T320" s="63">
        <f t="shared" si="229"/>
        <v>604.45000000000005</v>
      </c>
      <c r="U320" s="64">
        <f t="shared" si="199"/>
        <v>14.38</v>
      </c>
      <c r="V320" s="65"/>
      <c r="W320" s="65"/>
      <c r="X320" s="65"/>
      <c r="Y320" s="65"/>
      <c r="Z320" s="66"/>
    </row>
    <row r="321" spans="1:26" ht="14" collapsed="1" x14ac:dyDescent="0.2">
      <c r="A321" s="81">
        <f t="shared" si="230"/>
        <v>0</v>
      </c>
      <c r="B321" s="95" t="s">
        <v>87</v>
      </c>
      <c r="C321" s="134"/>
      <c r="D321" s="135">
        <f t="shared" ref="D321:F321" si="231">SUM(D313:D320)</f>
        <v>54494.039999999994</v>
      </c>
      <c r="E321" s="136">
        <f t="shared" si="231"/>
        <v>877</v>
      </c>
      <c r="F321" s="136">
        <f t="shared" si="231"/>
        <v>795</v>
      </c>
      <c r="G321" s="137">
        <f t="shared" si="190"/>
        <v>1.1031446540880503</v>
      </c>
      <c r="H321" s="138">
        <f t="shared" si="191"/>
        <v>62.136875712656774</v>
      </c>
      <c r="I321" s="138">
        <f t="shared" si="192"/>
        <v>56.327042407710529</v>
      </c>
      <c r="J321" s="136">
        <f>SUM(J313:J320)</f>
        <v>3697</v>
      </c>
      <c r="K321" s="139">
        <f t="shared" si="193"/>
        <v>0.23721936705436841</v>
      </c>
      <c r="L321" s="135">
        <f t="shared" ref="L321:O321" si="232">SUM(L313:L320)</f>
        <v>6965.62</v>
      </c>
      <c r="M321" s="256">
        <f t="shared" si="232"/>
        <v>590321</v>
      </c>
      <c r="N321" s="136">
        <f t="shared" si="232"/>
        <v>271</v>
      </c>
      <c r="O321" s="135">
        <f t="shared" si="232"/>
        <v>18778.849999999999</v>
      </c>
      <c r="P321" s="258">
        <f t="shared" si="194"/>
        <v>0.37092899724956535</v>
      </c>
      <c r="Q321" s="306">
        <f t="shared" si="195"/>
        <v>2.69593374315567</v>
      </c>
      <c r="R321" s="258">
        <f t="shared" si="196"/>
        <v>0.12782351978308087</v>
      </c>
      <c r="S321" s="139">
        <f t="shared" si="197"/>
        <v>0.34460374015213407</v>
      </c>
      <c r="T321" s="261">
        <f>SUM(T313:T320)</f>
        <v>35715.189999999995</v>
      </c>
      <c r="U321" s="307">
        <f t="shared" si="199"/>
        <v>25.703394833948337</v>
      </c>
      <c r="V321" s="145">
        <f t="shared" ref="V321:W321" si="233">IFERROR((D321-#REF!)/D321,)</f>
        <v>0</v>
      </c>
      <c r="W321" s="145">
        <f t="shared" si="233"/>
        <v>0</v>
      </c>
      <c r="X321" s="145">
        <f t="shared" ref="X321:Y321" si="234">IFERROR((D321-#REF!)/D321,)</f>
        <v>0</v>
      </c>
      <c r="Y321" s="143">
        <f t="shared" si="234"/>
        <v>0</v>
      </c>
      <c r="Z321" s="67"/>
    </row>
    <row r="322" spans="1:26" ht="14" hidden="1" outlineLevel="1" x14ac:dyDescent="0.2">
      <c r="A322" s="52" t="str">
        <f t="shared" si="230"/>
        <v>8-2025</v>
      </c>
      <c r="B322" s="53">
        <v>45893</v>
      </c>
      <c r="C322" s="54" t="s">
        <v>32</v>
      </c>
      <c r="D322" s="55">
        <v>0</v>
      </c>
      <c r="E322" s="56">
        <v>0</v>
      </c>
      <c r="F322" s="56">
        <v>0</v>
      </c>
      <c r="G322" s="57" t="e">
        <f t="shared" si="190"/>
        <v>#DIV/0!</v>
      </c>
      <c r="H322" s="58" t="e">
        <f t="shared" si="191"/>
        <v>#DIV/0!</v>
      </c>
      <c r="I322" s="58" t="e">
        <f t="shared" si="192"/>
        <v>#DIV/0!</v>
      </c>
      <c r="J322" s="56">
        <v>0</v>
      </c>
      <c r="K322" s="59" t="e">
        <f t="shared" si="193"/>
        <v>#DIV/0!</v>
      </c>
      <c r="L322" s="55">
        <v>0</v>
      </c>
      <c r="M322" s="89">
        <v>0</v>
      </c>
      <c r="N322" s="56">
        <v>0</v>
      </c>
      <c r="O322" s="60">
        <v>0</v>
      </c>
      <c r="P322" s="61" t="e">
        <f t="shared" si="194"/>
        <v>#DIV/0!</v>
      </c>
      <c r="Q322" s="62" t="e">
        <f t="shared" si="195"/>
        <v>#DIV/0!</v>
      </c>
      <c r="R322" s="61" t="e">
        <f t="shared" si="196"/>
        <v>#DIV/0!</v>
      </c>
      <c r="S322" s="59" t="e">
        <f t="shared" si="197"/>
        <v>#DIV/0!</v>
      </c>
      <c r="T322" s="63">
        <f t="shared" ref="T322:T329" si="235">D322-O322</f>
        <v>0</v>
      </c>
      <c r="U322" s="64" t="e">
        <f t="shared" si="199"/>
        <v>#DIV/0!</v>
      </c>
      <c r="V322" s="65"/>
      <c r="W322" s="65"/>
      <c r="X322" s="65"/>
      <c r="Y322" s="65"/>
      <c r="Z322" s="66"/>
    </row>
    <row r="323" spans="1:26" ht="14" hidden="1" outlineLevel="1" x14ac:dyDescent="0.2">
      <c r="A323" s="67">
        <f t="shared" si="230"/>
        <v>0</v>
      </c>
      <c r="B323" s="68"/>
      <c r="C323" s="54" t="s">
        <v>33</v>
      </c>
      <c r="D323" s="69">
        <v>11041.2</v>
      </c>
      <c r="E323" s="56">
        <v>170</v>
      </c>
      <c r="F323" s="56">
        <v>157</v>
      </c>
      <c r="G323" s="57">
        <f t="shared" si="190"/>
        <v>1.0828025477707006</v>
      </c>
      <c r="H323" s="58">
        <f t="shared" si="191"/>
        <v>64.948235294117652</v>
      </c>
      <c r="I323" s="58">
        <f t="shared" si="192"/>
        <v>59.981605536332182</v>
      </c>
      <c r="J323" s="89">
        <v>804</v>
      </c>
      <c r="K323" s="59">
        <f t="shared" si="193"/>
        <v>0.21144278606965175</v>
      </c>
      <c r="L323" s="69">
        <v>1215.93</v>
      </c>
      <c r="M323" s="89">
        <v>68605</v>
      </c>
      <c r="N323" s="56">
        <v>47</v>
      </c>
      <c r="O323" s="70">
        <v>3207.45</v>
      </c>
      <c r="P323" s="61">
        <f t="shared" si="194"/>
        <v>0.37909554318851429</v>
      </c>
      <c r="Q323" s="62">
        <f t="shared" si="195"/>
        <v>2.6378574424514567</v>
      </c>
      <c r="R323" s="61">
        <f t="shared" si="196"/>
        <v>0.11012661667210086</v>
      </c>
      <c r="S323" s="59">
        <f t="shared" si="197"/>
        <v>0.29049831540049992</v>
      </c>
      <c r="T323" s="71">
        <f t="shared" si="235"/>
        <v>7833.7500000000009</v>
      </c>
      <c r="U323" s="64">
        <f t="shared" si="199"/>
        <v>25.870851063829789</v>
      </c>
      <c r="V323" s="65"/>
      <c r="W323" s="65"/>
      <c r="X323" s="65"/>
      <c r="Y323" s="65"/>
      <c r="Z323" s="66"/>
    </row>
    <row r="324" spans="1:26" ht="14" hidden="1" outlineLevel="1" x14ac:dyDescent="0.2">
      <c r="A324" s="67">
        <f t="shared" si="230"/>
        <v>0</v>
      </c>
      <c r="B324" s="68"/>
      <c r="C324" s="54" t="s">
        <v>34</v>
      </c>
      <c r="D324" s="72">
        <v>0</v>
      </c>
      <c r="E324" s="56">
        <v>0</v>
      </c>
      <c r="F324" s="56">
        <v>0</v>
      </c>
      <c r="G324" s="57" t="e">
        <f t="shared" si="190"/>
        <v>#DIV/0!</v>
      </c>
      <c r="H324" s="58" t="e">
        <f t="shared" si="191"/>
        <v>#DIV/0!</v>
      </c>
      <c r="I324" s="58" t="e">
        <f t="shared" si="192"/>
        <v>#DIV/0!</v>
      </c>
      <c r="J324" s="56">
        <v>51</v>
      </c>
      <c r="K324" s="59">
        <f t="shared" si="193"/>
        <v>0</v>
      </c>
      <c r="L324" s="72">
        <v>0</v>
      </c>
      <c r="M324" s="89">
        <v>0</v>
      </c>
      <c r="N324" s="56">
        <v>0</v>
      </c>
      <c r="O324" s="73">
        <v>0</v>
      </c>
      <c r="P324" s="61" t="e">
        <f t="shared" si="194"/>
        <v>#DIV/0!</v>
      </c>
      <c r="Q324" s="62" t="e">
        <f t="shared" si="195"/>
        <v>#DIV/0!</v>
      </c>
      <c r="R324" s="61" t="e">
        <f t="shared" si="196"/>
        <v>#DIV/0!</v>
      </c>
      <c r="S324" s="59" t="e">
        <f t="shared" si="197"/>
        <v>#DIV/0!</v>
      </c>
      <c r="T324" s="74">
        <f t="shared" si="235"/>
        <v>0</v>
      </c>
      <c r="U324" s="64" t="e">
        <f t="shared" si="199"/>
        <v>#DIV/0!</v>
      </c>
      <c r="V324" s="65"/>
      <c r="W324" s="65"/>
      <c r="X324" s="65"/>
      <c r="Y324" s="65"/>
      <c r="Z324" s="66"/>
    </row>
    <row r="325" spans="1:26" ht="14" hidden="1" outlineLevel="1" x14ac:dyDescent="0.2">
      <c r="A325" s="67">
        <f t="shared" si="230"/>
        <v>0</v>
      </c>
      <c r="B325" s="68"/>
      <c r="C325" s="54" t="s">
        <v>35</v>
      </c>
      <c r="D325" s="75">
        <v>10851.2</v>
      </c>
      <c r="E325" s="56">
        <v>176</v>
      </c>
      <c r="F325" s="56">
        <v>157</v>
      </c>
      <c r="G325" s="57">
        <f t="shared" si="190"/>
        <v>1.1210191082802548</v>
      </c>
      <c r="H325" s="58">
        <f t="shared" si="191"/>
        <v>61.654545454545456</v>
      </c>
      <c r="I325" s="58">
        <f t="shared" si="192"/>
        <v>54.998657024793388</v>
      </c>
      <c r="J325" s="89">
        <v>665</v>
      </c>
      <c r="K325" s="59">
        <f t="shared" si="193"/>
        <v>0.26466165413533832</v>
      </c>
      <c r="L325" s="75">
        <v>1431.57</v>
      </c>
      <c r="M325" s="89">
        <v>144182</v>
      </c>
      <c r="N325" s="56">
        <v>58</v>
      </c>
      <c r="O325" s="76">
        <v>3916.9</v>
      </c>
      <c r="P325" s="61">
        <f t="shared" si="194"/>
        <v>0.36548546044065455</v>
      </c>
      <c r="Q325" s="62">
        <f t="shared" si="195"/>
        <v>2.7360869534846359</v>
      </c>
      <c r="R325" s="61">
        <f t="shared" si="196"/>
        <v>0.13192734444116777</v>
      </c>
      <c r="S325" s="59">
        <f t="shared" si="197"/>
        <v>0.36096468593335296</v>
      </c>
      <c r="T325" s="77">
        <f t="shared" si="235"/>
        <v>6934.3000000000011</v>
      </c>
      <c r="U325" s="64">
        <f t="shared" si="199"/>
        <v>24.682241379310344</v>
      </c>
      <c r="V325" s="65"/>
      <c r="W325" s="65"/>
      <c r="X325" s="65"/>
      <c r="Y325" s="65"/>
      <c r="Z325" s="66"/>
    </row>
    <row r="326" spans="1:26" ht="14" hidden="1" outlineLevel="1" x14ac:dyDescent="0.2">
      <c r="A326" s="67"/>
      <c r="B326" s="68"/>
      <c r="C326" s="54" t="s">
        <v>36</v>
      </c>
      <c r="D326" s="78">
        <v>30288.95</v>
      </c>
      <c r="E326" s="56">
        <v>491</v>
      </c>
      <c r="F326" s="56">
        <v>463</v>
      </c>
      <c r="G326" s="57">
        <f t="shared" si="190"/>
        <v>1.0604751619870409</v>
      </c>
      <c r="H326" s="58">
        <f t="shared" si="191"/>
        <v>61.688289205702652</v>
      </c>
      <c r="I326" s="58">
        <f t="shared" si="192"/>
        <v>58.170423426151388</v>
      </c>
      <c r="J326" s="89">
        <v>1713</v>
      </c>
      <c r="K326" s="59">
        <f t="shared" si="193"/>
        <v>0.28663164039696437</v>
      </c>
      <c r="L326" s="78">
        <v>4156.78</v>
      </c>
      <c r="M326" s="89">
        <v>242571</v>
      </c>
      <c r="N326" s="56">
        <v>134</v>
      </c>
      <c r="O326" s="79">
        <v>8976.4500000000007</v>
      </c>
      <c r="P326" s="61">
        <f t="shared" si="194"/>
        <v>0.46307616039748445</v>
      </c>
      <c r="Q326" s="62">
        <f t="shared" si="195"/>
        <v>2.1594719951500925</v>
      </c>
      <c r="R326" s="61">
        <f t="shared" si="196"/>
        <v>0.13723750740781704</v>
      </c>
      <c r="S326" s="59">
        <f t="shared" si="197"/>
        <v>0.29636055393138422</v>
      </c>
      <c r="T326" s="80">
        <f t="shared" si="235"/>
        <v>21312.5</v>
      </c>
      <c r="U326" s="64">
        <f t="shared" si="199"/>
        <v>31.020746268656715</v>
      </c>
      <c r="V326" s="65"/>
      <c r="W326" s="65"/>
      <c r="X326" s="65"/>
      <c r="Y326" s="65"/>
      <c r="Z326" s="66"/>
    </row>
    <row r="327" spans="1:26" ht="14" hidden="1" outlineLevel="1" x14ac:dyDescent="0.2">
      <c r="A327" s="81"/>
      <c r="B327" s="82"/>
      <c r="C327" s="83" t="s">
        <v>37</v>
      </c>
      <c r="D327" s="55">
        <v>0</v>
      </c>
      <c r="E327" s="56">
        <v>0</v>
      </c>
      <c r="F327" s="56">
        <v>0</v>
      </c>
      <c r="G327" s="57" t="e">
        <f t="shared" si="190"/>
        <v>#DIV/0!</v>
      </c>
      <c r="H327" s="58" t="e">
        <f t="shared" si="191"/>
        <v>#DIV/0!</v>
      </c>
      <c r="I327" s="58" t="e">
        <f t="shared" si="192"/>
        <v>#DIV/0!</v>
      </c>
      <c r="J327" s="56">
        <v>0</v>
      </c>
      <c r="K327" s="59" t="e">
        <f t="shared" si="193"/>
        <v>#DIV/0!</v>
      </c>
      <c r="L327" s="55">
        <v>0</v>
      </c>
      <c r="M327" s="89">
        <v>0</v>
      </c>
      <c r="N327" s="56">
        <v>0</v>
      </c>
      <c r="O327" s="60">
        <v>0</v>
      </c>
      <c r="P327" s="61" t="e">
        <f t="shared" si="194"/>
        <v>#DIV/0!</v>
      </c>
      <c r="Q327" s="62" t="e">
        <f t="shared" si="195"/>
        <v>#DIV/0!</v>
      </c>
      <c r="R327" s="61" t="e">
        <f t="shared" si="196"/>
        <v>#DIV/0!</v>
      </c>
      <c r="S327" s="59" t="e">
        <f t="shared" si="197"/>
        <v>#DIV/0!</v>
      </c>
      <c r="T327" s="63">
        <f t="shared" si="235"/>
        <v>0</v>
      </c>
      <c r="U327" s="64" t="e">
        <f t="shared" si="199"/>
        <v>#DIV/0!</v>
      </c>
      <c r="V327" s="84"/>
      <c r="W327" s="84"/>
      <c r="X327" s="84"/>
      <c r="Y327" s="85"/>
      <c r="Z327" s="86"/>
    </row>
    <row r="328" spans="1:26" ht="14" hidden="1" outlineLevel="1" x14ac:dyDescent="0.2">
      <c r="A328" s="81"/>
      <c r="B328" s="82"/>
      <c r="C328" s="83" t="s">
        <v>39</v>
      </c>
      <c r="D328" s="90">
        <v>88.02</v>
      </c>
      <c r="E328" s="56">
        <v>3</v>
      </c>
      <c r="F328" s="56">
        <v>3</v>
      </c>
      <c r="G328" s="57">
        <f t="shared" si="190"/>
        <v>1</v>
      </c>
      <c r="H328" s="58">
        <f t="shared" si="191"/>
        <v>29.34</v>
      </c>
      <c r="I328" s="58">
        <f t="shared" si="192"/>
        <v>29.34</v>
      </c>
      <c r="J328" s="56">
        <v>225</v>
      </c>
      <c r="K328" s="59">
        <f t="shared" si="193"/>
        <v>1.3333333333333334E-2</v>
      </c>
      <c r="L328" s="90">
        <v>148.13</v>
      </c>
      <c r="M328" s="89">
        <v>23407</v>
      </c>
      <c r="N328" s="56">
        <v>0</v>
      </c>
      <c r="O328" s="91" t="s">
        <v>64</v>
      </c>
      <c r="P328" s="61" t="e">
        <f t="shared" si="194"/>
        <v>#VALUE!</v>
      </c>
      <c r="Q328" s="62" t="e">
        <f t="shared" si="195"/>
        <v>#VALUE!</v>
      </c>
      <c r="R328" s="61">
        <f t="shared" si="196"/>
        <v>1.6829129743240172</v>
      </c>
      <c r="S328" s="59" t="e">
        <f t="shared" si="197"/>
        <v>#VALUE!</v>
      </c>
      <c r="T328" s="63" t="e">
        <f t="shared" si="235"/>
        <v>#VALUE!</v>
      </c>
      <c r="U328" s="64" t="e">
        <f t="shared" si="199"/>
        <v>#DIV/0!</v>
      </c>
      <c r="V328" s="84"/>
      <c r="W328" s="84"/>
      <c r="X328" s="84"/>
      <c r="Y328" s="85"/>
      <c r="Z328" s="86"/>
    </row>
    <row r="329" spans="1:26" ht="14" hidden="1" outlineLevel="1" x14ac:dyDescent="0.2">
      <c r="A329" s="52" t="str">
        <f t="shared" ref="A329:A334" si="236">IFERROR(IF(B329&gt;0,MONTH(B329)&amp;"-"&amp;YEAR(B329),B329),)</f>
        <v>8-2025</v>
      </c>
      <c r="B329" s="53">
        <v>45899</v>
      </c>
      <c r="C329" s="54" t="s">
        <v>38</v>
      </c>
      <c r="D329" s="87">
        <v>0</v>
      </c>
      <c r="E329" s="56">
        <v>0</v>
      </c>
      <c r="F329" s="56">
        <v>0</v>
      </c>
      <c r="G329" s="57" t="e">
        <f t="shared" si="190"/>
        <v>#DIV/0!</v>
      </c>
      <c r="H329" s="58" t="e">
        <f t="shared" si="191"/>
        <v>#DIV/0!</v>
      </c>
      <c r="I329" s="58" t="e">
        <f t="shared" si="192"/>
        <v>#DIV/0!</v>
      </c>
      <c r="J329" s="56">
        <v>0</v>
      </c>
      <c r="K329" s="59" t="e">
        <f t="shared" si="193"/>
        <v>#DIV/0!</v>
      </c>
      <c r="L329" s="87">
        <v>0</v>
      </c>
      <c r="M329" s="89">
        <v>0</v>
      </c>
      <c r="N329" s="56">
        <v>0</v>
      </c>
      <c r="O329" s="88">
        <v>0</v>
      </c>
      <c r="P329" s="61" t="e">
        <f t="shared" si="194"/>
        <v>#DIV/0!</v>
      </c>
      <c r="Q329" s="62" t="e">
        <f t="shared" si="195"/>
        <v>#DIV/0!</v>
      </c>
      <c r="R329" s="61" t="e">
        <f t="shared" si="196"/>
        <v>#DIV/0!</v>
      </c>
      <c r="S329" s="59" t="e">
        <f t="shared" si="197"/>
        <v>#DIV/0!</v>
      </c>
      <c r="T329" s="63">
        <f t="shared" si="235"/>
        <v>0</v>
      </c>
      <c r="U329" s="64" t="e">
        <f t="shared" si="199"/>
        <v>#DIV/0!</v>
      </c>
      <c r="V329" s="65"/>
      <c r="W329" s="65"/>
      <c r="X329" s="65"/>
      <c r="Y329" s="65"/>
      <c r="Z329" s="66"/>
    </row>
    <row r="330" spans="1:26" ht="14" collapsed="1" x14ac:dyDescent="0.2">
      <c r="A330" s="81">
        <f t="shared" si="236"/>
        <v>0</v>
      </c>
      <c r="B330" s="95" t="s">
        <v>88</v>
      </c>
      <c r="C330" s="134"/>
      <c r="D330" s="135">
        <f t="shared" ref="D330:F330" si="237">SUM(D322:D329)</f>
        <v>52269.37</v>
      </c>
      <c r="E330" s="136">
        <f t="shared" si="237"/>
        <v>840</v>
      </c>
      <c r="F330" s="136">
        <f t="shared" si="237"/>
        <v>780</v>
      </c>
      <c r="G330" s="137">
        <f t="shared" si="190"/>
        <v>1.0769230769230769</v>
      </c>
      <c r="H330" s="138">
        <f t="shared" si="191"/>
        <v>62.225440476190478</v>
      </c>
      <c r="I330" s="138">
        <f t="shared" si="192"/>
        <v>57.78076615646259</v>
      </c>
      <c r="J330" s="136">
        <f>SUM(J322:J329)</f>
        <v>3458</v>
      </c>
      <c r="K330" s="139">
        <f t="shared" si="193"/>
        <v>0.24291497975708501</v>
      </c>
      <c r="L330" s="135">
        <f t="shared" ref="L330:O330" si="238">SUM(L322:L329)</f>
        <v>6952.41</v>
      </c>
      <c r="M330" s="256">
        <f t="shared" si="238"/>
        <v>478765</v>
      </c>
      <c r="N330" s="136">
        <f t="shared" si="238"/>
        <v>239</v>
      </c>
      <c r="O330" s="135">
        <f t="shared" si="238"/>
        <v>16100.800000000001</v>
      </c>
      <c r="P330" s="258">
        <f t="shared" si="194"/>
        <v>0.43180525191294838</v>
      </c>
      <c r="Q330" s="306">
        <f t="shared" si="195"/>
        <v>2.3158588173022019</v>
      </c>
      <c r="R330" s="258">
        <f t="shared" si="196"/>
        <v>0.13301116887385478</v>
      </c>
      <c r="S330" s="139">
        <f t="shared" si="197"/>
        <v>0.3080350882361888</v>
      </c>
      <c r="T330" s="261" t="e">
        <f>SUM(T322:T329)</f>
        <v>#VALUE!</v>
      </c>
      <c r="U330" s="307">
        <f t="shared" si="199"/>
        <v>29.089581589958158</v>
      </c>
      <c r="V330" s="145">
        <f t="shared" ref="V330:W330" si="239">IFERROR((D330-#REF!)/D330,)</f>
        <v>0</v>
      </c>
      <c r="W330" s="145">
        <f t="shared" si="239"/>
        <v>0</v>
      </c>
      <c r="X330" s="145">
        <f t="shared" ref="X330:Y330" si="240">IFERROR((D330-#REF!)/D330,)</f>
        <v>0</v>
      </c>
      <c r="Y330" s="143">
        <f t="shared" si="240"/>
        <v>0</v>
      </c>
      <c r="Z330" s="67"/>
    </row>
    <row r="331" spans="1:26" ht="14" hidden="1" outlineLevel="1" x14ac:dyDescent="0.2">
      <c r="A331" s="52" t="str">
        <f t="shared" si="236"/>
        <v>8-2025</v>
      </c>
      <c r="B331" s="53">
        <v>45900</v>
      </c>
      <c r="C331" s="54" t="s">
        <v>32</v>
      </c>
      <c r="D331" s="55">
        <v>0</v>
      </c>
      <c r="E331" s="56">
        <v>0</v>
      </c>
      <c r="F331" s="56">
        <v>0</v>
      </c>
      <c r="G331" s="57" t="e">
        <f t="shared" si="190"/>
        <v>#DIV/0!</v>
      </c>
      <c r="H331" s="58" t="e">
        <f t="shared" si="191"/>
        <v>#DIV/0!</v>
      </c>
      <c r="I331" s="58" t="e">
        <f t="shared" si="192"/>
        <v>#DIV/0!</v>
      </c>
      <c r="J331" s="56">
        <v>0</v>
      </c>
      <c r="K331" s="59" t="e">
        <f t="shared" si="193"/>
        <v>#DIV/0!</v>
      </c>
      <c r="L331" s="55">
        <v>0</v>
      </c>
      <c r="M331" s="89">
        <v>0</v>
      </c>
      <c r="N331" s="56">
        <v>0</v>
      </c>
      <c r="O331" s="60">
        <v>0</v>
      </c>
      <c r="P331" s="61" t="e">
        <f t="shared" si="194"/>
        <v>#DIV/0!</v>
      </c>
      <c r="Q331" s="62" t="e">
        <f t="shared" si="195"/>
        <v>#DIV/0!</v>
      </c>
      <c r="R331" s="61" t="e">
        <f t="shared" si="196"/>
        <v>#DIV/0!</v>
      </c>
      <c r="S331" s="59" t="e">
        <f t="shared" si="197"/>
        <v>#DIV/0!</v>
      </c>
      <c r="T331" s="63">
        <f t="shared" ref="T331:T338" si="241">D331-O331</f>
        <v>0</v>
      </c>
      <c r="U331" s="64" t="e">
        <f t="shared" si="199"/>
        <v>#DIV/0!</v>
      </c>
      <c r="V331" s="65"/>
      <c r="W331" s="65"/>
      <c r="X331" s="65"/>
      <c r="Y331" s="65"/>
      <c r="Z331" s="66"/>
    </row>
    <row r="332" spans="1:26" ht="14" hidden="1" outlineLevel="1" x14ac:dyDescent="0.2">
      <c r="A332" s="67">
        <f t="shared" si="236"/>
        <v>0</v>
      </c>
      <c r="B332" s="68"/>
      <c r="C332" s="54" t="s">
        <v>33</v>
      </c>
      <c r="D332" s="69">
        <v>9272.5499999999993</v>
      </c>
      <c r="E332" s="56">
        <v>145</v>
      </c>
      <c r="F332" s="56">
        <v>134</v>
      </c>
      <c r="G332" s="57">
        <f t="shared" si="190"/>
        <v>1.0820895522388059</v>
      </c>
      <c r="H332" s="58">
        <f t="shared" si="191"/>
        <v>63.948620689655165</v>
      </c>
      <c r="I332" s="58">
        <f t="shared" si="192"/>
        <v>59.097346016646846</v>
      </c>
      <c r="J332" s="89">
        <v>672</v>
      </c>
      <c r="K332" s="59">
        <f t="shared" si="193"/>
        <v>0.21577380952380953</v>
      </c>
      <c r="L332" s="69">
        <v>1074.98</v>
      </c>
      <c r="M332" s="89">
        <v>53940</v>
      </c>
      <c r="N332" s="56">
        <v>45</v>
      </c>
      <c r="O332" s="70">
        <v>3057.5</v>
      </c>
      <c r="P332" s="61">
        <f t="shared" si="194"/>
        <v>0.35158789860997547</v>
      </c>
      <c r="Q332" s="62">
        <f t="shared" si="195"/>
        <v>2.8442389625853504</v>
      </c>
      <c r="R332" s="61">
        <f t="shared" si="196"/>
        <v>0.11593143202247495</v>
      </c>
      <c r="S332" s="59">
        <f t="shared" si="197"/>
        <v>0.32973669594663824</v>
      </c>
      <c r="T332" s="71">
        <f t="shared" si="241"/>
        <v>6215.0499999999993</v>
      </c>
      <c r="U332" s="64">
        <f t="shared" si="199"/>
        <v>23.888444444444445</v>
      </c>
      <c r="V332" s="65"/>
      <c r="W332" s="65"/>
      <c r="X332" s="65"/>
      <c r="Y332" s="65"/>
      <c r="Z332" s="66"/>
    </row>
    <row r="333" spans="1:26" ht="14" hidden="1" outlineLevel="1" x14ac:dyDescent="0.2">
      <c r="A333" s="67">
        <f t="shared" si="236"/>
        <v>0</v>
      </c>
      <c r="B333" s="68"/>
      <c r="C333" s="54" t="s">
        <v>34</v>
      </c>
      <c r="D333" s="72">
        <v>9.9499999999999993</v>
      </c>
      <c r="E333" s="56">
        <v>1</v>
      </c>
      <c r="F333" s="56">
        <v>1</v>
      </c>
      <c r="G333" s="57">
        <f t="shared" si="190"/>
        <v>1</v>
      </c>
      <c r="H333" s="58">
        <f t="shared" si="191"/>
        <v>9.9499999999999993</v>
      </c>
      <c r="I333" s="58">
        <f t="shared" si="192"/>
        <v>9.9499999999999993</v>
      </c>
      <c r="J333" s="56">
        <v>58</v>
      </c>
      <c r="K333" s="59">
        <f t="shared" si="193"/>
        <v>1.7241379310344827E-2</v>
      </c>
      <c r="L333" s="72">
        <v>0</v>
      </c>
      <c r="M333" s="89">
        <v>0</v>
      </c>
      <c r="N333" s="56">
        <v>0</v>
      </c>
      <c r="O333" s="73">
        <v>0</v>
      </c>
      <c r="P333" s="61" t="e">
        <f t="shared" si="194"/>
        <v>#DIV/0!</v>
      </c>
      <c r="Q333" s="62" t="e">
        <f t="shared" si="195"/>
        <v>#DIV/0!</v>
      </c>
      <c r="R333" s="61">
        <f t="shared" si="196"/>
        <v>0</v>
      </c>
      <c r="S333" s="59">
        <f t="shared" si="197"/>
        <v>0</v>
      </c>
      <c r="T333" s="74">
        <f t="shared" si="241"/>
        <v>9.9499999999999993</v>
      </c>
      <c r="U333" s="64" t="e">
        <f t="shared" si="199"/>
        <v>#DIV/0!</v>
      </c>
      <c r="V333" s="65"/>
      <c r="W333" s="65"/>
      <c r="X333" s="65"/>
      <c r="Y333" s="65"/>
      <c r="Z333" s="66"/>
    </row>
    <row r="334" spans="1:26" ht="14" hidden="1" outlineLevel="1" x14ac:dyDescent="0.2">
      <c r="A334" s="67">
        <f t="shared" si="236"/>
        <v>0</v>
      </c>
      <c r="B334" s="68"/>
      <c r="C334" s="54" t="s">
        <v>35</v>
      </c>
      <c r="D334" s="75">
        <v>11291</v>
      </c>
      <c r="E334" s="56">
        <v>180</v>
      </c>
      <c r="F334" s="56">
        <v>160</v>
      </c>
      <c r="G334" s="57">
        <f t="shared" si="190"/>
        <v>1.125</v>
      </c>
      <c r="H334" s="58">
        <f t="shared" si="191"/>
        <v>62.727777777777774</v>
      </c>
      <c r="I334" s="58">
        <f t="shared" si="192"/>
        <v>55.758024691358024</v>
      </c>
      <c r="J334" s="89">
        <v>620</v>
      </c>
      <c r="K334" s="59">
        <f t="shared" si="193"/>
        <v>0.29032258064516131</v>
      </c>
      <c r="L334" s="75">
        <v>1308.18</v>
      </c>
      <c r="M334" s="89">
        <v>110113</v>
      </c>
      <c r="N334" s="56">
        <v>46</v>
      </c>
      <c r="O334" s="76">
        <v>3067.7</v>
      </c>
      <c r="P334" s="61">
        <f t="shared" si="194"/>
        <v>0.42643674414056137</v>
      </c>
      <c r="Q334" s="62">
        <f t="shared" si="195"/>
        <v>2.3450136831322905</v>
      </c>
      <c r="R334" s="61">
        <f t="shared" si="196"/>
        <v>0.11586041980338323</v>
      </c>
      <c r="S334" s="59">
        <f t="shared" si="197"/>
        <v>0.27169426977238509</v>
      </c>
      <c r="T334" s="77">
        <f t="shared" si="241"/>
        <v>8223.2999999999993</v>
      </c>
      <c r="U334" s="64">
        <f t="shared" si="199"/>
        <v>28.438695652173916</v>
      </c>
      <c r="V334" s="65"/>
      <c r="W334" s="65"/>
      <c r="X334" s="65"/>
      <c r="Y334" s="65"/>
      <c r="Z334" s="66"/>
    </row>
    <row r="335" spans="1:26" ht="14" hidden="1" outlineLevel="1" x14ac:dyDescent="0.2">
      <c r="A335" s="67"/>
      <c r="B335" s="68"/>
      <c r="C335" s="54" t="s">
        <v>36</v>
      </c>
      <c r="D335" s="78">
        <v>29295.8</v>
      </c>
      <c r="E335" s="56">
        <v>500</v>
      </c>
      <c r="F335" s="56">
        <v>447</v>
      </c>
      <c r="G335" s="57">
        <f t="shared" si="190"/>
        <v>1.1185682326621924</v>
      </c>
      <c r="H335" s="58">
        <f t="shared" si="191"/>
        <v>58.5916</v>
      </c>
      <c r="I335" s="58">
        <f t="shared" si="192"/>
        <v>52.380890399999998</v>
      </c>
      <c r="J335" s="89">
        <v>1763</v>
      </c>
      <c r="K335" s="59">
        <f t="shared" si="193"/>
        <v>0.28360748723766305</v>
      </c>
      <c r="L335" s="78">
        <v>4483.54</v>
      </c>
      <c r="M335" s="89">
        <v>192917</v>
      </c>
      <c r="N335" s="56">
        <v>173</v>
      </c>
      <c r="O335" s="79">
        <v>11708.75</v>
      </c>
      <c r="P335" s="61">
        <f t="shared" si="194"/>
        <v>0.38292217358812852</v>
      </c>
      <c r="Q335" s="62">
        <f t="shared" si="195"/>
        <v>2.6114967191103458</v>
      </c>
      <c r="R335" s="61">
        <f t="shared" si="196"/>
        <v>0.1530437810198049</v>
      </c>
      <c r="S335" s="59">
        <f t="shared" si="197"/>
        <v>0.39967333201346267</v>
      </c>
      <c r="T335" s="80">
        <f t="shared" si="241"/>
        <v>17587.05</v>
      </c>
      <c r="U335" s="64">
        <f t="shared" si="199"/>
        <v>25.916416184971098</v>
      </c>
      <c r="V335" s="65"/>
      <c r="W335" s="65"/>
      <c r="X335" s="65"/>
      <c r="Y335" s="65"/>
      <c r="Z335" s="66"/>
    </row>
    <row r="336" spans="1:26" ht="14" hidden="1" outlineLevel="1" x14ac:dyDescent="0.2">
      <c r="A336" s="81"/>
      <c r="B336" s="82"/>
      <c r="C336" s="83" t="s">
        <v>37</v>
      </c>
      <c r="D336" s="55">
        <v>0</v>
      </c>
      <c r="E336" s="56">
        <v>0</v>
      </c>
      <c r="F336" s="56">
        <v>0</v>
      </c>
      <c r="G336" s="57" t="e">
        <f t="shared" si="190"/>
        <v>#DIV/0!</v>
      </c>
      <c r="H336" s="58" t="e">
        <f t="shared" si="191"/>
        <v>#DIV/0!</v>
      </c>
      <c r="I336" s="58" t="e">
        <f t="shared" si="192"/>
        <v>#DIV/0!</v>
      </c>
      <c r="J336" s="56">
        <v>0</v>
      </c>
      <c r="K336" s="59" t="e">
        <f t="shared" si="193"/>
        <v>#DIV/0!</v>
      </c>
      <c r="L336" s="55">
        <v>0</v>
      </c>
      <c r="M336" s="89">
        <v>0</v>
      </c>
      <c r="N336" s="56">
        <v>0</v>
      </c>
      <c r="O336" s="60">
        <v>0</v>
      </c>
      <c r="P336" s="61" t="e">
        <f t="shared" si="194"/>
        <v>#DIV/0!</v>
      </c>
      <c r="Q336" s="62" t="e">
        <f t="shared" si="195"/>
        <v>#DIV/0!</v>
      </c>
      <c r="R336" s="61" t="e">
        <f t="shared" si="196"/>
        <v>#DIV/0!</v>
      </c>
      <c r="S336" s="59" t="e">
        <f t="shared" si="197"/>
        <v>#DIV/0!</v>
      </c>
      <c r="T336" s="63">
        <f t="shared" si="241"/>
        <v>0</v>
      </c>
      <c r="U336" s="64" t="e">
        <f t="shared" si="199"/>
        <v>#DIV/0!</v>
      </c>
      <c r="V336" s="84"/>
      <c r="W336" s="84"/>
      <c r="X336" s="84"/>
      <c r="Y336" s="85"/>
      <c r="Z336" s="86"/>
    </row>
    <row r="337" spans="1:26" ht="14" hidden="1" outlineLevel="1" x14ac:dyDescent="0.2">
      <c r="A337" s="81"/>
      <c r="B337" s="82"/>
      <c r="C337" s="83" t="s">
        <v>39</v>
      </c>
      <c r="D337" s="90">
        <v>161</v>
      </c>
      <c r="E337" s="56">
        <v>3</v>
      </c>
      <c r="F337" s="56">
        <v>3</v>
      </c>
      <c r="G337" s="57">
        <f t="shared" si="190"/>
        <v>1</v>
      </c>
      <c r="H337" s="58">
        <f t="shared" si="191"/>
        <v>53.666666666666664</v>
      </c>
      <c r="I337" s="58">
        <f t="shared" si="192"/>
        <v>53.666666666666664</v>
      </c>
      <c r="J337" s="56">
        <v>257</v>
      </c>
      <c r="K337" s="59">
        <f t="shared" si="193"/>
        <v>1.1673151750972763E-2</v>
      </c>
      <c r="L337" s="90">
        <v>143.46</v>
      </c>
      <c r="M337" s="89">
        <v>23822</v>
      </c>
      <c r="N337" s="56">
        <v>1</v>
      </c>
      <c r="O337" s="91">
        <v>35</v>
      </c>
      <c r="P337" s="61">
        <f t="shared" si="194"/>
        <v>4.0988571428571428</v>
      </c>
      <c r="Q337" s="62">
        <f t="shared" si="195"/>
        <v>0.24397044472326779</v>
      </c>
      <c r="R337" s="61">
        <f t="shared" si="196"/>
        <v>0.89105590062111806</v>
      </c>
      <c r="S337" s="59">
        <f t="shared" si="197"/>
        <v>0.21739130434782608</v>
      </c>
      <c r="T337" s="63">
        <f t="shared" si="241"/>
        <v>126</v>
      </c>
      <c r="U337" s="64">
        <f t="shared" si="199"/>
        <v>143.46</v>
      </c>
      <c r="V337" s="84"/>
      <c r="W337" s="84"/>
      <c r="X337" s="84"/>
      <c r="Y337" s="85"/>
      <c r="Z337" s="86"/>
    </row>
    <row r="338" spans="1:26" ht="14" hidden="1" outlineLevel="1" x14ac:dyDescent="0.2">
      <c r="A338" s="52" t="str">
        <f t="shared" ref="A338:A343" si="242">IFERROR(IF(B338&gt;0,MONTH(B338)&amp;"-"&amp;YEAR(B338),B338),)</f>
        <v>9-2025</v>
      </c>
      <c r="B338" s="53">
        <v>45906</v>
      </c>
      <c r="C338" s="54" t="s">
        <v>38</v>
      </c>
      <c r="D338" s="87">
        <v>0</v>
      </c>
      <c r="E338" s="56">
        <v>0</v>
      </c>
      <c r="F338" s="56">
        <v>0</v>
      </c>
      <c r="G338" s="57" t="e">
        <f t="shared" si="190"/>
        <v>#DIV/0!</v>
      </c>
      <c r="H338" s="58" t="e">
        <f t="shared" si="191"/>
        <v>#DIV/0!</v>
      </c>
      <c r="I338" s="58" t="e">
        <f t="shared" si="192"/>
        <v>#DIV/0!</v>
      </c>
      <c r="J338" s="56">
        <v>0</v>
      </c>
      <c r="K338" s="59" t="e">
        <f t="shared" si="193"/>
        <v>#DIV/0!</v>
      </c>
      <c r="L338" s="87">
        <v>0</v>
      </c>
      <c r="M338" s="89">
        <v>0</v>
      </c>
      <c r="N338" s="56">
        <v>0</v>
      </c>
      <c r="O338" s="88">
        <v>0</v>
      </c>
      <c r="P338" s="61" t="e">
        <f t="shared" si="194"/>
        <v>#DIV/0!</v>
      </c>
      <c r="Q338" s="62" t="e">
        <f t="shared" si="195"/>
        <v>#DIV/0!</v>
      </c>
      <c r="R338" s="61" t="e">
        <f t="shared" si="196"/>
        <v>#DIV/0!</v>
      </c>
      <c r="S338" s="59" t="e">
        <f t="shared" si="197"/>
        <v>#DIV/0!</v>
      </c>
      <c r="T338" s="63">
        <f t="shared" si="241"/>
        <v>0</v>
      </c>
      <c r="U338" s="64" t="e">
        <f t="shared" si="199"/>
        <v>#DIV/0!</v>
      </c>
      <c r="V338" s="65"/>
      <c r="W338" s="65"/>
      <c r="X338" s="65"/>
      <c r="Y338" s="65"/>
      <c r="Z338" s="66"/>
    </row>
    <row r="339" spans="1:26" ht="14" collapsed="1" x14ac:dyDescent="0.2">
      <c r="A339" s="81">
        <f t="shared" si="242"/>
        <v>0</v>
      </c>
      <c r="B339" s="95" t="s">
        <v>89</v>
      </c>
      <c r="C339" s="134"/>
      <c r="D339" s="135">
        <f t="shared" ref="D339:F339" si="243">SUM(D331:D338)</f>
        <v>50030.3</v>
      </c>
      <c r="E339" s="136">
        <f t="shared" si="243"/>
        <v>829</v>
      </c>
      <c r="F339" s="136">
        <f t="shared" si="243"/>
        <v>745</v>
      </c>
      <c r="G339" s="137">
        <f t="shared" si="190"/>
        <v>1.112751677852349</v>
      </c>
      <c r="H339" s="138">
        <f t="shared" si="191"/>
        <v>60.350180940892642</v>
      </c>
      <c r="I339" s="138">
        <f t="shared" si="192"/>
        <v>54.235084198992787</v>
      </c>
      <c r="J339" s="136">
        <f>SUM(J331:J338)</f>
        <v>3370</v>
      </c>
      <c r="K339" s="139">
        <f t="shared" si="193"/>
        <v>0.2459940652818991</v>
      </c>
      <c r="L339" s="135">
        <f t="shared" ref="L339:O339" si="244">SUM(L331:L338)</f>
        <v>7010.16</v>
      </c>
      <c r="M339" s="256">
        <f t="shared" si="244"/>
        <v>380792</v>
      </c>
      <c r="N339" s="136">
        <f t="shared" si="244"/>
        <v>265</v>
      </c>
      <c r="O339" s="135">
        <f t="shared" si="244"/>
        <v>17868.95</v>
      </c>
      <c r="P339" s="258">
        <f t="shared" si="194"/>
        <v>0.39230956491567776</v>
      </c>
      <c r="Q339" s="306">
        <f t="shared" si="195"/>
        <v>2.5490074406290302</v>
      </c>
      <c r="R339" s="258">
        <f t="shared" si="196"/>
        <v>0.14011828831727971</v>
      </c>
      <c r="S339" s="139">
        <f t="shared" si="197"/>
        <v>0.3571625594889497</v>
      </c>
      <c r="T339" s="261">
        <f>SUM(T331:T338)</f>
        <v>32161.35</v>
      </c>
      <c r="U339" s="307">
        <f t="shared" si="199"/>
        <v>26.45343396226415</v>
      </c>
      <c r="V339" s="145">
        <f t="shared" ref="V339:W339" si="245">IFERROR((D339-#REF!)/D339,)</f>
        <v>0</v>
      </c>
      <c r="W339" s="145">
        <f t="shared" si="245"/>
        <v>0</v>
      </c>
      <c r="X339" s="145">
        <f t="shared" ref="X339:Y339" si="246">IFERROR((D339-#REF!)/D339,)</f>
        <v>0</v>
      </c>
      <c r="Y339" s="143">
        <f t="shared" si="246"/>
        <v>0</v>
      </c>
      <c r="Z339" s="67"/>
    </row>
    <row r="340" spans="1:26" ht="14" hidden="1" outlineLevel="1" x14ac:dyDescent="0.2">
      <c r="A340" s="52" t="str">
        <f t="shared" si="242"/>
        <v>9-2025</v>
      </c>
      <c r="B340" s="53">
        <v>45907</v>
      </c>
      <c r="C340" s="54" t="s">
        <v>32</v>
      </c>
      <c r="D340" s="55">
        <v>0</v>
      </c>
      <c r="E340" s="56">
        <v>0</v>
      </c>
      <c r="F340" s="56">
        <v>0</v>
      </c>
      <c r="G340" s="57" t="e">
        <f t="shared" si="190"/>
        <v>#DIV/0!</v>
      </c>
      <c r="H340" s="58" t="e">
        <f t="shared" si="191"/>
        <v>#DIV/0!</v>
      </c>
      <c r="I340" s="58" t="e">
        <f t="shared" si="192"/>
        <v>#DIV/0!</v>
      </c>
      <c r="J340" s="56">
        <v>0</v>
      </c>
      <c r="K340" s="59" t="e">
        <f t="shared" si="193"/>
        <v>#DIV/0!</v>
      </c>
      <c r="L340" s="55">
        <v>0</v>
      </c>
      <c r="M340" s="89">
        <v>0</v>
      </c>
      <c r="N340" s="56">
        <v>0</v>
      </c>
      <c r="O340" s="60">
        <v>0</v>
      </c>
      <c r="P340" s="61" t="e">
        <f t="shared" si="194"/>
        <v>#DIV/0!</v>
      </c>
      <c r="Q340" s="62" t="e">
        <f t="shared" si="195"/>
        <v>#DIV/0!</v>
      </c>
      <c r="R340" s="61" t="e">
        <f t="shared" si="196"/>
        <v>#DIV/0!</v>
      </c>
      <c r="S340" s="59" t="e">
        <f t="shared" si="197"/>
        <v>#DIV/0!</v>
      </c>
      <c r="T340" s="63">
        <f t="shared" ref="T340:T347" si="247">D340-O340</f>
        <v>0</v>
      </c>
      <c r="U340" s="64" t="e">
        <f t="shared" si="199"/>
        <v>#DIV/0!</v>
      </c>
      <c r="V340" s="65"/>
      <c r="W340" s="65"/>
      <c r="X340" s="65"/>
      <c r="Y340" s="65"/>
      <c r="Z340" s="66"/>
    </row>
    <row r="341" spans="1:26" ht="14" hidden="1" outlineLevel="1" x14ac:dyDescent="0.2">
      <c r="A341" s="67">
        <f t="shared" si="242"/>
        <v>0</v>
      </c>
      <c r="B341" s="68"/>
      <c r="C341" s="54" t="s">
        <v>33</v>
      </c>
      <c r="D341" s="69">
        <v>9502.4500000000007</v>
      </c>
      <c r="E341" s="56">
        <v>151</v>
      </c>
      <c r="F341" s="56">
        <v>142</v>
      </c>
      <c r="G341" s="57">
        <f t="shared" si="190"/>
        <v>1.0633802816901408</v>
      </c>
      <c r="H341" s="58">
        <f t="shared" si="191"/>
        <v>62.930132450331129</v>
      </c>
      <c r="I341" s="58">
        <f t="shared" si="192"/>
        <v>59.179329853953782</v>
      </c>
      <c r="J341" s="89">
        <v>630</v>
      </c>
      <c r="K341" s="59">
        <f t="shared" si="193"/>
        <v>0.23968253968253969</v>
      </c>
      <c r="L341" s="69">
        <v>1175.03</v>
      </c>
      <c r="M341" s="89">
        <v>49723</v>
      </c>
      <c r="N341" s="56">
        <v>40</v>
      </c>
      <c r="O341" s="70">
        <v>2677.85</v>
      </c>
      <c r="P341" s="61">
        <f t="shared" si="194"/>
        <v>0.43879604906921599</v>
      </c>
      <c r="Q341" s="62">
        <f t="shared" si="195"/>
        <v>2.2789630903040772</v>
      </c>
      <c r="R341" s="61">
        <f t="shared" si="196"/>
        <v>0.12365547832401116</v>
      </c>
      <c r="S341" s="59">
        <f t="shared" si="197"/>
        <v>0.28180627101431732</v>
      </c>
      <c r="T341" s="71">
        <f t="shared" si="247"/>
        <v>6824.6</v>
      </c>
      <c r="U341" s="64">
        <f t="shared" si="199"/>
        <v>29.37575</v>
      </c>
      <c r="V341" s="65"/>
      <c r="W341" s="65"/>
      <c r="X341" s="65"/>
      <c r="Y341" s="65"/>
      <c r="Z341" s="66"/>
    </row>
    <row r="342" spans="1:26" ht="14" hidden="1" outlineLevel="1" x14ac:dyDescent="0.2">
      <c r="A342" s="67">
        <f t="shared" si="242"/>
        <v>0</v>
      </c>
      <c r="B342" s="68"/>
      <c r="C342" s="54" t="s">
        <v>34</v>
      </c>
      <c r="D342" s="72">
        <v>0</v>
      </c>
      <c r="E342" s="56">
        <v>0</v>
      </c>
      <c r="F342" s="56">
        <v>0</v>
      </c>
      <c r="G342" s="57" t="e">
        <f t="shared" si="190"/>
        <v>#DIV/0!</v>
      </c>
      <c r="H342" s="58" t="e">
        <f t="shared" si="191"/>
        <v>#DIV/0!</v>
      </c>
      <c r="I342" s="58" t="e">
        <f t="shared" si="192"/>
        <v>#DIV/0!</v>
      </c>
      <c r="J342" s="56">
        <v>20</v>
      </c>
      <c r="K342" s="59">
        <f t="shared" si="193"/>
        <v>0</v>
      </c>
      <c r="L342" s="72">
        <v>0</v>
      </c>
      <c r="M342" s="89">
        <v>0</v>
      </c>
      <c r="N342" s="56">
        <v>0</v>
      </c>
      <c r="O342" s="73">
        <v>0</v>
      </c>
      <c r="P342" s="61" t="e">
        <f t="shared" si="194"/>
        <v>#DIV/0!</v>
      </c>
      <c r="Q342" s="62" t="e">
        <f t="shared" si="195"/>
        <v>#DIV/0!</v>
      </c>
      <c r="R342" s="61" t="e">
        <f t="shared" si="196"/>
        <v>#DIV/0!</v>
      </c>
      <c r="S342" s="59" t="e">
        <f t="shared" si="197"/>
        <v>#DIV/0!</v>
      </c>
      <c r="T342" s="74">
        <f t="shared" si="247"/>
        <v>0</v>
      </c>
      <c r="U342" s="64" t="e">
        <f t="shared" si="199"/>
        <v>#DIV/0!</v>
      </c>
      <c r="V342" s="65"/>
      <c r="W342" s="65"/>
      <c r="X342" s="65"/>
      <c r="Y342" s="65"/>
      <c r="Z342" s="66"/>
    </row>
    <row r="343" spans="1:26" ht="14" hidden="1" outlineLevel="1" x14ac:dyDescent="0.2">
      <c r="A343" s="67">
        <f t="shared" si="242"/>
        <v>0</v>
      </c>
      <c r="B343" s="68"/>
      <c r="C343" s="54" t="s">
        <v>35</v>
      </c>
      <c r="D343" s="75">
        <v>8932.7999999999993</v>
      </c>
      <c r="E343" s="56">
        <v>144</v>
      </c>
      <c r="F343" s="56">
        <v>128</v>
      </c>
      <c r="G343" s="57">
        <f t="shared" si="190"/>
        <v>1.125</v>
      </c>
      <c r="H343" s="58">
        <f t="shared" si="191"/>
        <v>62.033333333333331</v>
      </c>
      <c r="I343" s="58">
        <f t="shared" si="192"/>
        <v>55.140740740740739</v>
      </c>
      <c r="J343" s="89">
        <v>524</v>
      </c>
      <c r="K343" s="59">
        <f t="shared" si="193"/>
        <v>0.27480916030534353</v>
      </c>
      <c r="L343" s="75">
        <v>1120.3399999999999</v>
      </c>
      <c r="M343" s="89">
        <v>103225</v>
      </c>
      <c r="N343" s="56">
        <v>38</v>
      </c>
      <c r="O343" s="76">
        <v>2518.0500000000002</v>
      </c>
      <c r="P343" s="61">
        <f t="shared" si="194"/>
        <v>0.44492365123806116</v>
      </c>
      <c r="Q343" s="62">
        <f t="shared" si="195"/>
        <v>2.2475766285234844</v>
      </c>
      <c r="R343" s="61">
        <f t="shared" si="196"/>
        <v>0.12541868171234102</v>
      </c>
      <c r="S343" s="59">
        <f t="shared" si="197"/>
        <v>0.28188809779688345</v>
      </c>
      <c r="T343" s="77">
        <f t="shared" si="247"/>
        <v>6414.7499999999991</v>
      </c>
      <c r="U343" s="64">
        <f t="shared" si="199"/>
        <v>29.482631578947366</v>
      </c>
      <c r="V343" s="65"/>
      <c r="W343" s="65"/>
      <c r="X343" s="65"/>
      <c r="Y343" s="65"/>
      <c r="Z343" s="66"/>
    </row>
    <row r="344" spans="1:26" ht="14" hidden="1" outlineLevel="1" x14ac:dyDescent="0.2">
      <c r="A344" s="67"/>
      <c r="B344" s="68"/>
      <c r="C344" s="54" t="s">
        <v>36</v>
      </c>
      <c r="D344" s="78">
        <v>31883</v>
      </c>
      <c r="E344" s="56">
        <v>545</v>
      </c>
      <c r="F344" s="56">
        <v>490</v>
      </c>
      <c r="G344" s="57">
        <f t="shared" si="190"/>
        <v>1.1122448979591837</v>
      </c>
      <c r="H344" s="58">
        <f t="shared" si="191"/>
        <v>58.500917431192661</v>
      </c>
      <c r="I344" s="58">
        <f t="shared" si="192"/>
        <v>52.597155121622762</v>
      </c>
      <c r="J344" s="89">
        <v>1695</v>
      </c>
      <c r="K344" s="59">
        <f t="shared" si="193"/>
        <v>0.32153392330383479</v>
      </c>
      <c r="L344" s="78">
        <v>3944.83</v>
      </c>
      <c r="M344" s="89">
        <v>170202</v>
      </c>
      <c r="N344" s="56">
        <v>165</v>
      </c>
      <c r="O344" s="79">
        <v>10696</v>
      </c>
      <c r="P344" s="61">
        <f t="shared" si="194"/>
        <v>0.36881357516828722</v>
      </c>
      <c r="Q344" s="62">
        <f t="shared" si="195"/>
        <v>2.7113969423270459</v>
      </c>
      <c r="R344" s="61">
        <f t="shared" si="196"/>
        <v>0.12372831916695418</v>
      </c>
      <c r="S344" s="59">
        <f t="shared" si="197"/>
        <v>0.33547658626854437</v>
      </c>
      <c r="T344" s="80">
        <f t="shared" si="247"/>
        <v>21187</v>
      </c>
      <c r="U344" s="64">
        <f t="shared" si="199"/>
        <v>23.908060606060605</v>
      </c>
      <c r="V344" s="65"/>
      <c r="W344" s="65"/>
      <c r="X344" s="65"/>
      <c r="Y344" s="65"/>
      <c r="Z344" s="66"/>
    </row>
    <row r="345" spans="1:26" ht="14" hidden="1" outlineLevel="1" x14ac:dyDescent="0.2">
      <c r="A345" s="81"/>
      <c r="B345" s="82"/>
      <c r="C345" s="83" t="s">
        <v>37</v>
      </c>
      <c r="D345" s="55">
        <v>0</v>
      </c>
      <c r="E345" s="56">
        <v>0</v>
      </c>
      <c r="F345" s="56">
        <v>0</v>
      </c>
      <c r="G345" s="57" t="e">
        <f t="shared" si="190"/>
        <v>#DIV/0!</v>
      </c>
      <c r="H345" s="58" t="e">
        <f t="shared" si="191"/>
        <v>#DIV/0!</v>
      </c>
      <c r="I345" s="58" t="e">
        <f t="shared" si="192"/>
        <v>#DIV/0!</v>
      </c>
      <c r="J345" s="56">
        <v>0</v>
      </c>
      <c r="K345" s="59" t="e">
        <f t="shared" si="193"/>
        <v>#DIV/0!</v>
      </c>
      <c r="L345" s="55">
        <v>0</v>
      </c>
      <c r="M345" s="89">
        <v>0</v>
      </c>
      <c r="N345" s="56">
        <v>0</v>
      </c>
      <c r="O345" s="60">
        <v>0</v>
      </c>
      <c r="P345" s="61" t="e">
        <f t="shared" si="194"/>
        <v>#DIV/0!</v>
      </c>
      <c r="Q345" s="62" t="e">
        <f t="shared" si="195"/>
        <v>#DIV/0!</v>
      </c>
      <c r="R345" s="61" t="e">
        <f t="shared" si="196"/>
        <v>#DIV/0!</v>
      </c>
      <c r="S345" s="59" t="e">
        <f t="shared" si="197"/>
        <v>#DIV/0!</v>
      </c>
      <c r="T345" s="63">
        <f t="shared" si="247"/>
        <v>0</v>
      </c>
      <c r="U345" s="64" t="e">
        <f t="shared" si="199"/>
        <v>#DIV/0!</v>
      </c>
      <c r="V345" s="84"/>
      <c r="W345" s="84"/>
      <c r="X345" s="84"/>
      <c r="Y345" s="85"/>
      <c r="Z345" s="86"/>
    </row>
    <row r="346" spans="1:26" ht="14" hidden="1" outlineLevel="1" x14ac:dyDescent="0.2">
      <c r="A346" s="81"/>
      <c r="B346" s="82"/>
      <c r="C346" s="83" t="s">
        <v>39</v>
      </c>
      <c r="D346" s="90">
        <v>297.02</v>
      </c>
      <c r="E346" s="56">
        <v>5</v>
      </c>
      <c r="F346" s="56">
        <v>5</v>
      </c>
      <c r="G346" s="57">
        <f t="shared" si="190"/>
        <v>1</v>
      </c>
      <c r="H346" s="58">
        <f t="shared" si="191"/>
        <v>59.403999999999996</v>
      </c>
      <c r="I346" s="58">
        <f t="shared" si="192"/>
        <v>59.403999999999996</v>
      </c>
      <c r="J346" s="56">
        <v>219</v>
      </c>
      <c r="K346" s="59">
        <f t="shared" si="193"/>
        <v>2.2831050228310501E-2</v>
      </c>
      <c r="L346" s="90">
        <v>110.31</v>
      </c>
      <c r="M346" s="89">
        <v>16538</v>
      </c>
      <c r="N346" s="56">
        <v>1</v>
      </c>
      <c r="O346" s="91">
        <v>45.02</v>
      </c>
      <c r="P346" s="61">
        <f t="shared" si="194"/>
        <v>2.4502443358507331</v>
      </c>
      <c r="Q346" s="62">
        <f t="shared" si="195"/>
        <v>0.40812256368416283</v>
      </c>
      <c r="R346" s="61">
        <f t="shared" si="196"/>
        <v>0.37138913204498014</v>
      </c>
      <c r="S346" s="59">
        <f t="shared" si="197"/>
        <v>0.15157228469463338</v>
      </c>
      <c r="T346" s="63">
        <f t="shared" si="247"/>
        <v>251.99999999999997</v>
      </c>
      <c r="U346" s="64">
        <f t="shared" si="199"/>
        <v>110.31</v>
      </c>
      <c r="V346" s="84"/>
      <c r="W346" s="84"/>
      <c r="X346" s="84"/>
      <c r="Y346" s="85"/>
      <c r="Z346" s="86"/>
    </row>
    <row r="347" spans="1:26" ht="14" hidden="1" outlineLevel="1" x14ac:dyDescent="0.2">
      <c r="A347" s="52" t="str">
        <f t="shared" ref="A347:A352" si="248">IFERROR(IF(B347&gt;0,MONTH(B347)&amp;"-"&amp;YEAR(B347),B347),)</f>
        <v>9-2025</v>
      </c>
      <c r="B347" s="53">
        <v>45913</v>
      </c>
      <c r="C347" s="54" t="s">
        <v>38</v>
      </c>
      <c r="D347" s="87">
        <v>0</v>
      </c>
      <c r="E347" s="56">
        <v>0</v>
      </c>
      <c r="F347" s="56">
        <v>0</v>
      </c>
      <c r="G347" s="57" t="e">
        <f t="shared" si="190"/>
        <v>#DIV/0!</v>
      </c>
      <c r="H347" s="58" t="e">
        <f t="shared" si="191"/>
        <v>#DIV/0!</v>
      </c>
      <c r="I347" s="58" t="e">
        <f t="shared" si="192"/>
        <v>#DIV/0!</v>
      </c>
      <c r="J347" s="56">
        <v>0</v>
      </c>
      <c r="K347" s="59" t="e">
        <f t="shared" si="193"/>
        <v>#DIV/0!</v>
      </c>
      <c r="L347" s="87">
        <v>0</v>
      </c>
      <c r="M347" s="89">
        <v>0</v>
      </c>
      <c r="N347" s="56">
        <v>0</v>
      </c>
      <c r="O347" s="88">
        <v>0</v>
      </c>
      <c r="P347" s="61" t="e">
        <f t="shared" si="194"/>
        <v>#DIV/0!</v>
      </c>
      <c r="Q347" s="62" t="e">
        <f t="shared" si="195"/>
        <v>#DIV/0!</v>
      </c>
      <c r="R347" s="61" t="e">
        <f t="shared" si="196"/>
        <v>#DIV/0!</v>
      </c>
      <c r="S347" s="59" t="e">
        <f t="shared" si="197"/>
        <v>#DIV/0!</v>
      </c>
      <c r="T347" s="63">
        <f t="shared" si="247"/>
        <v>0</v>
      </c>
      <c r="U347" s="64" t="e">
        <f t="shared" si="199"/>
        <v>#DIV/0!</v>
      </c>
      <c r="V347" s="65"/>
      <c r="W347" s="65"/>
      <c r="X347" s="65"/>
      <c r="Y347" s="65"/>
      <c r="Z347" s="66"/>
    </row>
    <row r="348" spans="1:26" ht="14" collapsed="1" x14ac:dyDescent="0.2">
      <c r="A348" s="81">
        <f t="shared" si="248"/>
        <v>0</v>
      </c>
      <c r="B348" s="95" t="s">
        <v>90</v>
      </c>
      <c r="C348" s="134"/>
      <c r="D348" s="135">
        <f t="shared" ref="D348:F348" si="249">SUM(D340:D347)</f>
        <v>50615.27</v>
      </c>
      <c r="E348" s="136">
        <f t="shared" si="249"/>
        <v>845</v>
      </c>
      <c r="F348" s="136">
        <f t="shared" si="249"/>
        <v>765</v>
      </c>
      <c r="G348" s="137">
        <f t="shared" si="190"/>
        <v>1.1045751633986929</v>
      </c>
      <c r="H348" s="138">
        <f t="shared" si="191"/>
        <v>59.899727810650887</v>
      </c>
      <c r="I348" s="138">
        <f t="shared" si="192"/>
        <v>54.22874766289695</v>
      </c>
      <c r="J348" s="136">
        <f>SUM(J340:J347)</f>
        <v>3088</v>
      </c>
      <c r="K348" s="139">
        <f t="shared" si="193"/>
        <v>0.27363989637305697</v>
      </c>
      <c r="L348" s="135">
        <f t="shared" ref="L348:O348" si="250">SUM(L340:L347)</f>
        <v>6350.51</v>
      </c>
      <c r="M348" s="256">
        <f t="shared" si="250"/>
        <v>339688</v>
      </c>
      <c r="N348" s="136">
        <f t="shared" si="250"/>
        <v>244</v>
      </c>
      <c r="O348" s="135">
        <f t="shared" si="250"/>
        <v>15936.92</v>
      </c>
      <c r="P348" s="258">
        <f t="shared" si="194"/>
        <v>0.39847787401831725</v>
      </c>
      <c r="Q348" s="306">
        <f t="shared" si="195"/>
        <v>2.5095496267228929</v>
      </c>
      <c r="R348" s="258">
        <f t="shared" si="196"/>
        <v>0.12546628715010313</v>
      </c>
      <c r="S348" s="139">
        <f t="shared" si="197"/>
        <v>0.31486387408384864</v>
      </c>
      <c r="T348" s="261">
        <f>SUM(T340:T347)</f>
        <v>34678.35</v>
      </c>
      <c r="U348" s="307">
        <f t="shared" si="199"/>
        <v>26.026680327868853</v>
      </c>
      <c r="V348" s="145">
        <f t="shared" ref="V348:W348" si="251">IFERROR((D348-#REF!)/D348,)</f>
        <v>0</v>
      </c>
      <c r="W348" s="145">
        <f t="shared" si="251"/>
        <v>0</v>
      </c>
      <c r="X348" s="145">
        <f t="shared" ref="X348:Y348" si="252">IFERROR((D348-#REF!)/D348,)</f>
        <v>0</v>
      </c>
      <c r="Y348" s="143">
        <f t="shared" si="252"/>
        <v>0</v>
      </c>
      <c r="Z348" s="67"/>
    </row>
    <row r="349" spans="1:26" ht="14" hidden="1" outlineLevel="1" x14ac:dyDescent="0.2">
      <c r="A349" s="52" t="str">
        <f t="shared" si="248"/>
        <v>9-2025</v>
      </c>
      <c r="B349" s="53">
        <v>45914</v>
      </c>
      <c r="C349" s="54" t="s">
        <v>32</v>
      </c>
      <c r="D349" s="55">
        <v>0</v>
      </c>
      <c r="E349" s="56">
        <v>0</v>
      </c>
      <c r="F349" s="56">
        <v>0</v>
      </c>
      <c r="G349" s="57" t="e">
        <f t="shared" si="190"/>
        <v>#DIV/0!</v>
      </c>
      <c r="H349" s="58" t="e">
        <f t="shared" si="191"/>
        <v>#DIV/0!</v>
      </c>
      <c r="I349" s="58" t="e">
        <f t="shared" si="192"/>
        <v>#DIV/0!</v>
      </c>
      <c r="J349" s="56">
        <v>0</v>
      </c>
      <c r="K349" s="59" t="e">
        <f t="shared" si="193"/>
        <v>#DIV/0!</v>
      </c>
      <c r="L349" s="55">
        <v>0</v>
      </c>
      <c r="M349" s="89">
        <v>0</v>
      </c>
      <c r="N349" s="56">
        <v>0</v>
      </c>
      <c r="O349" s="60">
        <v>0</v>
      </c>
      <c r="P349" s="61" t="e">
        <f t="shared" si="194"/>
        <v>#DIV/0!</v>
      </c>
      <c r="Q349" s="62" t="e">
        <f t="shared" si="195"/>
        <v>#DIV/0!</v>
      </c>
      <c r="R349" s="61" t="e">
        <f t="shared" si="196"/>
        <v>#DIV/0!</v>
      </c>
      <c r="S349" s="59" t="e">
        <f t="shared" si="197"/>
        <v>#DIV/0!</v>
      </c>
      <c r="T349" s="63">
        <f t="shared" ref="T349:T356" si="253">D349-O349</f>
        <v>0</v>
      </c>
      <c r="U349" s="64" t="e">
        <f t="shared" si="199"/>
        <v>#DIV/0!</v>
      </c>
      <c r="V349" s="65"/>
      <c r="W349" s="65"/>
      <c r="X349" s="65"/>
      <c r="Y349" s="65"/>
      <c r="Z349" s="66"/>
    </row>
    <row r="350" spans="1:26" ht="14" hidden="1" outlineLevel="1" x14ac:dyDescent="0.2">
      <c r="A350" s="67">
        <f t="shared" si="248"/>
        <v>0</v>
      </c>
      <c r="B350" s="68"/>
      <c r="C350" s="54" t="s">
        <v>33</v>
      </c>
      <c r="D350" s="69">
        <v>11500.9</v>
      </c>
      <c r="E350" s="56">
        <v>181</v>
      </c>
      <c r="F350" s="56">
        <v>167</v>
      </c>
      <c r="G350" s="57">
        <f t="shared" si="190"/>
        <v>1.0838323353293413</v>
      </c>
      <c r="H350" s="58">
        <f t="shared" si="191"/>
        <v>63.540883977900549</v>
      </c>
      <c r="I350" s="58">
        <f t="shared" si="192"/>
        <v>58.626119471322603</v>
      </c>
      <c r="J350" s="89">
        <v>750</v>
      </c>
      <c r="K350" s="59">
        <f t="shared" si="193"/>
        <v>0.24133333333333334</v>
      </c>
      <c r="L350" s="69">
        <v>1308.2</v>
      </c>
      <c r="M350" s="89">
        <v>55981</v>
      </c>
      <c r="N350" s="56">
        <v>44</v>
      </c>
      <c r="O350" s="70">
        <v>2917.7</v>
      </c>
      <c r="P350" s="61">
        <f t="shared" si="194"/>
        <v>0.44836686431092987</v>
      </c>
      <c r="Q350" s="62">
        <f t="shared" si="195"/>
        <v>2.2303164653722671</v>
      </c>
      <c r="R350" s="61">
        <f t="shared" si="196"/>
        <v>0.11374761975149772</v>
      </c>
      <c r="S350" s="59">
        <f t="shared" si="197"/>
        <v>0.25369318922866907</v>
      </c>
      <c r="T350" s="71">
        <f t="shared" si="253"/>
        <v>8583.2000000000007</v>
      </c>
      <c r="U350" s="64">
        <f t="shared" si="199"/>
        <v>29.731818181818184</v>
      </c>
      <c r="V350" s="65"/>
      <c r="W350" s="65"/>
      <c r="X350" s="65"/>
      <c r="Y350" s="65"/>
      <c r="Z350" s="66"/>
    </row>
    <row r="351" spans="1:26" ht="14" hidden="1" outlineLevel="1" x14ac:dyDescent="0.2">
      <c r="A351" s="67">
        <f t="shared" si="248"/>
        <v>0</v>
      </c>
      <c r="B351" s="68"/>
      <c r="C351" s="54" t="s">
        <v>34</v>
      </c>
      <c r="D351" s="72">
        <v>0</v>
      </c>
      <c r="E351" s="56">
        <v>0</v>
      </c>
      <c r="F351" s="56">
        <v>0</v>
      </c>
      <c r="G351" s="57" t="e">
        <f t="shared" si="190"/>
        <v>#DIV/0!</v>
      </c>
      <c r="H351" s="58" t="e">
        <f t="shared" si="191"/>
        <v>#DIV/0!</v>
      </c>
      <c r="I351" s="58" t="e">
        <f t="shared" si="192"/>
        <v>#DIV/0!</v>
      </c>
      <c r="J351" s="56">
        <v>44</v>
      </c>
      <c r="K351" s="59">
        <f t="shared" si="193"/>
        <v>0</v>
      </c>
      <c r="L351" s="72">
        <v>0</v>
      </c>
      <c r="M351" s="89">
        <v>0</v>
      </c>
      <c r="N351" s="56">
        <v>0</v>
      </c>
      <c r="O351" s="73">
        <v>0</v>
      </c>
      <c r="P351" s="61" t="e">
        <f t="shared" si="194"/>
        <v>#DIV/0!</v>
      </c>
      <c r="Q351" s="62" t="e">
        <f t="shared" si="195"/>
        <v>#DIV/0!</v>
      </c>
      <c r="R351" s="61" t="e">
        <f t="shared" si="196"/>
        <v>#DIV/0!</v>
      </c>
      <c r="S351" s="59" t="e">
        <f t="shared" si="197"/>
        <v>#DIV/0!</v>
      </c>
      <c r="T351" s="74">
        <f t="shared" si="253"/>
        <v>0</v>
      </c>
      <c r="U351" s="64" t="e">
        <f t="shared" si="199"/>
        <v>#DIV/0!</v>
      </c>
      <c r="V351" s="65"/>
      <c r="W351" s="65"/>
      <c r="X351" s="65"/>
      <c r="Y351" s="65"/>
      <c r="Z351" s="66"/>
    </row>
    <row r="352" spans="1:26" ht="14" hidden="1" outlineLevel="1" x14ac:dyDescent="0.2">
      <c r="A352" s="67">
        <f t="shared" si="248"/>
        <v>0</v>
      </c>
      <c r="B352" s="68"/>
      <c r="C352" s="54" t="s">
        <v>35</v>
      </c>
      <c r="D352" s="75">
        <v>10581.45</v>
      </c>
      <c r="E352" s="56">
        <v>171</v>
      </c>
      <c r="F352" s="56">
        <v>147</v>
      </c>
      <c r="G352" s="57">
        <f t="shared" si="190"/>
        <v>1.1632653061224489</v>
      </c>
      <c r="H352" s="58">
        <f t="shared" si="191"/>
        <v>61.87982456140351</v>
      </c>
      <c r="I352" s="58">
        <f t="shared" si="192"/>
        <v>53.194936903662665</v>
      </c>
      <c r="J352" s="89">
        <v>484</v>
      </c>
      <c r="K352" s="59">
        <f t="shared" si="193"/>
        <v>0.35330578512396693</v>
      </c>
      <c r="L352" s="75">
        <v>984.04</v>
      </c>
      <c r="M352" s="89">
        <v>73435</v>
      </c>
      <c r="N352" s="56">
        <v>29</v>
      </c>
      <c r="O352" s="76">
        <v>2113.3000000000002</v>
      </c>
      <c r="P352" s="61">
        <f t="shared" si="194"/>
        <v>0.46564141390242741</v>
      </c>
      <c r="Q352" s="62">
        <f t="shared" si="195"/>
        <v>2.1475753018169996</v>
      </c>
      <c r="R352" s="61">
        <f t="shared" si="196"/>
        <v>9.2996706500526854E-2</v>
      </c>
      <c r="S352" s="59">
        <f t="shared" si="197"/>
        <v>0.19971743003085587</v>
      </c>
      <c r="T352" s="77">
        <f t="shared" si="253"/>
        <v>8468.1500000000015</v>
      </c>
      <c r="U352" s="64">
        <f t="shared" si="199"/>
        <v>33.93241379310345</v>
      </c>
      <c r="V352" s="65"/>
      <c r="W352" s="65"/>
      <c r="X352" s="65"/>
      <c r="Y352" s="65"/>
      <c r="Z352" s="66"/>
    </row>
    <row r="353" spans="1:26" ht="14" hidden="1" outlineLevel="1" x14ac:dyDescent="0.2">
      <c r="A353" s="67"/>
      <c r="B353" s="68"/>
      <c r="C353" s="54" t="s">
        <v>36</v>
      </c>
      <c r="D353" s="78">
        <v>29463</v>
      </c>
      <c r="E353" s="56">
        <v>501</v>
      </c>
      <c r="F353" s="56">
        <v>459</v>
      </c>
      <c r="G353" s="57">
        <f t="shared" si="190"/>
        <v>1.0915032679738561</v>
      </c>
      <c r="H353" s="58">
        <f t="shared" si="191"/>
        <v>58.808383233532936</v>
      </c>
      <c r="I353" s="58">
        <f t="shared" si="192"/>
        <v>53.878339130122995</v>
      </c>
      <c r="J353" s="89">
        <v>1591</v>
      </c>
      <c r="K353" s="59">
        <f t="shared" si="193"/>
        <v>0.31489629164047767</v>
      </c>
      <c r="L353" s="78">
        <v>4019.09</v>
      </c>
      <c r="M353" s="89">
        <v>206075</v>
      </c>
      <c r="N353" s="56">
        <v>153</v>
      </c>
      <c r="O353" s="79">
        <v>9881</v>
      </c>
      <c r="P353" s="61">
        <f t="shared" si="194"/>
        <v>0.4067493168707621</v>
      </c>
      <c r="Q353" s="62">
        <f t="shared" si="195"/>
        <v>2.4585167289112708</v>
      </c>
      <c r="R353" s="61">
        <f t="shared" si="196"/>
        <v>0.13641143128669858</v>
      </c>
      <c r="S353" s="59">
        <f t="shared" si="197"/>
        <v>0.3353697858330788</v>
      </c>
      <c r="T353" s="80">
        <f t="shared" si="253"/>
        <v>19582</v>
      </c>
      <c r="U353" s="64">
        <f t="shared" si="199"/>
        <v>26.26856209150327</v>
      </c>
      <c r="V353" s="65"/>
      <c r="W353" s="65"/>
      <c r="X353" s="65"/>
      <c r="Y353" s="65"/>
      <c r="Z353" s="66"/>
    </row>
    <row r="354" spans="1:26" ht="14" hidden="1" outlineLevel="1" x14ac:dyDescent="0.2">
      <c r="A354" s="81"/>
      <c r="B354" s="82"/>
      <c r="C354" s="83" t="s">
        <v>37</v>
      </c>
      <c r="D354" s="55">
        <v>0</v>
      </c>
      <c r="E354" s="56">
        <v>0</v>
      </c>
      <c r="F354" s="56">
        <v>0</v>
      </c>
      <c r="G354" s="57" t="e">
        <f t="shared" si="190"/>
        <v>#DIV/0!</v>
      </c>
      <c r="H354" s="58" t="e">
        <f t="shared" si="191"/>
        <v>#DIV/0!</v>
      </c>
      <c r="I354" s="58" t="e">
        <f t="shared" si="192"/>
        <v>#DIV/0!</v>
      </c>
      <c r="J354" s="56">
        <v>0</v>
      </c>
      <c r="K354" s="59" t="e">
        <f t="shared" si="193"/>
        <v>#DIV/0!</v>
      </c>
      <c r="L354" s="55">
        <v>0</v>
      </c>
      <c r="M354" s="89">
        <v>0</v>
      </c>
      <c r="N354" s="56">
        <v>0</v>
      </c>
      <c r="O354" s="60">
        <v>0</v>
      </c>
      <c r="P354" s="61" t="e">
        <f t="shared" si="194"/>
        <v>#DIV/0!</v>
      </c>
      <c r="Q354" s="62" t="e">
        <f t="shared" si="195"/>
        <v>#DIV/0!</v>
      </c>
      <c r="R354" s="61" t="e">
        <f t="shared" si="196"/>
        <v>#DIV/0!</v>
      </c>
      <c r="S354" s="59" t="e">
        <f t="shared" si="197"/>
        <v>#DIV/0!</v>
      </c>
      <c r="T354" s="63">
        <f t="shared" si="253"/>
        <v>0</v>
      </c>
      <c r="U354" s="64" t="e">
        <f t="shared" si="199"/>
        <v>#DIV/0!</v>
      </c>
      <c r="V354" s="84"/>
      <c r="W354" s="84"/>
      <c r="X354" s="84"/>
      <c r="Y354" s="85"/>
      <c r="Z354" s="86"/>
    </row>
    <row r="355" spans="1:26" ht="14" hidden="1" outlineLevel="1" x14ac:dyDescent="0.2">
      <c r="A355" s="81"/>
      <c r="B355" s="82"/>
      <c r="C355" s="83" t="s">
        <v>39</v>
      </c>
      <c r="D355" s="90">
        <v>332</v>
      </c>
      <c r="E355" s="56">
        <v>7</v>
      </c>
      <c r="F355" s="56">
        <v>7</v>
      </c>
      <c r="G355" s="57">
        <f t="shared" si="190"/>
        <v>1</v>
      </c>
      <c r="H355" s="58">
        <f t="shared" si="191"/>
        <v>47.428571428571431</v>
      </c>
      <c r="I355" s="58">
        <f t="shared" si="192"/>
        <v>47.428571428571431</v>
      </c>
      <c r="J355" s="56">
        <v>242</v>
      </c>
      <c r="K355" s="59">
        <f t="shared" si="193"/>
        <v>2.8925619834710745E-2</v>
      </c>
      <c r="L355" s="90">
        <v>127.52</v>
      </c>
      <c r="M355" s="89">
        <v>16212</v>
      </c>
      <c r="N355" s="56">
        <v>4</v>
      </c>
      <c r="O355" s="91">
        <v>262</v>
      </c>
      <c r="P355" s="61">
        <f t="shared" si="194"/>
        <v>0.48671755725190841</v>
      </c>
      <c r="Q355" s="62">
        <f t="shared" si="195"/>
        <v>2.0545796737766624</v>
      </c>
      <c r="R355" s="61">
        <f t="shared" si="196"/>
        <v>0.38409638554216868</v>
      </c>
      <c r="S355" s="59">
        <f t="shared" si="197"/>
        <v>0.78915662650602414</v>
      </c>
      <c r="T355" s="63">
        <f t="shared" si="253"/>
        <v>70</v>
      </c>
      <c r="U355" s="64">
        <f t="shared" si="199"/>
        <v>31.88</v>
      </c>
      <c r="V355" s="84"/>
      <c r="W355" s="84"/>
      <c r="X355" s="84"/>
      <c r="Y355" s="85"/>
      <c r="Z355" s="86"/>
    </row>
    <row r="356" spans="1:26" ht="14" hidden="1" outlineLevel="1" x14ac:dyDescent="0.2">
      <c r="A356" s="52" t="str">
        <f t="shared" ref="A356:A361" si="254">IFERROR(IF(B356&gt;0,MONTH(B356)&amp;"-"&amp;YEAR(B356),B356),)</f>
        <v>9-2025</v>
      </c>
      <c r="B356" s="53">
        <v>45920</v>
      </c>
      <c r="C356" s="54" t="s">
        <v>38</v>
      </c>
      <c r="D356" s="87">
        <v>0</v>
      </c>
      <c r="E356" s="56">
        <v>0</v>
      </c>
      <c r="F356" s="56">
        <v>0</v>
      </c>
      <c r="G356" s="57" t="e">
        <f t="shared" si="190"/>
        <v>#DIV/0!</v>
      </c>
      <c r="H356" s="58" t="e">
        <f t="shared" si="191"/>
        <v>#DIV/0!</v>
      </c>
      <c r="I356" s="58" t="e">
        <f t="shared" si="192"/>
        <v>#DIV/0!</v>
      </c>
      <c r="J356" s="56">
        <v>0</v>
      </c>
      <c r="K356" s="59" t="e">
        <f t="shared" si="193"/>
        <v>#DIV/0!</v>
      </c>
      <c r="L356" s="87">
        <v>0</v>
      </c>
      <c r="M356" s="89">
        <v>0</v>
      </c>
      <c r="N356" s="56">
        <v>0</v>
      </c>
      <c r="O356" s="88">
        <v>0</v>
      </c>
      <c r="P356" s="61" t="e">
        <f t="shared" si="194"/>
        <v>#DIV/0!</v>
      </c>
      <c r="Q356" s="62" t="e">
        <f t="shared" si="195"/>
        <v>#DIV/0!</v>
      </c>
      <c r="R356" s="61" t="e">
        <f t="shared" si="196"/>
        <v>#DIV/0!</v>
      </c>
      <c r="S356" s="59" t="e">
        <f t="shared" si="197"/>
        <v>#DIV/0!</v>
      </c>
      <c r="T356" s="63">
        <f t="shared" si="253"/>
        <v>0</v>
      </c>
      <c r="U356" s="64" t="e">
        <f t="shared" si="199"/>
        <v>#DIV/0!</v>
      </c>
      <c r="V356" s="65"/>
      <c r="W356" s="65"/>
      <c r="X356" s="65"/>
      <c r="Y356" s="65"/>
      <c r="Z356" s="66"/>
    </row>
    <row r="357" spans="1:26" ht="14" collapsed="1" x14ac:dyDescent="0.2">
      <c r="A357" s="81">
        <f t="shared" si="254"/>
        <v>0</v>
      </c>
      <c r="B357" s="95" t="s">
        <v>91</v>
      </c>
      <c r="C357" s="134"/>
      <c r="D357" s="135">
        <f t="shared" ref="D357:F357" si="255">SUM(D349:D356)</f>
        <v>51877.35</v>
      </c>
      <c r="E357" s="136">
        <f t="shared" si="255"/>
        <v>860</v>
      </c>
      <c r="F357" s="136">
        <f t="shared" si="255"/>
        <v>780</v>
      </c>
      <c r="G357" s="137">
        <f t="shared" si="190"/>
        <v>1.1025641025641026</v>
      </c>
      <c r="H357" s="138">
        <f t="shared" si="191"/>
        <v>60.322499999999998</v>
      </c>
      <c r="I357" s="138">
        <f t="shared" si="192"/>
        <v>54.711104651162785</v>
      </c>
      <c r="J357" s="136">
        <f>SUM(J349:J356)</f>
        <v>3111</v>
      </c>
      <c r="K357" s="139">
        <f t="shared" si="193"/>
        <v>0.27643844423015107</v>
      </c>
      <c r="L357" s="135">
        <f t="shared" ref="L357:O357" si="256">SUM(L349:L356)</f>
        <v>6438.85</v>
      </c>
      <c r="M357" s="256">
        <f t="shared" si="256"/>
        <v>351703</v>
      </c>
      <c r="N357" s="136">
        <f t="shared" si="256"/>
        <v>230</v>
      </c>
      <c r="O357" s="135">
        <f t="shared" si="256"/>
        <v>15174</v>
      </c>
      <c r="P357" s="258">
        <f t="shared" si="194"/>
        <v>0.42433438776855148</v>
      </c>
      <c r="Q357" s="306">
        <f t="shared" si="195"/>
        <v>2.3566320072683786</v>
      </c>
      <c r="R357" s="258">
        <f t="shared" si="196"/>
        <v>0.12411678699856489</v>
      </c>
      <c r="S357" s="139">
        <f t="shared" si="197"/>
        <v>0.29249759288012978</v>
      </c>
      <c r="T357" s="261">
        <f>SUM(T349:T356)</f>
        <v>36703.350000000006</v>
      </c>
      <c r="U357" s="307">
        <f t="shared" si="199"/>
        <v>27.995000000000001</v>
      </c>
      <c r="V357" s="145">
        <f t="shared" ref="V357:W357" si="257">IFERROR((D357-#REF!)/D357,)</f>
        <v>0</v>
      </c>
      <c r="W357" s="145">
        <f t="shared" si="257"/>
        <v>0</v>
      </c>
      <c r="X357" s="145">
        <f t="shared" ref="X357:Y357" si="258">IFERROR((D357-#REF!)/D357,)</f>
        <v>0</v>
      </c>
      <c r="Y357" s="143">
        <f t="shared" si="258"/>
        <v>0</v>
      </c>
      <c r="Z357" s="67"/>
    </row>
    <row r="358" spans="1:26" ht="14" hidden="1" outlineLevel="1" x14ac:dyDescent="0.2">
      <c r="A358" s="52" t="str">
        <f t="shared" si="254"/>
        <v>9-2025</v>
      </c>
      <c r="B358" s="53">
        <v>45921</v>
      </c>
      <c r="C358" s="54" t="s">
        <v>32</v>
      </c>
      <c r="D358" s="55">
        <v>0</v>
      </c>
      <c r="E358" s="56">
        <v>0</v>
      </c>
      <c r="F358" s="56">
        <v>0</v>
      </c>
      <c r="G358" s="57" t="e">
        <f t="shared" si="190"/>
        <v>#DIV/0!</v>
      </c>
      <c r="H358" s="58" t="e">
        <f t="shared" si="191"/>
        <v>#DIV/0!</v>
      </c>
      <c r="I358" s="58" t="e">
        <f t="shared" si="192"/>
        <v>#DIV/0!</v>
      </c>
      <c r="J358" s="56">
        <v>0</v>
      </c>
      <c r="K358" s="59" t="e">
        <f t="shared" si="193"/>
        <v>#DIV/0!</v>
      </c>
      <c r="L358" s="55">
        <v>0</v>
      </c>
      <c r="M358" s="89">
        <v>0</v>
      </c>
      <c r="N358" s="56">
        <v>0</v>
      </c>
      <c r="O358" s="60">
        <v>0</v>
      </c>
      <c r="P358" s="61" t="e">
        <f t="shared" si="194"/>
        <v>#DIV/0!</v>
      </c>
      <c r="Q358" s="62" t="e">
        <f t="shared" si="195"/>
        <v>#DIV/0!</v>
      </c>
      <c r="R358" s="61" t="e">
        <f t="shared" si="196"/>
        <v>#DIV/0!</v>
      </c>
      <c r="S358" s="59" t="e">
        <f t="shared" si="197"/>
        <v>#DIV/0!</v>
      </c>
      <c r="T358" s="63">
        <f t="shared" ref="T358:T365" si="259">D358-O358</f>
        <v>0</v>
      </c>
      <c r="U358" s="64" t="e">
        <f t="shared" si="199"/>
        <v>#DIV/0!</v>
      </c>
      <c r="V358" s="65"/>
      <c r="W358" s="65"/>
      <c r="X358" s="65"/>
      <c r="Y358" s="65"/>
      <c r="Z358" s="66"/>
    </row>
    <row r="359" spans="1:26" ht="14" hidden="1" outlineLevel="1" x14ac:dyDescent="0.2">
      <c r="A359" s="67">
        <f t="shared" si="254"/>
        <v>0</v>
      </c>
      <c r="B359" s="68"/>
      <c r="C359" s="54" t="s">
        <v>33</v>
      </c>
      <c r="D359" s="69">
        <v>10052</v>
      </c>
      <c r="E359" s="56">
        <v>160</v>
      </c>
      <c r="F359" s="56">
        <v>151</v>
      </c>
      <c r="G359" s="57">
        <f t="shared" si="190"/>
        <v>1.0596026490066226</v>
      </c>
      <c r="H359" s="58">
        <f t="shared" si="191"/>
        <v>62.825000000000003</v>
      </c>
      <c r="I359" s="58">
        <f t="shared" si="192"/>
        <v>59.291093749999995</v>
      </c>
      <c r="J359" s="89">
        <v>757</v>
      </c>
      <c r="K359" s="59">
        <f t="shared" si="193"/>
        <v>0.21136063408190225</v>
      </c>
      <c r="L359" s="69">
        <v>1544.2</v>
      </c>
      <c r="M359" s="89">
        <v>67699</v>
      </c>
      <c r="N359" s="56">
        <v>54</v>
      </c>
      <c r="O359" s="70">
        <v>3467.2</v>
      </c>
      <c r="P359" s="61">
        <f t="shared" si="194"/>
        <v>0.44537378864790034</v>
      </c>
      <c r="Q359" s="62">
        <f t="shared" si="195"/>
        <v>2.2453050123041054</v>
      </c>
      <c r="R359" s="61">
        <f t="shared" si="196"/>
        <v>0.15362116991643454</v>
      </c>
      <c r="S359" s="59">
        <f t="shared" si="197"/>
        <v>0.34492638280939114</v>
      </c>
      <c r="T359" s="71">
        <f t="shared" si="259"/>
        <v>6584.8</v>
      </c>
      <c r="U359" s="64">
        <f t="shared" si="199"/>
        <v>28.596296296296298</v>
      </c>
      <c r="V359" s="65"/>
      <c r="W359" s="65"/>
      <c r="X359" s="65"/>
      <c r="Y359" s="65"/>
      <c r="Z359" s="66"/>
    </row>
    <row r="360" spans="1:26" ht="14" hidden="1" outlineLevel="1" x14ac:dyDescent="0.2">
      <c r="A360" s="67">
        <f t="shared" si="254"/>
        <v>0</v>
      </c>
      <c r="B360" s="68"/>
      <c r="C360" s="54" t="s">
        <v>34</v>
      </c>
      <c r="D360" s="72">
        <v>0</v>
      </c>
      <c r="E360" s="56">
        <v>0</v>
      </c>
      <c r="F360" s="56">
        <v>0</v>
      </c>
      <c r="G360" s="57" t="e">
        <f t="shared" si="190"/>
        <v>#DIV/0!</v>
      </c>
      <c r="H360" s="58" t="e">
        <f t="shared" si="191"/>
        <v>#DIV/0!</v>
      </c>
      <c r="I360" s="58" t="e">
        <f t="shared" si="192"/>
        <v>#DIV/0!</v>
      </c>
      <c r="J360" s="56">
        <v>36</v>
      </c>
      <c r="K360" s="59">
        <f t="shared" si="193"/>
        <v>0</v>
      </c>
      <c r="L360" s="72">
        <v>0</v>
      </c>
      <c r="M360" s="89">
        <v>0</v>
      </c>
      <c r="N360" s="56">
        <v>0</v>
      </c>
      <c r="O360" s="73">
        <v>0</v>
      </c>
      <c r="P360" s="61" t="e">
        <f t="shared" si="194"/>
        <v>#DIV/0!</v>
      </c>
      <c r="Q360" s="62" t="e">
        <f t="shared" si="195"/>
        <v>#DIV/0!</v>
      </c>
      <c r="R360" s="61" t="e">
        <f t="shared" si="196"/>
        <v>#DIV/0!</v>
      </c>
      <c r="S360" s="59" t="e">
        <f t="shared" si="197"/>
        <v>#DIV/0!</v>
      </c>
      <c r="T360" s="74">
        <f t="shared" si="259"/>
        <v>0</v>
      </c>
      <c r="U360" s="64" t="e">
        <f t="shared" si="199"/>
        <v>#DIV/0!</v>
      </c>
      <c r="V360" s="65"/>
      <c r="W360" s="65"/>
      <c r="X360" s="65"/>
      <c r="Y360" s="65"/>
      <c r="Z360" s="66"/>
    </row>
    <row r="361" spans="1:26" ht="14" hidden="1" outlineLevel="1" x14ac:dyDescent="0.2">
      <c r="A361" s="67">
        <f t="shared" si="254"/>
        <v>0</v>
      </c>
      <c r="B361" s="68"/>
      <c r="C361" s="54" t="s">
        <v>35</v>
      </c>
      <c r="D361" s="75">
        <v>9382.4500000000007</v>
      </c>
      <c r="E361" s="56">
        <v>151</v>
      </c>
      <c r="F361" s="56">
        <v>139</v>
      </c>
      <c r="G361" s="57">
        <f t="shared" si="190"/>
        <v>1.0863309352517985</v>
      </c>
      <c r="H361" s="58">
        <f t="shared" si="191"/>
        <v>62.135430463576164</v>
      </c>
      <c r="I361" s="58">
        <f t="shared" si="192"/>
        <v>57.197515459848262</v>
      </c>
      <c r="J361" s="89">
        <v>523</v>
      </c>
      <c r="K361" s="59">
        <f t="shared" si="193"/>
        <v>0.28871892925430209</v>
      </c>
      <c r="L361" s="75">
        <v>1109.3900000000001</v>
      </c>
      <c r="M361" s="89">
        <v>92173</v>
      </c>
      <c r="N361" s="56">
        <v>38</v>
      </c>
      <c r="O361" s="76">
        <v>2555</v>
      </c>
      <c r="P361" s="61">
        <f t="shared" si="194"/>
        <v>0.43420352250489241</v>
      </c>
      <c r="Q361" s="62">
        <f t="shared" si="195"/>
        <v>2.3030674514823462</v>
      </c>
      <c r="R361" s="61">
        <f t="shared" si="196"/>
        <v>0.11824097117490634</v>
      </c>
      <c r="S361" s="59">
        <f t="shared" si="197"/>
        <v>0.27231693214458907</v>
      </c>
      <c r="T361" s="77">
        <f t="shared" si="259"/>
        <v>6827.4500000000007</v>
      </c>
      <c r="U361" s="64">
        <f t="shared" si="199"/>
        <v>29.194473684210529</v>
      </c>
      <c r="V361" s="65"/>
      <c r="W361" s="65"/>
      <c r="X361" s="65"/>
      <c r="Y361" s="65"/>
      <c r="Z361" s="66"/>
    </row>
    <row r="362" spans="1:26" ht="14" hidden="1" outlineLevel="1" x14ac:dyDescent="0.2">
      <c r="A362" s="67"/>
      <c r="B362" s="68"/>
      <c r="C362" s="54" t="s">
        <v>36</v>
      </c>
      <c r="D362" s="78">
        <v>29506</v>
      </c>
      <c r="E362" s="56">
        <v>502</v>
      </c>
      <c r="F362" s="56">
        <v>456</v>
      </c>
      <c r="G362" s="57">
        <f t="shared" si="190"/>
        <v>1.1008771929824561</v>
      </c>
      <c r="H362" s="58">
        <f t="shared" si="191"/>
        <v>58.776892430278885</v>
      </c>
      <c r="I362" s="58">
        <f t="shared" si="192"/>
        <v>53.390962048221461</v>
      </c>
      <c r="J362" s="89">
        <v>1731</v>
      </c>
      <c r="K362" s="59">
        <f t="shared" si="193"/>
        <v>0.29000577700751012</v>
      </c>
      <c r="L362" s="78">
        <v>4762.42</v>
      </c>
      <c r="M362" s="89">
        <v>237880</v>
      </c>
      <c r="N362" s="56">
        <v>133</v>
      </c>
      <c r="O362" s="79">
        <v>8697.85</v>
      </c>
      <c r="P362" s="61">
        <f t="shared" si="194"/>
        <v>0.54753990928792751</v>
      </c>
      <c r="Q362" s="62">
        <f t="shared" si="195"/>
        <v>1.8263508888338282</v>
      </c>
      <c r="R362" s="61">
        <f t="shared" si="196"/>
        <v>0.16140513793804651</v>
      </c>
      <c r="S362" s="59">
        <f t="shared" si="197"/>
        <v>0.29478241713549785</v>
      </c>
      <c r="T362" s="80">
        <f t="shared" si="259"/>
        <v>20808.150000000001</v>
      </c>
      <c r="U362" s="64">
        <f t="shared" si="199"/>
        <v>35.807669172932329</v>
      </c>
      <c r="V362" s="65"/>
      <c r="W362" s="65"/>
      <c r="X362" s="65"/>
      <c r="Y362" s="65"/>
      <c r="Z362" s="66"/>
    </row>
    <row r="363" spans="1:26" ht="14" hidden="1" outlineLevel="1" x14ac:dyDescent="0.2">
      <c r="A363" s="81"/>
      <c r="B363" s="82"/>
      <c r="C363" s="83" t="s">
        <v>37</v>
      </c>
      <c r="D363" s="55">
        <v>0</v>
      </c>
      <c r="E363" s="56">
        <v>0</v>
      </c>
      <c r="F363" s="56">
        <v>0</v>
      </c>
      <c r="G363" s="57" t="e">
        <f t="shared" si="190"/>
        <v>#DIV/0!</v>
      </c>
      <c r="H363" s="58" t="e">
        <f t="shared" si="191"/>
        <v>#DIV/0!</v>
      </c>
      <c r="I363" s="58" t="e">
        <f t="shared" si="192"/>
        <v>#DIV/0!</v>
      </c>
      <c r="J363" s="56">
        <v>0</v>
      </c>
      <c r="K363" s="59" t="e">
        <f t="shared" si="193"/>
        <v>#DIV/0!</v>
      </c>
      <c r="L363" s="55">
        <v>0</v>
      </c>
      <c r="M363" s="89">
        <v>0</v>
      </c>
      <c r="N363" s="56">
        <v>0</v>
      </c>
      <c r="O363" s="60">
        <v>0</v>
      </c>
      <c r="P363" s="61" t="e">
        <f t="shared" si="194"/>
        <v>#DIV/0!</v>
      </c>
      <c r="Q363" s="62" t="e">
        <f t="shared" si="195"/>
        <v>#DIV/0!</v>
      </c>
      <c r="R363" s="61" t="e">
        <f t="shared" si="196"/>
        <v>#DIV/0!</v>
      </c>
      <c r="S363" s="59" t="e">
        <f t="shared" si="197"/>
        <v>#DIV/0!</v>
      </c>
      <c r="T363" s="63">
        <f t="shared" si="259"/>
        <v>0</v>
      </c>
      <c r="U363" s="64" t="e">
        <f t="shared" si="199"/>
        <v>#DIV/0!</v>
      </c>
      <c r="V363" s="84"/>
      <c r="W363" s="84"/>
      <c r="X363" s="84"/>
      <c r="Y363" s="85"/>
      <c r="Z363" s="86"/>
    </row>
    <row r="364" spans="1:26" ht="14" hidden="1" outlineLevel="1" x14ac:dyDescent="0.2">
      <c r="A364" s="81"/>
      <c r="B364" s="82"/>
      <c r="C364" s="83" t="s">
        <v>39</v>
      </c>
      <c r="D364" s="90">
        <v>565.5</v>
      </c>
      <c r="E364" s="56">
        <v>13</v>
      </c>
      <c r="F364" s="56">
        <v>13</v>
      </c>
      <c r="G364" s="57">
        <f t="shared" si="190"/>
        <v>1</v>
      </c>
      <c r="H364" s="58">
        <f t="shared" si="191"/>
        <v>43.5</v>
      </c>
      <c r="I364" s="58">
        <f t="shared" si="192"/>
        <v>43.5</v>
      </c>
      <c r="J364" s="56">
        <v>401</v>
      </c>
      <c r="K364" s="59">
        <f t="shared" si="193"/>
        <v>3.2418952618453865E-2</v>
      </c>
      <c r="L364" s="90">
        <v>138.71</v>
      </c>
      <c r="M364" s="89">
        <v>19245</v>
      </c>
      <c r="N364" s="56">
        <v>4</v>
      </c>
      <c r="O364" s="91">
        <v>132.5</v>
      </c>
      <c r="P364" s="61">
        <f t="shared" si="194"/>
        <v>1.0468679245283019</v>
      </c>
      <c r="Q364" s="62">
        <f t="shared" si="195"/>
        <v>0.95523033667363555</v>
      </c>
      <c r="R364" s="61">
        <f t="shared" si="196"/>
        <v>0.2452873563218391</v>
      </c>
      <c r="S364" s="59">
        <f t="shared" si="197"/>
        <v>0.23430592396109637</v>
      </c>
      <c r="T364" s="63">
        <f t="shared" si="259"/>
        <v>433</v>
      </c>
      <c r="U364" s="64">
        <f t="shared" si="199"/>
        <v>34.677500000000002</v>
      </c>
      <c r="V364" s="84"/>
      <c r="W364" s="84"/>
      <c r="X364" s="84"/>
      <c r="Y364" s="85"/>
      <c r="Z364" s="86"/>
    </row>
    <row r="365" spans="1:26" ht="14" hidden="1" outlineLevel="1" x14ac:dyDescent="0.2">
      <c r="A365" s="52" t="str">
        <f t="shared" ref="A365:A370" si="260">IFERROR(IF(B365&gt;0,MONTH(B365)&amp;"-"&amp;YEAR(B365),B365),)</f>
        <v>9-2025</v>
      </c>
      <c r="B365" s="53">
        <v>45927</v>
      </c>
      <c r="C365" s="54" t="s">
        <v>38</v>
      </c>
      <c r="D365" s="87">
        <v>0</v>
      </c>
      <c r="E365" s="56">
        <v>0</v>
      </c>
      <c r="F365" s="56">
        <v>0</v>
      </c>
      <c r="G365" s="57" t="e">
        <f t="shared" si="190"/>
        <v>#DIV/0!</v>
      </c>
      <c r="H365" s="58" t="e">
        <f t="shared" si="191"/>
        <v>#DIV/0!</v>
      </c>
      <c r="I365" s="58" t="e">
        <f t="shared" si="192"/>
        <v>#DIV/0!</v>
      </c>
      <c r="J365" s="56">
        <v>0</v>
      </c>
      <c r="K365" s="59" t="e">
        <f t="shared" si="193"/>
        <v>#DIV/0!</v>
      </c>
      <c r="L365" s="87">
        <v>0</v>
      </c>
      <c r="M365" s="89">
        <v>0</v>
      </c>
      <c r="N365" s="56">
        <v>0</v>
      </c>
      <c r="O365" s="88">
        <v>0</v>
      </c>
      <c r="P365" s="61" t="e">
        <f t="shared" si="194"/>
        <v>#DIV/0!</v>
      </c>
      <c r="Q365" s="62" t="e">
        <f t="shared" si="195"/>
        <v>#DIV/0!</v>
      </c>
      <c r="R365" s="61" t="e">
        <f t="shared" si="196"/>
        <v>#DIV/0!</v>
      </c>
      <c r="S365" s="59" t="e">
        <f t="shared" si="197"/>
        <v>#DIV/0!</v>
      </c>
      <c r="T365" s="63">
        <f t="shared" si="259"/>
        <v>0</v>
      </c>
      <c r="U365" s="64" t="e">
        <f t="shared" si="199"/>
        <v>#DIV/0!</v>
      </c>
      <c r="V365" s="65"/>
      <c r="W365" s="65"/>
      <c r="X365" s="65"/>
      <c r="Y365" s="65"/>
      <c r="Z365" s="66"/>
    </row>
    <row r="366" spans="1:26" ht="14" collapsed="1" x14ac:dyDescent="0.2">
      <c r="A366" s="81">
        <f t="shared" si="260"/>
        <v>0</v>
      </c>
      <c r="B366" s="95" t="s">
        <v>92</v>
      </c>
      <c r="C366" s="134"/>
      <c r="D366" s="135">
        <f t="shared" ref="D366:F366" si="261">SUM(D358:D365)</f>
        <v>49505.95</v>
      </c>
      <c r="E366" s="136">
        <f t="shared" si="261"/>
        <v>826</v>
      </c>
      <c r="F366" s="136">
        <f t="shared" si="261"/>
        <v>759</v>
      </c>
      <c r="G366" s="137">
        <f t="shared" si="190"/>
        <v>1.0882740447957839</v>
      </c>
      <c r="H366" s="138">
        <f t="shared" si="191"/>
        <v>59.934564164648904</v>
      </c>
      <c r="I366" s="138">
        <f t="shared" si="192"/>
        <v>55.073043826838401</v>
      </c>
      <c r="J366" s="136">
        <f>SUM(J358:J365)</f>
        <v>3448</v>
      </c>
      <c r="K366" s="139">
        <f t="shared" si="193"/>
        <v>0.23955916473317865</v>
      </c>
      <c r="L366" s="135">
        <f t="shared" ref="L366:O366" si="262">SUM(L358:L365)</f>
        <v>7554.72</v>
      </c>
      <c r="M366" s="256">
        <f t="shared" si="262"/>
        <v>416997</v>
      </c>
      <c r="N366" s="136">
        <f t="shared" si="262"/>
        <v>229</v>
      </c>
      <c r="O366" s="135">
        <f t="shared" si="262"/>
        <v>14852.55</v>
      </c>
      <c r="P366" s="258">
        <f t="shared" si="194"/>
        <v>0.50864800993768755</v>
      </c>
      <c r="Q366" s="306">
        <f t="shared" si="195"/>
        <v>1.9659960925090538</v>
      </c>
      <c r="R366" s="258">
        <f t="shared" si="196"/>
        <v>0.15260226296031085</v>
      </c>
      <c r="S366" s="139">
        <f t="shared" si="197"/>
        <v>0.30001545268801022</v>
      </c>
      <c r="T366" s="261">
        <f>SUM(T358:T365)</f>
        <v>34653.4</v>
      </c>
      <c r="U366" s="307">
        <f t="shared" si="199"/>
        <v>32.990043668122269</v>
      </c>
      <c r="V366" s="145">
        <f t="shared" ref="V366:W366" si="263">IFERROR((D366-#REF!)/D366,)</f>
        <v>0</v>
      </c>
      <c r="W366" s="145">
        <f t="shared" si="263"/>
        <v>0</v>
      </c>
      <c r="X366" s="145">
        <f t="shared" ref="X366:Y366" si="264">IFERROR((D366-#REF!)/D366,)</f>
        <v>0</v>
      </c>
      <c r="Y366" s="143">
        <f t="shared" si="264"/>
        <v>0</v>
      </c>
      <c r="Z366" s="67"/>
    </row>
    <row r="367" spans="1:26" ht="14" hidden="1" outlineLevel="1" x14ac:dyDescent="0.2">
      <c r="A367" s="52" t="str">
        <f t="shared" si="260"/>
        <v>9-2025</v>
      </c>
      <c r="B367" s="53">
        <v>45928</v>
      </c>
      <c r="C367" s="54" t="s">
        <v>32</v>
      </c>
      <c r="D367" s="55">
        <v>0</v>
      </c>
      <c r="E367" s="56">
        <v>0</v>
      </c>
      <c r="F367" s="56">
        <v>0</v>
      </c>
      <c r="G367" s="57" t="e">
        <f t="shared" si="190"/>
        <v>#DIV/0!</v>
      </c>
      <c r="H367" s="58" t="e">
        <f t="shared" si="191"/>
        <v>#DIV/0!</v>
      </c>
      <c r="I367" s="58" t="e">
        <f t="shared" si="192"/>
        <v>#DIV/0!</v>
      </c>
      <c r="J367" s="56">
        <v>0</v>
      </c>
      <c r="K367" s="59" t="e">
        <f t="shared" si="193"/>
        <v>#DIV/0!</v>
      </c>
      <c r="L367" s="55">
        <v>0</v>
      </c>
      <c r="M367" s="89">
        <v>0</v>
      </c>
      <c r="N367" s="56">
        <v>0</v>
      </c>
      <c r="O367" s="60">
        <v>0</v>
      </c>
      <c r="P367" s="61" t="e">
        <f t="shared" si="194"/>
        <v>#DIV/0!</v>
      </c>
      <c r="Q367" s="62" t="e">
        <f t="shared" si="195"/>
        <v>#DIV/0!</v>
      </c>
      <c r="R367" s="61" t="e">
        <f t="shared" si="196"/>
        <v>#DIV/0!</v>
      </c>
      <c r="S367" s="59" t="e">
        <f t="shared" si="197"/>
        <v>#DIV/0!</v>
      </c>
      <c r="T367" s="63">
        <f t="shared" ref="T367:T375" si="265">D367-O367</f>
        <v>0</v>
      </c>
      <c r="U367" s="64" t="e">
        <f t="shared" si="199"/>
        <v>#DIV/0!</v>
      </c>
      <c r="V367" s="65"/>
      <c r="W367" s="65"/>
      <c r="X367" s="65"/>
      <c r="Y367" s="65"/>
      <c r="Z367" s="66"/>
    </row>
    <row r="368" spans="1:26" ht="14" hidden="1" outlineLevel="1" x14ac:dyDescent="0.2">
      <c r="A368" s="67">
        <f t="shared" si="260"/>
        <v>0</v>
      </c>
      <c r="B368" s="68"/>
      <c r="C368" s="54" t="s">
        <v>33</v>
      </c>
      <c r="D368" s="69">
        <v>9992.15</v>
      </c>
      <c r="E368" s="56">
        <v>157</v>
      </c>
      <c r="F368" s="56">
        <v>141</v>
      </c>
      <c r="G368" s="57">
        <f t="shared" si="190"/>
        <v>1.1134751773049645</v>
      </c>
      <c r="H368" s="58">
        <f t="shared" si="191"/>
        <v>63.644267515923566</v>
      </c>
      <c r="I368" s="58">
        <f t="shared" si="192"/>
        <v>57.158227514300783</v>
      </c>
      <c r="J368" s="89">
        <v>680</v>
      </c>
      <c r="K368" s="59">
        <f t="shared" si="193"/>
        <v>0.23088235294117648</v>
      </c>
      <c r="L368" s="69">
        <v>1427.71</v>
      </c>
      <c r="M368" s="89">
        <v>61215</v>
      </c>
      <c r="N368" s="56">
        <v>55</v>
      </c>
      <c r="O368" s="70">
        <v>3876.95</v>
      </c>
      <c r="P368" s="61">
        <f t="shared" si="194"/>
        <v>0.36825597441287611</v>
      </c>
      <c r="Q368" s="62">
        <f t="shared" si="195"/>
        <v>2.7155024479761294</v>
      </c>
      <c r="R368" s="61">
        <f t="shared" si="196"/>
        <v>0.14288316328317729</v>
      </c>
      <c r="S368" s="59">
        <f t="shared" si="197"/>
        <v>0.38799957967004095</v>
      </c>
      <c r="T368" s="71">
        <f t="shared" si="265"/>
        <v>6115.2</v>
      </c>
      <c r="U368" s="64">
        <f t="shared" si="199"/>
        <v>25.958363636363636</v>
      </c>
      <c r="V368" s="65"/>
      <c r="W368" s="65"/>
      <c r="X368" s="65"/>
      <c r="Y368" s="65"/>
      <c r="Z368" s="66"/>
    </row>
    <row r="369" spans="1:26" ht="14" hidden="1" outlineLevel="1" x14ac:dyDescent="0.2">
      <c r="A369" s="67">
        <f t="shared" si="260"/>
        <v>0</v>
      </c>
      <c r="B369" s="68"/>
      <c r="C369" s="54" t="s">
        <v>34</v>
      </c>
      <c r="D369" s="72">
        <v>0</v>
      </c>
      <c r="E369" s="56">
        <v>0</v>
      </c>
      <c r="F369" s="56">
        <v>0</v>
      </c>
      <c r="G369" s="57" t="e">
        <f t="shared" si="190"/>
        <v>#DIV/0!</v>
      </c>
      <c r="H369" s="58" t="e">
        <f t="shared" si="191"/>
        <v>#DIV/0!</v>
      </c>
      <c r="I369" s="58" t="e">
        <f t="shared" si="192"/>
        <v>#DIV/0!</v>
      </c>
      <c r="J369" s="56">
        <v>42</v>
      </c>
      <c r="K369" s="59">
        <f t="shared" si="193"/>
        <v>0</v>
      </c>
      <c r="L369" s="72">
        <v>0</v>
      </c>
      <c r="M369" s="89">
        <v>0</v>
      </c>
      <c r="N369" s="56">
        <v>0</v>
      </c>
      <c r="O369" s="73">
        <v>0</v>
      </c>
      <c r="P369" s="61" t="e">
        <f t="shared" si="194"/>
        <v>#DIV/0!</v>
      </c>
      <c r="Q369" s="62" t="e">
        <f t="shared" si="195"/>
        <v>#DIV/0!</v>
      </c>
      <c r="R369" s="61" t="e">
        <f t="shared" si="196"/>
        <v>#DIV/0!</v>
      </c>
      <c r="S369" s="59" t="e">
        <f t="shared" si="197"/>
        <v>#DIV/0!</v>
      </c>
      <c r="T369" s="74">
        <f t="shared" si="265"/>
        <v>0</v>
      </c>
      <c r="U369" s="64" t="e">
        <f t="shared" si="199"/>
        <v>#DIV/0!</v>
      </c>
      <c r="V369" s="65"/>
      <c r="W369" s="65"/>
      <c r="X369" s="65"/>
      <c r="Y369" s="65"/>
      <c r="Z369" s="66"/>
    </row>
    <row r="370" spans="1:26" ht="14" hidden="1" outlineLevel="1" x14ac:dyDescent="0.2">
      <c r="A370" s="67">
        <f t="shared" si="260"/>
        <v>0</v>
      </c>
      <c r="B370" s="68"/>
      <c r="C370" s="54" t="s">
        <v>35</v>
      </c>
      <c r="D370" s="75">
        <v>10711.4</v>
      </c>
      <c r="E370" s="56">
        <v>172</v>
      </c>
      <c r="F370" s="56">
        <v>149</v>
      </c>
      <c r="G370" s="57">
        <f t="shared" si="190"/>
        <v>1.1543624161073827</v>
      </c>
      <c r="H370" s="58">
        <f t="shared" si="191"/>
        <v>62.275581395348837</v>
      </c>
      <c r="I370" s="58">
        <f t="shared" si="192"/>
        <v>53.948032720389392</v>
      </c>
      <c r="J370" s="89">
        <v>531</v>
      </c>
      <c r="K370" s="59">
        <f t="shared" si="193"/>
        <v>0.3239171374764595</v>
      </c>
      <c r="L370" s="75">
        <v>1095.02</v>
      </c>
      <c r="M370" s="89">
        <v>88083</v>
      </c>
      <c r="N370" s="56">
        <v>42</v>
      </c>
      <c r="O370" s="76">
        <v>2819.8</v>
      </c>
      <c r="P370" s="61">
        <f t="shared" si="194"/>
        <v>0.38833250585147877</v>
      </c>
      <c r="Q370" s="62">
        <f t="shared" si="195"/>
        <v>2.5751127833281586</v>
      </c>
      <c r="R370" s="61">
        <f t="shared" si="196"/>
        <v>0.10222940045185504</v>
      </c>
      <c r="S370" s="59">
        <f t="shared" si="197"/>
        <v>0.26325223593554531</v>
      </c>
      <c r="T370" s="77">
        <f t="shared" si="265"/>
        <v>7891.5999999999995</v>
      </c>
      <c r="U370" s="64">
        <f t="shared" si="199"/>
        <v>26.071904761904761</v>
      </c>
      <c r="V370" s="65"/>
      <c r="W370" s="65"/>
      <c r="X370" s="65"/>
      <c r="Y370" s="65"/>
      <c r="Z370" s="66"/>
    </row>
    <row r="371" spans="1:26" ht="14" hidden="1" outlineLevel="1" x14ac:dyDescent="0.2">
      <c r="A371" s="67"/>
      <c r="B371" s="68"/>
      <c r="C371" s="54" t="s">
        <v>36</v>
      </c>
      <c r="D371" s="78">
        <v>30487</v>
      </c>
      <c r="E371" s="56">
        <v>520</v>
      </c>
      <c r="F371" s="56">
        <v>475</v>
      </c>
      <c r="G371" s="57">
        <f t="shared" si="190"/>
        <v>1.0947368421052632</v>
      </c>
      <c r="H371" s="58">
        <f t="shared" si="191"/>
        <v>58.628846153846155</v>
      </c>
      <c r="I371" s="58">
        <f t="shared" si="192"/>
        <v>53.555196005917161</v>
      </c>
      <c r="J371" s="89">
        <v>1923</v>
      </c>
      <c r="K371" s="59">
        <f t="shared" si="193"/>
        <v>0.2704108164326573</v>
      </c>
      <c r="L371" s="78">
        <v>5359.65</v>
      </c>
      <c r="M371" s="89">
        <v>224286</v>
      </c>
      <c r="N371" s="56">
        <v>159</v>
      </c>
      <c r="O371" s="79">
        <v>10453</v>
      </c>
      <c r="P371" s="61">
        <f t="shared" si="194"/>
        <v>0.51273796996077681</v>
      </c>
      <c r="Q371" s="62">
        <f t="shared" si="195"/>
        <v>1.9503139197522228</v>
      </c>
      <c r="R371" s="61">
        <f t="shared" si="196"/>
        <v>0.17580116115065436</v>
      </c>
      <c r="S371" s="59">
        <f t="shared" si="197"/>
        <v>0.34286745170072491</v>
      </c>
      <c r="T371" s="80">
        <f t="shared" si="265"/>
        <v>20034</v>
      </c>
      <c r="U371" s="64">
        <f t="shared" si="199"/>
        <v>33.708490566037732</v>
      </c>
      <c r="V371" s="65"/>
      <c r="W371" s="65"/>
      <c r="X371" s="65"/>
      <c r="Y371" s="65"/>
      <c r="Z371" s="66"/>
    </row>
    <row r="372" spans="1:26" ht="14" hidden="1" outlineLevel="1" x14ac:dyDescent="0.2">
      <c r="A372" s="81"/>
      <c r="B372" s="82"/>
      <c r="C372" s="83" t="s">
        <v>37</v>
      </c>
      <c r="D372" s="55">
        <v>0</v>
      </c>
      <c r="E372" s="56">
        <v>0</v>
      </c>
      <c r="F372" s="56">
        <v>0</v>
      </c>
      <c r="G372" s="57" t="e">
        <f t="shared" si="190"/>
        <v>#DIV/0!</v>
      </c>
      <c r="H372" s="58" t="e">
        <f t="shared" si="191"/>
        <v>#DIV/0!</v>
      </c>
      <c r="I372" s="58" t="e">
        <f t="shared" si="192"/>
        <v>#DIV/0!</v>
      </c>
      <c r="J372" s="56">
        <v>0</v>
      </c>
      <c r="K372" s="59" t="e">
        <f t="shared" si="193"/>
        <v>#DIV/0!</v>
      </c>
      <c r="L372" s="55">
        <v>0</v>
      </c>
      <c r="M372" s="89">
        <v>0</v>
      </c>
      <c r="N372" s="56">
        <v>0</v>
      </c>
      <c r="O372" s="60">
        <v>0</v>
      </c>
      <c r="P372" s="61" t="e">
        <f t="shared" si="194"/>
        <v>#DIV/0!</v>
      </c>
      <c r="Q372" s="62" t="e">
        <f t="shared" si="195"/>
        <v>#DIV/0!</v>
      </c>
      <c r="R372" s="61" t="e">
        <f t="shared" si="196"/>
        <v>#DIV/0!</v>
      </c>
      <c r="S372" s="59" t="e">
        <f t="shared" si="197"/>
        <v>#DIV/0!</v>
      </c>
      <c r="T372" s="63">
        <f t="shared" si="265"/>
        <v>0</v>
      </c>
      <c r="U372" s="64" t="e">
        <f t="shared" si="199"/>
        <v>#DIV/0!</v>
      </c>
      <c r="V372" s="84"/>
      <c r="W372" s="84"/>
      <c r="X372" s="84"/>
      <c r="Y372" s="85"/>
      <c r="Z372" s="86"/>
    </row>
    <row r="373" spans="1:26" ht="14" hidden="1" outlineLevel="1" x14ac:dyDescent="0.2">
      <c r="A373" s="81"/>
      <c r="B373" s="82"/>
      <c r="C373" s="83" t="s">
        <v>39</v>
      </c>
      <c r="D373" s="90">
        <v>240.97</v>
      </c>
      <c r="E373" s="56">
        <v>3</v>
      </c>
      <c r="F373" s="56">
        <v>3</v>
      </c>
      <c r="G373" s="57">
        <f t="shared" si="190"/>
        <v>1</v>
      </c>
      <c r="H373" s="58">
        <f t="shared" si="191"/>
        <v>80.323333333333338</v>
      </c>
      <c r="I373" s="58">
        <f t="shared" si="192"/>
        <v>80.323333333333338</v>
      </c>
      <c r="J373" s="56">
        <v>340</v>
      </c>
      <c r="K373" s="59">
        <f t="shared" si="193"/>
        <v>8.8235294117647058E-3</v>
      </c>
      <c r="L373" s="90">
        <v>242.4</v>
      </c>
      <c r="M373" s="89">
        <v>46096</v>
      </c>
      <c r="N373" s="56">
        <v>2</v>
      </c>
      <c r="O373" s="91">
        <v>131.97</v>
      </c>
      <c r="P373" s="61">
        <f t="shared" si="194"/>
        <v>1.8367810866105934</v>
      </c>
      <c r="Q373" s="62">
        <f t="shared" si="195"/>
        <v>0.54443069306930691</v>
      </c>
      <c r="R373" s="61">
        <f t="shared" si="196"/>
        <v>1.0059343486741088</v>
      </c>
      <c r="S373" s="59">
        <f t="shared" si="197"/>
        <v>0.54766153463086686</v>
      </c>
      <c r="T373" s="63">
        <f t="shared" si="265"/>
        <v>109</v>
      </c>
      <c r="U373" s="64">
        <f t="shared" si="199"/>
        <v>121.2</v>
      </c>
      <c r="V373" s="84"/>
      <c r="W373" s="84"/>
      <c r="X373" s="84"/>
      <c r="Y373" s="85"/>
      <c r="Z373" s="86"/>
    </row>
    <row r="374" spans="1:26" ht="14" hidden="1" outlineLevel="1" x14ac:dyDescent="0.2">
      <c r="A374" s="67"/>
      <c r="B374" s="68"/>
      <c r="C374" s="54" t="s">
        <v>40</v>
      </c>
      <c r="D374" s="308">
        <v>0</v>
      </c>
      <c r="E374" s="56">
        <v>0</v>
      </c>
      <c r="F374" s="56">
        <v>0</v>
      </c>
      <c r="G374" s="57" t="e">
        <f t="shared" si="190"/>
        <v>#DIV/0!</v>
      </c>
      <c r="H374" s="58" t="e">
        <f t="shared" si="191"/>
        <v>#DIV/0!</v>
      </c>
      <c r="I374" s="58" t="e">
        <f t="shared" si="192"/>
        <v>#DIV/0!</v>
      </c>
      <c r="J374" s="56">
        <v>11</v>
      </c>
      <c r="K374" s="59">
        <f t="shared" si="193"/>
        <v>0</v>
      </c>
      <c r="L374" s="93">
        <v>0</v>
      </c>
      <c r="M374" s="89">
        <v>904</v>
      </c>
      <c r="N374" s="56">
        <v>0</v>
      </c>
      <c r="O374" s="94">
        <v>0</v>
      </c>
      <c r="P374" s="61" t="e">
        <f t="shared" si="194"/>
        <v>#DIV/0!</v>
      </c>
      <c r="Q374" s="62" t="e">
        <f t="shared" si="195"/>
        <v>#DIV/0!</v>
      </c>
      <c r="R374" s="61" t="e">
        <f t="shared" si="196"/>
        <v>#DIV/0!</v>
      </c>
      <c r="S374" s="59" t="e">
        <f t="shared" si="197"/>
        <v>#DIV/0!</v>
      </c>
      <c r="T374" s="63">
        <f t="shared" si="265"/>
        <v>0</v>
      </c>
      <c r="U374" s="64" t="e">
        <f t="shared" si="199"/>
        <v>#DIV/0!</v>
      </c>
      <c r="V374" s="65"/>
      <c r="W374" s="65"/>
      <c r="X374" s="65"/>
      <c r="Y374" s="65"/>
      <c r="Z374" s="66"/>
    </row>
    <row r="375" spans="1:26" ht="14" hidden="1" outlineLevel="1" x14ac:dyDescent="0.2">
      <c r="A375" s="52" t="str">
        <f t="shared" ref="A375:A380" si="266">IFERROR(IF(B375&gt;0,MONTH(B375)&amp;"-"&amp;YEAR(B375),B375),)</f>
        <v>10-2025</v>
      </c>
      <c r="B375" s="53">
        <v>45934</v>
      </c>
      <c r="C375" s="54" t="s">
        <v>38</v>
      </c>
      <c r="D375" s="87">
        <v>0</v>
      </c>
      <c r="E375" s="56">
        <v>0</v>
      </c>
      <c r="F375" s="56">
        <v>0</v>
      </c>
      <c r="G375" s="57" t="e">
        <f t="shared" si="190"/>
        <v>#DIV/0!</v>
      </c>
      <c r="H375" s="58" t="e">
        <f t="shared" si="191"/>
        <v>#DIV/0!</v>
      </c>
      <c r="I375" s="58" t="e">
        <f t="shared" si="192"/>
        <v>#DIV/0!</v>
      </c>
      <c r="J375" s="56">
        <v>0</v>
      </c>
      <c r="K375" s="59" t="e">
        <f t="shared" si="193"/>
        <v>#DIV/0!</v>
      </c>
      <c r="L375" s="87">
        <v>0</v>
      </c>
      <c r="M375" s="89">
        <v>0</v>
      </c>
      <c r="N375" s="56">
        <v>0</v>
      </c>
      <c r="O375" s="88">
        <v>0</v>
      </c>
      <c r="P375" s="61" t="e">
        <f t="shared" si="194"/>
        <v>#DIV/0!</v>
      </c>
      <c r="Q375" s="62" t="e">
        <f t="shared" si="195"/>
        <v>#DIV/0!</v>
      </c>
      <c r="R375" s="61" t="e">
        <f t="shared" si="196"/>
        <v>#DIV/0!</v>
      </c>
      <c r="S375" s="59" t="e">
        <f t="shared" si="197"/>
        <v>#DIV/0!</v>
      </c>
      <c r="T375" s="63">
        <f t="shared" si="265"/>
        <v>0</v>
      </c>
      <c r="U375" s="64" t="e">
        <f t="shared" si="199"/>
        <v>#DIV/0!</v>
      </c>
      <c r="V375" s="65"/>
      <c r="W375" s="65"/>
      <c r="X375" s="65"/>
      <c r="Y375" s="65"/>
      <c r="Z375" s="66"/>
    </row>
    <row r="376" spans="1:26" ht="14" collapsed="1" x14ac:dyDescent="0.2">
      <c r="A376" s="81">
        <f t="shared" si="266"/>
        <v>0</v>
      </c>
      <c r="B376" s="95" t="s">
        <v>93</v>
      </c>
      <c r="C376" s="134"/>
      <c r="D376" s="135">
        <f t="shared" ref="D376:F376" si="267">SUM(D367:D375)</f>
        <v>51431.520000000004</v>
      </c>
      <c r="E376" s="136">
        <f t="shared" si="267"/>
        <v>852</v>
      </c>
      <c r="F376" s="136">
        <f t="shared" si="267"/>
        <v>768</v>
      </c>
      <c r="G376" s="137">
        <f t="shared" si="190"/>
        <v>1.109375</v>
      </c>
      <c r="H376" s="138">
        <f t="shared" si="191"/>
        <v>60.365633802816909</v>
      </c>
      <c r="I376" s="138">
        <f t="shared" si="192"/>
        <v>54.414092441975804</v>
      </c>
      <c r="J376" s="136">
        <f>SUM(J367:J375)</f>
        <v>3527</v>
      </c>
      <c r="K376" s="139">
        <f t="shared" si="193"/>
        <v>0.24156506946413384</v>
      </c>
      <c r="L376" s="135">
        <f t="shared" ref="L376:O376" si="268">SUM(L367:L375)</f>
        <v>8124.7799999999988</v>
      </c>
      <c r="M376" s="256">
        <f t="shared" si="268"/>
        <v>420584</v>
      </c>
      <c r="N376" s="136">
        <f t="shared" si="268"/>
        <v>258</v>
      </c>
      <c r="O376" s="135">
        <f t="shared" si="268"/>
        <v>17281.72</v>
      </c>
      <c r="P376" s="258">
        <f t="shared" si="194"/>
        <v>0.47013723171073241</v>
      </c>
      <c r="Q376" s="306">
        <f t="shared" si="195"/>
        <v>2.1270385167352228</v>
      </c>
      <c r="R376" s="258">
        <f t="shared" si="196"/>
        <v>0.15797277622749625</v>
      </c>
      <c r="S376" s="139">
        <f t="shared" si="197"/>
        <v>0.33601417963147889</v>
      </c>
      <c r="T376" s="261">
        <f>SUM(T367:T375)</f>
        <v>34149.800000000003</v>
      </c>
      <c r="U376" s="307">
        <f t="shared" si="199"/>
        <v>31.491395348837205</v>
      </c>
      <c r="V376" s="145">
        <f t="shared" ref="V376:W376" si="269">IFERROR((D376-#REF!)/D376,)</f>
        <v>0</v>
      </c>
      <c r="W376" s="145">
        <f t="shared" si="269"/>
        <v>0</v>
      </c>
      <c r="X376" s="145">
        <f t="shared" ref="X376:Y376" si="270">IFERROR((D376-#REF!)/D376,)</f>
        <v>0</v>
      </c>
      <c r="Y376" s="143">
        <f t="shared" si="270"/>
        <v>0</v>
      </c>
      <c r="Z376" s="67"/>
    </row>
    <row r="377" spans="1:26" ht="14" hidden="1" outlineLevel="1" x14ac:dyDescent="0.2">
      <c r="A377" s="52" t="str">
        <f t="shared" si="266"/>
        <v>10-2025</v>
      </c>
      <c r="B377" s="53">
        <v>45935</v>
      </c>
      <c r="C377" s="54" t="s">
        <v>32</v>
      </c>
      <c r="D377" s="55">
        <v>0</v>
      </c>
      <c r="E377" s="56">
        <v>0</v>
      </c>
      <c r="F377" s="56">
        <v>0</v>
      </c>
      <c r="G377" s="57" t="e">
        <f t="shared" si="190"/>
        <v>#DIV/0!</v>
      </c>
      <c r="H377" s="58" t="e">
        <f t="shared" si="191"/>
        <v>#DIV/0!</v>
      </c>
      <c r="I377" s="58" t="e">
        <f t="shared" si="192"/>
        <v>#DIV/0!</v>
      </c>
      <c r="J377" s="56">
        <v>0</v>
      </c>
      <c r="K377" s="59" t="e">
        <f t="shared" si="193"/>
        <v>#DIV/0!</v>
      </c>
      <c r="L377" s="55">
        <v>0</v>
      </c>
      <c r="M377" s="89">
        <v>0</v>
      </c>
      <c r="N377" s="56">
        <v>0</v>
      </c>
      <c r="O377" s="60">
        <v>0</v>
      </c>
      <c r="P377" s="61" t="e">
        <f t="shared" si="194"/>
        <v>#DIV/0!</v>
      </c>
      <c r="Q377" s="62" t="e">
        <f t="shared" si="195"/>
        <v>#DIV/0!</v>
      </c>
      <c r="R377" s="61" t="e">
        <f t="shared" si="196"/>
        <v>#DIV/0!</v>
      </c>
      <c r="S377" s="59" t="e">
        <f t="shared" si="197"/>
        <v>#DIV/0!</v>
      </c>
      <c r="T377" s="63">
        <f t="shared" ref="T377:T385" si="271">D377-O377</f>
        <v>0</v>
      </c>
      <c r="U377" s="64" t="e">
        <f t="shared" si="199"/>
        <v>#DIV/0!</v>
      </c>
      <c r="V377" s="65"/>
      <c r="W377" s="65"/>
      <c r="X377" s="65"/>
      <c r="Y377" s="65"/>
      <c r="Z377" s="66"/>
    </row>
    <row r="378" spans="1:26" ht="14" hidden="1" outlineLevel="1" x14ac:dyDescent="0.2">
      <c r="A378" s="67">
        <f t="shared" si="266"/>
        <v>0</v>
      </c>
      <c r="B378" s="68"/>
      <c r="C378" s="54" t="s">
        <v>33</v>
      </c>
      <c r="D378" s="69">
        <v>9862.4500000000007</v>
      </c>
      <c r="E378" s="56">
        <v>151</v>
      </c>
      <c r="F378" s="56">
        <v>138</v>
      </c>
      <c r="G378" s="57">
        <f t="shared" si="190"/>
        <v>1.0942028985507246</v>
      </c>
      <c r="H378" s="58">
        <f t="shared" si="191"/>
        <v>65.314238410596033</v>
      </c>
      <c r="I378" s="58">
        <f t="shared" si="192"/>
        <v>59.691158282531475</v>
      </c>
      <c r="J378" s="89">
        <v>572</v>
      </c>
      <c r="K378" s="59">
        <f t="shared" si="193"/>
        <v>0.26398601398601401</v>
      </c>
      <c r="L378" s="69">
        <v>1359.24</v>
      </c>
      <c r="M378" s="89">
        <v>61357</v>
      </c>
      <c r="N378" s="56">
        <v>43</v>
      </c>
      <c r="O378" s="70">
        <v>3147.65</v>
      </c>
      <c r="P378" s="61">
        <f t="shared" si="194"/>
        <v>0.43182691849475002</v>
      </c>
      <c r="Q378" s="62">
        <f t="shared" si="195"/>
        <v>2.3157426208763723</v>
      </c>
      <c r="R378" s="61">
        <f t="shared" si="196"/>
        <v>0.13781971011259878</v>
      </c>
      <c r="S378" s="59">
        <f t="shared" si="197"/>
        <v>0.31915497670457138</v>
      </c>
      <c r="T378" s="71">
        <f t="shared" si="271"/>
        <v>6714.8000000000011</v>
      </c>
      <c r="U378" s="64">
        <f t="shared" si="199"/>
        <v>31.610232558139536</v>
      </c>
      <c r="V378" s="65"/>
      <c r="W378" s="65"/>
      <c r="X378" s="65"/>
      <c r="Y378" s="65"/>
      <c r="Z378" s="66"/>
    </row>
    <row r="379" spans="1:26" ht="14" hidden="1" outlineLevel="1" x14ac:dyDescent="0.2">
      <c r="A379" s="67">
        <f t="shared" si="266"/>
        <v>0</v>
      </c>
      <c r="B379" s="68"/>
      <c r="C379" s="54" t="s">
        <v>34</v>
      </c>
      <c r="D379" s="72">
        <v>9.9499999999999993</v>
      </c>
      <c r="E379" s="56">
        <v>1</v>
      </c>
      <c r="F379" s="56">
        <v>1</v>
      </c>
      <c r="G379" s="57">
        <f t="shared" si="190"/>
        <v>1</v>
      </c>
      <c r="H379" s="58">
        <f t="shared" si="191"/>
        <v>9.9499999999999993</v>
      </c>
      <c r="I379" s="58">
        <f t="shared" si="192"/>
        <v>9.9499999999999993</v>
      </c>
      <c r="J379" s="56">
        <v>44</v>
      </c>
      <c r="K379" s="59">
        <f t="shared" si="193"/>
        <v>2.2727272727272728E-2</v>
      </c>
      <c r="L379" s="72">
        <v>0</v>
      </c>
      <c r="M379" s="89">
        <v>0</v>
      </c>
      <c r="N379" s="56">
        <v>0</v>
      </c>
      <c r="O379" s="73">
        <v>0</v>
      </c>
      <c r="P379" s="61" t="e">
        <f t="shared" si="194"/>
        <v>#DIV/0!</v>
      </c>
      <c r="Q379" s="62" t="e">
        <f t="shared" si="195"/>
        <v>#DIV/0!</v>
      </c>
      <c r="R379" s="61">
        <f t="shared" si="196"/>
        <v>0</v>
      </c>
      <c r="S379" s="59">
        <f t="shared" si="197"/>
        <v>0</v>
      </c>
      <c r="T379" s="74">
        <f t="shared" si="271"/>
        <v>9.9499999999999993</v>
      </c>
      <c r="U379" s="64" t="e">
        <f t="shared" si="199"/>
        <v>#DIV/0!</v>
      </c>
      <c r="V379" s="65"/>
      <c r="W379" s="65"/>
      <c r="X379" s="65"/>
      <c r="Y379" s="65"/>
      <c r="Z379" s="66"/>
    </row>
    <row r="380" spans="1:26" ht="14" hidden="1" outlineLevel="1" x14ac:dyDescent="0.2">
      <c r="A380" s="67">
        <f t="shared" si="266"/>
        <v>0</v>
      </c>
      <c r="B380" s="68"/>
      <c r="C380" s="54" t="s">
        <v>35</v>
      </c>
      <c r="D380" s="75">
        <v>10011.950000000001</v>
      </c>
      <c r="E380" s="56">
        <v>161</v>
      </c>
      <c r="F380" s="56">
        <v>137</v>
      </c>
      <c r="G380" s="57">
        <f t="shared" si="190"/>
        <v>1.1751824817518248</v>
      </c>
      <c r="H380" s="58">
        <f t="shared" si="191"/>
        <v>62.1860248447205</v>
      </c>
      <c r="I380" s="58">
        <f t="shared" si="192"/>
        <v>52.916058408240424</v>
      </c>
      <c r="J380" s="89">
        <v>535</v>
      </c>
      <c r="K380" s="59">
        <f t="shared" si="193"/>
        <v>0.30093457943925234</v>
      </c>
      <c r="L380" s="75">
        <v>1383.68</v>
      </c>
      <c r="M380" s="89">
        <v>141816</v>
      </c>
      <c r="N380" s="56">
        <v>44</v>
      </c>
      <c r="O380" s="76">
        <v>3467.25</v>
      </c>
      <c r="P380" s="61">
        <f t="shared" si="194"/>
        <v>0.39907131011608626</v>
      </c>
      <c r="Q380" s="62">
        <f t="shared" si="195"/>
        <v>2.5058178191489362</v>
      </c>
      <c r="R380" s="61">
        <f t="shared" si="196"/>
        <v>0.13820284759712143</v>
      </c>
      <c r="S380" s="59">
        <f t="shared" si="197"/>
        <v>0.34631115816599162</v>
      </c>
      <c r="T380" s="77">
        <f t="shared" si="271"/>
        <v>6544.7000000000007</v>
      </c>
      <c r="U380" s="64">
        <f t="shared" si="199"/>
        <v>31.447272727272729</v>
      </c>
      <c r="V380" s="65"/>
      <c r="W380" s="65"/>
      <c r="X380" s="65"/>
      <c r="Y380" s="65"/>
      <c r="Z380" s="66"/>
    </row>
    <row r="381" spans="1:26" ht="14" hidden="1" outlineLevel="1" x14ac:dyDescent="0.2">
      <c r="A381" s="67"/>
      <c r="B381" s="68"/>
      <c r="C381" s="54" t="s">
        <v>36</v>
      </c>
      <c r="D381" s="78">
        <v>30982.75</v>
      </c>
      <c r="E381" s="56">
        <v>523</v>
      </c>
      <c r="F381" s="56">
        <v>477</v>
      </c>
      <c r="G381" s="57">
        <f t="shared" si="190"/>
        <v>1.0964360587002095</v>
      </c>
      <c r="H381" s="58">
        <f t="shared" si="191"/>
        <v>59.240439770554495</v>
      </c>
      <c r="I381" s="58">
        <f t="shared" si="192"/>
        <v>54.029999561289671</v>
      </c>
      <c r="J381" s="89">
        <v>1855</v>
      </c>
      <c r="K381" s="59">
        <f t="shared" si="193"/>
        <v>0.28194070080862532</v>
      </c>
      <c r="L381" s="78">
        <v>6008.36</v>
      </c>
      <c r="M381" s="89">
        <v>252150</v>
      </c>
      <c r="N381" s="56">
        <v>171</v>
      </c>
      <c r="O381" s="79">
        <v>11153.75</v>
      </c>
      <c r="P381" s="61">
        <f t="shared" si="194"/>
        <v>0.53868519556203065</v>
      </c>
      <c r="Q381" s="62">
        <f t="shared" si="195"/>
        <v>1.8563717886411601</v>
      </c>
      <c r="R381" s="61">
        <f t="shared" si="196"/>
        <v>0.19392597493766692</v>
      </c>
      <c r="S381" s="59">
        <f t="shared" si="197"/>
        <v>0.35999870895901753</v>
      </c>
      <c r="T381" s="80">
        <f t="shared" si="271"/>
        <v>19829</v>
      </c>
      <c r="U381" s="64">
        <f t="shared" si="199"/>
        <v>35.136608187134499</v>
      </c>
      <c r="V381" s="65"/>
      <c r="W381" s="65"/>
      <c r="X381" s="65"/>
      <c r="Y381" s="65"/>
      <c r="Z381" s="66"/>
    </row>
    <row r="382" spans="1:26" ht="14" hidden="1" outlineLevel="1" x14ac:dyDescent="0.2">
      <c r="A382" s="81"/>
      <c r="B382" s="82"/>
      <c r="C382" s="83" t="s">
        <v>37</v>
      </c>
      <c r="D382" s="55">
        <v>0</v>
      </c>
      <c r="E382" s="56">
        <v>0</v>
      </c>
      <c r="F382" s="56">
        <v>0</v>
      </c>
      <c r="G382" s="57" t="e">
        <f t="shared" si="190"/>
        <v>#DIV/0!</v>
      </c>
      <c r="H382" s="58" t="e">
        <f t="shared" si="191"/>
        <v>#DIV/0!</v>
      </c>
      <c r="I382" s="58" t="e">
        <f t="shared" si="192"/>
        <v>#DIV/0!</v>
      </c>
      <c r="J382" s="56">
        <v>6</v>
      </c>
      <c r="K382" s="59">
        <f t="shared" si="193"/>
        <v>0</v>
      </c>
      <c r="L382" s="55">
        <v>0</v>
      </c>
      <c r="M382" s="89">
        <v>6</v>
      </c>
      <c r="N382" s="56">
        <v>0</v>
      </c>
      <c r="O382" s="60">
        <v>0</v>
      </c>
      <c r="P382" s="61" t="e">
        <f t="shared" si="194"/>
        <v>#DIV/0!</v>
      </c>
      <c r="Q382" s="62" t="e">
        <f t="shared" si="195"/>
        <v>#DIV/0!</v>
      </c>
      <c r="R382" s="61" t="e">
        <f t="shared" si="196"/>
        <v>#DIV/0!</v>
      </c>
      <c r="S382" s="59" t="e">
        <f t="shared" si="197"/>
        <v>#DIV/0!</v>
      </c>
      <c r="T382" s="63">
        <f t="shared" si="271"/>
        <v>0</v>
      </c>
      <c r="U382" s="64" t="e">
        <f t="shared" si="199"/>
        <v>#DIV/0!</v>
      </c>
      <c r="V382" s="84"/>
      <c r="W382" s="84"/>
      <c r="X382" s="84"/>
      <c r="Y382" s="85"/>
      <c r="Z382" s="86"/>
    </row>
    <row r="383" spans="1:26" ht="14" hidden="1" outlineLevel="1" x14ac:dyDescent="0.2">
      <c r="A383" s="81"/>
      <c r="B383" s="82"/>
      <c r="C383" s="83" t="s">
        <v>39</v>
      </c>
      <c r="D383" s="90">
        <v>624</v>
      </c>
      <c r="E383" s="56">
        <v>12</v>
      </c>
      <c r="F383" s="56">
        <v>12</v>
      </c>
      <c r="G383" s="57">
        <f t="shared" si="190"/>
        <v>1</v>
      </c>
      <c r="H383" s="58">
        <f t="shared" si="191"/>
        <v>52</v>
      </c>
      <c r="I383" s="58">
        <f t="shared" si="192"/>
        <v>52</v>
      </c>
      <c r="J383" s="56">
        <v>598</v>
      </c>
      <c r="K383" s="59">
        <f t="shared" si="193"/>
        <v>2.0066889632107024E-2</v>
      </c>
      <c r="L383" s="90">
        <v>395.57</v>
      </c>
      <c r="M383" s="89">
        <v>106502</v>
      </c>
      <c r="N383" s="56">
        <v>7</v>
      </c>
      <c r="O383" s="91">
        <v>378</v>
      </c>
      <c r="P383" s="61">
        <f t="shared" si="194"/>
        <v>1.0464814814814816</v>
      </c>
      <c r="Q383" s="62">
        <f t="shared" si="195"/>
        <v>0.95558308264024072</v>
      </c>
      <c r="R383" s="61">
        <f t="shared" si="196"/>
        <v>0.63392628205128199</v>
      </c>
      <c r="S383" s="59">
        <f t="shared" si="197"/>
        <v>0.60576923076923073</v>
      </c>
      <c r="T383" s="63">
        <f t="shared" si="271"/>
        <v>246</v>
      </c>
      <c r="U383" s="64">
        <f t="shared" si="199"/>
        <v>56.51</v>
      </c>
      <c r="V383" s="84"/>
      <c r="W383" s="84"/>
      <c r="X383" s="84"/>
      <c r="Y383" s="85"/>
      <c r="Z383" s="86"/>
    </row>
    <row r="384" spans="1:26" ht="14" hidden="1" outlineLevel="1" x14ac:dyDescent="0.2">
      <c r="A384" s="67"/>
      <c r="B384" s="68"/>
      <c r="C384" s="54" t="s">
        <v>40</v>
      </c>
      <c r="D384" s="93">
        <v>119.8</v>
      </c>
      <c r="E384" s="56">
        <v>4</v>
      </c>
      <c r="F384" s="56">
        <v>3</v>
      </c>
      <c r="G384" s="57">
        <f t="shared" si="190"/>
        <v>1.3333333333333333</v>
      </c>
      <c r="H384" s="58">
        <f t="shared" si="191"/>
        <v>29.95</v>
      </c>
      <c r="I384" s="58">
        <f t="shared" si="192"/>
        <v>22.462500000000002</v>
      </c>
      <c r="J384" s="56">
        <v>15</v>
      </c>
      <c r="K384" s="59">
        <f t="shared" si="193"/>
        <v>0.26666666666666666</v>
      </c>
      <c r="L384" s="93">
        <v>8.11</v>
      </c>
      <c r="M384" s="89">
        <v>3676</v>
      </c>
      <c r="N384" s="56">
        <v>2</v>
      </c>
      <c r="O384" s="94">
        <v>59.9</v>
      </c>
      <c r="P384" s="61">
        <f t="shared" si="194"/>
        <v>0.1353923205342237</v>
      </c>
      <c r="Q384" s="62">
        <f t="shared" si="195"/>
        <v>7.3859432799013565</v>
      </c>
      <c r="R384" s="61">
        <f t="shared" si="196"/>
        <v>6.7696160267111852E-2</v>
      </c>
      <c r="S384" s="59">
        <f t="shared" si="197"/>
        <v>0.5</v>
      </c>
      <c r="T384" s="63">
        <f t="shared" si="271"/>
        <v>59.9</v>
      </c>
      <c r="U384" s="64">
        <f t="shared" si="199"/>
        <v>4.0549999999999997</v>
      </c>
      <c r="V384" s="65"/>
      <c r="W384" s="65"/>
      <c r="X384" s="65"/>
      <c r="Y384" s="65"/>
      <c r="Z384" s="66"/>
    </row>
    <row r="385" spans="1:26" ht="14" hidden="1" outlineLevel="1" x14ac:dyDescent="0.2">
      <c r="A385" s="52" t="str">
        <f t="shared" ref="A385:A390" si="272">IFERROR(IF(B385&gt;0,MONTH(B385)&amp;"-"&amp;YEAR(B385),B385),)</f>
        <v>10-2025</v>
      </c>
      <c r="B385" s="53">
        <v>45941</v>
      </c>
      <c r="C385" s="54" t="s">
        <v>38</v>
      </c>
      <c r="D385" s="87">
        <v>0</v>
      </c>
      <c r="E385" s="56">
        <v>0</v>
      </c>
      <c r="F385" s="56">
        <v>0</v>
      </c>
      <c r="G385" s="57" t="e">
        <f t="shared" si="190"/>
        <v>#DIV/0!</v>
      </c>
      <c r="H385" s="58" t="e">
        <f t="shared" si="191"/>
        <v>#DIV/0!</v>
      </c>
      <c r="I385" s="58" t="e">
        <f t="shared" si="192"/>
        <v>#DIV/0!</v>
      </c>
      <c r="J385" s="56">
        <v>0</v>
      </c>
      <c r="K385" s="59" t="e">
        <f t="shared" si="193"/>
        <v>#DIV/0!</v>
      </c>
      <c r="L385" s="87">
        <v>0</v>
      </c>
      <c r="M385" s="89">
        <v>0</v>
      </c>
      <c r="N385" s="56">
        <v>0</v>
      </c>
      <c r="O385" s="88">
        <v>0</v>
      </c>
      <c r="P385" s="61" t="e">
        <f t="shared" si="194"/>
        <v>#DIV/0!</v>
      </c>
      <c r="Q385" s="62" t="e">
        <f t="shared" si="195"/>
        <v>#DIV/0!</v>
      </c>
      <c r="R385" s="61" t="e">
        <f t="shared" si="196"/>
        <v>#DIV/0!</v>
      </c>
      <c r="S385" s="59" t="e">
        <f t="shared" si="197"/>
        <v>#DIV/0!</v>
      </c>
      <c r="T385" s="63">
        <f t="shared" si="271"/>
        <v>0</v>
      </c>
      <c r="U385" s="64" t="e">
        <f t="shared" si="199"/>
        <v>#DIV/0!</v>
      </c>
      <c r="V385" s="65"/>
      <c r="W385" s="65"/>
      <c r="X385" s="65"/>
      <c r="Y385" s="65"/>
      <c r="Z385" s="66"/>
    </row>
    <row r="386" spans="1:26" ht="14" collapsed="1" x14ac:dyDescent="0.2">
      <c r="A386" s="81">
        <f t="shared" si="272"/>
        <v>0</v>
      </c>
      <c r="B386" s="95" t="s">
        <v>94</v>
      </c>
      <c r="C386" s="134"/>
      <c r="D386" s="135">
        <f t="shared" ref="D386:F386" si="273">SUM(D377:D385)</f>
        <v>51610.900000000009</v>
      </c>
      <c r="E386" s="136">
        <f t="shared" si="273"/>
        <v>852</v>
      </c>
      <c r="F386" s="136">
        <f t="shared" si="273"/>
        <v>768</v>
      </c>
      <c r="G386" s="137">
        <f t="shared" si="190"/>
        <v>1.109375</v>
      </c>
      <c r="H386" s="138">
        <f t="shared" si="191"/>
        <v>60.576173708920201</v>
      </c>
      <c r="I386" s="138">
        <f t="shared" si="192"/>
        <v>54.603874892547786</v>
      </c>
      <c r="J386" s="136">
        <f>SUM(J377:J385)</f>
        <v>3625</v>
      </c>
      <c r="K386" s="139">
        <f t="shared" si="193"/>
        <v>0.23503448275862068</v>
      </c>
      <c r="L386" s="135">
        <f t="shared" ref="L386:O386" si="274">SUM(L377:L385)</f>
        <v>9154.9599999999991</v>
      </c>
      <c r="M386" s="256">
        <f t="shared" si="274"/>
        <v>565507</v>
      </c>
      <c r="N386" s="136">
        <f t="shared" si="274"/>
        <v>267</v>
      </c>
      <c r="O386" s="135">
        <f t="shared" si="274"/>
        <v>18206.550000000003</v>
      </c>
      <c r="P386" s="258">
        <f t="shared" si="194"/>
        <v>0.50283881350393111</v>
      </c>
      <c r="Q386" s="306">
        <f t="shared" si="195"/>
        <v>1.9887088529059662</v>
      </c>
      <c r="R386" s="258">
        <f t="shared" si="196"/>
        <v>0.17738423472561024</v>
      </c>
      <c r="S386" s="139">
        <f t="shared" si="197"/>
        <v>0.35276559796477103</v>
      </c>
      <c r="T386" s="261">
        <f>SUM(T377:T385)</f>
        <v>33404.35</v>
      </c>
      <c r="U386" s="307">
        <f t="shared" si="199"/>
        <v>34.288239700374525</v>
      </c>
      <c r="V386" s="145">
        <f t="shared" ref="V386:W386" si="275">IFERROR((D386-#REF!)/D386,)</f>
        <v>0</v>
      </c>
      <c r="W386" s="145">
        <f t="shared" si="275"/>
        <v>0</v>
      </c>
      <c r="X386" s="145">
        <f t="shared" ref="X386:Y386" si="276">IFERROR((D386-#REF!)/D386,)</f>
        <v>0</v>
      </c>
      <c r="Y386" s="143">
        <f t="shared" si="276"/>
        <v>0</v>
      </c>
      <c r="Z386" s="67"/>
    </row>
    <row r="387" spans="1:26" ht="14" outlineLevel="1" x14ac:dyDescent="0.2">
      <c r="A387" s="52" t="str">
        <f t="shared" si="272"/>
        <v>10-2025</v>
      </c>
      <c r="B387" s="53">
        <v>45942</v>
      </c>
      <c r="C387" s="54" t="s">
        <v>32</v>
      </c>
      <c r="D387" s="55">
        <v>0</v>
      </c>
      <c r="E387" s="56">
        <v>0</v>
      </c>
      <c r="F387" s="56">
        <v>0</v>
      </c>
      <c r="G387" s="57" t="e">
        <f t="shared" si="190"/>
        <v>#DIV/0!</v>
      </c>
      <c r="H387" s="58" t="e">
        <f t="shared" si="191"/>
        <v>#DIV/0!</v>
      </c>
      <c r="I387" s="58" t="e">
        <f t="shared" si="192"/>
        <v>#DIV/0!</v>
      </c>
      <c r="J387" s="56">
        <v>0</v>
      </c>
      <c r="K387" s="59" t="e">
        <f t="shared" si="193"/>
        <v>#DIV/0!</v>
      </c>
      <c r="L387" s="55">
        <v>0</v>
      </c>
      <c r="M387" s="89">
        <v>0</v>
      </c>
      <c r="N387" s="56">
        <v>0</v>
      </c>
      <c r="O387" s="60">
        <v>0</v>
      </c>
      <c r="P387" s="61" t="e">
        <f t="shared" si="194"/>
        <v>#DIV/0!</v>
      </c>
      <c r="Q387" s="62" t="e">
        <f t="shared" si="195"/>
        <v>#DIV/0!</v>
      </c>
      <c r="R387" s="61" t="e">
        <f t="shared" si="196"/>
        <v>#DIV/0!</v>
      </c>
      <c r="S387" s="59" t="e">
        <f t="shared" si="197"/>
        <v>#DIV/0!</v>
      </c>
      <c r="T387" s="63">
        <f t="shared" ref="T387:T395" si="277">D387-O387</f>
        <v>0</v>
      </c>
      <c r="U387" s="64" t="e">
        <f t="shared" si="199"/>
        <v>#DIV/0!</v>
      </c>
      <c r="V387" s="65"/>
      <c r="W387" s="65"/>
      <c r="X387" s="65"/>
      <c r="Y387" s="65"/>
      <c r="Z387" s="66"/>
    </row>
    <row r="388" spans="1:26" ht="14" outlineLevel="1" x14ac:dyDescent="0.2">
      <c r="A388" s="67">
        <f t="shared" si="272"/>
        <v>0</v>
      </c>
      <c r="B388" s="68"/>
      <c r="C388" s="54" t="s">
        <v>33</v>
      </c>
      <c r="D388" s="69">
        <v>11810.65</v>
      </c>
      <c r="E388" s="56">
        <v>187</v>
      </c>
      <c r="F388" s="56">
        <v>172</v>
      </c>
      <c r="G388" s="57">
        <f t="shared" si="190"/>
        <v>1.0872093023255813</v>
      </c>
      <c r="H388" s="58">
        <f t="shared" si="191"/>
        <v>63.158556149732618</v>
      </c>
      <c r="I388" s="58">
        <f t="shared" si="192"/>
        <v>58.092361806171184</v>
      </c>
      <c r="J388" s="89">
        <v>869</v>
      </c>
      <c r="K388" s="59">
        <f t="shared" si="193"/>
        <v>0.21518987341772153</v>
      </c>
      <c r="L388" s="69">
        <v>1813.19</v>
      </c>
      <c r="M388" s="89">
        <v>82370</v>
      </c>
      <c r="N388" s="56">
        <v>47</v>
      </c>
      <c r="O388" s="70">
        <v>3322.4</v>
      </c>
      <c r="P388" s="61">
        <f t="shared" si="194"/>
        <v>0.54574705032506621</v>
      </c>
      <c r="Q388" s="62">
        <f t="shared" si="195"/>
        <v>1.8323507188987365</v>
      </c>
      <c r="R388" s="61">
        <f t="shared" si="196"/>
        <v>0.15352160973358792</v>
      </c>
      <c r="S388" s="59">
        <f t="shared" si="197"/>
        <v>0.28130543196183105</v>
      </c>
      <c r="T388" s="71">
        <f t="shared" si="277"/>
        <v>8488.25</v>
      </c>
      <c r="U388" s="64">
        <f t="shared" si="199"/>
        <v>38.578510638297871</v>
      </c>
      <c r="V388" s="65"/>
      <c r="W388" s="65"/>
      <c r="X388" s="65"/>
      <c r="Y388" s="65"/>
      <c r="Z388" s="66"/>
    </row>
    <row r="389" spans="1:26" ht="14" outlineLevel="1" x14ac:dyDescent="0.2">
      <c r="A389" s="67">
        <f t="shared" si="272"/>
        <v>0</v>
      </c>
      <c r="B389" s="68"/>
      <c r="C389" s="54" t="s">
        <v>34</v>
      </c>
      <c r="D389" s="72">
        <v>0</v>
      </c>
      <c r="E389" s="56">
        <v>0</v>
      </c>
      <c r="F389" s="56">
        <v>0</v>
      </c>
      <c r="G389" s="57" t="e">
        <f t="shared" si="190"/>
        <v>#DIV/0!</v>
      </c>
      <c r="H389" s="58" t="e">
        <f t="shared" si="191"/>
        <v>#DIV/0!</v>
      </c>
      <c r="I389" s="58" t="e">
        <f t="shared" si="192"/>
        <v>#DIV/0!</v>
      </c>
      <c r="J389" s="56">
        <v>27</v>
      </c>
      <c r="K389" s="59">
        <f t="shared" si="193"/>
        <v>0</v>
      </c>
      <c r="L389" s="72">
        <v>0</v>
      </c>
      <c r="M389" s="89">
        <v>0</v>
      </c>
      <c r="N389" s="56">
        <v>0</v>
      </c>
      <c r="O389" s="73">
        <v>0</v>
      </c>
      <c r="P389" s="61" t="e">
        <f t="shared" si="194"/>
        <v>#DIV/0!</v>
      </c>
      <c r="Q389" s="62" t="e">
        <f t="shared" si="195"/>
        <v>#DIV/0!</v>
      </c>
      <c r="R389" s="61" t="e">
        <f t="shared" si="196"/>
        <v>#DIV/0!</v>
      </c>
      <c r="S389" s="59" t="e">
        <f t="shared" si="197"/>
        <v>#DIV/0!</v>
      </c>
      <c r="T389" s="74">
        <f t="shared" si="277"/>
        <v>0</v>
      </c>
      <c r="U389" s="64" t="e">
        <f t="shared" si="199"/>
        <v>#DIV/0!</v>
      </c>
      <c r="V389" s="65"/>
      <c r="W389" s="65"/>
      <c r="X389" s="65"/>
      <c r="Y389" s="65"/>
      <c r="Z389" s="66"/>
    </row>
    <row r="390" spans="1:26" ht="14" outlineLevel="1" x14ac:dyDescent="0.2">
      <c r="A390" s="67">
        <f t="shared" si="272"/>
        <v>0</v>
      </c>
      <c r="B390" s="68"/>
      <c r="C390" s="54" t="s">
        <v>35</v>
      </c>
      <c r="D390" s="75">
        <v>8783.9</v>
      </c>
      <c r="E390" s="56">
        <v>142</v>
      </c>
      <c r="F390" s="56">
        <v>131</v>
      </c>
      <c r="G390" s="57">
        <f t="shared" si="190"/>
        <v>1.083969465648855</v>
      </c>
      <c r="H390" s="58">
        <f t="shared" si="191"/>
        <v>61.858450704225348</v>
      </c>
      <c r="I390" s="58">
        <f t="shared" si="192"/>
        <v>57.066598889109301</v>
      </c>
      <c r="J390" s="89">
        <v>473</v>
      </c>
      <c r="K390" s="59">
        <f t="shared" si="193"/>
        <v>0.30021141649048627</v>
      </c>
      <c r="L390" s="75">
        <v>1006.94</v>
      </c>
      <c r="M390" s="89">
        <v>117541</v>
      </c>
      <c r="N390" s="56">
        <v>40</v>
      </c>
      <c r="O390" s="76">
        <v>2618.85</v>
      </c>
      <c r="P390" s="61">
        <f t="shared" si="194"/>
        <v>0.38449701204727271</v>
      </c>
      <c r="Q390" s="62">
        <f t="shared" si="195"/>
        <v>2.6008004449123083</v>
      </c>
      <c r="R390" s="61">
        <f t="shared" si="196"/>
        <v>0.114634729448195</v>
      </c>
      <c r="S390" s="59">
        <f t="shared" si="197"/>
        <v>0.29814205535126764</v>
      </c>
      <c r="T390" s="77">
        <f t="shared" si="277"/>
        <v>6165.0499999999993</v>
      </c>
      <c r="U390" s="64">
        <f t="shared" si="199"/>
        <v>25.173500000000001</v>
      </c>
      <c r="V390" s="65"/>
      <c r="W390" s="65"/>
      <c r="X390" s="65"/>
      <c r="Y390" s="65"/>
      <c r="Z390" s="66"/>
    </row>
    <row r="391" spans="1:26" ht="14" outlineLevel="1" x14ac:dyDescent="0.2">
      <c r="A391" s="67"/>
      <c r="B391" s="68"/>
      <c r="C391" s="54" t="s">
        <v>36</v>
      </c>
      <c r="D391" s="78">
        <v>31100.95</v>
      </c>
      <c r="E391" s="56">
        <v>529</v>
      </c>
      <c r="F391" s="56">
        <v>481</v>
      </c>
      <c r="G391" s="57">
        <f t="shared" si="190"/>
        <v>1.0997920997920998</v>
      </c>
      <c r="H391" s="58">
        <f t="shared" si="191"/>
        <v>58.791965973534971</v>
      </c>
      <c r="I391" s="58">
        <f t="shared" si="192"/>
        <v>53.457345242476975</v>
      </c>
      <c r="J391" s="89">
        <v>1764</v>
      </c>
      <c r="K391" s="59">
        <f t="shared" si="193"/>
        <v>0.29988662131519273</v>
      </c>
      <c r="L391" s="78">
        <v>4626.4799999999996</v>
      </c>
      <c r="M391" s="89">
        <v>231188</v>
      </c>
      <c r="N391" s="56">
        <v>144</v>
      </c>
      <c r="O391" s="79">
        <v>9235.9500000000007</v>
      </c>
      <c r="P391" s="61">
        <f t="shared" si="194"/>
        <v>0.50092085816835297</v>
      </c>
      <c r="Q391" s="62">
        <f t="shared" si="195"/>
        <v>1.9963233386937804</v>
      </c>
      <c r="R391" s="61">
        <f t="shared" si="196"/>
        <v>0.14875687077082853</v>
      </c>
      <c r="S391" s="59">
        <f t="shared" si="197"/>
        <v>0.29696681291085963</v>
      </c>
      <c r="T391" s="80">
        <f t="shared" si="277"/>
        <v>21865</v>
      </c>
      <c r="U391" s="64">
        <f t="shared" si="199"/>
        <v>32.12833333333333</v>
      </c>
      <c r="V391" s="65"/>
      <c r="W391" s="65"/>
      <c r="X391" s="65"/>
      <c r="Y391" s="65"/>
      <c r="Z391" s="66"/>
    </row>
    <row r="392" spans="1:26" ht="14" outlineLevel="1" x14ac:dyDescent="0.2">
      <c r="A392" s="81"/>
      <c r="B392" s="82"/>
      <c r="C392" s="83" t="s">
        <v>37</v>
      </c>
      <c r="D392" s="55">
        <v>0</v>
      </c>
      <c r="E392" s="56">
        <v>0</v>
      </c>
      <c r="F392" s="56">
        <v>0</v>
      </c>
      <c r="G392" s="57" t="e">
        <f t="shared" si="190"/>
        <v>#DIV/0!</v>
      </c>
      <c r="H392" s="58" t="e">
        <f t="shared" si="191"/>
        <v>#DIV/0!</v>
      </c>
      <c r="I392" s="58" t="e">
        <f t="shared" si="192"/>
        <v>#DIV/0!</v>
      </c>
      <c r="J392" s="56">
        <v>3</v>
      </c>
      <c r="K392" s="59">
        <f t="shared" si="193"/>
        <v>0</v>
      </c>
      <c r="L392" s="55">
        <v>2.12</v>
      </c>
      <c r="M392" s="89">
        <v>21</v>
      </c>
      <c r="N392" s="56">
        <v>0</v>
      </c>
      <c r="O392" s="60">
        <v>0</v>
      </c>
      <c r="P392" s="61" t="e">
        <f t="shared" si="194"/>
        <v>#DIV/0!</v>
      </c>
      <c r="Q392" s="62">
        <f t="shared" si="195"/>
        <v>0</v>
      </c>
      <c r="R392" s="61" t="e">
        <f t="shared" si="196"/>
        <v>#DIV/0!</v>
      </c>
      <c r="S392" s="59" t="e">
        <f t="shared" si="197"/>
        <v>#DIV/0!</v>
      </c>
      <c r="T392" s="63">
        <f t="shared" si="277"/>
        <v>0</v>
      </c>
      <c r="U392" s="64" t="e">
        <f t="shared" si="199"/>
        <v>#DIV/0!</v>
      </c>
      <c r="V392" s="84"/>
      <c r="W392" s="84"/>
      <c r="X392" s="84"/>
      <c r="Y392" s="85"/>
      <c r="Z392" s="86"/>
    </row>
    <row r="393" spans="1:26" ht="14" outlineLevel="1" x14ac:dyDescent="0.2">
      <c r="A393" s="81"/>
      <c r="B393" s="82"/>
      <c r="C393" s="83" t="s">
        <v>39</v>
      </c>
      <c r="D393" s="90">
        <v>175</v>
      </c>
      <c r="E393" s="56">
        <v>5</v>
      </c>
      <c r="F393" s="56">
        <v>5</v>
      </c>
      <c r="G393" s="57">
        <f t="shared" si="190"/>
        <v>1</v>
      </c>
      <c r="H393" s="58">
        <f t="shared" si="191"/>
        <v>35</v>
      </c>
      <c r="I393" s="58">
        <f t="shared" si="192"/>
        <v>35</v>
      </c>
      <c r="J393" s="56">
        <v>220</v>
      </c>
      <c r="K393" s="59">
        <f t="shared" si="193"/>
        <v>2.2727272727272728E-2</v>
      </c>
      <c r="L393" s="90">
        <v>157.53</v>
      </c>
      <c r="M393" s="89">
        <v>27657</v>
      </c>
      <c r="N393" s="56">
        <v>5</v>
      </c>
      <c r="O393" s="91">
        <v>175</v>
      </c>
      <c r="P393" s="61">
        <f t="shared" si="194"/>
        <v>0.90017142857142862</v>
      </c>
      <c r="Q393" s="62">
        <f t="shared" si="195"/>
        <v>1.110899511204215</v>
      </c>
      <c r="R393" s="61">
        <f t="shared" si="196"/>
        <v>0.90017142857142862</v>
      </c>
      <c r="S393" s="59">
        <f t="shared" si="197"/>
        <v>1</v>
      </c>
      <c r="T393" s="63">
        <f t="shared" si="277"/>
        <v>0</v>
      </c>
      <c r="U393" s="64">
        <f t="shared" si="199"/>
        <v>31.506</v>
      </c>
      <c r="V393" s="84"/>
      <c r="W393" s="84"/>
      <c r="X393" s="84"/>
      <c r="Y393" s="85"/>
      <c r="Z393" s="86"/>
    </row>
    <row r="394" spans="1:26" ht="14" outlineLevel="1" x14ac:dyDescent="0.2">
      <c r="A394" s="67"/>
      <c r="B394" s="68"/>
      <c r="C394" s="54" t="s">
        <v>40</v>
      </c>
      <c r="D394" s="93">
        <v>0</v>
      </c>
      <c r="E394" s="56">
        <v>0</v>
      </c>
      <c r="F394" s="56">
        <v>0</v>
      </c>
      <c r="G394" s="57" t="e">
        <f t="shared" si="190"/>
        <v>#DIV/0!</v>
      </c>
      <c r="H394" s="58" t="e">
        <f t="shared" si="191"/>
        <v>#DIV/0!</v>
      </c>
      <c r="I394" s="58" t="e">
        <f t="shared" si="192"/>
        <v>#DIV/0!</v>
      </c>
      <c r="J394" s="56">
        <v>13</v>
      </c>
      <c r="K394" s="59">
        <f t="shared" si="193"/>
        <v>0</v>
      </c>
      <c r="L394" s="93">
        <v>0</v>
      </c>
      <c r="M394" s="89">
        <v>2303</v>
      </c>
      <c r="N394" s="56">
        <v>0</v>
      </c>
      <c r="O394" s="94">
        <v>0</v>
      </c>
      <c r="P394" s="61" t="e">
        <f t="shared" si="194"/>
        <v>#DIV/0!</v>
      </c>
      <c r="Q394" s="62" t="e">
        <f t="shared" si="195"/>
        <v>#DIV/0!</v>
      </c>
      <c r="R394" s="61" t="e">
        <f t="shared" si="196"/>
        <v>#DIV/0!</v>
      </c>
      <c r="S394" s="59" t="e">
        <f t="shared" si="197"/>
        <v>#DIV/0!</v>
      </c>
      <c r="T394" s="63">
        <f t="shared" si="277"/>
        <v>0</v>
      </c>
      <c r="U394" s="64" t="e">
        <f t="shared" si="199"/>
        <v>#DIV/0!</v>
      </c>
      <c r="V394" s="65"/>
      <c r="W394" s="65"/>
      <c r="X394" s="65"/>
      <c r="Y394" s="65"/>
      <c r="Z394" s="66"/>
    </row>
    <row r="395" spans="1:26" ht="14" outlineLevel="1" x14ac:dyDescent="0.2">
      <c r="A395" s="52" t="str">
        <f t="shared" ref="A395:A400" si="278">IFERROR(IF(B395&gt;0,MONTH(B395)&amp;"-"&amp;YEAR(B395),B395),)</f>
        <v>10-2025</v>
      </c>
      <c r="B395" s="53">
        <v>45948</v>
      </c>
      <c r="C395" s="54" t="s">
        <v>38</v>
      </c>
      <c r="D395" s="87">
        <v>0</v>
      </c>
      <c r="E395" s="56">
        <v>0</v>
      </c>
      <c r="F395" s="56">
        <v>0</v>
      </c>
      <c r="G395" s="57" t="e">
        <f t="shared" si="190"/>
        <v>#DIV/0!</v>
      </c>
      <c r="H395" s="58" t="e">
        <f t="shared" si="191"/>
        <v>#DIV/0!</v>
      </c>
      <c r="I395" s="58" t="e">
        <f t="shared" si="192"/>
        <v>#DIV/0!</v>
      </c>
      <c r="J395" s="56">
        <v>0</v>
      </c>
      <c r="K395" s="59" t="e">
        <f t="shared" si="193"/>
        <v>#DIV/0!</v>
      </c>
      <c r="L395" s="87">
        <v>0</v>
      </c>
      <c r="M395" s="89">
        <v>0</v>
      </c>
      <c r="N395" s="56">
        <v>0</v>
      </c>
      <c r="O395" s="88">
        <v>0</v>
      </c>
      <c r="P395" s="61" t="e">
        <f t="shared" si="194"/>
        <v>#DIV/0!</v>
      </c>
      <c r="Q395" s="62" t="e">
        <f t="shared" si="195"/>
        <v>#DIV/0!</v>
      </c>
      <c r="R395" s="61" t="e">
        <f t="shared" si="196"/>
        <v>#DIV/0!</v>
      </c>
      <c r="S395" s="59" t="e">
        <f t="shared" si="197"/>
        <v>#DIV/0!</v>
      </c>
      <c r="T395" s="63">
        <f t="shared" si="277"/>
        <v>0</v>
      </c>
      <c r="U395" s="64" t="e">
        <f t="shared" si="199"/>
        <v>#DIV/0!</v>
      </c>
      <c r="V395" s="65"/>
      <c r="W395" s="65"/>
      <c r="X395" s="65"/>
      <c r="Y395" s="65"/>
      <c r="Z395" s="66"/>
    </row>
    <row r="396" spans="1:26" ht="14" x14ac:dyDescent="0.2">
      <c r="A396" s="81">
        <f t="shared" si="278"/>
        <v>0</v>
      </c>
      <c r="B396" s="95" t="s">
        <v>44</v>
      </c>
      <c r="C396" s="134"/>
      <c r="D396" s="135">
        <f t="shared" ref="D396:F396" si="279">SUM(D387:D395)</f>
        <v>51870.5</v>
      </c>
      <c r="E396" s="136">
        <f t="shared" si="279"/>
        <v>863</v>
      </c>
      <c r="F396" s="136">
        <f t="shared" si="279"/>
        <v>789</v>
      </c>
      <c r="G396" s="137">
        <f t="shared" si="190"/>
        <v>1.0937896070975919</v>
      </c>
      <c r="H396" s="138">
        <f t="shared" si="191"/>
        <v>60.104866743916567</v>
      </c>
      <c r="I396" s="138">
        <f t="shared" si="192"/>
        <v>54.951031125087106</v>
      </c>
      <c r="J396" s="136">
        <f>SUM(J387:J395)</f>
        <v>3369</v>
      </c>
      <c r="K396" s="139">
        <f t="shared" si="193"/>
        <v>0.25615909765509054</v>
      </c>
      <c r="L396" s="135">
        <f t="shared" ref="L396:O396" si="280">SUM(L387:L395)</f>
        <v>7606.2599999999993</v>
      </c>
      <c r="M396" s="256">
        <f t="shared" si="280"/>
        <v>461080</v>
      </c>
      <c r="N396" s="136">
        <f t="shared" si="280"/>
        <v>236</v>
      </c>
      <c r="O396" s="135">
        <f t="shared" si="280"/>
        <v>15352.2</v>
      </c>
      <c r="P396" s="258">
        <f t="shared" si="194"/>
        <v>0.49545081486692455</v>
      </c>
      <c r="Q396" s="306">
        <f t="shared" si="195"/>
        <v>2.0183638213787067</v>
      </c>
      <c r="R396" s="258">
        <f t="shared" si="196"/>
        <v>0.14663941932312199</v>
      </c>
      <c r="S396" s="139">
        <f t="shared" si="197"/>
        <v>0.29597169874977108</v>
      </c>
      <c r="T396" s="261">
        <f>SUM(T387:T395)</f>
        <v>36518.300000000003</v>
      </c>
      <c r="U396" s="307">
        <f t="shared" si="199"/>
        <v>32.229915254237284</v>
      </c>
      <c r="V396" s="145">
        <f t="shared" ref="V396:W396" si="281">IFERROR((D396-#REF!)/D396,)</f>
        <v>0</v>
      </c>
      <c r="W396" s="145">
        <f t="shared" si="281"/>
        <v>0</v>
      </c>
      <c r="X396" s="145">
        <f t="shared" ref="X396:Y396" si="282">IFERROR((D396-#REF!)/D396,)</f>
        <v>0</v>
      </c>
      <c r="Y396" s="143">
        <f t="shared" si="282"/>
        <v>0</v>
      </c>
      <c r="Z396" s="67"/>
    </row>
    <row r="397" spans="1:26" ht="14" hidden="1" outlineLevel="1" x14ac:dyDescent="0.2">
      <c r="A397" s="52" t="str">
        <f t="shared" si="278"/>
        <v>10-2025</v>
      </c>
      <c r="B397" s="53">
        <v>45949</v>
      </c>
      <c r="C397" s="54" t="s">
        <v>32</v>
      </c>
      <c r="D397" s="55">
        <v>0</v>
      </c>
      <c r="E397" s="56">
        <v>0</v>
      </c>
      <c r="F397" s="56">
        <v>0</v>
      </c>
      <c r="G397" s="57" t="e">
        <f t="shared" si="190"/>
        <v>#DIV/0!</v>
      </c>
      <c r="H397" s="58" t="e">
        <f t="shared" si="191"/>
        <v>#DIV/0!</v>
      </c>
      <c r="I397" s="58" t="e">
        <f t="shared" si="192"/>
        <v>#DIV/0!</v>
      </c>
      <c r="J397" s="56">
        <v>0</v>
      </c>
      <c r="K397" s="59" t="e">
        <f t="shared" si="193"/>
        <v>#DIV/0!</v>
      </c>
      <c r="L397" s="55">
        <v>0</v>
      </c>
      <c r="M397" s="89">
        <v>0</v>
      </c>
      <c r="N397" s="56">
        <v>0</v>
      </c>
      <c r="O397" s="60">
        <v>0</v>
      </c>
      <c r="P397" s="61" t="e">
        <f t="shared" si="194"/>
        <v>#DIV/0!</v>
      </c>
      <c r="Q397" s="62" t="e">
        <f t="shared" si="195"/>
        <v>#DIV/0!</v>
      </c>
      <c r="R397" s="61" t="e">
        <f t="shared" si="196"/>
        <v>#DIV/0!</v>
      </c>
      <c r="S397" s="59" t="e">
        <f t="shared" si="197"/>
        <v>#DIV/0!</v>
      </c>
      <c r="T397" s="63">
        <f t="shared" ref="T397:T405" si="283">D397-O397</f>
        <v>0</v>
      </c>
      <c r="U397" s="64" t="e">
        <f t="shared" si="199"/>
        <v>#DIV/0!</v>
      </c>
      <c r="V397" s="65"/>
      <c r="W397" s="65"/>
      <c r="X397" s="65"/>
      <c r="Y397" s="65"/>
      <c r="Z397" s="66"/>
    </row>
    <row r="398" spans="1:26" ht="14" hidden="1" outlineLevel="1" x14ac:dyDescent="0.2">
      <c r="A398" s="67">
        <f t="shared" si="278"/>
        <v>0</v>
      </c>
      <c r="B398" s="68"/>
      <c r="C398" s="54" t="s">
        <v>33</v>
      </c>
      <c r="D398" s="69">
        <v>10501.65</v>
      </c>
      <c r="E398" s="56">
        <v>167</v>
      </c>
      <c r="F398" s="56">
        <v>156</v>
      </c>
      <c r="G398" s="57">
        <f t="shared" si="190"/>
        <v>1.0705128205128205</v>
      </c>
      <c r="H398" s="58">
        <f t="shared" si="191"/>
        <v>62.884131736526946</v>
      </c>
      <c r="I398" s="58">
        <f t="shared" si="192"/>
        <v>58.742063179031163</v>
      </c>
      <c r="J398" s="89">
        <v>805</v>
      </c>
      <c r="K398" s="59">
        <f t="shared" si="193"/>
        <v>0.20745341614906831</v>
      </c>
      <c r="L398" s="69">
        <v>1660.36</v>
      </c>
      <c r="M398" s="89">
        <v>95133</v>
      </c>
      <c r="N398" s="56">
        <v>55</v>
      </c>
      <c r="O398" s="70">
        <v>3786.95</v>
      </c>
      <c r="P398" s="61">
        <f t="shared" si="194"/>
        <v>0.43844254611230671</v>
      </c>
      <c r="Q398" s="62">
        <f t="shared" si="195"/>
        <v>2.2808005492784695</v>
      </c>
      <c r="R398" s="61">
        <f t="shared" si="196"/>
        <v>0.15810467878857132</v>
      </c>
      <c r="S398" s="59">
        <f t="shared" si="197"/>
        <v>0.36060523822446949</v>
      </c>
      <c r="T398" s="71">
        <f t="shared" si="283"/>
        <v>6714.7</v>
      </c>
      <c r="U398" s="64">
        <f t="shared" si="199"/>
        <v>30.188363636363636</v>
      </c>
      <c r="V398" s="65"/>
      <c r="W398" s="65"/>
      <c r="X398" s="65"/>
      <c r="Y398" s="65"/>
      <c r="Z398" s="66"/>
    </row>
    <row r="399" spans="1:26" ht="14" hidden="1" outlineLevel="1" x14ac:dyDescent="0.2">
      <c r="A399" s="67">
        <f t="shared" si="278"/>
        <v>0</v>
      </c>
      <c r="B399" s="68"/>
      <c r="C399" s="54" t="s">
        <v>34</v>
      </c>
      <c r="D399" s="72">
        <v>44.9</v>
      </c>
      <c r="E399" s="56">
        <v>2</v>
      </c>
      <c r="F399" s="56">
        <v>2</v>
      </c>
      <c r="G399" s="57">
        <f t="shared" si="190"/>
        <v>1</v>
      </c>
      <c r="H399" s="58">
        <f t="shared" si="191"/>
        <v>22.45</v>
      </c>
      <c r="I399" s="58">
        <f t="shared" si="192"/>
        <v>22.45</v>
      </c>
      <c r="J399" s="56">
        <v>27</v>
      </c>
      <c r="K399" s="59">
        <f t="shared" si="193"/>
        <v>7.407407407407407E-2</v>
      </c>
      <c r="L399" s="72">
        <v>2.11</v>
      </c>
      <c r="M399" s="89">
        <v>36</v>
      </c>
      <c r="N399" s="56">
        <v>2</v>
      </c>
      <c r="O399" s="73">
        <v>44.9</v>
      </c>
      <c r="P399" s="61">
        <f t="shared" si="194"/>
        <v>4.6993318485523385E-2</v>
      </c>
      <c r="Q399" s="62">
        <f t="shared" si="195"/>
        <v>21.279620853080569</v>
      </c>
      <c r="R399" s="61">
        <f t="shared" si="196"/>
        <v>4.6993318485523385E-2</v>
      </c>
      <c r="S399" s="59">
        <f t="shared" si="197"/>
        <v>1</v>
      </c>
      <c r="T399" s="74">
        <f t="shared" si="283"/>
        <v>0</v>
      </c>
      <c r="U399" s="64">
        <f t="shared" si="199"/>
        <v>1.0549999999999999</v>
      </c>
      <c r="V399" s="65"/>
      <c r="W399" s="65"/>
      <c r="X399" s="65"/>
      <c r="Y399" s="65"/>
      <c r="Z399" s="66"/>
    </row>
    <row r="400" spans="1:26" ht="14" hidden="1" outlineLevel="1" x14ac:dyDescent="0.2">
      <c r="A400" s="67">
        <f t="shared" si="278"/>
        <v>0</v>
      </c>
      <c r="B400" s="68"/>
      <c r="C400" s="54" t="s">
        <v>35</v>
      </c>
      <c r="D400" s="75">
        <v>10171.799999999999</v>
      </c>
      <c r="E400" s="56">
        <v>164</v>
      </c>
      <c r="F400" s="56">
        <v>149</v>
      </c>
      <c r="G400" s="57">
        <f t="shared" si="190"/>
        <v>1.1006711409395973</v>
      </c>
      <c r="H400" s="58">
        <f t="shared" si="191"/>
        <v>62.02317073170731</v>
      </c>
      <c r="I400" s="58">
        <f t="shared" si="192"/>
        <v>56.350319750148714</v>
      </c>
      <c r="J400" s="89">
        <v>500</v>
      </c>
      <c r="K400" s="59">
        <f t="shared" si="193"/>
        <v>0.32800000000000001</v>
      </c>
      <c r="L400" s="75">
        <v>1284.28</v>
      </c>
      <c r="M400" s="89">
        <v>157757</v>
      </c>
      <c r="N400" s="56">
        <v>47</v>
      </c>
      <c r="O400" s="76">
        <v>3147.45</v>
      </c>
      <c r="P400" s="61">
        <f t="shared" si="194"/>
        <v>0.40803825318908959</v>
      </c>
      <c r="Q400" s="62">
        <f t="shared" si="195"/>
        <v>2.4507506151306568</v>
      </c>
      <c r="R400" s="61">
        <f t="shared" si="196"/>
        <v>0.12625887256926011</v>
      </c>
      <c r="S400" s="59">
        <f t="shared" si="197"/>
        <v>0.30942900961481745</v>
      </c>
      <c r="T400" s="77">
        <f t="shared" si="283"/>
        <v>7024.3499999999995</v>
      </c>
      <c r="U400" s="64">
        <f t="shared" si="199"/>
        <v>27.325106382978724</v>
      </c>
      <c r="V400" s="65"/>
      <c r="W400" s="65"/>
      <c r="X400" s="65"/>
      <c r="Y400" s="65"/>
      <c r="Z400" s="66"/>
    </row>
    <row r="401" spans="1:26" ht="14" hidden="1" outlineLevel="1" x14ac:dyDescent="0.2">
      <c r="A401" s="67"/>
      <c r="B401" s="68"/>
      <c r="C401" s="54" t="s">
        <v>36</v>
      </c>
      <c r="D401" s="78">
        <v>28312</v>
      </c>
      <c r="E401" s="56">
        <v>481</v>
      </c>
      <c r="F401" s="56">
        <v>433</v>
      </c>
      <c r="G401" s="57">
        <f t="shared" si="190"/>
        <v>1.1108545034642032</v>
      </c>
      <c r="H401" s="58">
        <f t="shared" si="191"/>
        <v>58.860706860706863</v>
      </c>
      <c r="I401" s="58">
        <f t="shared" si="192"/>
        <v>52.98687332782967</v>
      </c>
      <c r="J401" s="89">
        <v>1676</v>
      </c>
      <c r="K401" s="59">
        <f t="shared" si="193"/>
        <v>0.28699284009546538</v>
      </c>
      <c r="L401" s="78">
        <v>4544.0200000000004</v>
      </c>
      <c r="M401" s="89">
        <v>302812</v>
      </c>
      <c r="N401" s="56">
        <v>166</v>
      </c>
      <c r="O401" s="79">
        <v>11099.9</v>
      </c>
      <c r="P401" s="61">
        <f t="shared" si="194"/>
        <v>0.40937485923296613</v>
      </c>
      <c r="Q401" s="62">
        <f t="shared" si="195"/>
        <v>2.442748931562801</v>
      </c>
      <c r="R401" s="61">
        <f t="shared" si="196"/>
        <v>0.16049802204012434</v>
      </c>
      <c r="S401" s="59">
        <f t="shared" si="197"/>
        <v>0.39205637185645659</v>
      </c>
      <c r="T401" s="80">
        <f t="shared" si="283"/>
        <v>17212.099999999999</v>
      </c>
      <c r="U401" s="64">
        <f t="shared" si="199"/>
        <v>27.373614457831327</v>
      </c>
      <c r="V401" s="65"/>
      <c r="W401" s="65"/>
      <c r="X401" s="65"/>
      <c r="Y401" s="65"/>
      <c r="Z401" s="66"/>
    </row>
    <row r="402" spans="1:26" ht="14" hidden="1" outlineLevel="1" x14ac:dyDescent="0.2">
      <c r="A402" s="81"/>
      <c r="B402" s="82"/>
      <c r="C402" s="83" t="s">
        <v>37</v>
      </c>
      <c r="D402" s="55">
        <v>0</v>
      </c>
      <c r="E402" s="56">
        <v>0</v>
      </c>
      <c r="F402" s="56">
        <v>0</v>
      </c>
      <c r="G402" s="57" t="e">
        <f t="shared" si="190"/>
        <v>#DIV/0!</v>
      </c>
      <c r="H402" s="58" t="e">
        <f t="shared" si="191"/>
        <v>#DIV/0!</v>
      </c>
      <c r="I402" s="58" t="e">
        <f t="shared" si="192"/>
        <v>#DIV/0!</v>
      </c>
      <c r="J402" s="56">
        <v>23</v>
      </c>
      <c r="K402" s="59">
        <f t="shared" si="193"/>
        <v>0</v>
      </c>
      <c r="L402" s="55">
        <v>9.06</v>
      </c>
      <c r="M402" s="89">
        <v>84</v>
      </c>
      <c r="N402" s="56">
        <v>0</v>
      </c>
      <c r="O402" s="60">
        <v>0</v>
      </c>
      <c r="P402" s="61" t="e">
        <f t="shared" si="194"/>
        <v>#DIV/0!</v>
      </c>
      <c r="Q402" s="62">
        <f t="shared" si="195"/>
        <v>0</v>
      </c>
      <c r="R402" s="61" t="e">
        <f t="shared" si="196"/>
        <v>#DIV/0!</v>
      </c>
      <c r="S402" s="59" t="e">
        <f t="shared" si="197"/>
        <v>#DIV/0!</v>
      </c>
      <c r="T402" s="63">
        <f t="shared" si="283"/>
        <v>0</v>
      </c>
      <c r="U402" s="64" t="e">
        <f t="shared" si="199"/>
        <v>#DIV/0!</v>
      </c>
      <c r="V402" s="84"/>
      <c r="W402" s="84"/>
      <c r="X402" s="84"/>
      <c r="Y402" s="85"/>
      <c r="Z402" s="86"/>
    </row>
    <row r="403" spans="1:26" ht="14" hidden="1" outlineLevel="1" x14ac:dyDescent="0.2">
      <c r="A403" s="81"/>
      <c r="B403" s="82"/>
      <c r="C403" s="83" t="s">
        <v>39</v>
      </c>
      <c r="D403" s="90">
        <v>192.9</v>
      </c>
      <c r="E403" s="56">
        <v>6</v>
      </c>
      <c r="F403" s="56">
        <v>6</v>
      </c>
      <c r="G403" s="57">
        <f t="shared" si="190"/>
        <v>1</v>
      </c>
      <c r="H403" s="58">
        <f t="shared" si="191"/>
        <v>32.15</v>
      </c>
      <c r="I403" s="58">
        <f t="shared" si="192"/>
        <v>32.15</v>
      </c>
      <c r="J403" s="56">
        <v>176</v>
      </c>
      <c r="K403" s="59">
        <f t="shared" si="193"/>
        <v>3.4090909090909088E-2</v>
      </c>
      <c r="L403" s="90">
        <v>73.739999999999995</v>
      </c>
      <c r="M403" s="89">
        <v>17968</v>
      </c>
      <c r="N403" s="56">
        <v>8</v>
      </c>
      <c r="O403" s="91">
        <v>242.9</v>
      </c>
      <c r="P403" s="61">
        <f t="shared" si="194"/>
        <v>0.30358172087278712</v>
      </c>
      <c r="Q403" s="62">
        <f t="shared" si="195"/>
        <v>3.2940059669107677</v>
      </c>
      <c r="R403" s="61">
        <f t="shared" si="196"/>
        <v>0.38227060653188177</v>
      </c>
      <c r="S403" s="59">
        <f t="shared" si="197"/>
        <v>1.259201658890617</v>
      </c>
      <c r="T403" s="63">
        <f t="shared" si="283"/>
        <v>-50</v>
      </c>
      <c r="U403" s="64">
        <f t="shared" si="199"/>
        <v>9.2174999999999994</v>
      </c>
      <c r="V403" s="84"/>
      <c r="W403" s="84"/>
      <c r="X403" s="84"/>
      <c r="Y403" s="85"/>
      <c r="Z403" s="86"/>
    </row>
    <row r="404" spans="1:26" ht="14" hidden="1" outlineLevel="1" x14ac:dyDescent="0.2">
      <c r="A404" s="67"/>
      <c r="B404" s="68"/>
      <c r="C404" s="54" t="s">
        <v>40</v>
      </c>
      <c r="D404" s="93">
        <v>29.95</v>
      </c>
      <c r="E404" s="56">
        <v>1</v>
      </c>
      <c r="F404" s="56">
        <v>1</v>
      </c>
      <c r="G404" s="57">
        <f t="shared" si="190"/>
        <v>1</v>
      </c>
      <c r="H404" s="58">
        <f t="shared" si="191"/>
        <v>29.95</v>
      </c>
      <c r="I404" s="58">
        <f t="shared" si="192"/>
        <v>29.95</v>
      </c>
      <c r="J404" s="56">
        <v>10</v>
      </c>
      <c r="K404" s="59">
        <f t="shared" si="193"/>
        <v>0.1</v>
      </c>
      <c r="L404" s="93">
        <v>0</v>
      </c>
      <c r="M404" s="89">
        <v>2864</v>
      </c>
      <c r="N404" s="56">
        <v>0</v>
      </c>
      <c r="O404" s="94">
        <v>0</v>
      </c>
      <c r="P404" s="61" t="e">
        <f t="shared" si="194"/>
        <v>#DIV/0!</v>
      </c>
      <c r="Q404" s="62" t="e">
        <f t="shared" si="195"/>
        <v>#DIV/0!</v>
      </c>
      <c r="R404" s="61">
        <f t="shared" si="196"/>
        <v>0</v>
      </c>
      <c r="S404" s="59">
        <f t="shared" si="197"/>
        <v>0</v>
      </c>
      <c r="T404" s="63">
        <f t="shared" si="283"/>
        <v>29.95</v>
      </c>
      <c r="U404" s="64" t="e">
        <f t="shared" si="199"/>
        <v>#DIV/0!</v>
      </c>
      <c r="V404" s="65"/>
      <c r="W404" s="65"/>
      <c r="X404" s="65"/>
      <c r="Y404" s="65"/>
      <c r="Z404" s="66"/>
    </row>
    <row r="405" spans="1:26" ht="14" hidden="1" outlineLevel="1" x14ac:dyDescent="0.2">
      <c r="A405" s="52" t="str">
        <f t="shared" ref="A405:A410" si="284">IFERROR(IF(B405&gt;0,MONTH(B405)&amp;"-"&amp;YEAR(B405),B405),)</f>
        <v>10-2025</v>
      </c>
      <c r="B405" s="53">
        <v>45955</v>
      </c>
      <c r="C405" s="54" t="s">
        <v>38</v>
      </c>
      <c r="D405" s="87">
        <v>0</v>
      </c>
      <c r="E405" s="56">
        <v>0</v>
      </c>
      <c r="F405" s="56">
        <v>0</v>
      </c>
      <c r="G405" s="57" t="e">
        <f t="shared" si="190"/>
        <v>#DIV/0!</v>
      </c>
      <c r="H405" s="58" t="e">
        <f t="shared" si="191"/>
        <v>#DIV/0!</v>
      </c>
      <c r="I405" s="58" t="e">
        <f t="shared" si="192"/>
        <v>#DIV/0!</v>
      </c>
      <c r="J405" s="56">
        <v>0</v>
      </c>
      <c r="K405" s="59" t="e">
        <f t="shared" si="193"/>
        <v>#DIV/0!</v>
      </c>
      <c r="L405" s="87">
        <v>0</v>
      </c>
      <c r="M405" s="89">
        <v>0</v>
      </c>
      <c r="N405" s="56">
        <v>0</v>
      </c>
      <c r="O405" s="88">
        <v>0</v>
      </c>
      <c r="P405" s="61" t="e">
        <f t="shared" si="194"/>
        <v>#DIV/0!</v>
      </c>
      <c r="Q405" s="62" t="e">
        <f t="shared" si="195"/>
        <v>#DIV/0!</v>
      </c>
      <c r="R405" s="61" t="e">
        <f t="shared" si="196"/>
        <v>#DIV/0!</v>
      </c>
      <c r="S405" s="59" t="e">
        <f t="shared" si="197"/>
        <v>#DIV/0!</v>
      </c>
      <c r="T405" s="63">
        <f t="shared" si="283"/>
        <v>0</v>
      </c>
      <c r="U405" s="64" t="e">
        <f t="shared" si="199"/>
        <v>#DIV/0!</v>
      </c>
      <c r="V405" s="65"/>
      <c r="W405" s="65"/>
      <c r="X405" s="65"/>
      <c r="Y405" s="65"/>
      <c r="Z405" s="66"/>
    </row>
    <row r="406" spans="1:26" ht="14" collapsed="1" x14ac:dyDescent="0.2">
      <c r="A406" s="81">
        <f t="shared" si="284"/>
        <v>0</v>
      </c>
      <c r="B406" s="95" t="s">
        <v>95</v>
      </c>
      <c r="C406" s="134"/>
      <c r="D406" s="135">
        <f t="shared" ref="D406:F406" si="285">SUM(D397:D405)</f>
        <v>49253.2</v>
      </c>
      <c r="E406" s="136">
        <f t="shared" si="285"/>
        <v>821</v>
      </c>
      <c r="F406" s="136">
        <f t="shared" si="285"/>
        <v>747</v>
      </c>
      <c r="G406" s="137">
        <f t="shared" si="190"/>
        <v>1.0990629183400267</v>
      </c>
      <c r="H406" s="138">
        <f t="shared" si="191"/>
        <v>59.991717417783185</v>
      </c>
      <c r="I406" s="138">
        <f t="shared" si="192"/>
        <v>54.584424983049992</v>
      </c>
      <c r="J406" s="136">
        <f>SUM(J397:J405)</f>
        <v>3217</v>
      </c>
      <c r="K406" s="139">
        <f t="shared" si="193"/>
        <v>0.25520671433012121</v>
      </c>
      <c r="L406" s="135">
        <f t="shared" ref="L406:O406" si="286">SUM(L397:L405)</f>
        <v>7573.5700000000006</v>
      </c>
      <c r="M406" s="256">
        <f t="shared" si="286"/>
        <v>576654</v>
      </c>
      <c r="N406" s="136">
        <f t="shared" si="286"/>
        <v>278</v>
      </c>
      <c r="O406" s="135">
        <f t="shared" si="286"/>
        <v>18322.099999999999</v>
      </c>
      <c r="P406" s="258">
        <f t="shared" si="194"/>
        <v>0.41335709334628679</v>
      </c>
      <c r="Q406" s="306">
        <f t="shared" si="195"/>
        <v>2.4192157727465378</v>
      </c>
      <c r="R406" s="258">
        <f t="shared" si="196"/>
        <v>0.15376808004353018</v>
      </c>
      <c r="S406" s="139">
        <f t="shared" si="197"/>
        <v>0.37199816458626039</v>
      </c>
      <c r="T406" s="261">
        <f>SUM(T397:T405)</f>
        <v>30931.1</v>
      </c>
      <c r="U406" s="307">
        <f t="shared" si="199"/>
        <v>27.243057553956838</v>
      </c>
      <c r="V406" s="145">
        <f t="shared" ref="V406:W406" si="287">IFERROR((D406-#REF!)/D406,)</f>
        <v>0</v>
      </c>
      <c r="W406" s="145">
        <f t="shared" si="287"/>
        <v>0</v>
      </c>
      <c r="X406" s="145">
        <f t="shared" ref="X406:Y406" si="288">IFERROR((D406-#REF!)/D406,)</f>
        <v>0</v>
      </c>
      <c r="Y406" s="143">
        <f t="shared" si="288"/>
        <v>0</v>
      </c>
      <c r="Z406" s="67"/>
    </row>
    <row r="407" spans="1:26" ht="14" outlineLevel="1" x14ac:dyDescent="0.2">
      <c r="A407" s="52" t="str">
        <f t="shared" si="284"/>
        <v>10-2025</v>
      </c>
      <c r="B407" s="53">
        <v>45956</v>
      </c>
      <c r="C407" s="54" t="s">
        <v>32</v>
      </c>
      <c r="D407" s="55">
        <v>0</v>
      </c>
      <c r="E407" s="56">
        <v>0</v>
      </c>
      <c r="F407" s="56">
        <v>0</v>
      </c>
      <c r="G407" s="57" t="e">
        <f t="shared" si="190"/>
        <v>#DIV/0!</v>
      </c>
      <c r="H407" s="58" t="e">
        <f t="shared" si="191"/>
        <v>#DIV/0!</v>
      </c>
      <c r="I407" s="58" t="e">
        <f t="shared" si="192"/>
        <v>#DIV/0!</v>
      </c>
      <c r="J407" s="56">
        <v>0</v>
      </c>
      <c r="K407" s="59" t="e">
        <f t="shared" si="193"/>
        <v>#DIV/0!</v>
      </c>
      <c r="L407" s="55">
        <v>0</v>
      </c>
      <c r="M407" s="89">
        <v>0</v>
      </c>
      <c r="N407" s="56">
        <v>0</v>
      </c>
      <c r="O407" s="60">
        <v>0</v>
      </c>
      <c r="P407" s="61" t="e">
        <f t="shared" si="194"/>
        <v>#DIV/0!</v>
      </c>
      <c r="Q407" s="62" t="e">
        <f t="shared" si="195"/>
        <v>#DIV/0!</v>
      </c>
      <c r="R407" s="61" t="e">
        <f t="shared" si="196"/>
        <v>#DIV/0!</v>
      </c>
      <c r="S407" s="59" t="e">
        <f t="shared" si="197"/>
        <v>#DIV/0!</v>
      </c>
      <c r="T407" s="63">
        <f t="shared" ref="T407:T415" si="289">D407-O407</f>
        <v>0</v>
      </c>
      <c r="U407" s="64" t="e">
        <f t="shared" si="199"/>
        <v>#DIV/0!</v>
      </c>
      <c r="V407" s="65"/>
      <c r="W407" s="65"/>
      <c r="X407" s="65"/>
      <c r="Y407" s="65"/>
      <c r="Z407" s="66"/>
    </row>
    <row r="408" spans="1:26" ht="14" outlineLevel="1" x14ac:dyDescent="0.2">
      <c r="A408" s="67">
        <f t="shared" si="284"/>
        <v>0</v>
      </c>
      <c r="B408" s="68"/>
      <c r="C408" s="54" t="s">
        <v>33</v>
      </c>
      <c r="D408" s="69">
        <v>9722.25</v>
      </c>
      <c r="E408" s="56">
        <v>155</v>
      </c>
      <c r="F408" s="56">
        <v>137</v>
      </c>
      <c r="G408" s="57">
        <f t="shared" si="190"/>
        <v>1.1313868613138687</v>
      </c>
      <c r="H408" s="58">
        <f t="shared" si="191"/>
        <v>62.724193548387099</v>
      </c>
      <c r="I408" s="58">
        <f t="shared" si="192"/>
        <v>55.44009365244537</v>
      </c>
      <c r="J408" s="89">
        <v>752</v>
      </c>
      <c r="K408" s="59">
        <f t="shared" si="193"/>
        <v>0.20611702127659576</v>
      </c>
      <c r="L408" s="69">
        <v>1505.58</v>
      </c>
      <c r="M408" s="89">
        <v>78901</v>
      </c>
      <c r="N408" s="56">
        <v>42</v>
      </c>
      <c r="O408" s="70">
        <v>3052.6</v>
      </c>
      <c r="P408" s="61">
        <f t="shared" si="194"/>
        <v>0.49321234357596799</v>
      </c>
      <c r="Q408" s="62">
        <f t="shared" si="195"/>
        <v>2.0275242763586125</v>
      </c>
      <c r="R408" s="61">
        <f t="shared" si="196"/>
        <v>0.15485921468795802</v>
      </c>
      <c r="S408" s="59">
        <f t="shared" si="197"/>
        <v>0.31398081719766513</v>
      </c>
      <c r="T408" s="71">
        <f t="shared" si="289"/>
        <v>6669.65</v>
      </c>
      <c r="U408" s="64">
        <f t="shared" si="199"/>
        <v>35.847142857142856</v>
      </c>
      <c r="V408" s="65"/>
      <c r="W408" s="65"/>
      <c r="X408" s="65"/>
      <c r="Y408" s="65"/>
      <c r="Z408" s="66"/>
    </row>
    <row r="409" spans="1:26" ht="14" outlineLevel="1" x14ac:dyDescent="0.2">
      <c r="A409" s="67">
        <f t="shared" si="284"/>
        <v>0</v>
      </c>
      <c r="B409" s="68"/>
      <c r="C409" s="54" t="s">
        <v>34</v>
      </c>
      <c r="D409" s="72">
        <v>0</v>
      </c>
      <c r="E409" s="56">
        <v>0</v>
      </c>
      <c r="F409" s="56">
        <v>0</v>
      </c>
      <c r="G409" s="57" t="e">
        <f t="shared" si="190"/>
        <v>#DIV/0!</v>
      </c>
      <c r="H409" s="58" t="e">
        <f t="shared" si="191"/>
        <v>#DIV/0!</v>
      </c>
      <c r="I409" s="58" t="e">
        <f t="shared" si="192"/>
        <v>#DIV/0!</v>
      </c>
      <c r="J409" s="56">
        <v>13</v>
      </c>
      <c r="K409" s="59">
        <f t="shared" si="193"/>
        <v>0</v>
      </c>
      <c r="L409" s="72">
        <v>0</v>
      </c>
      <c r="M409" s="89">
        <v>0</v>
      </c>
      <c r="N409" s="56">
        <v>0</v>
      </c>
      <c r="O409" s="73">
        <v>0</v>
      </c>
      <c r="P409" s="61" t="e">
        <f t="shared" si="194"/>
        <v>#DIV/0!</v>
      </c>
      <c r="Q409" s="62" t="e">
        <f t="shared" si="195"/>
        <v>#DIV/0!</v>
      </c>
      <c r="R409" s="61" t="e">
        <f t="shared" si="196"/>
        <v>#DIV/0!</v>
      </c>
      <c r="S409" s="59" t="e">
        <f t="shared" si="197"/>
        <v>#DIV/0!</v>
      </c>
      <c r="T409" s="74">
        <f t="shared" si="289"/>
        <v>0</v>
      </c>
      <c r="U409" s="64" t="e">
        <f t="shared" si="199"/>
        <v>#DIV/0!</v>
      </c>
      <c r="V409" s="65"/>
      <c r="W409" s="65"/>
      <c r="X409" s="65"/>
      <c r="Y409" s="65"/>
      <c r="Z409" s="66"/>
    </row>
    <row r="410" spans="1:26" ht="14" outlineLevel="1" x14ac:dyDescent="0.2">
      <c r="A410" s="67">
        <f t="shared" si="284"/>
        <v>0</v>
      </c>
      <c r="B410" s="68"/>
      <c r="C410" s="54" t="s">
        <v>35</v>
      </c>
      <c r="D410" s="75">
        <v>9483.4</v>
      </c>
      <c r="E410" s="56">
        <v>152</v>
      </c>
      <c r="F410" s="56">
        <v>125</v>
      </c>
      <c r="G410" s="57">
        <f t="shared" si="190"/>
        <v>1.216</v>
      </c>
      <c r="H410" s="58">
        <f t="shared" si="191"/>
        <v>62.390789473684208</v>
      </c>
      <c r="I410" s="58">
        <f t="shared" si="192"/>
        <v>51.308215027700832</v>
      </c>
      <c r="J410" s="89">
        <v>476</v>
      </c>
      <c r="K410" s="59">
        <f t="shared" si="193"/>
        <v>0.31932773109243695</v>
      </c>
      <c r="L410" s="75">
        <v>1127.1400000000001</v>
      </c>
      <c r="M410" s="89">
        <v>164947</v>
      </c>
      <c r="N410" s="56">
        <v>34</v>
      </c>
      <c r="O410" s="76">
        <v>2697.95</v>
      </c>
      <c r="P410" s="61">
        <f t="shared" si="194"/>
        <v>0.41777645990474255</v>
      </c>
      <c r="Q410" s="62">
        <f t="shared" si="195"/>
        <v>2.3936245719254039</v>
      </c>
      <c r="R410" s="61">
        <f t="shared" si="196"/>
        <v>0.11885399751144106</v>
      </c>
      <c r="S410" s="59">
        <f t="shared" si="197"/>
        <v>0.28449184891494611</v>
      </c>
      <c r="T410" s="77">
        <f t="shared" si="289"/>
        <v>6785.45</v>
      </c>
      <c r="U410" s="64">
        <f t="shared" si="199"/>
        <v>33.15117647058824</v>
      </c>
      <c r="V410" s="65"/>
      <c r="W410" s="65"/>
      <c r="X410" s="65"/>
      <c r="Y410" s="65"/>
      <c r="Z410" s="66"/>
    </row>
    <row r="411" spans="1:26" ht="14" outlineLevel="1" x14ac:dyDescent="0.2">
      <c r="A411" s="67"/>
      <c r="B411" s="68"/>
      <c r="C411" s="54" t="s">
        <v>36</v>
      </c>
      <c r="D411" s="78">
        <v>29803.75</v>
      </c>
      <c r="E411" s="56">
        <v>508</v>
      </c>
      <c r="F411" s="56">
        <v>462</v>
      </c>
      <c r="G411" s="57">
        <f t="shared" si="190"/>
        <v>1.0995670995670996</v>
      </c>
      <c r="H411" s="58">
        <f t="shared" si="191"/>
        <v>58.668799212598422</v>
      </c>
      <c r="I411" s="58">
        <f t="shared" si="192"/>
        <v>53.356270150040295</v>
      </c>
      <c r="J411" s="89">
        <v>1878</v>
      </c>
      <c r="K411" s="59">
        <f t="shared" si="193"/>
        <v>0.27050053248136313</v>
      </c>
      <c r="L411" s="78">
        <v>4623.25</v>
      </c>
      <c r="M411" s="89">
        <v>263929</v>
      </c>
      <c r="N411" s="56">
        <v>129</v>
      </c>
      <c r="O411" s="79">
        <v>8164.9</v>
      </c>
      <c r="P411" s="61">
        <f t="shared" si="194"/>
        <v>0.56623473649401712</v>
      </c>
      <c r="Q411" s="62">
        <f t="shared" si="195"/>
        <v>1.7660520196831233</v>
      </c>
      <c r="R411" s="61">
        <f t="shared" si="196"/>
        <v>0.15512309692572243</v>
      </c>
      <c r="S411" s="59">
        <f t="shared" si="197"/>
        <v>0.27395545862517301</v>
      </c>
      <c r="T411" s="80">
        <f t="shared" si="289"/>
        <v>21638.85</v>
      </c>
      <c r="U411" s="64">
        <f t="shared" si="199"/>
        <v>35.839147286821706</v>
      </c>
      <c r="V411" s="65"/>
      <c r="W411" s="65"/>
      <c r="X411" s="65"/>
      <c r="Y411" s="65"/>
      <c r="Z411" s="66"/>
    </row>
    <row r="412" spans="1:26" ht="14" outlineLevel="1" x14ac:dyDescent="0.2">
      <c r="A412" s="81"/>
      <c r="B412" s="82"/>
      <c r="C412" s="83" t="s">
        <v>37</v>
      </c>
      <c r="D412" s="55">
        <v>0</v>
      </c>
      <c r="E412" s="56">
        <v>0</v>
      </c>
      <c r="F412" s="56">
        <v>0</v>
      </c>
      <c r="G412" s="57" t="e">
        <f t="shared" si="190"/>
        <v>#DIV/0!</v>
      </c>
      <c r="H412" s="58" t="e">
        <f t="shared" si="191"/>
        <v>#DIV/0!</v>
      </c>
      <c r="I412" s="58" t="e">
        <f t="shared" si="192"/>
        <v>#DIV/0!</v>
      </c>
      <c r="J412" s="56">
        <v>16</v>
      </c>
      <c r="K412" s="59">
        <f t="shared" si="193"/>
        <v>0</v>
      </c>
      <c r="L412" s="55">
        <v>5.85</v>
      </c>
      <c r="M412" s="89">
        <v>103</v>
      </c>
      <c r="N412" s="56">
        <v>0</v>
      </c>
      <c r="O412" s="60">
        <v>0</v>
      </c>
      <c r="P412" s="61" t="e">
        <f t="shared" si="194"/>
        <v>#DIV/0!</v>
      </c>
      <c r="Q412" s="62">
        <f t="shared" si="195"/>
        <v>0</v>
      </c>
      <c r="R412" s="61" t="e">
        <f t="shared" si="196"/>
        <v>#DIV/0!</v>
      </c>
      <c r="S412" s="59" t="e">
        <f t="shared" si="197"/>
        <v>#DIV/0!</v>
      </c>
      <c r="T412" s="63">
        <f t="shared" si="289"/>
        <v>0</v>
      </c>
      <c r="U412" s="64" t="e">
        <f t="shared" si="199"/>
        <v>#DIV/0!</v>
      </c>
      <c r="V412" s="84"/>
      <c r="W412" s="84"/>
      <c r="X412" s="84"/>
      <c r="Y412" s="85"/>
      <c r="Z412" s="86"/>
    </row>
    <row r="413" spans="1:26" ht="14" outlineLevel="1" x14ac:dyDescent="0.2">
      <c r="A413" s="81"/>
      <c r="B413" s="82"/>
      <c r="C413" s="83" t="s">
        <v>39</v>
      </c>
      <c r="D413" s="90">
        <v>155</v>
      </c>
      <c r="E413" s="56">
        <v>5</v>
      </c>
      <c r="F413" s="56">
        <v>5</v>
      </c>
      <c r="G413" s="57">
        <f t="shared" si="190"/>
        <v>1</v>
      </c>
      <c r="H413" s="58">
        <f t="shared" si="191"/>
        <v>31</v>
      </c>
      <c r="I413" s="58">
        <f t="shared" si="192"/>
        <v>31</v>
      </c>
      <c r="J413" s="56">
        <v>175</v>
      </c>
      <c r="K413" s="59">
        <f t="shared" si="193"/>
        <v>2.8571428571428571E-2</v>
      </c>
      <c r="L413" s="90">
        <v>65.430000000000007</v>
      </c>
      <c r="M413" s="89">
        <v>17363</v>
      </c>
      <c r="N413" s="56">
        <v>2</v>
      </c>
      <c r="O413" s="91">
        <v>50</v>
      </c>
      <c r="P413" s="61">
        <f t="shared" si="194"/>
        <v>1.3086000000000002</v>
      </c>
      <c r="Q413" s="62">
        <f t="shared" si="195"/>
        <v>0.76417545468439541</v>
      </c>
      <c r="R413" s="61">
        <f t="shared" si="196"/>
        <v>0.42212903225806458</v>
      </c>
      <c r="S413" s="59">
        <f t="shared" si="197"/>
        <v>0.32258064516129031</v>
      </c>
      <c r="T413" s="63">
        <f t="shared" si="289"/>
        <v>105</v>
      </c>
      <c r="U413" s="64">
        <f t="shared" si="199"/>
        <v>32.715000000000003</v>
      </c>
      <c r="V413" s="84"/>
      <c r="W413" s="84"/>
      <c r="X413" s="84"/>
      <c r="Y413" s="85"/>
      <c r="Z413" s="86"/>
    </row>
    <row r="414" spans="1:26" ht="14" outlineLevel="1" x14ac:dyDescent="0.2">
      <c r="A414" s="67"/>
      <c r="B414" s="68"/>
      <c r="C414" s="54" t="s">
        <v>40</v>
      </c>
      <c r="D414" s="93">
        <v>29.95</v>
      </c>
      <c r="E414" s="56">
        <v>1</v>
      </c>
      <c r="F414" s="56">
        <v>1</v>
      </c>
      <c r="G414" s="57">
        <f t="shared" si="190"/>
        <v>1</v>
      </c>
      <c r="H414" s="58">
        <f t="shared" si="191"/>
        <v>29.95</v>
      </c>
      <c r="I414" s="58">
        <f t="shared" si="192"/>
        <v>29.95</v>
      </c>
      <c r="J414" s="56">
        <v>13</v>
      </c>
      <c r="K414" s="59">
        <f t="shared" si="193"/>
        <v>7.6923076923076927E-2</v>
      </c>
      <c r="L414" s="93">
        <v>3.83</v>
      </c>
      <c r="M414" s="89">
        <v>3191</v>
      </c>
      <c r="N414" s="56">
        <v>0</v>
      </c>
      <c r="O414" s="94">
        <v>0</v>
      </c>
      <c r="P414" s="61" t="e">
        <f t="shared" si="194"/>
        <v>#DIV/0!</v>
      </c>
      <c r="Q414" s="62">
        <f t="shared" si="195"/>
        <v>0</v>
      </c>
      <c r="R414" s="61">
        <f t="shared" si="196"/>
        <v>0.12787979966611018</v>
      </c>
      <c r="S414" s="59">
        <f t="shared" si="197"/>
        <v>0</v>
      </c>
      <c r="T414" s="63">
        <f t="shared" si="289"/>
        <v>29.95</v>
      </c>
      <c r="U414" s="64" t="e">
        <f t="shared" si="199"/>
        <v>#DIV/0!</v>
      </c>
      <c r="V414" s="65"/>
      <c r="W414" s="65"/>
      <c r="X414" s="65"/>
      <c r="Y414" s="65"/>
      <c r="Z414" s="66"/>
    </row>
    <row r="415" spans="1:26" ht="14" outlineLevel="1" x14ac:dyDescent="0.2">
      <c r="A415" s="52" t="str">
        <f t="shared" ref="A415:A419" si="290">IFERROR(IF(B415&gt;0,MONTH(B415)&amp;"-"&amp;YEAR(B415),B415),)</f>
        <v>11-2025</v>
      </c>
      <c r="B415" s="53">
        <v>45962</v>
      </c>
      <c r="C415" s="54" t="s">
        <v>38</v>
      </c>
      <c r="D415" s="87">
        <v>0</v>
      </c>
      <c r="E415" s="56">
        <v>0</v>
      </c>
      <c r="F415" s="56">
        <v>0</v>
      </c>
      <c r="G415" s="57" t="e">
        <f t="shared" si="190"/>
        <v>#DIV/0!</v>
      </c>
      <c r="H415" s="58" t="e">
        <f t="shared" si="191"/>
        <v>#DIV/0!</v>
      </c>
      <c r="I415" s="58" t="e">
        <f t="shared" si="192"/>
        <v>#DIV/0!</v>
      </c>
      <c r="J415" s="56">
        <v>0</v>
      </c>
      <c r="K415" s="59" t="e">
        <f t="shared" si="193"/>
        <v>#DIV/0!</v>
      </c>
      <c r="L415" s="87">
        <v>0</v>
      </c>
      <c r="M415" s="89">
        <v>0</v>
      </c>
      <c r="N415" s="56">
        <v>0</v>
      </c>
      <c r="O415" s="88">
        <v>0</v>
      </c>
      <c r="P415" s="61" t="e">
        <f t="shared" si="194"/>
        <v>#DIV/0!</v>
      </c>
      <c r="Q415" s="62" t="e">
        <f t="shared" si="195"/>
        <v>#DIV/0!</v>
      </c>
      <c r="R415" s="61" t="e">
        <f t="shared" si="196"/>
        <v>#DIV/0!</v>
      </c>
      <c r="S415" s="59" t="e">
        <f t="shared" si="197"/>
        <v>#DIV/0!</v>
      </c>
      <c r="T415" s="63">
        <f t="shared" si="289"/>
        <v>0</v>
      </c>
      <c r="U415" s="64" t="e">
        <f t="shared" si="199"/>
        <v>#DIV/0!</v>
      </c>
      <c r="V415" s="65"/>
      <c r="W415" s="65"/>
      <c r="X415" s="65"/>
      <c r="Y415" s="65"/>
      <c r="Z415" s="66"/>
    </row>
    <row r="416" spans="1:26" ht="14" x14ac:dyDescent="0.2">
      <c r="A416" s="81">
        <f t="shared" si="290"/>
        <v>0</v>
      </c>
      <c r="B416" s="95" t="s">
        <v>96</v>
      </c>
      <c r="C416" s="134"/>
      <c r="D416" s="135">
        <f t="shared" ref="D416:F416" si="291">SUM(D407:D415)</f>
        <v>49194.35</v>
      </c>
      <c r="E416" s="136">
        <f t="shared" si="291"/>
        <v>821</v>
      </c>
      <c r="F416" s="136">
        <f t="shared" si="291"/>
        <v>730</v>
      </c>
      <c r="G416" s="137">
        <f t="shared" si="190"/>
        <v>1.1246575342465754</v>
      </c>
      <c r="H416" s="138">
        <f t="shared" si="191"/>
        <v>59.920036540803899</v>
      </c>
      <c r="I416" s="138">
        <f t="shared" si="192"/>
        <v>53.27847341630553</v>
      </c>
      <c r="J416" s="136">
        <f>SUM(J407:J415)</f>
        <v>3323</v>
      </c>
      <c r="K416" s="139">
        <f t="shared" si="193"/>
        <v>0.24706590430334036</v>
      </c>
      <c r="L416" s="135">
        <f t="shared" ref="L416:O416" si="292">SUM(L407:L415)</f>
        <v>7331.0800000000008</v>
      </c>
      <c r="M416" s="256">
        <f t="shared" si="292"/>
        <v>528434</v>
      </c>
      <c r="N416" s="136">
        <f t="shared" si="292"/>
        <v>207</v>
      </c>
      <c r="O416" s="135">
        <f t="shared" si="292"/>
        <v>13965.449999999999</v>
      </c>
      <c r="P416" s="258">
        <f t="shared" si="194"/>
        <v>0.52494405837262681</v>
      </c>
      <c r="Q416" s="306">
        <f t="shared" si="195"/>
        <v>1.9049648892114119</v>
      </c>
      <c r="R416" s="258">
        <f t="shared" si="196"/>
        <v>0.14902280444807181</v>
      </c>
      <c r="S416" s="139">
        <f t="shared" si="197"/>
        <v>0.28388321016539497</v>
      </c>
      <c r="T416" s="261">
        <f>SUM(T407:T415)</f>
        <v>35228.899999999994</v>
      </c>
      <c r="U416" s="307">
        <f t="shared" si="199"/>
        <v>35.415845410628023</v>
      </c>
      <c r="V416" s="145">
        <f t="shared" ref="V416:W416" si="293">IFERROR((D416-#REF!)/D416,)</f>
        <v>0</v>
      </c>
      <c r="W416" s="145">
        <f t="shared" si="293"/>
        <v>0</v>
      </c>
      <c r="X416" s="145">
        <f t="shared" ref="X416:Y416" si="294">IFERROR((D416-#REF!)/D416,)</f>
        <v>0</v>
      </c>
      <c r="Y416" s="143">
        <f t="shared" si="294"/>
        <v>0</v>
      </c>
      <c r="Z416" s="67"/>
    </row>
    <row r="417" spans="1:26" ht="14" hidden="1" outlineLevel="1" x14ac:dyDescent="0.2">
      <c r="A417" s="52" t="str">
        <f t="shared" si="290"/>
        <v>11-2025</v>
      </c>
      <c r="B417" s="53">
        <v>45963</v>
      </c>
      <c r="C417" s="54" t="s">
        <v>33</v>
      </c>
      <c r="D417" s="69">
        <v>11201.05</v>
      </c>
      <c r="E417" s="56">
        <v>179</v>
      </c>
      <c r="F417" s="56">
        <v>158</v>
      </c>
      <c r="G417" s="57">
        <f t="shared" si="190"/>
        <v>1.1329113924050633</v>
      </c>
      <c r="H417" s="58">
        <f t="shared" si="191"/>
        <v>62.575698324022341</v>
      </c>
      <c r="I417" s="58">
        <f t="shared" si="192"/>
        <v>55.234415280421949</v>
      </c>
      <c r="J417" s="89">
        <v>837</v>
      </c>
      <c r="K417" s="59">
        <f t="shared" si="193"/>
        <v>0.21385902031063322</v>
      </c>
      <c r="L417" s="69">
        <v>2050.64</v>
      </c>
      <c r="M417" s="89">
        <v>95704</v>
      </c>
      <c r="N417" s="56">
        <v>56</v>
      </c>
      <c r="O417" s="70">
        <v>3906.85</v>
      </c>
      <c r="P417" s="61">
        <f t="shared" si="194"/>
        <v>0.52488321793772474</v>
      </c>
      <c r="Q417" s="62">
        <f t="shared" si="195"/>
        <v>1.9051856981235127</v>
      </c>
      <c r="R417" s="61">
        <f t="shared" si="196"/>
        <v>0.18307569379656372</v>
      </c>
      <c r="S417" s="59">
        <f t="shared" si="197"/>
        <v>0.34879319349525267</v>
      </c>
      <c r="T417" s="71">
        <f t="shared" ref="T417:T422" si="295">D417-O417</f>
        <v>7294.1999999999989</v>
      </c>
      <c r="U417" s="64">
        <f t="shared" si="199"/>
        <v>36.618571428571428</v>
      </c>
      <c r="V417" s="65"/>
      <c r="W417" s="65"/>
      <c r="X417" s="65"/>
      <c r="Y417" s="65"/>
      <c r="Z417" s="66"/>
    </row>
    <row r="418" spans="1:26" ht="14" hidden="1" outlineLevel="1" x14ac:dyDescent="0.2">
      <c r="A418" s="67">
        <f t="shared" si="290"/>
        <v>0</v>
      </c>
      <c r="B418" s="68"/>
      <c r="C418" s="54" t="s">
        <v>34</v>
      </c>
      <c r="D418" s="72">
        <v>9.9499999999999993</v>
      </c>
      <c r="E418" s="56">
        <v>1</v>
      </c>
      <c r="F418" s="56">
        <v>1</v>
      </c>
      <c r="G418" s="57">
        <f t="shared" si="190"/>
        <v>1</v>
      </c>
      <c r="H418" s="58">
        <f t="shared" si="191"/>
        <v>9.9499999999999993</v>
      </c>
      <c r="I418" s="58">
        <f t="shared" si="192"/>
        <v>9.9499999999999993</v>
      </c>
      <c r="J418" s="89">
        <v>32</v>
      </c>
      <c r="K418" s="59">
        <f t="shared" si="193"/>
        <v>3.125E-2</v>
      </c>
      <c r="L418" s="72">
        <v>0</v>
      </c>
      <c r="M418" s="89">
        <v>0</v>
      </c>
      <c r="N418" s="56">
        <v>0</v>
      </c>
      <c r="O418" s="73">
        <v>0</v>
      </c>
      <c r="P418" s="61" t="e">
        <f t="shared" si="194"/>
        <v>#DIV/0!</v>
      </c>
      <c r="Q418" s="62" t="e">
        <f t="shared" si="195"/>
        <v>#DIV/0!</v>
      </c>
      <c r="R418" s="61">
        <f t="shared" si="196"/>
        <v>0</v>
      </c>
      <c r="S418" s="59">
        <f t="shared" si="197"/>
        <v>0</v>
      </c>
      <c r="T418" s="74">
        <f t="shared" si="295"/>
        <v>9.9499999999999993</v>
      </c>
      <c r="U418" s="64" t="e">
        <f t="shared" si="199"/>
        <v>#DIV/0!</v>
      </c>
      <c r="V418" s="65"/>
      <c r="W418" s="65"/>
      <c r="X418" s="65"/>
      <c r="Y418" s="65"/>
      <c r="Z418" s="66"/>
    </row>
    <row r="419" spans="1:26" ht="14" hidden="1" outlineLevel="1" x14ac:dyDescent="0.2">
      <c r="A419" s="67">
        <f t="shared" si="290"/>
        <v>0</v>
      </c>
      <c r="B419" s="68"/>
      <c r="C419" s="54" t="s">
        <v>35</v>
      </c>
      <c r="D419" s="75">
        <v>10011.950000000001</v>
      </c>
      <c r="E419" s="56">
        <v>161</v>
      </c>
      <c r="F419" s="56">
        <v>147</v>
      </c>
      <c r="G419" s="57">
        <f t="shared" si="190"/>
        <v>1.0952380952380953</v>
      </c>
      <c r="H419" s="58">
        <f t="shared" si="191"/>
        <v>62.1860248447205</v>
      </c>
      <c r="I419" s="58">
        <f t="shared" si="192"/>
        <v>56.778544423440451</v>
      </c>
      <c r="J419" s="89">
        <v>514</v>
      </c>
      <c r="K419" s="59">
        <f t="shared" si="193"/>
        <v>0.3132295719844358</v>
      </c>
      <c r="L419" s="75">
        <v>1272.48</v>
      </c>
      <c r="M419" s="89">
        <v>175543</v>
      </c>
      <c r="N419" s="56">
        <v>46</v>
      </c>
      <c r="O419" s="76">
        <v>2852.85</v>
      </c>
      <c r="P419" s="61">
        <f t="shared" si="194"/>
        <v>0.44603817235396187</v>
      </c>
      <c r="Q419" s="62">
        <f t="shared" si="195"/>
        <v>2.2419605809128629</v>
      </c>
      <c r="R419" s="61">
        <f t="shared" si="196"/>
        <v>0.12709612013643695</v>
      </c>
      <c r="S419" s="59">
        <f t="shared" si="197"/>
        <v>0.28494449133285721</v>
      </c>
      <c r="T419" s="77">
        <f t="shared" si="295"/>
        <v>7159.1</v>
      </c>
      <c r="U419" s="64">
        <f t="shared" si="199"/>
        <v>27.662608695652175</v>
      </c>
      <c r="V419" s="65"/>
      <c r="W419" s="65"/>
      <c r="X419" s="65"/>
      <c r="Y419" s="65"/>
      <c r="Z419" s="66"/>
    </row>
    <row r="420" spans="1:26" ht="14" hidden="1" outlineLevel="1" x14ac:dyDescent="0.2">
      <c r="A420" s="67"/>
      <c r="B420" s="68"/>
      <c r="C420" s="54" t="s">
        <v>36</v>
      </c>
      <c r="D420" s="78">
        <v>29210</v>
      </c>
      <c r="E420" s="56">
        <v>497</v>
      </c>
      <c r="F420" s="56">
        <v>467</v>
      </c>
      <c r="G420" s="57">
        <f t="shared" si="190"/>
        <v>1.0642398286937902</v>
      </c>
      <c r="H420" s="58">
        <f t="shared" si="191"/>
        <v>58.772635814889334</v>
      </c>
      <c r="I420" s="58">
        <f t="shared" si="192"/>
        <v>55.224991801918144</v>
      </c>
      <c r="J420" s="89">
        <v>1695</v>
      </c>
      <c r="K420" s="59">
        <f t="shared" si="193"/>
        <v>0.29321533923303833</v>
      </c>
      <c r="L420" s="78">
        <v>4333.43</v>
      </c>
      <c r="M420" s="89">
        <v>230179</v>
      </c>
      <c r="N420" s="56">
        <v>135</v>
      </c>
      <c r="O420" s="79">
        <v>8369.9500000000007</v>
      </c>
      <c r="P420" s="61">
        <f t="shared" si="194"/>
        <v>0.51773666509357885</v>
      </c>
      <c r="Q420" s="62">
        <f t="shared" si="195"/>
        <v>1.9314838361298095</v>
      </c>
      <c r="R420" s="61">
        <f t="shared" si="196"/>
        <v>0.14835433070866141</v>
      </c>
      <c r="S420" s="59">
        <f t="shared" si="197"/>
        <v>0.28654399178363577</v>
      </c>
      <c r="T420" s="80">
        <f t="shared" si="295"/>
        <v>20840.05</v>
      </c>
      <c r="U420" s="64">
        <f t="shared" si="199"/>
        <v>32.099481481481483</v>
      </c>
      <c r="V420" s="65"/>
      <c r="W420" s="65"/>
      <c r="X420" s="65"/>
      <c r="Y420" s="65"/>
      <c r="Z420" s="66"/>
    </row>
    <row r="421" spans="1:26" ht="14" hidden="1" outlineLevel="1" x14ac:dyDescent="0.2">
      <c r="A421" s="81"/>
      <c r="B421" s="82"/>
      <c r="C421" s="83" t="s">
        <v>39</v>
      </c>
      <c r="D421" s="90">
        <v>246</v>
      </c>
      <c r="E421" s="56">
        <v>6</v>
      </c>
      <c r="F421" s="56">
        <v>6</v>
      </c>
      <c r="G421" s="57">
        <f t="shared" si="190"/>
        <v>1</v>
      </c>
      <c r="H421" s="58">
        <f t="shared" si="191"/>
        <v>41</v>
      </c>
      <c r="I421" s="58">
        <f t="shared" si="192"/>
        <v>41</v>
      </c>
      <c r="J421" s="89">
        <v>185</v>
      </c>
      <c r="K421" s="59">
        <f t="shared" si="193"/>
        <v>3.2432432432432434E-2</v>
      </c>
      <c r="L421" s="90">
        <v>111.52</v>
      </c>
      <c r="M421" s="89">
        <v>23115</v>
      </c>
      <c r="N421" s="56">
        <v>4</v>
      </c>
      <c r="O421" s="91">
        <v>190</v>
      </c>
      <c r="P421" s="61">
        <f t="shared" si="194"/>
        <v>0.58694736842105266</v>
      </c>
      <c r="Q421" s="62">
        <f t="shared" si="195"/>
        <v>1.7037302725968437</v>
      </c>
      <c r="R421" s="61">
        <f t="shared" si="196"/>
        <v>0.45333333333333331</v>
      </c>
      <c r="S421" s="59">
        <f t="shared" si="197"/>
        <v>0.77235772357723576</v>
      </c>
      <c r="T421" s="63">
        <f t="shared" si="295"/>
        <v>56</v>
      </c>
      <c r="U421" s="64">
        <f t="shared" si="199"/>
        <v>27.88</v>
      </c>
      <c r="V421" s="84"/>
      <c r="W421" s="84"/>
      <c r="X421" s="84"/>
      <c r="Y421" s="85"/>
      <c r="Z421" s="86"/>
    </row>
    <row r="422" spans="1:26" ht="14" hidden="1" outlineLevel="1" x14ac:dyDescent="0.2">
      <c r="A422" s="52" t="str">
        <f t="shared" ref="A422:A425" si="296">IFERROR(IF(B422&gt;0,MONTH(B422)&amp;"-"&amp;YEAR(B422),B422),)</f>
        <v>11-2025</v>
      </c>
      <c r="B422" s="53">
        <v>45969</v>
      </c>
      <c r="C422" s="54" t="s">
        <v>40</v>
      </c>
      <c r="D422" s="93">
        <v>29.95</v>
      </c>
      <c r="E422" s="56">
        <v>1</v>
      </c>
      <c r="F422" s="56">
        <v>1</v>
      </c>
      <c r="G422" s="57">
        <f t="shared" si="190"/>
        <v>1</v>
      </c>
      <c r="H422" s="58">
        <f t="shared" si="191"/>
        <v>29.95</v>
      </c>
      <c r="I422" s="58">
        <f t="shared" si="192"/>
        <v>29.95</v>
      </c>
      <c r="J422" s="89">
        <v>18</v>
      </c>
      <c r="K422" s="59">
        <f t="shared" si="193"/>
        <v>5.5555555555555552E-2</v>
      </c>
      <c r="L422" s="93">
        <v>8</v>
      </c>
      <c r="M422" s="89">
        <v>3873</v>
      </c>
      <c r="N422" s="56">
        <v>0</v>
      </c>
      <c r="O422" s="94">
        <v>0</v>
      </c>
      <c r="P422" s="61" t="e">
        <f t="shared" si="194"/>
        <v>#DIV/0!</v>
      </c>
      <c r="Q422" s="62">
        <f t="shared" si="195"/>
        <v>0</v>
      </c>
      <c r="R422" s="61">
        <f t="shared" si="196"/>
        <v>0.26711185308848079</v>
      </c>
      <c r="S422" s="59">
        <f t="shared" si="197"/>
        <v>0</v>
      </c>
      <c r="T422" s="63">
        <f t="shared" si="295"/>
        <v>29.95</v>
      </c>
      <c r="U422" s="64" t="e">
        <f t="shared" si="199"/>
        <v>#DIV/0!</v>
      </c>
      <c r="V422" s="65"/>
      <c r="W422" s="65"/>
      <c r="X422" s="65"/>
      <c r="Y422" s="65"/>
      <c r="Z422" s="66"/>
    </row>
    <row r="423" spans="1:26" ht="14" collapsed="1" x14ac:dyDescent="0.2">
      <c r="A423" s="81">
        <f t="shared" si="296"/>
        <v>0</v>
      </c>
      <c r="B423" s="95" t="s">
        <v>97</v>
      </c>
      <c r="C423" s="134"/>
      <c r="D423" s="135">
        <f t="shared" ref="D423:F423" si="297">SUM(D417:D422)</f>
        <v>50708.899999999994</v>
      </c>
      <c r="E423" s="136">
        <f t="shared" si="297"/>
        <v>845</v>
      </c>
      <c r="F423" s="136">
        <f t="shared" si="297"/>
        <v>780</v>
      </c>
      <c r="G423" s="137">
        <f t="shared" si="190"/>
        <v>1.0833333333333333</v>
      </c>
      <c r="H423" s="138">
        <f t="shared" si="191"/>
        <v>60.010532544378691</v>
      </c>
      <c r="I423" s="138">
        <f t="shared" si="192"/>
        <v>55.394337733272643</v>
      </c>
      <c r="J423" s="256">
        <f>SUM(J417:J422)</f>
        <v>3281</v>
      </c>
      <c r="K423" s="139">
        <f t="shared" si="193"/>
        <v>0.25754343188052425</v>
      </c>
      <c r="L423" s="135">
        <f t="shared" ref="L423:O423" si="298">SUM(L417:L422)</f>
        <v>7776.0700000000006</v>
      </c>
      <c r="M423" s="256">
        <f t="shared" si="298"/>
        <v>528414</v>
      </c>
      <c r="N423" s="136">
        <f t="shared" si="298"/>
        <v>241</v>
      </c>
      <c r="O423" s="135">
        <f t="shared" si="298"/>
        <v>15319.650000000001</v>
      </c>
      <c r="P423" s="258">
        <f t="shared" si="194"/>
        <v>0.5075879670880209</v>
      </c>
      <c r="Q423" s="306">
        <f t="shared" si="195"/>
        <v>1.9701018637949503</v>
      </c>
      <c r="R423" s="258">
        <f t="shared" si="196"/>
        <v>0.15334724279169931</v>
      </c>
      <c r="S423" s="139">
        <f t="shared" si="197"/>
        <v>0.30210968883174361</v>
      </c>
      <c r="T423" s="261">
        <f>SUM(T417:T422)</f>
        <v>35389.25</v>
      </c>
      <c r="U423" s="307">
        <f t="shared" si="199"/>
        <v>32.265850622406639</v>
      </c>
      <c r="V423" s="145">
        <f t="shared" ref="V423:W423" si="299">IFERROR((D423-#REF!)/D423,)</f>
        <v>0</v>
      </c>
      <c r="W423" s="145">
        <f t="shared" si="299"/>
        <v>0</v>
      </c>
      <c r="X423" s="145">
        <f t="shared" ref="X423:Y423" si="300">IFERROR((D423-#REF!)/D423,)</f>
        <v>0</v>
      </c>
      <c r="Y423" s="143">
        <f t="shared" si="300"/>
        <v>0</v>
      </c>
      <c r="Z423" s="67"/>
    </row>
    <row r="424" spans="1:26" ht="14" hidden="1" outlineLevel="1" x14ac:dyDescent="0.2">
      <c r="A424" s="52" t="str">
        <f t="shared" si="296"/>
        <v>11-2025</v>
      </c>
      <c r="B424" s="53">
        <v>45970</v>
      </c>
      <c r="C424" s="54" t="s">
        <v>33</v>
      </c>
      <c r="D424" s="69">
        <v>9712.2000000000007</v>
      </c>
      <c r="E424" s="56">
        <v>156</v>
      </c>
      <c r="F424" s="56">
        <v>147</v>
      </c>
      <c r="G424" s="57">
        <f t="shared" si="190"/>
        <v>1.0612244897959184</v>
      </c>
      <c r="H424" s="58">
        <f t="shared" si="191"/>
        <v>62.257692307692309</v>
      </c>
      <c r="I424" s="58">
        <f t="shared" si="192"/>
        <v>58.665902366863904</v>
      </c>
      <c r="J424" s="89">
        <v>759</v>
      </c>
      <c r="K424" s="59">
        <f t="shared" si="193"/>
        <v>0.20553359683794467</v>
      </c>
      <c r="L424" s="69">
        <v>1807.78</v>
      </c>
      <c r="M424" s="89">
        <v>88445</v>
      </c>
      <c r="N424" s="56">
        <v>42</v>
      </c>
      <c r="O424" s="70">
        <v>2867.7</v>
      </c>
      <c r="P424" s="61">
        <f t="shared" si="194"/>
        <v>0.63039369529588174</v>
      </c>
      <c r="Q424" s="62">
        <f t="shared" si="195"/>
        <v>1.5863102811182777</v>
      </c>
      <c r="R424" s="61">
        <f t="shared" si="196"/>
        <v>0.18613496427174067</v>
      </c>
      <c r="S424" s="59">
        <f t="shared" si="197"/>
        <v>0.29526780749984549</v>
      </c>
      <c r="T424" s="71">
        <f t="shared" ref="T424:T428" si="301">D424-O424</f>
        <v>6844.5000000000009</v>
      </c>
      <c r="U424" s="64">
        <f t="shared" si="199"/>
        <v>43.042380952380952</v>
      </c>
      <c r="V424" s="65"/>
      <c r="W424" s="65"/>
      <c r="X424" s="65"/>
      <c r="Y424" s="65"/>
      <c r="Z424" s="66"/>
    </row>
    <row r="425" spans="1:26" ht="14" hidden="1" outlineLevel="1" x14ac:dyDescent="0.2">
      <c r="A425" s="67">
        <f t="shared" si="296"/>
        <v>0</v>
      </c>
      <c r="B425" s="68"/>
      <c r="C425" s="54" t="s">
        <v>35</v>
      </c>
      <c r="D425" s="75">
        <v>8992.7000000000007</v>
      </c>
      <c r="E425" s="56">
        <v>146</v>
      </c>
      <c r="F425" s="56">
        <v>131</v>
      </c>
      <c r="G425" s="57">
        <f t="shared" si="190"/>
        <v>1.1145038167938932</v>
      </c>
      <c r="H425" s="58">
        <f t="shared" si="191"/>
        <v>61.593835616438362</v>
      </c>
      <c r="I425" s="58">
        <f t="shared" si="192"/>
        <v>55.265701820228941</v>
      </c>
      <c r="J425" s="89">
        <v>539</v>
      </c>
      <c r="K425" s="59">
        <f t="shared" si="193"/>
        <v>0.27087198515769945</v>
      </c>
      <c r="L425" s="75">
        <v>1287.48</v>
      </c>
      <c r="M425" s="89">
        <v>150668</v>
      </c>
      <c r="N425" s="56">
        <v>39</v>
      </c>
      <c r="O425" s="76">
        <v>2662.95</v>
      </c>
      <c r="P425" s="61">
        <f t="shared" si="194"/>
        <v>0.48347884864529944</v>
      </c>
      <c r="Q425" s="62">
        <f t="shared" si="195"/>
        <v>2.0683428092086866</v>
      </c>
      <c r="R425" s="61">
        <f t="shared" si="196"/>
        <v>0.14316945967284575</v>
      </c>
      <c r="S425" s="59">
        <f t="shared" si="197"/>
        <v>0.29612352241262352</v>
      </c>
      <c r="T425" s="77">
        <f t="shared" si="301"/>
        <v>6329.7500000000009</v>
      </c>
      <c r="U425" s="64">
        <f t="shared" si="199"/>
        <v>33.012307692307694</v>
      </c>
      <c r="V425" s="65"/>
      <c r="W425" s="65"/>
      <c r="X425" s="65"/>
      <c r="Y425" s="65"/>
      <c r="Z425" s="66"/>
    </row>
    <row r="426" spans="1:26" ht="14" hidden="1" outlineLevel="1" x14ac:dyDescent="0.2">
      <c r="A426" s="67"/>
      <c r="B426" s="68"/>
      <c r="C426" s="54" t="s">
        <v>36</v>
      </c>
      <c r="D426" s="78">
        <v>32890</v>
      </c>
      <c r="E426" s="56">
        <v>553</v>
      </c>
      <c r="F426" s="56">
        <v>493</v>
      </c>
      <c r="G426" s="57">
        <f t="shared" si="190"/>
        <v>1.1217038539553752</v>
      </c>
      <c r="H426" s="58">
        <f t="shared" si="191"/>
        <v>59.475587703435806</v>
      </c>
      <c r="I426" s="58">
        <f t="shared" si="192"/>
        <v>53.022540213008774</v>
      </c>
      <c r="J426" s="89">
        <v>1732</v>
      </c>
      <c r="K426" s="59">
        <f t="shared" si="193"/>
        <v>0.31928406466512704</v>
      </c>
      <c r="L426" s="78">
        <v>4633.96</v>
      </c>
      <c r="M426" s="89">
        <v>215849</v>
      </c>
      <c r="N426" s="56">
        <v>146</v>
      </c>
      <c r="O426" s="79">
        <v>9850</v>
      </c>
      <c r="P426" s="61">
        <f t="shared" si="194"/>
        <v>0.47045279187817257</v>
      </c>
      <c r="Q426" s="62">
        <f t="shared" si="195"/>
        <v>2.1256117877582024</v>
      </c>
      <c r="R426" s="61">
        <f t="shared" si="196"/>
        <v>0.14089267254484647</v>
      </c>
      <c r="S426" s="59">
        <f t="shared" si="197"/>
        <v>0.29948312557008211</v>
      </c>
      <c r="T426" s="80">
        <f t="shared" si="301"/>
        <v>23040</v>
      </c>
      <c r="U426" s="64">
        <f t="shared" si="199"/>
        <v>31.739452054794519</v>
      </c>
      <c r="V426" s="65"/>
      <c r="W426" s="65"/>
      <c r="X426" s="65"/>
      <c r="Y426" s="65"/>
      <c r="Z426" s="66"/>
    </row>
    <row r="427" spans="1:26" ht="14" hidden="1" outlineLevel="1" x14ac:dyDescent="0.2">
      <c r="A427" s="81"/>
      <c r="B427" s="82"/>
      <c r="C427" s="83" t="s">
        <v>39</v>
      </c>
      <c r="D427" s="90">
        <v>237.5</v>
      </c>
      <c r="E427" s="56">
        <v>7</v>
      </c>
      <c r="F427" s="56">
        <v>7</v>
      </c>
      <c r="G427" s="57">
        <f t="shared" si="190"/>
        <v>1</v>
      </c>
      <c r="H427" s="58">
        <f t="shared" si="191"/>
        <v>33.928571428571431</v>
      </c>
      <c r="I427" s="58">
        <f t="shared" si="192"/>
        <v>33.928571428571431</v>
      </c>
      <c r="J427" s="89">
        <v>299</v>
      </c>
      <c r="K427" s="59">
        <f t="shared" si="193"/>
        <v>2.3411371237458192E-2</v>
      </c>
      <c r="L427" s="90">
        <v>150.06</v>
      </c>
      <c r="M427" s="89">
        <v>23066</v>
      </c>
      <c r="N427" s="56">
        <v>6</v>
      </c>
      <c r="O427" s="91">
        <v>207.5</v>
      </c>
      <c r="P427" s="61">
        <f t="shared" si="194"/>
        <v>0.72318072289156632</v>
      </c>
      <c r="Q427" s="62">
        <f t="shared" si="195"/>
        <v>1.3827802212448355</v>
      </c>
      <c r="R427" s="61">
        <f t="shared" si="196"/>
        <v>0.63183157894736841</v>
      </c>
      <c r="S427" s="59">
        <f t="shared" si="197"/>
        <v>0.87368421052631584</v>
      </c>
      <c r="T427" s="63">
        <f t="shared" si="301"/>
        <v>30</v>
      </c>
      <c r="U427" s="64">
        <f t="shared" si="199"/>
        <v>25.01</v>
      </c>
      <c r="V427" s="84"/>
      <c r="W427" s="84"/>
      <c r="X427" s="84"/>
      <c r="Y427" s="85"/>
      <c r="Z427" s="86"/>
    </row>
    <row r="428" spans="1:26" ht="14" hidden="1" outlineLevel="1" x14ac:dyDescent="0.2">
      <c r="A428" s="52" t="str">
        <f t="shared" ref="A428:A431" si="302">IFERROR(IF(B428&gt;0,MONTH(B428)&amp;"-"&amp;YEAR(B428),B428),)</f>
        <v>11-2025</v>
      </c>
      <c r="B428" s="53">
        <v>45976</v>
      </c>
      <c r="C428" s="54" t="s">
        <v>40</v>
      </c>
      <c r="D428" s="93">
        <v>89.85</v>
      </c>
      <c r="E428" s="56">
        <v>3</v>
      </c>
      <c r="F428" s="56">
        <v>2</v>
      </c>
      <c r="G428" s="57">
        <f t="shared" si="190"/>
        <v>1.5</v>
      </c>
      <c r="H428" s="58">
        <f t="shared" si="191"/>
        <v>29.95</v>
      </c>
      <c r="I428" s="58">
        <f t="shared" si="192"/>
        <v>19.966666666666665</v>
      </c>
      <c r="J428" s="89">
        <v>19</v>
      </c>
      <c r="K428" s="59">
        <f t="shared" si="193"/>
        <v>0.15789473684210525</v>
      </c>
      <c r="L428" s="93">
        <v>0</v>
      </c>
      <c r="M428" s="89">
        <v>1429</v>
      </c>
      <c r="N428" s="56">
        <v>0</v>
      </c>
      <c r="O428" s="94">
        <v>0</v>
      </c>
      <c r="P428" s="61" t="e">
        <f t="shared" si="194"/>
        <v>#DIV/0!</v>
      </c>
      <c r="Q428" s="62" t="e">
        <f t="shared" si="195"/>
        <v>#DIV/0!</v>
      </c>
      <c r="R428" s="61">
        <f t="shared" si="196"/>
        <v>0</v>
      </c>
      <c r="S428" s="59">
        <f t="shared" si="197"/>
        <v>0</v>
      </c>
      <c r="T428" s="63">
        <f t="shared" si="301"/>
        <v>89.85</v>
      </c>
      <c r="U428" s="64" t="e">
        <f t="shared" si="199"/>
        <v>#DIV/0!</v>
      </c>
      <c r="V428" s="65"/>
      <c r="W428" s="65"/>
      <c r="X428" s="65"/>
      <c r="Y428" s="65"/>
      <c r="Z428" s="66"/>
    </row>
    <row r="429" spans="1:26" ht="14" collapsed="1" x14ac:dyDescent="0.2">
      <c r="A429" s="81">
        <f t="shared" si="302"/>
        <v>0</v>
      </c>
      <c r="B429" s="95" t="s">
        <v>98</v>
      </c>
      <c r="C429" s="134"/>
      <c r="D429" s="135">
        <f t="shared" ref="D429:F429" si="303">SUM(D424:D428)</f>
        <v>51922.25</v>
      </c>
      <c r="E429" s="136">
        <f t="shared" si="303"/>
        <v>865</v>
      </c>
      <c r="F429" s="136">
        <f t="shared" si="303"/>
        <v>780</v>
      </c>
      <c r="G429" s="137">
        <f t="shared" si="190"/>
        <v>1.108974358974359</v>
      </c>
      <c r="H429" s="138">
        <f t="shared" si="191"/>
        <v>60.0257225433526</v>
      </c>
      <c r="I429" s="138">
        <f t="shared" si="192"/>
        <v>54.127241137358411</v>
      </c>
      <c r="J429" s="256">
        <f>SUM(J424:J428)</f>
        <v>3348</v>
      </c>
      <c r="K429" s="139">
        <f t="shared" si="193"/>
        <v>0.25836320191158901</v>
      </c>
      <c r="L429" s="135">
        <f t="shared" ref="L429:O429" si="304">SUM(L424:L428)</f>
        <v>7879.2800000000007</v>
      </c>
      <c r="M429" s="256">
        <f t="shared" si="304"/>
        <v>479457</v>
      </c>
      <c r="N429" s="136">
        <f t="shared" si="304"/>
        <v>233</v>
      </c>
      <c r="O429" s="135">
        <f t="shared" si="304"/>
        <v>15588.15</v>
      </c>
      <c r="P429" s="258">
        <f t="shared" si="194"/>
        <v>0.50546601104043787</v>
      </c>
      <c r="Q429" s="306">
        <f t="shared" si="195"/>
        <v>1.9783723893553724</v>
      </c>
      <c r="R429" s="258">
        <f t="shared" si="196"/>
        <v>0.15175151307965276</v>
      </c>
      <c r="S429" s="139">
        <f t="shared" si="197"/>
        <v>0.30022100351968567</v>
      </c>
      <c r="T429" s="261">
        <f>SUM(T424:T428)</f>
        <v>36334.1</v>
      </c>
      <c r="U429" s="307">
        <f t="shared" si="199"/>
        <v>33.816652360515022</v>
      </c>
      <c r="V429" s="145">
        <f t="shared" ref="V429:W429" si="305">IFERROR((D429-#REF!)/D429,)</f>
        <v>0</v>
      </c>
      <c r="W429" s="145">
        <f t="shared" si="305"/>
        <v>0</v>
      </c>
      <c r="X429" s="145">
        <f t="shared" ref="X429:Y429" si="306">IFERROR((D429-#REF!)/D429,)</f>
        <v>0</v>
      </c>
      <c r="Y429" s="143">
        <f t="shared" si="306"/>
        <v>0</v>
      </c>
      <c r="Z429" s="67"/>
    </row>
    <row r="430" spans="1:26" ht="14" hidden="1" outlineLevel="1" x14ac:dyDescent="0.2">
      <c r="A430" s="52" t="str">
        <f t="shared" si="302"/>
        <v>11-2025</v>
      </c>
      <c r="B430" s="53">
        <v>45977</v>
      </c>
      <c r="C430" s="54" t="s">
        <v>33</v>
      </c>
      <c r="D430" s="69">
        <v>12110.45</v>
      </c>
      <c r="E430" s="56">
        <v>191</v>
      </c>
      <c r="F430" s="56">
        <v>175</v>
      </c>
      <c r="G430" s="57">
        <f t="shared" si="190"/>
        <v>1.0914285714285714</v>
      </c>
      <c r="H430" s="58">
        <f t="shared" si="191"/>
        <v>63.405497382198959</v>
      </c>
      <c r="I430" s="58">
        <f t="shared" si="192"/>
        <v>58.094042104108993</v>
      </c>
      <c r="J430" s="89">
        <v>799</v>
      </c>
      <c r="K430" s="59">
        <f t="shared" si="193"/>
        <v>0.23904881101376721</v>
      </c>
      <c r="L430" s="69">
        <v>1895.89</v>
      </c>
      <c r="M430" s="89">
        <v>92749</v>
      </c>
      <c r="N430" s="56">
        <v>68</v>
      </c>
      <c r="O430" s="70">
        <v>4676.25</v>
      </c>
      <c r="P430" s="61">
        <f t="shared" si="194"/>
        <v>0.40542956428762367</v>
      </c>
      <c r="Q430" s="62">
        <f t="shared" si="195"/>
        <v>2.4665196820490638</v>
      </c>
      <c r="R430" s="61">
        <f t="shared" si="196"/>
        <v>0.15654992176178426</v>
      </c>
      <c r="S430" s="59">
        <f t="shared" si="197"/>
        <v>0.38613346324868192</v>
      </c>
      <c r="T430" s="71">
        <f t="shared" ref="T430:T434" si="307">D430-O430</f>
        <v>7434.2000000000007</v>
      </c>
      <c r="U430" s="64">
        <f t="shared" si="199"/>
        <v>27.880735294117649</v>
      </c>
      <c r="V430" s="65"/>
      <c r="W430" s="65"/>
      <c r="X430" s="65"/>
      <c r="Y430" s="65"/>
      <c r="Z430" s="66"/>
    </row>
    <row r="431" spans="1:26" ht="14" hidden="1" outlineLevel="1" x14ac:dyDescent="0.2">
      <c r="A431" s="67">
        <f t="shared" si="302"/>
        <v>0</v>
      </c>
      <c r="B431" s="68"/>
      <c r="C431" s="54" t="s">
        <v>35</v>
      </c>
      <c r="D431" s="75">
        <v>9662.2000000000007</v>
      </c>
      <c r="E431" s="56">
        <v>156</v>
      </c>
      <c r="F431" s="56">
        <v>137</v>
      </c>
      <c r="G431" s="57">
        <f t="shared" si="190"/>
        <v>1.1386861313868613</v>
      </c>
      <c r="H431" s="58">
        <f t="shared" si="191"/>
        <v>61.937179487179492</v>
      </c>
      <c r="I431" s="58">
        <f t="shared" si="192"/>
        <v>54.393548652202504</v>
      </c>
      <c r="J431" s="89">
        <v>549</v>
      </c>
      <c r="K431" s="59">
        <f t="shared" si="193"/>
        <v>0.28415300546448086</v>
      </c>
      <c r="L431" s="75">
        <v>1444.83</v>
      </c>
      <c r="M431" s="89">
        <v>203420</v>
      </c>
      <c r="N431" s="56">
        <v>38</v>
      </c>
      <c r="O431" s="76">
        <v>2568</v>
      </c>
      <c r="P431" s="61">
        <f t="shared" si="194"/>
        <v>0.56262850467289716</v>
      </c>
      <c r="Q431" s="62">
        <f t="shared" si="195"/>
        <v>1.7773717323145284</v>
      </c>
      <c r="R431" s="61">
        <f t="shared" si="196"/>
        <v>0.14953426755811303</v>
      </c>
      <c r="S431" s="59">
        <f t="shared" si="197"/>
        <v>0.26577798017014759</v>
      </c>
      <c r="T431" s="77">
        <f t="shared" si="307"/>
        <v>7094.2000000000007</v>
      </c>
      <c r="U431" s="64">
        <f t="shared" si="199"/>
        <v>38.021842105263154</v>
      </c>
      <c r="V431" s="65"/>
      <c r="W431" s="65"/>
      <c r="X431" s="65"/>
      <c r="Y431" s="65"/>
      <c r="Z431" s="66"/>
    </row>
    <row r="432" spans="1:26" ht="14" hidden="1" outlineLevel="1" x14ac:dyDescent="0.2">
      <c r="A432" s="67"/>
      <c r="B432" s="68"/>
      <c r="C432" s="54" t="s">
        <v>36</v>
      </c>
      <c r="D432" s="78">
        <v>33287</v>
      </c>
      <c r="E432" s="56">
        <v>557</v>
      </c>
      <c r="F432" s="56">
        <v>489</v>
      </c>
      <c r="G432" s="57">
        <f t="shared" si="190"/>
        <v>1.1390593047034765</v>
      </c>
      <c r="H432" s="58">
        <f t="shared" si="191"/>
        <v>59.761220825852782</v>
      </c>
      <c r="I432" s="58">
        <f t="shared" si="192"/>
        <v>52.465416488046699</v>
      </c>
      <c r="J432" s="89">
        <v>1956</v>
      </c>
      <c r="K432" s="59">
        <f t="shared" si="193"/>
        <v>0.28476482617586912</v>
      </c>
      <c r="L432" s="78">
        <v>5958.04</v>
      </c>
      <c r="M432" s="89">
        <v>274837</v>
      </c>
      <c r="N432" s="56">
        <v>176</v>
      </c>
      <c r="O432" s="79">
        <v>12415</v>
      </c>
      <c r="P432" s="61">
        <f t="shared" si="194"/>
        <v>0.47990656463954895</v>
      </c>
      <c r="Q432" s="62">
        <f t="shared" si="195"/>
        <v>2.0837389477076353</v>
      </c>
      <c r="R432" s="61">
        <f t="shared" si="196"/>
        <v>0.17898999609457145</v>
      </c>
      <c r="S432" s="59">
        <f t="shared" si="197"/>
        <v>0.37296842611229608</v>
      </c>
      <c r="T432" s="80">
        <f t="shared" si="307"/>
        <v>20872</v>
      </c>
      <c r="U432" s="64">
        <f t="shared" si="199"/>
        <v>33.852499999999999</v>
      </c>
      <c r="V432" s="65"/>
      <c r="W432" s="65"/>
      <c r="X432" s="65"/>
      <c r="Y432" s="65"/>
      <c r="Z432" s="66"/>
    </row>
    <row r="433" spans="1:26" ht="14" hidden="1" outlineLevel="1" x14ac:dyDescent="0.2">
      <c r="A433" s="81"/>
      <c r="B433" s="82"/>
      <c r="C433" s="83" t="s">
        <v>39</v>
      </c>
      <c r="D433" s="90">
        <v>631.05999999999995</v>
      </c>
      <c r="E433" s="56">
        <v>9</v>
      </c>
      <c r="F433" s="56">
        <v>8</v>
      </c>
      <c r="G433" s="57">
        <f t="shared" si="190"/>
        <v>1.125</v>
      </c>
      <c r="H433" s="58">
        <f t="shared" si="191"/>
        <v>70.117777777777775</v>
      </c>
      <c r="I433" s="58">
        <f t="shared" si="192"/>
        <v>62.326913580246909</v>
      </c>
      <c r="J433" s="89">
        <v>290</v>
      </c>
      <c r="K433" s="59">
        <f t="shared" si="193"/>
        <v>3.1034482758620689E-2</v>
      </c>
      <c r="L433" s="90">
        <v>118.89</v>
      </c>
      <c r="M433" s="89">
        <v>29399</v>
      </c>
      <c r="N433" s="56">
        <v>2</v>
      </c>
      <c r="O433" s="91">
        <v>90.04</v>
      </c>
      <c r="P433" s="61">
        <f t="shared" si="194"/>
        <v>1.3204131497112395</v>
      </c>
      <c r="Q433" s="62">
        <f t="shared" si="195"/>
        <v>0.75733871646059392</v>
      </c>
      <c r="R433" s="61">
        <f t="shared" si="196"/>
        <v>0.18839729978132033</v>
      </c>
      <c r="S433" s="59">
        <f t="shared" si="197"/>
        <v>0.14268056920102687</v>
      </c>
      <c r="T433" s="63">
        <f t="shared" si="307"/>
        <v>541.02</v>
      </c>
      <c r="U433" s="64">
        <f t="shared" si="199"/>
        <v>59.445</v>
      </c>
      <c r="V433" s="84"/>
      <c r="W433" s="84"/>
      <c r="X433" s="84"/>
      <c r="Y433" s="85"/>
      <c r="Z433" s="86"/>
    </row>
    <row r="434" spans="1:26" ht="14" hidden="1" outlineLevel="1" x14ac:dyDescent="0.2">
      <c r="A434" s="52" t="str">
        <f t="shared" ref="A434:A437" si="308">IFERROR(IF(B434&gt;0,MONTH(B434)&amp;"-"&amp;YEAR(B434),B434),)</f>
        <v>11-2025</v>
      </c>
      <c r="B434" s="53">
        <v>45983</v>
      </c>
      <c r="C434" s="54" t="s">
        <v>40</v>
      </c>
      <c r="D434" s="93">
        <v>59.9</v>
      </c>
      <c r="E434" s="56">
        <v>2</v>
      </c>
      <c r="F434" s="56">
        <v>2</v>
      </c>
      <c r="G434" s="57">
        <f t="shared" si="190"/>
        <v>1</v>
      </c>
      <c r="H434" s="58">
        <f t="shared" si="191"/>
        <v>29.95</v>
      </c>
      <c r="I434" s="58">
        <f t="shared" si="192"/>
        <v>29.95</v>
      </c>
      <c r="J434" s="89">
        <v>23</v>
      </c>
      <c r="K434" s="59">
        <f t="shared" si="193"/>
        <v>8.6956521739130432E-2</v>
      </c>
      <c r="L434" s="93">
        <v>2.35</v>
      </c>
      <c r="M434" s="89">
        <v>2043</v>
      </c>
      <c r="N434" s="56">
        <v>0</v>
      </c>
      <c r="O434" s="94">
        <v>0</v>
      </c>
      <c r="P434" s="61" t="e">
        <f t="shared" si="194"/>
        <v>#DIV/0!</v>
      </c>
      <c r="Q434" s="62">
        <f t="shared" si="195"/>
        <v>0</v>
      </c>
      <c r="R434" s="61">
        <f t="shared" si="196"/>
        <v>3.923205342237062E-2</v>
      </c>
      <c r="S434" s="59">
        <f t="shared" si="197"/>
        <v>0</v>
      </c>
      <c r="T434" s="63">
        <f t="shared" si="307"/>
        <v>59.9</v>
      </c>
      <c r="U434" s="64" t="e">
        <f t="shared" si="199"/>
        <v>#DIV/0!</v>
      </c>
      <c r="V434" s="65"/>
      <c r="W434" s="65"/>
      <c r="X434" s="65"/>
      <c r="Y434" s="65"/>
      <c r="Z434" s="66"/>
    </row>
    <row r="435" spans="1:26" ht="14" collapsed="1" x14ac:dyDescent="0.2">
      <c r="A435" s="81">
        <f t="shared" si="308"/>
        <v>0</v>
      </c>
      <c r="B435" s="95" t="s">
        <v>99</v>
      </c>
      <c r="C435" s="134"/>
      <c r="D435" s="135">
        <f t="shared" ref="D435:F435" si="309">SUM(D430:D434)</f>
        <v>55750.61</v>
      </c>
      <c r="E435" s="136">
        <f t="shared" si="309"/>
        <v>915</v>
      </c>
      <c r="F435" s="136">
        <f t="shared" si="309"/>
        <v>811</v>
      </c>
      <c r="G435" s="137">
        <f t="shared" si="190"/>
        <v>1.128236744759556</v>
      </c>
      <c r="H435" s="138">
        <f t="shared" si="191"/>
        <v>60.929628415300549</v>
      </c>
      <c r="I435" s="138">
        <f t="shared" si="192"/>
        <v>54.004293600883877</v>
      </c>
      <c r="J435" s="256">
        <f>SUM(J430:J434)</f>
        <v>3617</v>
      </c>
      <c r="K435" s="139">
        <f t="shared" si="193"/>
        <v>0.25297207630633123</v>
      </c>
      <c r="L435" s="135">
        <f t="shared" ref="L435:O435" si="310">SUM(L430:L434)</f>
        <v>9420</v>
      </c>
      <c r="M435" s="256">
        <f t="shared" si="310"/>
        <v>602448</v>
      </c>
      <c r="N435" s="136">
        <f t="shared" si="310"/>
        <v>284</v>
      </c>
      <c r="O435" s="135">
        <f t="shared" si="310"/>
        <v>19749.29</v>
      </c>
      <c r="P435" s="258">
        <f t="shared" si="194"/>
        <v>0.4769791724158185</v>
      </c>
      <c r="Q435" s="306">
        <f t="shared" si="195"/>
        <v>2.096527600849257</v>
      </c>
      <c r="R435" s="258">
        <f t="shared" si="196"/>
        <v>0.1689667610811792</v>
      </c>
      <c r="S435" s="139">
        <f t="shared" si="197"/>
        <v>0.35424347823279423</v>
      </c>
      <c r="T435" s="261">
        <f>SUM(T430:T434)</f>
        <v>36001.32</v>
      </c>
      <c r="U435" s="307">
        <f t="shared" si="199"/>
        <v>33.16901408450704</v>
      </c>
      <c r="V435" s="145">
        <f t="shared" ref="V435:W435" si="311">IFERROR((D435-#REF!)/D435,)</f>
        <v>0</v>
      </c>
      <c r="W435" s="145">
        <f t="shared" si="311"/>
        <v>0</v>
      </c>
      <c r="X435" s="145">
        <f t="shared" ref="X435:Y435" si="312">IFERROR((D435-#REF!)/D435,)</f>
        <v>0</v>
      </c>
      <c r="Y435" s="143">
        <f t="shared" si="312"/>
        <v>0</v>
      </c>
      <c r="Z435" s="67"/>
    </row>
    <row r="436" spans="1:26" ht="14" hidden="1" outlineLevel="1" x14ac:dyDescent="0.2">
      <c r="A436" s="7" t="str">
        <f t="shared" si="308"/>
        <v>11-2025</v>
      </c>
      <c r="B436" s="110">
        <v>45984</v>
      </c>
      <c r="C436" s="161" t="s">
        <v>33</v>
      </c>
      <c r="D436" s="205">
        <v>10231.9</v>
      </c>
      <c r="E436" s="150">
        <v>162</v>
      </c>
      <c r="F436" s="150">
        <v>145</v>
      </c>
      <c r="G436" s="151">
        <f t="shared" si="190"/>
        <v>1.1172413793103448</v>
      </c>
      <c r="H436" s="152">
        <f t="shared" si="191"/>
        <v>63.159876543209876</v>
      </c>
      <c r="I436" s="152">
        <f t="shared" si="192"/>
        <v>56.531988263984147</v>
      </c>
      <c r="J436" s="154">
        <v>721</v>
      </c>
      <c r="K436" s="153">
        <f t="shared" si="193"/>
        <v>0.22468793342579751</v>
      </c>
      <c r="L436" s="205">
        <v>2002.94</v>
      </c>
      <c r="M436" s="154">
        <v>80899</v>
      </c>
      <c r="N436" s="150">
        <v>58</v>
      </c>
      <c r="O436" s="200">
        <v>3946.85</v>
      </c>
      <c r="P436" s="156">
        <f t="shared" si="194"/>
        <v>0.50747811545916366</v>
      </c>
      <c r="Q436" s="157">
        <f t="shared" si="195"/>
        <v>1.9705283233646538</v>
      </c>
      <c r="R436" s="156">
        <f t="shared" si="196"/>
        <v>0.19575445420694104</v>
      </c>
      <c r="S436" s="153">
        <f t="shared" si="197"/>
        <v>0.38573969643956646</v>
      </c>
      <c r="T436" s="309">
        <f t="shared" ref="T436:T440" si="313">D436-O436</f>
        <v>6285.0499999999993</v>
      </c>
      <c r="U436" s="159">
        <f t="shared" si="199"/>
        <v>34.533448275862071</v>
      </c>
      <c r="V436" s="160"/>
      <c r="W436" s="160"/>
      <c r="X436" s="160"/>
      <c r="Y436" s="160"/>
      <c r="Z436" s="1"/>
    </row>
    <row r="437" spans="1:26" ht="14" hidden="1" outlineLevel="1" x14ac:dyDescent="0.2">
      <c r="A437" s="7">
        <f t="shared" si="308"/>
        <v>0</v>
      </c>
      <c r="B437" s="110"/>
      <c r="C437" s="161" t="s">
        <v>35</v>
      </c>
      <c r="D437" s="208">
        <v>7983.55</v>
      </c>
      <c r="E437" s="150">
        <v>129</v>
      </c>
      <c r="F437" s="150">
        <v>115</v>
      </c>
      <c r="G437" s="151">
        <f t="shared" si="190"/>
        <v>1.1217391304347826</v>
      </c>
      <c r="H437" s="152">
        <f t="shared" si="191"/>
        <v>61.887984496124034</v>
      </c>
      <c r="I437" s="152">
        <f t="shared" si="192"/>
        <v>55.171459046932277</v>
      </c>
      <c r="J437" s="154">
        <v>535</v>
      </c>
      <c r="K437" s="153">
        <f t="shared" si="193"/>
        <v>0.24112149532710281</v>
      </c>
      <c r="L437" s="208">
        <v>1542.3</v>
      </c>
      <c r="M437" s="154">
        <v>231902</v>
      </c>
      <c r="N437" s="150">
        <v>32</v>
      </c>
      <c r="O437" s="209">
        <v>2243.1999999999998</v>
      </c>
      <c r="P437" s="156">
        <f t="shared" si="194"/>
        <v>0.68754457917261058</v>
      </c>
      <c r="Q437" s="157">
        <f t="shared" si="195"/>
        <v>1.454451144394735</v>
      </c>
      <c r="R437" s="156">
        <f t="shared" si="196"/>
        <v>0.19318473611363365</v>
      </c>
      <c r="S437" s="153">
        <f t="shared" si="197"/>
        <v>0.28097776052006934</v>
      </c>
      <c r="T437" s="310">
        <f t="shared" si="313"/>
        <v>5740.35</v>
      </c>
      <c r="U437" s="159">
        <f t="shared" si="199"/>
        <v>48.196874999999999</v>
      </c>
      <c r="V437" s="160"/>
      <c r="W437" s="160"/>
      <c r="X437" s="160"/>
      <c r="Y437" s="160"/>
      <c r="Z437" s="1"/>
    </row>
    <row r="438" spans="1:26" ht="14" hidden="1" outlineLevel="1" x14ac:dyDescent="0.2">
      <c r="A438" s="7"/>
      <c r="B438" s="110"/>
      <c r="C438" s="161" t="s">
        <v>36</v>
      </c>
      <c r="D438" s="311">
        <v>29942</v>
      </c>
      <c r="E438" s="150">
        <v>506</v>
      </c>
      <c r="F438" s="150">
        <v>448</v>
      </c>
      <c r="G438" s="151">
        <f t="shared" si="190"/>
        <v>1.1294642857142858</v>
      </c>
      <c r="H438" s="152">
        <f t="shared" si="191"/>
        <v>59.173913043478258</v>
      </c>
      <c r="I438" s="152">
        <f t="shared" si="192"/>
        <v>52.391132496992604</v>
      </c>
      <c r="J438" s="154">
        <v>1863</v>
      </c>
      <c r="K438" s="153">
        <f t="shared" si="193"/>
        <v>0.27160493827160492</v>
      </c>
      <c r="L438" s="311">
        <v>5509.59</v>
      </c>
      <c r="M438" s="154">
        <v>278925</v>
      </c>
      <c r="N438" s="150">
        <v>137</v>
      </c>
      <c r="O438" s="312">
        <v>9537</v>
      </c>
      <c r="P438" s="156">
        <f t="shared" si="194"/>
        <v>0.57770682604592638</v>
      </c>
      <c r="Q438" s="157">
        <f t="shared" si="195"/>
        <v>1.7309817971936206</v>
      </c>
      <c r="R438" s="156">
        <f t="shared" si="196"/>
        <v>0.18400875025048427</v>
      </c>
      <c r="S438" s="153">
        <f t="shared" si="197"/>
        <v>0.31851579720793533</v>
      </c>
      <c r="T438" s="313">
        <f t="shared" si="313"/>
        <v>20405</v>
      </c>
      <c r="U438" s="159">
        <f t="shared" si="199"/>
        <v>40.215985401459854</v>
      </c>
      <c r="V438" s="160"/>
      <c r="W438" s="160"/>
      <c r="X438" s="160"/>
      <c r="Y438" s="160"/>
      <c r="Z438" s="1"/>
    </row>
    <row r="439" spans="1:26" ht="14" hidden="1" outlineLevel="1" x14ac:dyDescent="0.2">
      <c r="A439" s="81"/>
      <c r="B439" s="82"/>
      <c r="C439" s="83" t="s">
        <v>39</v>
      </c>
      <c r="D439" s="90">
        <v>393</v>
      </c>
      <c r="E439" s="56">
        <v>7</v>
      </c>
      <c r="F439" s="56">
        <v>7</v>
      </c>
      <c r="G439" s="57">
        <f t="shared" si="190"/>
        <v>1</v>
      </c>
      <c r="H439" s="58">
        <f t="shared" si="191"/>
        <v>56.142857142857146</v>
      </c>
      <c r="I439" s="58">
        <f t="shared" si="192"/>
        <v>56.142857142857146</v>
      </c>
      <c r="J439" s="56">
        <v>271</v>
      </c>
      <c r="K439" s="59">
        <f t="shared" si="193"/>
        <v>2.5830258302583026E-2</v>
      </c>
      <c r="L439" s="90">
        <v>74.900000000000006</v>
      </c>
      <c r="M439" s="89">
        <v>21761</v>
      </c>
      <c r="N439" s="56">
        <v>1</v>
      </c>
      <c r="O439" s="91">
        <v>32.5</v>
      </c>
      <c r="P439" s="61">
        <f t="shared" si="194"/>
        <v>2.304615384615385</v>
      </c>
      <c r="Q439" s="62">
        <f t="shared" si="195"/>
        <v>0.43391188251001334</v>
      </c>
      <c r="R439" s="61">
        <f t="shared" si="196"/>
        <v>0.19058524173027991</v>
      </c>
      <c r="S439" s="59">
        <f t="shared" si="197"/>
        <v>8.2697201017811708E-2</v>
      </c>
      <c r="T439" s="63">
        <f t="shared" si="313"/>
        <v>360.5</v>
      </c>
      <c r="U439" s="64">
        <f t="shared" si="199"/>
        <v>74.900000000000006</v>
      </c>
      <c r="V439" s="84"/>
      <c r="W439" s="84"/>
      <c r="X439" s="84"/>
      <c r="Y439" s="85"/>
      <c r="Z439" s="86"/>
    </row>
    <row r="440" spans="1:26" ht="14" hidden="1" outlineLevel="1" x14ac:dyDescent="0.2">
      <c r="A440" s="7" t="str">
        <f t="shared" ref="A440:A443" si="314">IFERROR(IF(B440&gt;0,MONTH(B440)&amp;"-"&amp;YEAR(B440),B440),)</f>
        <v>11-2025</v>
      </c>
      <c r="B440" s="110">
        <v>45990</v>
      </c>
      <c r="C440" s="54" t="s">
        <v>40</v>
      </c>
      <c r="D440" s="93">
        <v>0</v>
      </c>
      <c r="E440" s="56">
        <v>0</v>
      </c>
      <c r="F440" s="56">
        <v>0</v>
      </c>
      <c r="G440" s="57" t="e">
        <f t="shared" si="190"/>
        <v>#DIV/0!</v>
      </c>
      <c r="H440" s="58" t="e">
        <f t="shared" si="191"/>
        <v>#DIV/0!</v>
      </c>
      <c r="I440" s="58" t="e">
        <f t="shared" si="192"/>
        <v>#DIV/0!</v>
      </c>
      <c r="J440" s="56">
        <v>12</v>
      </c>
      <c r="K440" s="59">
        <f t="shared" si="193"/>
        <v>0</v>
      </c>
      <c r="L440" s="93">
        <v>1.8</v>
      </c>
      <c r="M440" s="89">
        <v>639</v>
      </c>
      <c r="N440" s="56">
        <v>0</v>
      </c>
      <c r="O440" s="94">
        <v>0</v>
      </c>
      <c r="P440" s="61" t="e">
        <f t="shared" si="194"/>
        <v>#DIV/0!</v>
      </c>
      <c r="Q440" s="62">
        <f t="shared" si="195"/>
        <v>0</v>
      </c>
      <c r="R440" s="61" t="e">
        <f t="shared" si="196"/>
        <v>#DIV/0!</v>
      </c>
      <c r="S440" s="59" t="e">
        <f t="shared" si="197"/>
        <v>#DIV/0!</v>
      </c>
      <c r="T440" s="63">
        <f t="shared" si="313"/>
        <v>0</v>
      </c>
      <c r="U440" s="64" t="e">
        <f t="shared" si="199"/>
        <v>#DIV/0!</v>
      </c>
      <c r="V440" s="65"/>
      <c r="W440" s="65"/>
      <c r="X440" s="65"/>
      <c r="Y440" s="65"/>
      <c r="Z440" s="66"/>
    </row>
    <row r="441" spans="1:26" ht="14" collapsed="1" x14ac:dyDescent="0.2">
      <c r="A441" s="164">
        <f t="shared" si="314"/>
        <v>0</v>
      </c>
      <c r="B441" s="95" t="s">
        <v>100</v>
      </c>
      <c r="C441" s="166"/>
      <c r="D441" s="167">
        <f t="shared" ref="D441:F441" si="315">SUM(D436:D440)</f>
        <v>48550.45</v>
      </c>
      <c r="E441" s="168">
        <f t="shared" si="315"/>
        <v>804</v>
      </c>
      <c r="F441" s="168">
        <f t="shared" si="315"/>
        <v>715</v>
      </c>
      <c r="G441" s="169">
        <f t="shared" si="190"/>
        <v>1.1244755244755245</v>
      </c>
      <c r="H441" s="170">
        <f t="shared" si="191"/>
        <v>60.386131840796018</v>
      </c>
      <c r="I441" s="170">
        <f t="shared" si="192"/>
        <v>53.701597345981533</v>
      </c>
      <c r="J441" s="314">
        <f>SUM(J436:J440)</f>
        <v>3402</v>
      </c>
      <c r="K441" s="171">
        <f t="shared" si="193"/>
        <v>0.23633156966490299</v>
      </c>
      <c r="L441" s="167">
        <f t="shared" ref="L441:O441" si="316">SUM(L436:L440)</f>
        <v>9131.5299999999988</v>
      </c>
      <c r="M441" s="314">
        <f t="shared" si="316"/>
        <v>614126</v>
      </c>
      <c r="N441" s="168">
        <f t="shared" si="316"/>
        <v>228</v>
      </c>
      <c r="O441" s="167">
        <f t="shared" si="316"/>
        <v>15759.55</v>
      </c>
      <c r="P441" s="172">
        <f t="shared" si="194"/>
        <v>0.57942834662157228</v>
      </c>
      <c r="Q441" s="173">
        <f t="shared" si="195"/>
        <v>1.725838933891692</v>
      </c>
      <c r="R441" s="172">
        <f t="shared" si="196"/>
        <v>0.18808332363551727</v>
      </c>
      <c r="S441" s="171">
        <f t="shared" si="197"/>
        <v>0.32460152274592718</v>
      </c>
      <c r="T441" s="174">
        <f>SUM(T436:T440)</f>
        <v>32790.9</v>
      </c>
      <c r="U441" s="175">
        <f t="shared" si="199"/>
        <v>40.050570175438594</v>
      </c>
      <c r="V441" s="176">
        <f t="shared" ref="V441:W441" si="317">IFERROR((D441-#REF!)/D441,)</f>
        <v>0</v>
      </c>
      <c r="W441" s="176">
        <f t="shared" si="317"/>
        <v>0</v>
      </c>
      <c r="X441" s="176">
        <f t="shared" ref="X441:Y441" si="318">IFERROR((D441-#REF!)/D441, )</f>
        <v>0</v>
      </c>
      <c r="Y441" s="177">
        <f t="shared" si="318"/>
        <v>0</v>
      </c>
      <c r="Z441" s="10"/>
    </row>
    <row r="442" spans="1:26" ht="14" outlineLevel="1" x14ac:dyDescent="0.2">
      <c r="A442" s="52" t="str">
        <f t="shared" si="314"/>
        <v>11-2025</v>
      </c>
      <c r="B442" s="53">
        <v>45991</v>
      </c>
      <c r="C442" s="54" t="s">
        <v>33</v>
      </c>
      <c r="D442" s="69">
        <v>10261.799999999999</v>
      </c>
      <c r="E442" s="56">
        <v>164</v>
      </c>
      <c r="F442" s="56">
        <v>151</v>
      </c>
      <c r="G442" s="57">
        <f t="shared" si="190"/>
        <v>1.0860927152317881</v>
      </c>
      <c r="H442" s="58">
        <f t="shared" si="191"/>
        <v>62.571951219512194</v>
      </c>
      <c r="I442" s="58">
        <f t="shared" si="192"/>
        <v>57.611979476502079</v>
      </c>
      <c r="J442" s="89">
        <v>775</v>
      </c>
      <c r="K442" s="59">
        <f t="shared" si="193"/>
        <v>0.21161290322580645</v>
      </c>
      <c r="L442" s="69">
        <v>1631.37</v>
      </c>
      <c r="M442" s="89">
        <v>90857</v>
      </c>
      <c r="N442" s="56">
        <v>50</v>
      </c>
      <c r="O442" s="70">
        <v>3397.2</v>
      </c>
      <c r="P442" s="61">
        <f t="shared" si="194"/>
        <v>0.480210173083716</v>
      </c>
      <c r="Q442" s="62">
        <f t="shared" si="195"/>
        <v>2.082421523014399</v>
      </c>
      <c r="R442" s="61">
        <f t="shared" si="196"/>
        <v>0.15897503361983278</v>
      </c>
      <c r="S442" s="59">
        <f t="shared" si="197"/>
        <v>0.33105303163187744</v>
      </c>
      <c r="T442" s="71">
        <f t="shared" ref="T442:T446" si="319">D442-O442</f>
        <v>6864.5999999999995</v>
      </c>
      <c r="U442" s="64">
        <f t="shared" si="199"/>
        <v>32.627399999999994</v>
      </c>
      <c r="V442" s="65"/>
      <c r="W442" s="65"/>
      <c r="X442" s="65"/>
      <c r="Y442" s="65"/>
      <c r="Z442" s="66"/>
    </row>
    <row r="443" spans="1:26" ht="14" outlineLevel="1" x14ac:dyDescent="0.2">
      <c r="A443" s="67">
        <f t="shared" si="314"/>
        <v>0</v>
      </c>
      <c r="B443" s="68"/>
      <c r="C443" s="54" t="s">
        <v>35</v>
      </c>
      <c r="D443" s="75">
        <v>9841.6</v>
      </c>
      <c r="E443" s="56">
        <v>158</v>
      </c>
      <c r="F443" s="56">
        <v>134</v>
      </c>
      <c r="G443" s="57">
        <f t="shared" si="190"/>
        <v>1.1791044776119404</v>
      </c>
      <c r="H443" s="58">
        <f t="shared" si="191"/>
        <v>62.288607594936714</v>
      </c>
      <c r="I443" s="58">
        <f t="shared" si="192"/>
        <v>52.827046947604551</v>
      </c>
      <c r="J443" s="89">
        <v>571</v>
      </c>
      <c r="K443" s="59">
        <f t="shared" si="193"/>
        <v>0.27670753064798598</v>
      </c>
      <c r="L443" s="75">
        <v>1278.26</v>
      </c>
      <c r="M443" s="89">
        <v>220258</v>
      </c>
      <c r="N443" s="56">
        <v>34</v>
      </c>
      <c r="O443" s="76">
        <v>2737.3</v>
      </c>
      <c r="P443" s="61">
        <f t="shared" si="194"/>
        <v>0.46697840938150731</v>
      </c>
      <c r="Q443" s="62">
        <f t="shared" si="195"/>
        <v>2.1414266268208348</v>
      </c>
      <c r="R443" s="61">
        <f t="shared" si="196"/>
        <v>0.12988335230043896</v>
      </c>
      <c r="S443" s="59">
        <f t="shared" si="197"/>
        <v>0.27813566899691106</v>
      </c>
      <c r="T443" s="77">
        <f t="shared" si="319"/>
        <v>7104.3</v>
      </c>
      <c r="U443" s="64">
        <f t="shared" si="199"/>
        <v>37.595882352941175</v>
      </c>
      <c r="V443" s="65"/>
      <c r="W443" s="65"/>
      <c r="X443" s="65"/>
      <c r="Y443" s="65"/>
      <c r="Z443" s="66"/>
    </row>
    <row r="444" spans="1:26" ht="14" outlineLevel="1" x14ac:dyDescent="0.2">
      <c r="A444" s="67"/>
      <c r="B444" s="68"/>
      <c r="C444" s="54" t="s">
        <v>36</v>
      </c>
      <c r="D444" s="78">
        <v>30707</v>
      </c>
      <c r="E444" s="56">
        <v>518</v>
      </c>
      <c r="F444" s="56">
        <v>463</v>
      </c>
      <c r="G444" s="57">
        <f t="shared" si="190"/>
        <v>1.1187904967602591</v>
      </c>
      <c r="H444" s="58">
        <f t="shared" si="191"/>
        <v>59.279922779922778</v>
      </c>
      <c r="I444" s="58">
        <f t="shared" si="192"/>
        <v>52.985722484757233</v>
      </c>
      <c r="J444" s="89">
        <v>1897</v>
      </c>
      <c r="K444" s="59">
        <f t="shared" si="193"/>
        <v>0.27306273062730629</v>
      </c>
      <c r="L444" s="78">
        <v>4999.58</v>
      </c>
      <c r="M444" s="89">
        <v>289164</v>
      </c>
      <c r="N444" s="56">
        <v>145</v>
      </c>
      <c r="O444" s="79">
        <v>9469.9500000000007</v>
      </c>
      <c r="P444" s="61">
        <f t="shared" si="194"/>
        <v>0.52794154140201366</v>
      </c>
      <c r="Q444" s="62">
        <f t="shared" si="195"/>
        <v>1.8941491085251163</v>
      </c>
      <c r="R444" s="61">
        <f t="shared" si="196"/>
        <v>0.16281564464128701</v>
      </c>
      <c r="S444" s="59">
        <f t="shared" si="197"/>
        <v>0.30839710815123589</v>
      </c>
      <c r="T444" s="80">
        <f t="shared" si="319"/>
        <v>21237.05</v>
      </c>
      <c r="U444" s="64">
        <f t="shared" si="199"/>
        <v>34.479862068965517</v>
      </c>
      <c r="V444" s="65"/>
      <c r="W444" s="65"/>
      <c r="X444" s="65"/>
      <c r="Y444" s="65"/>
      <c r="Z444" s="66"/>
    </row>
    <row r="445" spans="1:26" ht="14" outlineLevel="1" x14ac:dyDescent="0.2">
      <c r="A445" s="81"/>
      <c r="B445" s="82"/>
      <c r="C445" s="83" t="s">
        <v>39</v>
      </c>
      <c r="D445" s="90">
        <v>547</v>
      </c>
      <c r="E445" s="56">
        <v>8</v>
      </c>
      <c r="F445" s="56">
        <v>6</v>
      </c>
      <c r="G445" s="57">
        <f t="shared" si="190"/>
        <v>1.3333333333333333</v>
      </c>
      <c r="H445" s="58">
        <f t="shared" si="191"/>
        <v>68.375</v>
      </c>
      <c r="I445" s="58">
        <f t="shared" si="192"/>
        <v>51.28125</v>
      </c>
      <c r="J445" s="89">
        <v>235</v>
      </c>
      <c r="K445" s="59">
        <f t="shared" si="193"/>
        <v>3.4042553191489362E-2</v>
      </c>
      <c r="L445" s="90">
        <v>46.01</v>
      </c>
      <c r="M445" s="89">
        <v>26724</v>
      </c>
      <c r="N445" s="56">
        <v>4</v>
      </c>
      <c r="O445" s="91">
        <v>264</v>
      </c>
      <c r="P445" s="61">
        <f t="shared" si="194"/>
        <v>0.17428030303030304</v>
      </c>
      <c r="Q445" s="62">
        <f t="shared" si="195"/>
        <v>5.737883068898066</v>
      </c>
      <c r="R445" s="61">
        <f t="shared" si="196"/>
        <v>8.4113345521023758E-2</v>
      </c>
      <c r="S445" s="59">
        <f t="shared" si="197"/>
        <v>0.48263254113345522</v>
      </c>
      <c r="T445" s="63">
        <f t="shared" si="319"/>
        <v>283</v>
      </c>
      <c r="U445" s="64">
        <f t="shared" si="199"/>
        <v>11.5025</v>
      </c>
      <c r="V445" s="84"/>
      <c r="W445" s="84"/>
      <c r="X445" s="84"/>
      <c r="Y445" s="85"/>
      <c r="Z445" s="86"/>
    </row>
    <row r="446" spans="1:26" ht="14" outlineLevel="1" x14ac:dyDescent="0.2">
      <c r="A446" s="52" t="str">
        <f t="shared" ref="A446:A449" si="320">IFERROR(IF(B446&gt;0,MONTH(B446)&amp;"-"&amp;YEAR(B446),B446),)</f>
        <v>12-2025</v>
      </c>
      <c r="B446" s="53">
        <v>45997</v>
      </c>
      <c r="C446" s="54" t="s">
        <v>40</v>
      </c>
      <c r="D446" s="93">
        <v>89.85</v>
      </c>
      <c r="E446" s="56">
        <v>3</v>
      </c>
      <c r="F446" s="56">
        <v>2</v>
      </c>
      <c r="G446" s="57">
        <f t="shared" si="190"/>
        <v>1.5</v>
      </c>
      <c r="H446" s="58">
        <f t="shared" si="191"/>
        <v>29.95</v>
      </c>
      <c r="I446" s="58">
        <f t="shared" si="192"/>
        <v>19.966666666666665</v>
      </c>
      <c r="J446" s="89">
        <v>19</v>
      </c>
      <c r="K446" s="59">
        <f t="shared" si="193"/>
        <v>0.15789473684210525</v>
      </c>
      <c r="L446" s="93">
        <v>1.61</v>
      </c>
      <c r="M446" s="89">
        <v>3394</v>
      </c>
      <c r="N446" s="56">
        <v>0</v>
      </c>
      <c r="O446" s="94">
        <v>0</v>
      </c>
      <c r="P446" s="61" t="e">
        <f t="shared" si="194"/>
        <v>#DIV/0!</v>
      </c>
      <c r="Q446" s="62">
        <f t="shared" si="195"/>
        <v>0</v>
      </c>
      <c r="R446" s="61">
        <f t="shared" si="196"/>
        <v>1.7918753478018922E-2</v>
      </c>
      <c r="S446" s="59">
        <f t="shared" si="197"/>
        <v>0</v>
      </c>
      <c r="T446" s="63">
        <f t="shared" si="319"/>
        <v>89.85</v>
      </c>
      <c r="U446" s="64" t="e">
        <f t="shared" si="199"/>
        <v>#DIV/0!</v>
      </c>
      <c r="V446" s="65"/>
      <c r="W446" s="65"/>
      <c r="X446" s="65"/>
      <c r="Y446" s="65"/>
      <c r="Z446" s="66"/>
    </row>
    <row r="447" spans="1:26" ht="14" x14ac:dyDescent="0.2">
      <c r="A447" s="67">
        <f t="shared" si="320"/>
        <v>0</v>
      </c>
      <c r="B447" s="95" t="s">
        <v>101</v>
      </c>
      <c r="C447" s="96"/>
      <c r="D447" s="97">
        <f t="shared" ref="D447:F447" si="321">SUM(D442:D446)</f>
        <v>51447.25</v>
      </c>
      <c r="E447" s="98">
        <f t="shared" si="321"/>
        <v>851</v>
      </c>
      <c r="F447" s="98">
        <f t="shared" si="321"/>
        <v>756</v>
      </c>
      <c r="G447" s="99">
        <f t="shared" si="190"/>
        <v>1.1256613756613756</v>
      </c>
      <c r="H447" s="100">
        <f t="shared" si="191"/>
        <v>60.455052878965923</v>
      </c>
      <c r="I447" s="100">
        <f t="shared" si="192"/>
        <v>53.706251441243523</v>
      </c>
      <c r="J447" s="101">
        <f>SUM(J442:J446)</f>
        <v>3497</v>
      </c>
      <c r="K447" s="102">
        <f t="shared" si="193"/>
        <v>0.24335144409493853</v>
      </c>
      <c r="L447" s="97">
        <f t="shared" ref="L447:O447" si="322">SUM(L442:L446)</f>
        <v>7956.83</v>
      </c>
      <c r="M447" s="101">
        <f t="shared" si="322"/>
        <v>630397</v>
      </c>
      <c r="N447" s="98">
        <f t="shared" si="322"/>
        <v>233</v>
      </c>
      <c r="O447" s="103">
        <f t="shared" si="322"/>
        <v>15868.45</v>
      </c>
      <c r="P447" s="104">
        <f t="shared" si="194"/>
        <v>0.50142452476454846</v>
      </c>
      <c r="Q447" s="105">
        <f t="shared" si="195"/>
        <v>1.9943180889876999</v>
      </c>
      <c r="R447" s="104">
        <f t="shared" si="196"/>
        <v>0.15465996724800646</v>
      </c>
      <c r="S447" s="102">
        <f t="shared" si="197"/>
        <v>0.3084411703249445</v>
      </c>
      <c r="T447" s="106">
        <f>SUM(T442:T446)</f>
        <v>35578.799999999996</v>
      </c>
      <c r="U447" s="107">
        <f t="shared" si="199"/>
        <v>34.149484978540769</v>
      </c>
      <c r="V447" s="114">
        <f t="shared" ref="V447:W447" si="323">IFERROR((D447-D441)/D447,)</f>
        <v>5.6306216561623858E-2</v>
      </c>
      <c r="W447" s="114">
        <f t="shared" si="323"/>
        <v>5.5229142185663924E-2</v>
      </c>
      <c r="X447" s="109">
        <f t="shared" ref="X447:Y447" si="324">IFERROR((D447-#REF!)/D447,)</f>
        <v>0</v>
      </c>
      <c r="Y447" s="109">
        <f t="shared" si="324"/>
        <v>0</v>
      </c>
      <c r="Z447" s="67"/>
    </row>
    <row r="448" spans="1:26" ht="14" outlineLevel="1" x14ac:dyDescent="0.2">
      <c r="A448" s="52" t="str">
        <f t="shared" si="320"/>
        <v>12-2025</v>
      </c>
      <c r="B448" s="53">
        <v>45998</v>
      </c>
      <c r="C448" s="54" t="s">
        <v>33</v>
      </c>
      <c r="D448" s="69">
        <v>9552.2999999999993</v>
      </c>
      <c r="E448" s="56">
        <v>154</v>
      </c>
      <c r="F448" s="56">
        <v>141</v>
      </c>
      <c r="G448" s="57">
        <f t="shared" si="190"/>
        <v>1.0921985815602837</v>
      </c>
      <c r="H448" s="58">
        <f t="shared" si="191"/>
        <v>62.027922077922071</v>
      </c>
      <c r="I448" s="58">
        <f t="shared" si="192"/>
        <v>56.791798785629943</v>
      </c>
      <c r="J448" s="89">
        <v>779</v>
      </c>
      <c r="K448" s="59">
        <f t="shared" si="193"/>
        <v>0.19768934531450577</v>
      </c>
      <c r="L448" s="69">
        <v>1253.71</v>
      </c>
      <c r="M448" s="89">
        <v>68970</v>
      </c>
      <c r="N448" s="56">
        <v>50</v>
      </c>
      <c r="O448" s="70">
        <v>3287.3</v>
      </c>
      <c r="P448" s="61">
        <f t="shared" si="194"/>
        <v>0.38137985580871842</v>
      </c>
      <c r="Q448" s="62">
        <f t="shared" si="195"/>
        <v>2.6220577326494965</v>
      </c>
      <c r="R448" s="61">
        <f t="shared" si="196"/>
        <v>0.13124692482438785</v>
      </c>
      <c r="S448" s="59">
        <f t="shared" si="197"/>
        <v>0.34413701412225334</v>
      </c>
      <c r="T448" s="71">
        <f t="shared" ref="T448:T453" si="325">D448-O448</f>
        <v>6264.9999999999991</v>
      </c>
      <c r="U448" s="64">
        <f t="shared" si="199"/>
        <v>25.074200000000001</v>
      </c>
      <c r="V448" s="65"/>
      <c r="W448" s="65"/>
      <c r="X448" s="65"/>
      <c r="Y448" s="65"/>
      <c r="Z448" s="66"/>
    </row>
    <row r="449" spans="1:26" ht="14" outlineLevel="1" x14ac:dyDescent="0.2">
      <c r="A449" s="67">
        <f t="shared" si="320"/>
        <v>0</v>
      </c>
      <c r="B449" s="68"/>
      <c r="C449" s="54" t="s">
        <v>35</v>
      </c>
      <c r="D449" s="75">
        <v>8832.7999999999993</v>
      </c>
      <c r="E449" s="56">
        <v>144</v>
      </c>
      <c r="F449" s="56">
        <v>130</v>
      </c>
      <c r="G449" s="57">
        <f t="shared" si="190"/>
        <v>1.1076923076923078</v>
      </c>
      <c r="H449" s="58">
        <f t="shared" si="191"/>
        <v>61.338888888888881</v>
      </c>
      <c r="I449" s="58">
        <f t="shared" si="192"/>
        <v>55.375385802469125</v>
      </c>
      <c r="J449" s="89">
        <v>533</v>
      </c>
      <c r="K449" s="59">
        <f t="shared" si="193"/>
        <v>0.27016885553470921</v>
      </c>
      <c r="L449" s="75">
        <v>1121.26</v>
      </c>
      <c r="M449" s="89">
        <v>175089</v>
      </c>
      <c r="N449" s="56">
        <v>35</v>
      </c>
      <c r="O449" s="76">
        <v>2258.15</v>
      </c>
      <c r="P449" s="61">
        <f t="shared" si="194"/>
        <v>0.49653920244447886</v>
      </c>
      <c r="Q449" s="62">
        <f t="shared" si="195"/>
        <v>2.0139396750084728</v>
      </c>
      <c r="R449" s="61">
        <f t="shared" si="196"/>
        <v>0.12694275880807898</v>
      </c>
      <c r="S449" s="59">
        <f t="shared" si="197"/>
        <v>0.25565505841862152</v>
      </c>
      <c r="T449" s="77">
        <f t="shared" si="325"/>
        <v>6574.65</v>
      </c>
      <c r="U449" s="64">
        <f t="shared" si="199"/>
        <v>32.036000000000001</v>
      </c>
      <c r="V449" s="65"/>
      <c r="W449" s="65"/>
      <c r="X449" s="65"/>
      <c r="Y449" s="65"/>
      <c r="Z449" s="66"/>
    </row>
    <row r="450" spans="1:26" ht="14" outlineLevel="1" x14ac:dyDescent="0.2">
      <c r="A450" s="67"/>
      <c r="B450" s="68"/>
      <c r="C450" s="54" t="s">
        <v>36</v>
      </c>
      <c r="D450" s="78">
        <v>30907</v>
      </c>
      <c r="E450" s="56">
        <v>517</v>
      </c>
      <c r="F450" s="56">
        <v>471</v>
      </c>
      <c r="G450" s="57">
        <f t="shared" si="190"/>
        <v>1.0976645435244161</v>
      </c>
      <c r="H450" s="58">
        <f t="shared" si="191"/>
        <v>59.781431334622823</v>
      </c>
      <c r="I450" s="58">
        <f t="shared" si="192"/>
        <v>54.4623871539794</v>
      </c>
      <c r="J450" s="89">
        <v>1923</v>
      </c>
      <c r="K450" s="59">
        <f t="shared" si="193"/>
        <v>0.26885075403016123</v>
      </c>
      <c r="L450" s="78">
        <v>4680.9799999999996</v>
      </c>
      <c r="M450" s="89">
        <v>331557</v>
      </c>
      <c r="N450" s="56">
        <v>163</v>
      </c>
      <c r="O450" s="79">
        <v>10569.9</v>
      </c>
      <c r="P450" s="61">
        <f t="shared" si="194"/>
        <v>0.44285944048666492</v>
      </c>
      <c r="Q450" s="62">
        <f t="shared" si="195"/>
        <v>2.2580528009092116</v>
      </c>
      <c r="R450" s="61">
        <f t="shared" si="196"/>
        <v>0.15145371598666968</v>
      </c>
      <c r="S450" s="59">
        <f t="shared" si="197"/>
        <v>0.34199048759180767</v>
      </c>
      <c r="T450" s="80">
        <f t="shared" si="325"/>
        <v>20337.099999999999</v>
      </c>
      <c r="U450" s="64">
        <f t="shared" si="199"/>
        <v>28.71766871165644</v>
      </c>
      <c r="V450" s="65"/>
      <c r="W450" s="65"/>
      <c r="X450" s="65"/>
      <c r="Y450" s="65"/>
      <c r="Z450" s="66"/>
    </row>
    <row r="451" spans="1:26" ht="14" outlineLevel="1" x14ac:dyDescent="0.2">
      <c r="A451" s="81"/>
      <c r="B451" s="82"/>
      <c r="C451" s="83" t="s">
        <v>39</v>
      </c>
      <c r="D451" s="90">
        <v>497</v>
      </c>
      <c r="E451" s="56">
        <v>8</v>
      </c>
      <c r="F451" s="56">
        <v>7</v>
      </c>
      <c r="G451" s="57">
        <f t="shared" si="190"/>
        <v>1.1428571428571428</v>
      </c>
      <c r="H451" s="58">
        <f t="shared" si="191"/>
        <v>62.125</v>
      </c>
      <c r="I451" s="58">
        <f t="shared" si="192"/>
        <v>54.359375</v>
      </c>
      <c r="J451" s="89">
        <v>153</v>
      </c>
      <c r="K451" s="59">
        <f t="shared" si="193"/>
        <v>5.2287581699346407E-2</v>
      </c>
      <c r="L451" s="90">
        <v>45.68</v>
      </c>
      <c r="M451" s="89">
        <v>23168</v>
      </c>
      <c r="N451" s="56">
        <v>4</v>
      </c>
      <c r="O451" s="91">
        <v>246.5</v>
      </c>
      <c r="P451" s="61">
        <f t="shared" si="194"/>
        <v>0.18531440162271806</v>
      </c>
      <c r="Q451" s="62">
        <f t="shared" si="195"/>
        <v>5.3962346760070057</v>
      </c>
      <c r="R451" s="61">
        <f t="shared" si="196"/>
        <v>9.1911468812877262E-2</v>
      </c>
      <c r="S451" s="59">
        <f t="shared" si="197"/>
        <v>0.49597585513078468</v>
      </c>
      <c r="T451" s="63">
        <f t="shared" si="325"/>
        <v>250.5</v>
      </c>
      <c r="U451" s="64">
        <f t="shared" si="199"/>
        <v>11.42</v>
      </c>
      <c r="V451" s="84"/>
      <c r="W451" s="84"/>
      <c r="X451" s="84"/>
      <c r="Y451" s="85"/>
      <c r="Z451" s="86"/>
    </row>
    <row r="452" spans="1:26" ht="14" outlineLevel="1" x14ac:dyDescent="0.2">
      <c r="A452" s="67"/>
      <c r="B452" s="92"/>
      <c r="C452" s="54" t="s">
        <v>40</v>
      </c>
      <c r="D452" s="93">
        <v>29.95</v>
      </c>
      <c r="E452" s="56">
        <v>1</v>
      </c>
      <c r="F452" s="56">
        <v>1</v>
      </c>
      <c r="G452" s="57">
        <f t="shared" si="190"/>
        <v>1</v>
      </c>
      <c r="H452" s="58">
        <f t="shared" si="191"/>
        <v>29.95</v>
      </c>
      <c r="I452" s="58">
        <f t="shared" si="192"/>
        <v>29.95</v>
      </c>
      <c r="J452" s="89">
        <v>26</v>
      </c>
      <c r="K452" s="59">
        <f t="shared" si="193"/>
        <v>3.8461538461538464E-2</v>
      </c>
      <c r="L452" s="93">
        <v>10.41</v>
      </c>
      <c r="M452" s="89">
        <v>2498</v>
      </c>
      <c r="N452" s="56">
        <v>0</v>
      </c>
      <c r="O452" s="94">
        <v>0</v>
      </c>
      <c r="P452" s="61" t="e">
        <f t="shared" si="194"/>
        <v>#DIV/0!</v>
      </c>
      <c r="Q452" s="62">
        <f t="shared" si="195"/>
        <v>0</v>
      </c>
      <c r="R452" s="61">
        <f t="shared" si="196"/>
        <v>0.34757929883138566</v>
      </c>
      <c r="S452" s="59">
        <f t="shared" si="197"/>
        <v>0</v>
      </c>
      <c r="T452" s="63">
        <f t="shared" si="325"/>
        <v>29.95</v>
      </c>
      <c r="U452" s="64" t="e">
        <f t="shared" si="199"/>
        <v>#DIV/0!</v>
      </c>
      <c r="V452" s="65"/>
      <c r="W452" s="65"/>
      <c r="X452" s="65"/>
      <c r="Y452" s="65"/>
      <c r="Z452" s="66"/>
    </row>
    <row r="453" spans="1:26" ht="14" outlineLevel="1" x14ac:dyDescent="0.2">
      <c r="A453" s="52" t="str">
        <f t="shared" ref="A453:A456" si="326">IFERROR(IF(B453&gt;0,MONTH(B453)&amp;"-"&amp;YEAR(B453),B453),)</f>
        <v>12-2025</v>
      </c>
      <c r="B453" s="53">
        <v>46004</v>
      </c>
      <c r="C453" s="54" t="s">
        <v>41</v>
      </c>
      <c r="D453" s="72">
        <v>0</v>
      </c>
      <c r="E453" s="56">
        <v>0</v>
      </c>
      <c r="F453" s="56">
        <v>0</v>
      </c>
      <c r="G453" s="57" t="e">
        <f t="shared" si="190"/>
        <v>#DIV/0!</v>
      </c>
      <c r="H453" s="58" t="e">
        <f t="shared" si="191"/>
        <v>#DIV/0!</v>
      </c>
      <c r="I453" s="58" t="e">
        <f t="shared" si="192"/>
        <v>#DIV/0!</v>
      </c>
      <c r="J453" s="89">
        <v>14</v>
      </c>
      <c r="K453" s="59">
        <f t="shared" si="193"/>
        <v>0</v>
      </c>
      <c r="L453" s="72">
        <v>0</v>
      </c>
      <c r="M453" s="89">
        <v>0</v>
      </c>
      <c r="N453" s="56">
        <v>0</v>
      </c>
      <c r="O453" s="72">
        <v>0</v>
      </c>
      <c r="P453" s="61" t="e">
        <f t="shared" si="194"/>
        <v>#DIV/0!</v>
      </c>
      <c r="Q453" s="62" t="e">
        <f t="shared" si="195"/>
        <v>#DIV/0!</v>
      </c>
      <c r="R453" s="61" t="e">
        <f t="shared" si="196"/>
        <v>#DIV/0!</v>
      </c>
      <c r="S453" s="59" t="e">
        <f t="shared" si="197"/>
        <v>#DIV/0!</v>
      </c>
      <c r="T453" s="74">
        <f t="shared" si="325"/>
        <v>0</v>
      </c>
      <c r="U453" s="64" t="e">
        <f t="shared" si="199"/>
        <v>#DIV/0!</v>
      </c>
      <c r="V453" s="65"/>
      <c r="W453" s="65"/>
      <c r="X453" s="65"/>
      <c r="Y453" s="65"/>
      <c r="Z453" s="66"/>
    </row>
    <row r="454" spans="1:26" ht="14" x14ac:dyDescent="0.2">
      <c r="A454" s="67">
        <f t="shared" si="326"/>
        <v>0</v>
      </c>
      <c r="B454" s="95" t="s">
        <v>102</v>
      </c>
      <c r="C454" s="96"/>
      <c r="D454" s="97">
        <f t="shared" ref="D454:F454" si="327">SUM(D448:D453)</f>
        <v>49819.049999999996</v>
      </c>
      <c r="E454" s="98">
        <f t="shared" si="327"/>
        <v>824</v>
      </c>
      <c r="F454" s="98">
        <f t="shared" si="327"/>
        <v>750</v>
      </c>
      <c r="G454" s="99">
        <f t="shared" si="190"/>
        <v>1.0986666666666667</v>
      </c>
      <c r="H454" s="100">
        <f t="shared" si="191"/>
        <v>60.460012135922327</v>
      </c>
      <c r="I454" s="100">
        <f t="shared" si="192"/>
        <v>55.030350851871049</v>
      </c>
      <c r="J454" s="101">
        <f>SUM(J448:J453)</f>
        <v>3428</v>
      </c>
      <c r="K454" s="102">
        <f t="shared" si="193"/>
        <v>0.24037339556592766</v>
      </c>
      <c r="L454" s="97">
        <f t="shared" ref="L454:O454" si="328">SUM(L448:L453)</f>
        <v>7112.04</v>
      </c>
      <c r="M454" s="101">
        <f t="shared" si="328"/>
        <v>601282</v>
      </c>
      <c r="N454" s="98">
        <f t="shared" si="328"/>
        <v>252</v>
      </c>
      <c r="O454" s="103">
        <f t="shared" si="328"/>
        <v>16361.85</v>
      </c>
      <c r="P454" s="104">
        <f t="shared" si="194"/>
        <v>0.43467211837292236</v>
      </c>
      <c r="Q454" s="105">
        <f t="shared" si="195"/>
        <v>2.300584642381089</v>
      </c>
      <c r="R454" s="104">
        <f t="shared" si="196"/>
        <v>0.1427574391723648</v>
      </c>
      <c r="S454" s="102">
        <f t="shared" si="197"/>
        <v>0.32842557214559492</v>
      </c>
      <c r="T454" s="106">
        <f>SUM(T448:T453)</f>
        <v>33457.199999999997</v>
      </c>
      <c r="U454" s="107">
        <f t="shared" si="199"/>
        <v>28.222380952380952</v>
      </c>
      <c r="V454" s="114">
        <f t="shared" ref="V454:W454" si="329">IFERROR((D454-D441)/D454,)</f>
        <v>2.5464154776134805E-2</v>
      </c>
      <c r="W454" s="114">
        <f t="shared" si="329"/>
        <v>2.4271844660194174E-2</v>
      </c>
      <c r="X454" s="109">
        <f t="shared" ref="X454:Y454" si="330">IFERROR((D454-#REF!)/D454,)</f>
        <v>0</v>
      </c>
      <c r="Y454" s="109">
        <f t="shared" si="330"/>
        <v>0</v>
      </c>
      <c r="Z454" s="67"/>
    </row>
    <row r="455" spans="1:26" ht="14" outlineLevel="1" x14ac:dyDescent="0.2">
      <c r="A455" s="52" t="str">
        <f t="shared" si="326"/>
        <v>12-2025</v>
      </c>
      <c r="B455" s="53">
        <v>46005</v>
      </c>
      <c r="C455" s="54" t="s">
        <v>33</v>
      </c>
      <c r="D455" s="69">
        <v>10081.950000000001</v>
      </c>
      <c r="E455" s="56">
        <v>161</v>
      </c>
      <c r="F455" s="56">
        <v>148</v>
      </c>
      <c r="G455" s="57">
        <f t="shared" si="190"/>
        <v>1.0878378378378379</v>
      </c>
      <c r="H455" s="58">
        <f t="shared" si="191"/>
        <v>62.620807453416155</v>
      </c>
      <c r="I455" s="58">
        <f t="shared" si="192"/>
        <v>57.564468963388755</v>
      </c>
      <c r="J455" s="89">
        <v>891</v>
      </c>
      <c r="K455" s="59">
        <f t="shared" si="193"/>
        <v>0.18069584736251404</v>
      </c>
      <c r="L455" s="69">
        <v>1104.24</v>
      </c>
      <c r="M455" s="89">
        <v>54382</v>
      </c>
      <c r="N455" s="56">
        <v>36</v>
      </c>
      <c r="O455" s="70">
        <v>2308.15</v>
      </c>
      <c r="P455" s="61">
        <f t="shared" si="194"/>
        <v>0.47840911552542076</v>
      </c>
      <c r="Q455" s="62">
        <f t="shared" si="195"/>
        <v>2.0902611751068609</v>
      </c>
      <c r="R455" s="61">
        <f t="shared" si="196"/>
        <v>0.10952643089878446</v>
      </c>
      <c r="S455" s="59">
        <f t="shared" si="197"/>
        <v>0.22893884615575358</v>
      </c>
      <c r="T455" s="71">
        <f t="shared" ref="T455:T460" si="331">D455-O455</f>
        <v>7773.8000000000011</v>
      </c>
      <c r="U455" s="64">
        <f t="shared" si="199"/>
        <v>30.673333333333332</v>
      </c>
      <c r="V455" s="65"/>
      <c r="W455" s="65"/>
      <c r="X455" s="65"/>
      <c r="Y455" s="65"/>
      <c r="Z455" s="66"/>
    </row>
    <row r="456" spans="1:26" ht="14" outlineLevel="1" x14ac:dyDescent="0.2">
      <c r="A456" s="67">
        <f t="shared" si="326"/>
        <v>0</v>
      </c>
      <c r="B456" s="68"/>
      <c r="C456" s="54" t="s">
        <v>35</v>
      </c>
      <c r="D456" s="75">
        <v>9382.4</v>
      </c>
      <c r="E456" s="56">
        <v>152</v>
      </c>
      <c r="F456" s="56">
        <v>131</v>
      </c>
      <c r="G456" s="57">
        <f t="shared" si="190"/>
        <v>1.1603053435114503</v>
      </c>
      <c r="H456" s="58">
        <f t="shared" si="191"/>
        <v>61.726315789473681</v>
      </c>
      <c r="I456" s="58">
        <f t="shared" si="192"/>
        <v>53.198337950138502</v>
      </c>
      <c r="J456" s="89">
        <v>550</v>
      </c>
      <c r="K456" s="59">
        <f t="shared" si="193"/>
        <v>0.27636363636363637</v>
      </c>
      <c r="L456" s="75">
        <v>1102.71</v>
      </c>
      <c r="M456" s="89">
        <v>190310</v>
      </c>
      <c r="N456" s="56">
        <v>46</v>
      </c>
      <c r="O456" s="76">
        <v>3472.3</v>
      </c>
      <c r="P456" s="61">
        <f t="shared" si="194"/>
        <v>0.31757336635659361</v>
      </c>
      <c r="Q456" s="62">
        <f t="shared" si="195"/>
        <v>3.1488786716362416</v>
      </c>
      <c r="R456" s="61">
        <f t="shared" si="196"/>
        <v>0.11752962994542974</v>
      </c>
      <c r="S456" s="59">
        <f t="shared" si="197"/>
        <v>0.3700865450204639</v>
      </c>
      <c r="T456" s="77">
        <f t="shared" si="331"/>
        <v>5910.0999999999995</v>
      </c>
      <c r="U456" s="64">
        <f t="shared" si="199"/>
        <v>23.971956521739131</v>
      </c>
      <c r="V456" s="65"/>
      <c r="W456" s="65"/>
      <c r="X456" s="65"/>
      <c r="Y456" s="65"/>
      <c r="Z456" s="66"/>
    </row>
    <row r="457" spans="1:26" ht="14" outlineLevel="1" x14ac:dyDescent="0.2">
      <c r="A457" s="67"/>
      <c r="B457" s="68"/>
      <c r="C457" s="54" t="s">
        <v>36</v>
      </c>
      <c r="D457" s="78">
        <v>25338</v>
      </c>
      <c r="E457" s="56">
        <v>420</v>
      </c>
      <c r="F457" s="56">
        <v>380</v>
      </c>
      <c r="G457" s="57">
        <f t="shared" si="190"/>
        <v>1.1052631578947369</v>
      </c>
      <c r="H457" s="58">
        <f t="shared" si="191"/>
        <v>60.328571428571429</v>
      </c>
      <c r="I457" s="58">
        <f t="shared" si="192"/>
        <v>54.58299319727891</v>
      </c>
      <c r="J457" s="89">
        <v>1680</v>
      </c>
      <c r="K457" s="59">
        <f t="shared" si="193"/>
        <v>0.25</v>
      </c>
      <c r="L457" s="78">
        <v>3870.89</v>
      </c>
      <c r="M457" s="89">
        <v>283440</v>
      </c>
      <c r="N457" s="56">
        <v>130</v>
      </c>
      <c r="O457" s="79">
        <v>8274</v>
      </c>
      <c r="P457" s="61">
        <f t="shared" si="194"/>
        <v>0.46783780517283052</v>
      </c>
      <c r="Q457" s="62">
        <f t="shared" si="195"/>
        <v>2.1374929279829704</v>
      </c>
      <c r="R457" s="61">
        <f t="shared" si="196"/>
        <v>0.15277014760438867</v>
      </c>
      <c r="S457" s="59">
        <f t="shared" si="197"/>
        <v>0.32654511011129528</v>
      </c>
      <c r="T457" s="80">
        <f t="shared" si="331"/>
        <v>17064</v>
      </c>
      <c r="U457" s="64">
        <f t="shared" si="199"/>
        <v>29.776076923076921</v>
      </c>
      <c r="V457" s="65"/>
      <c r="W457" s="65"/>
      <c r="X457" s="65"/>
      <c r="Y457" s="65"/>
      <c r="Z457" s="66"/>
    </row>
    <row r="458" spans="1:26" ht="14" outlineLevel="1" x14ac:dyDescent="0.2">
      <c r="A458" s="81"/>
      <c r="B458" s="82"/>
      <c r="C458" s="83" t="s">
        <v>39</v>
      </c>
      <c r="D458" s="90">
        <v>441.5</v>
      </c>
      <c r="E458" s="56">
        <v>7</v>
      </c>
      <c r="F458" s="56">
        <v>7</v>
      </c>
      <c r="G458" s="57">
        <f t="shared" si="190"/>
        <v>1</v>
      </c>
      <c r="H458" s="58">
        <f t="shared" si="191"/>
        <v>63.071428571428569</v>
      </c>
      <c r="I458" s="58">
        <f t="shared" si="192"/>
        <v>63.071428571428569</v>
      </c>
      <c r="J458" s="89">
        <v>371</v>
      </c>
      <c r="K458" s="59">
        <f t="shared" si="193"/>
        <v>1.8867924528301886E-2</v>
      </c>
      <c r="L458" s="90">
        <v>78.64</v>
      </c>
      <c r="M458" s="89">
        <v>163445</v>
      </c>
      <c r="N458" s="56">
        <v>8</v>
      </c>
      <c r="O458" s="91">
        <v>474</v>
      </c>
      <c r="P458" s="61">
        <f t="shared" si="194"/>
        <v>0.16590717299578059</v>
      </c>
      <c r="Q458" s="62">
        <f t="shared" si="195"/>
        <v>6.0274669379450661</v>
      </c>
      <c r="R458" s="61">
        <f t="shared" si="196"/>
        <v>0.17812004530011324</v>
      </c>
      <c r="S458" s="59">
        <f t="shared" si="197"/>
        <v>1.0736126840317102</v>
      </c>
      <c r="T458" s="63">
        <f t="shared" si="331"/>
        <v>-32.5</v>
      </c>
      <c r="U458" s="64">
        <f t="shared" si="199"/>
        <v>9.83</v>
      </c>
      <c r="V458" s="84"/>
      <c r="W458" s="84"/>
      <c r="X458" s="84"/>
      <c r="Y458" s="85"/>
      <c r="Z458" s="86"/>
    </row>
    <row r="459" spans="1:26" ht="14" outlineLevel="1" x14ac:dyDescent="0.2">
      <c r="A459" s="67"/>
      <c r="B459" s="92"/>
      <c r="C459" s="54" t="s">
        <v>40</v>
      </c>
      <c r="D459" s="93">
        <v>89.85</v>
      </c>
      <c r="E459" s="56">
        <v>3</v>
      </c>
      <c r="F459" s="56">
        <v>3</v>
      </c>
      <c r="G459" s="57">
        <f t="shared" si="190"/>
        <v>1</v>
      </c>
      <c r="H459" s="58">
        <f t="shared" si="191"/>
        <v>29.95</v>
      </c>
      <c r="I459" s="58">
        <f t="shared" si="192"/>
        <v>29.95</v>
      </c>
      <c r="J459" s="89">
        <v>11</v>
      </c>
      <c r="K459" s="59">
        <f t="shared" si="193"/>
        <v>0.27272727272727271</v>
      </c>
      <c r="L459" s="93">
        <v>0</v>
      </c>
      <c r="M459" s="89">
        <v>2660</v>
      </c>
      <c r="N459" s="56">
        <v>0</v>
      </c>
      <c r="O459" s="94">
        <v>0</v>
      </c>
      <c r="P459" s="61" t="e">
        <f t="shared" si="194"/>
        <v>#DIV/0!</v>
      </c>
      <c r="Q459" s="62" t="e">
        <f t="shared" si="195"/>
        <v>#DIV/0!</v>
      </c>
      <c r="R459" s="61">
        <f t="shared" si="196"/>
        <v>0</v>
      </c>
      <c r="S459" s="59">
        <f t="shared" si="197"/>
        <v>0</v>
      </c>
      <c r="T459" s="63">
        <f t="shared" si="331"/>
        <v>89.85</v>
      </c>
      <c r="U459" s="64" t="e">
        <f t="shared" si="199"/>
        <v>#DIV/0!</v>
      </c>
      <c r="V459" s="65"/>
      <c r="W459" s="65"/>
      <c r="X459" s="65"/>
      <c r="Y459" s="65"/>
      <c r="Z459" s="66"/>
    </row>
    <row r="460" spans="1:26" ht="14" outlineLevel="1" x14ac:dyDescent="0.2">
      <c r="A460" s="52" t="str">
        <f t="shared" ref="A460:A463" si="332">IFERROR(IF(B460&gt;0,MONTH(B460)&amp;"-"&amp;YEAR(B460),B460),)</f>
        <v>12-2025</v>
      </c>
      <c r="B460" s="53">
        <v>46011</v>
      </c>
      <c r="C460" s="54" t="s">
        <v>41</v>
      </c>
      <c r="D460" s="72">
        <v>0</v>
      </c>
      <c r="E460" s="56">
        <v>0</v>
      </c>
      <c r="F460" s="56">
        <v>0</v>
      </c>
      <c r="G460" s="57" t="e">
        <f t="shared" si="190"/>
        <v>#DIV/0!</v>
      </c>
      <c r="H460" s="58" t="e">
        <f t="shared" si="191"/>
        <v>#DIV/0!</v>
      </c>
      <c r="I460" s="58" t="e">
        <f t="shared" si="192"/>
        <v>#DIV/0!</v>
      </c>
      <c r="J460" s="89">
        <v>12</v>
      </c>
      <c r="K460" s="59">
        <f t="shared" si="193"/>
        <v>0</v>
      </c>
      <c r="L460" s="72">
        <v>0</v>
      </c>
      <c r="M460" s="89">
        <v>0</v>
      </c>
      <c r="N460" s="56">
        <v>0</v>
      </c>
      <c r="O460" s="72">
        <v>0</v>
      </c>
      <c r="P460" s="61" t="e">
        <f t="shared" si="194"/>
        <v>#DIV/0!</v>
      </c>
      <c r="Q460" s="62" t="e">
        <f t="shared" si="195"/>
        <v>#DIV/0!</v>
      </c>
      <c r="R460" s="61" t="e">
        <f t="shared" si="196"/>
        <v>#DIV/0!</v>
      </c>
      <c r="S460" s="59" t="e">
        <f t="shared" si="197"/>
        <v>#DIV/0!</v>
      </c>
      <c r="T460" s="74">
        <f t="shared" si="331"/>
        <v>0</v>
      </c>
      <c r="U460" s="64" t="e">
        <f t="shared" si="199"/>
        <v>#DIV/0!</v>
      </c>
      <c r="V460" s="65"/>
      <c r="W460" s="65"/>
      <c r="X460" s="65"/>
      <c r="Y460" s="65"/>
      <c r="Z460" s="66"/>
    </row>
    <row r="461" spans="1:26" ht="14" x14ac:dyDescent="0.2">
      <c r="A461" s="67">
        <f t="shared" si="332"/>
        <v>0</v>
      </c>
      <c r="B461" s="95" t="s">
        <v>42</v>
      </c>
      <c r="C461" s="96"/>
      <c r="D461" s="97">
        <f t="shared" ref="D461:F461" si="333">SUM(D455:D460)</f>
        <v>45333.7</v>
      </c>
      <c r="E461" s="98">
        <f t="shared" si="333"/>
        <v>743</v>
      </c>
      <c r="F461" s="98">
        <f t="shared" si="333"/>
        <v>669</v>
      </c>
      <c r="G461" s="99">
        <f t="shared" si="190"/>
        <v>1.1106128550074739</v>
      </c>
      <c r="H461" s="100">
        <f t="shared" si="191"/>
        <v>61.014401076716013</v>
      </c>
      <c r="I461" s="100">
        <f t="shared" si="192"/>
        <v>54.937596662615093</v>
      </c>
      <c r="J461" s="101">
        <f>SUM(J455:J460)</f>
        <v>3515</v>
      </c>
      <c r="K461" s="102">
        <f t="shared" si="193"/>
        <v>0.21137980085348507</v>
      </c>
      <c r="L461" s="97">
        <f t="shared" ref="L461:O461" si="334">SUM(L455:L460)</f>
        <v>6156.4800000000005</v>
      </c>
      <c r="M461" s="101">
        <f t="shared" si="334"/>
        <v>694237</v>
      </c>
      <c r="N461" s="98">
        <f t="shared" si="334"/>
        <v>220</v>
      </c>
      <c r="O461" s="103">
        <f t="shared" si="334"/>
        <v>14528.45</v>
      </c>
      <c r="P461" s="104">
        <f t="shared" si="194"/>
        <v>0.42375339420240976</v>
      </c>
      <c r="Q461" s="105">
        <f t="shared" si="195"/>
        <v>2.3598631035916626</v>
      </c>
      <c r="R461" s="104">
        <f t="shared" si="196"/>
        <v>0.13580360747082196</v>
      </c>
      <c r="S461" s="102">
        <f t="shared" si="197"/>
        <v>0.32047792260503777</v>
      </c>
      <c r="T461" s="106">
        <f>SUM(T455:T460)</f>
        <v>30805.25</v>
      </c>
      <c r="U461" s="107">
        <f t="shared" si="199"/>
        <v>27.984000000000002</v>
      </c>
      <c r="V461" s="108">
        <f t="shared" ref="V461:W461" si="335">IFERROR((D461-D441)/D461,)</f>
        <v>-7.0957146670137236E-2</v>
      </c>
      <c r="W461" s="108">
        <f t="shared" si="335"/>
        <v>-8.2099596231493946E-2</v>
      </c>
      <c r="X461" s="109">
        <f t="shared" ref="X461:Y461" si="336">IFERROR((D461-#REF!)/D461,)</f>
        <v>0</v>
      </c>
      <c r="Y461" s="109">
        <f t="shared" si="336"/>
        <v>0</v>
      </c>
      <c r="Z461" s="67"/>
    </row>
    <row r="462" spans="1:26" ht="14" outlineLevel="1" x14ac:dyDescent="0.2">
      <c r="A462" s="52" t="str">
        <f t="shared" si="332"/>
        <v>12-2025</v>
      </c>
      <c r="B462" s="53">
        <v>46012</v>
      </c>
      <c r="C462" s="54" t="s">
        <v>33</v>
      </c>
      <c r="D462" s="69">
        <v>8223.4500000000007</v>
      </c>
      <c r="E462" s="56">
        <v>131</v>
      </c>
      <c r="F462" s="56">
        <v>120</v>
      </c>
      <c r="G462" s="57">
        <f t="shared" si="190"/>
        <v>1.0916666666666666</v>
      </c>
      <c r="H462" s="58">
        <f t="shared" si="191"/>
        <v>62.774427480916039</v>
      </c>
      <c r="I462" s="58">
        <f t="shared" si="192"/>
        <v>57.503292348930728</v>
      </c>
      <c r="J462" s="89">
        <v>1241</v>
      </c>
      <c r="K462" s="59">
        <f t="shared" si="193"/>
        <v>0.10556003223207092</v>
      </c>
      <c r="L462" s="69">
        <v>824.36</v>
      </c>
      <c r="M462" s="89">
        <v>55737</v>
      </c>
      <c r="N462" s="56">
        <v>39</v>
      </c>
      <c r="O462" s="70">
        <v>2657.85</v>
      </c>
      <c r="P462" s="61">
        <f t="shared" si="194"/>
        <v>0.31016046804748199</v>
      </c>
      <c r="Q462" s="62">
        <f t="shared" si="195"/>
        <v>3.2241375127371534</v>
      </c>
      <c r="R462" s="61">
        <f t="shared" si="196"/>
        <v>0.10024503097848227</v>
      </c>
      <c r="S462" s="59">
        <f t="shared" si="197"/>
        <v>0.32320376484322272</v>
      </c>
      <c r="T462" s="71">
        <f t="shared" ref="T462:T467" si="337">D462-O462</f>
        <v>5565.6</v>
      </c>
      <c r="U462" s="64">
        <f t="shared" si="199"/>
        <v>21.137435897435896</v>
      </c>
      <c r="V462" s="65"/>
      <c r="W462" s="65"/>
      <c r="X462" s="65"/>
      <c r="Y462" s="65"/>
      <c r="Z462" s="66"/>
    </row>
    <row r="463" spans="1:26" ht="14" outlineLevel="1" x14ac:dyDescent="0.2">
      <c r="A463" s="67">
        <f t="shared" si="332"/>
        <v>0</v>
      </c>
      <c r="B463" s="68"/>
      <c r="C463" s="54" t="s">
        <v>35</v>
      </c>
      <c r="D463" s="75">
        <v>8962.7999999999993</v>
      </c>
      <c r="E463" s="56">
        <v>144</v>
      </c>
      <c r="F463" s="56">
        <v>130</v>
      </c>
      <c r="G463" s="57">
        <f t="shared" si="190"/>
        <v>1.1076923076923078</v>
      </c>
      <c r="H463" s="58">
        <f t="shared" si="191"/>
        <v>62.24166666666666</v>
      </c>
      <c r="I463" s="58">
        <f t="shared" si="192"/>
        <v>56.190393518518512</v>
      </c>
      <c r="J463" s="89">
        <v>662</v>
      </c>
      <c r="K463" s="59">
        <f t="shared" si="193"/>
        <v>0.2175226586102719</v>
      </c>
      <c r="L463" s="75">
        <v>1457.19</v>
      </c>
      <c r="M463" s="89">
        <v>162177</v>
      </c>
      <c r="N463" s="56">
        <v>44</v>
      </c>
      <c r="O463" s="76">
        <v>2932.65</v>
      </c>
      <c r="P463" s="61">
        <f t="shared" si="194"/>
        <v>0.49688506981740066</v>
      </c>
      <c r="Q463" s="62">
        <f t="shared" si="195"/>
        <v>2.0125378296584522</v>
      </c>
      <c r="R463" s="61">
        <f t="shared" si="196"/>
        <v>0.16258200562324276</v>
      </c>
      <c r="S463" s="59">
        <f t="shared" si="197"/>
        <v>0.32720243673851923</v>
      </c>
      <c r="T463" s="77">
        <f t="shared" si="337"/>
        <v>6030.15</v>
      </c>
      <c r="U463" s="64">
        <f t="shared" si="199"/>
        <v>33.117954545454545</v>
      </c>
      <c r="V463" s="65"/>
      <c r="W463" s="65"/>
      <c r="X463" s="65"/>
      <c r="Y463" s="65"/>
      <c r="Z463" s="66"/>
    </row>
    <row r="464" spans="1:26" ht="14" outlineLevel="1" x14ac:dyDescent="0.2">
      <c r="A464" s="67"/>
      <c r="B464" s="68"/>
      <c r="C464" s="54" t="s">
        <v>36</v>
      </c>
      <c r="D464" s="78">
        <v>25646</v>
      </c>
      <c r="E464" s="56">
        <v>425</v>
      </c>
      <c r="F464" s="56">
        <v>385</v>
      </c>
      <c r="G464" s="57">
        <f t="shared" si="190"/>
        <v>1.1038961038961039</v>
      </c>
      <c r="H464" s="58">
        <f t="shared" si="191"/>
        <v>60.343529411764706</v>
      </c>
      <c r="I464" s="58">
        <f t="shared" si="192"/>
        <v>54.664138408304495</v>
      </c>
      <c r="J464" s="89">
        <v>1761</v>
      </c>
      <c r="K464" s="59">
        <f t="shared" si="193"/>
        <v>0.24134014764338443</v>
      </c>
      <c r="L464" s="78">
        <v>3989.32</v>
      </c>
      <c r="M464" s="89">
        <v>279837</v>
      </c>
      <c r="N464" s="56">
        <v>133</v>
      </c>
      <c r="O464" s="79">
        <v>8602</v>
      </c>
      <c r="P464" s="61">
        <f t="shared" si="194"/>
        <v>0.46376656591490351</v>
      </c>
      <c r="Q464" s="62">
        <f t="shared" si="195"/>
        <v>2.1562572067420009</v>
      </c>
      <c r="R464" s="61">
        <f t="shared" si="196"/>
        <v>0.1555533026592841</v>
      </c>
      <c r="S464" s="59">
        <f t="shared" si="197"/>
        <v>0.33541292989160104</v>
      </c>
      <c r="T464" s="80">
        <f t="shared" si="337"/>
        <v>17044</v>
      </c>
      <c r="U464" s="64">
        <f t="shared" si="199"/>
        <v>29.994887218045115</v>
      </c>
      <c r="V464" s="65"/>
      <c r="W464" s="65"/>
      <c r="X464" s="65"/>
      <c r="Y464" s="65"/>
      <c r="Z464" s="66"/>
    </row>
    <row r="465" spans="1:26" ht="14" outlineLevel="1" x14ac:dyDescent="0.2">
      <c r="A465" s="81"/>
      <c r="B465" s="82"/>
      <c r="C465" s="83" t="s">
        <v>39</v>
      </c>
      <c r="D465" s="90">
        <v>837.5</v>
      </c>
      <c r="E465" s="56">
        <v>12</v>
      </c>
      <c r="F465" s="56">
        <v>12</v>
      </c>
      <c r="G465" s="57">
        <f t="shared" si="190"/>
        <v>1</v>
      </c>
      <c r="H465" s="58">
        <f t="shared" si="191"/>
        <v>69.791666666666671</v>
      </c>
      <c r="I465" s="58">
        <f t="shared" si="192"/>
        <v>69.791666666666671</v>
      </c>
      <c r="J465" s="56">
        <v>320</v>
      </c>
      <c r="K465" s="59">
        <f t="shared" si="193"/>
        <v>3.7499999999999999E-2</v>
      </c>
      <c r="L465" s="90">
        <v>117.62</v>
      </c>
      <c r="M465" s="89">
        <v>212075</v>
      </c>
      <c r="N465" s="56">
        <v>8</v>
      </c>
      <c r="O465" s="91">
        <v>478</v>
      </c>
      <c r="P465" s="61">
        <f t="shared" si="194"/>
        <v>0.24606694560669456</v>
      </c>
      <c r="Q465" s="62">
        <f t="shared" si="195"/>
        <v>4.0639347049821462</v>
      </c>
      <c r="R465" s="61">
        <f t="shared" si="196"/>
        <v>0.14044179104477614</v>
      </c>
      <c r="S465" s="59">
        <f t="shared" si="197"/>
        <v>0.5707462686567164</v>
      </c>
      <c r="T465" s="63">
        <f t="shared" si="337"/>
        <v>359.5</v>
      </c>
      <c r="U465" s="64">
        <f t="shared" si="199"/>
        <v>14.702500000000001</v>
      </c>
      <c r="V465" s="84"/>
      <c r="W465" s="84"/>
      <c r="X465" s="84"/>
      <c r="Y465" s="85"/>
      <c r="Z465" s="86"/>
    </row>
    <row r="466" spans="1:26" ht="14" outlineLevel="1" x14ac:dyDescent="0.2">
      <c r="C466" s="54" t="s">
        <v>40</v>
      </c>
      <c r="D466" s="93">
        <v>179.7</v>
      </c>
      <c r="E466" s="56">
        <v>6</v>
      </c>
      <c r="F466" s="56">
        <v>4</v>
      </c>
      <c r="G466" s="57">
        <f t="shared" si="190"/>
        <v>1.5</v>
      </c>
      <c r="H466" s="58">
        <f t="shared" si="191"/>
        <v>29.95</v>
      </c>
      <c r="I466" s="58">
        <f t="shared" si="192"/>
        <v>19.966666666666665</v>
      </c>
      <c r="J466" s="56">
        <v>11</v>
      </c>
      <c r="K466" s="59">
        <f t="shared" si="193"/>
        <v>0.54545454545454541</v>
      </c>
      <c r="L466" s="93">
        <v>4.4000000000000004</v>
      </c>
      <c r="M466" s="89">
        <v>3056</v>
      </c>
      <c r="N466" s="56">
        <v>0</v>
      </c>
      <c r="O466" s="94">
        <v>0</v>
      </c>
      <c r="P466" s="61" t="e">
        <f t="shared" si="194"/>
        <v>#DIV/0!</v>
      </c>
      <c r="Q466" s="62">
        <f t="shared" si="195"/>
        <v>0</v>
      </c>
      <c r="R466" s="61">
        <f t="shared" si="196"/>
        <v>2.4485253199777412E-2</v>
      </c>
      <c r="S466" s="59">
        <f t="shared" si="197"/>
        <v>0</v>
      </c>
      <c r="T466" s="63">
        <f t="shared" si="337"/>
        <v>179.7</v>
      </c>
      <c r="U466" s="64" t="e">
        <f t="shared" si="199"/>
        <v>#DIV/0!</v>
      </c>
      <c r="V466" s="65"/>
      <c r="W466" s="65"/>
      <c r="X466" s="65"/>
      <c r="Y466" s="65"/>
      <c r="Z466" s="66"/>
    </row>
    <row r="467" spans="1:26" ht="14" outlineLevel="1" x14ac:dyDescent="0.2">
      <c r="A467" s="7" t="str">
        <f t="shared" ref="A467:A470" si="338">IFERROR(IF(B467&gt;0,MONTH(B467)&amp;"-"&amp;YEAR(B467),B467),)</f>
        <v>12-2025</v>
      </c>
      <c r="B467" s="110">
        <v>46018</v>
      </c>
      <c r="C467" s="54" t="s">
        <v>41</v>
      </c>
      <c r="D467" s="72">
        <v>0</v>
      </c>
      <c r="E467" s="56">
        <v>0</v>
      </c>
      <c r="F467" s="56">
        <v>0</v>
      </c>
      <c r="G467" s="57" t="e">
        <f t="shared" si="190"/>
        <v>#DIV/0!</v>
      </c>
      <c r="H467" s="58" t="e">
        <f t="shared" si="191"/>
        <v>#DIV/0!</v>
      </c>
      <c r="I467" s="58" t="e">
        <f t="shared" si="192"/>
        <v>#DIV/0!</v>
      </c>
      <c r="J467" s="56">
        <v>9</v>
      </c>
      <c r="K467" s="59">
        <f t="shared" si="193"/>
        <v>0</v>
      </c>
      <c r="L467" s="72">
        <v>0</v>
      </c>
      <c r="M467" s="89">
        <v>0</v>
      </c>
      <c r="N467" s="56">
        <v>0</v>
      </c>
      <c r="O467" s="72">
        <v>0</v>
      </c>
      <c r="P467" s="61" t="e">
        <f t="shared" si="194"/>
        <v>#DIV/0!</v>
      </c>
      <c r="Q467" s="62" t="e">
        <f t="shared" si="195"/>
        <v>#DIV/0!</v>
      </c>
      <c r="R467" s="61" t="e">
        <f t="shared" si="196"/>
        <v>#DIV/0!</v>
      </c>
      <c r="S467" s="59" t="e">
        <f t="shared" si="197"/>
        <v>#DIV/0!</v>
      </c>
      <c r="T467" s="74">
        <f t="shared" si="337"/>
        <v>0</v>
      </c>
      <c r="U467" s="64" t="e">
        <f t="shared" si="199"/>
        <v>#DIV/0!</v>
      </c>
      <c r="V467" s="65"/>
      <c r="W467" s="65"/>
      <c r="X467" s="65"/>
      <c r="Y467" s="65"/>
      <c r="Z467" s="66"/>
    </row>
    <row r="468" spans="1:26" ht="14" x14ac:dyDescent="0.2">
      <c r="A468" s="7">
        <f t="shared" si="338"/>
        <v>0</v>
      </c>
      <c r="B468" s="38" t="s">
        <v>43</v>
      </c>
      <c r="C468" s="39"/>
      <c r="D468" s="40">
        <f t="shared" ref="D468:F468" si="339">SUM(D462:D467)</f>
        <v>43849.45</v>
      </c>
      <c r="E468" s="41">
        <f t="shared" si="339"/>
        <v>718</v>
      </c>
      <c r="F468" s="41">
        <f t="shared" si="339"/>
        <v>651</v>
      </c>
      <c r="G468" s="42">
        <f t="shared" si="190"/>
        <v>1.1029185867895546</v>
      </c>
      <c r="H468" s="43">
        <f t="shared" si="191"/>
        <v>61.071657381615594</v>
      </c>
      <c r="I468" s="43">
        <f t="shared" si="192"/>
        <v>55.372770132913303</v>
      </c>
      <c r="J468" s="111">
        <f>SUM(J462:J467)</f>
        <v>4004</v>
      </c>
      <c r="K468" s="44">
        <f t="shared" si="193"/>
        <v>0.17932067932067933</v>
      </c>
      <c r="L468" s="40">
        <f t="shared" ref="L468:O468" si="340">SUM(L462:L467)</f>
        <v>6392.89</v>
      </c>
      <c r="M468" s="111">
        <f t="shared" si="340"/>
        <v>712882</v>
      </c>
      <c r="N468" s="41">
        <f t="shared" si="340"/>
        <v>224</v>
      </c>
      <c r="O468" s="45">
        <f t="shared" si="340"/>
        <v>14670.5</v>
      </c>
      <c r="P468" s="46">
        <f t="shared" si="194"/>
        <v>0.43576497051906893</v>
      </c>
      <c r="Q468" s="47">
        <f t="shared" si="195"/>
        <v>2.2948150210624614</v>
      </c>
      <c r="R468" s="46">
        <f t="shared" si="196"/>
        <v>0.14579179442387535</v>
      </c>
      <c r="S468" s="44">
        <f t="shared" si="197"/>
        <v>0.33456519979155958</v>
      </c>
      <c r="T468" s="112">
        <f>SUM(T462:T467)</f>
        <v>29178.95</v>
      </c>
      <c r="U468" s="49">
        <f t="shared" si="199"/>
        <v>28.539687500000003</v>
      </c>
      <c r="V468" s="50">
        <f t="shared" ref="V468:W468" si="341">IFERROR((D468-D441)/D468,)</f>
        <v>-0.10720773008555411</v>
      </c>
      <c r="W468" s="50">
        <f t="shared" si="341"/>
        <v>-0.11977715877437325</v>
      </c>
      <c r="X468" s="51">
        <f t="shared" ref="X468:Y468" si="342">IFERROR((D468-#REF!)/D468, )</f>
        <v>0</v>
      </c>
      <c r="Y468" s="51">
        <f t="shared" si="342"/>
        <v>0</v>
      </c>
      <c r="Z468" s="10"/>
    </row>
    <row r="469" spans="1:26" ht="14" outlineLevel="1" x14ac:dyDescent="0.2">
      <c r="A469" s="52" t="str">
        <f t="shared" si="338"/>
        <v>12-2025</v>
      </c>
      <c r="B469" s="53">
        <v>46019</v>
      </c>
      <c r="C469" s="54" t="s">
        <v>33</v>
      </c>
      <c r="D469" s="69">
        <v>8862.9500000000007</v>
      </c>
      <c r="E469" s="56">
        <v>141</v>
      </c>
      <c r="F469" s="56">
        <v>128</v>
      </c>
      <c r="G469" s="57">
        <f t="shared" si="190"/>
        <v>1.1015625</v>
      </c>
      <c r="H469" s="58">
        <f t="shared" si="191"/>
        <v>62.85780141843972</v>
      </c>
      <c r="I469" s="58">
        <f t="shared" si="192"/>
        <v>57.062401287661594</v>
      </c>
      <c r="J469" s="89">
        <v>1698</v>
      </c>
      <c r="K469" s="59">
        <f t="shared" si="193"/>
        <v>8.3038869257950523E-2</v>
      </c>
      <c r="L469" s="69">
        <v>1068.02</v>
      </c>
      <c r="M469" s="89">
        <v>67128</v>
      </c>
      <c r="N469" s="56">
        <v>41</v>
      </c>
      <c r="O469" s="70">
        <v>2907.7</v>
      </c>
      <c r="P469" s="61">
        <f t="shared" si="194"/>
        <v>0.36730749389551881</v>
      </c>
      <c r="Q469" s="62">
        <f t="shared" si="195"/>
        <v>2.7225145596524407</v>
      </c>
      <c r="R469" s="61">
        <f t="shared" si="196"/>
        <v>0.12050389542985122</v>
      </c>
      <c r="S469" s="59">
        <f t="shared" si="197"/>
        <v>0.32807360980260519</v>
      </c>
      <c r="T469" s="71">
        <f t="shared" ref="T469:T474" si="343">D469-O469</f>
        <v>5955.2500000000009</v>
      </c>
      <c r="U469" s="64">
        <f t="shared" si="199"/>
        <v>26.049268292682925</v>
      </c>
      <c r="V469" s="65"/>
      <c r="W469" s="65"/>
      <c r="X469" s="65"/>
      <c r="Y469" s="65"/>
      <c r="Z469" s="66"/>
    </row>
    <row r="470" spans="1:26" ht="14" outlineLevel="1" x14ac:dyDescent="0.2">
      <c r="A470" s="67">
        <f t="shared" si="338"/>
        <v>0</v>
      </c>
      <c r="B470" s="68"/>
      <c r="C470" s="54" t="s">
        <v>35</v>
      </c>
      <c r="D470" s="75">
        <v>9462.2999999999993</v>
      </c>
      <c r="E470" s="56">
        <v>154</v>
      </c>
      <c r="F470" s="56">
        <v>145</v>
      </c>
      <c r="G470" s="57">
        <f t="shared" si="190"/>
        <v>1.0620689655172413</v>
      </c>
      <c r="H470" s="58">
        <f t="shared" si="191"/>
        <v>61.44350649350649</v>
      </c>
      <c r="I470" s="58">
        <f t="shared" si="192"/>
        <v>57.85265221791196</v>
      </c>
      <c r="J470" s="89">
        <v>794</v>
      </c>
      <c r="K470" s="59">
        <f t="shared" si="193"/>
        <v>0.19395465994962216</v>
      </c>
      <c r="L470" s="75">
        <v>1763.78</v>
      </c>
      <c r="M470" s="89">
        <v>253192</v>
      </c>
      <c r="N470" s="56">
        <v>57</v>
      </c>
      <c r="O470" s="76">
        <v>3547.05</v>
      </c>
      <c r="P470" s="61">
        <f t="shared" si="194"/>
        <v>0.49725264656545576</v>
      </c>
      <c r="Q470" s="62">
        <f t="shared" si="195"/>
        <v>2.011050130968715</v>
      </c>
      <c r="R470" s="61">
        <f t="shared" si="196"/>
        <v>0.18640076936896949</v>
      </c>
      <c r="S470" s="59">
        <f t="shared" si="197"/>
        <v>0.37486129165213539</v>
      </c>
      <c r="T470" s="77">
        <f t="shared" si="343"/>
        <v>5915.2499999999991</v>
      </c>
      <c r="U470" s="64">
        <f t="shared" si="199"/>
        <v>30.943508771929825</v>
      </c>
      <c r="V470" s="65"/>
      <c r="W470" s="65"/>
      <c r="X470" s="65"/>
      <c r="Y470" s="65"/>
      <c r="Z470" s="66"/>
    </row>
    <row r="471" spans="1:26" ht="14" outlineLevel="1" x14ac:dyDescent="0.2">
      <c r="A471" s="67"/>
      <c r="B471" s="68"/>
      <c r="C471" s="54" t="s">
        <v>36</v>
      </c>
      <c r="D471" s="78">
        <v>27699</v>
      </c>
      <c r="E471" s="56">
        <v>459</v>
      </c>
      <c r="F471" s="56">
        <v>421</v>
      </c>
      <c r="G471" s="57">
        <f t="shared" si="190"/>
        <v>1.0902612826603326</v>
      </c>
      <c r="H471" s="58">
        <f t="shared" si="191"/>
        <v>60.346405228758172</v>
      </c>
      <c r="I471" s="58">
        <f t="shared" si="192"/>
        <v>55.350406538795617</v>
      </c>
      <c r="J471" s="89">
        <v>2090</v>
      </c>
      <c r="K471" s="59">
        <f t="shared" si="193"/>
        <v>0.21961722488038277</v>
      </c>
      <c r="L471" s="78">
        <v>5124.41</v>
      </c>
      <c r="M471" s="89">
        <v>401020</v>
      </c>
      <c r="N471" s="56">
        <v>140</v>
      </c>
      <c r="O471" s="79">
        <v>9731.9500000000007</v>
      </c>
      <c r="P471" s="61">
        <f t="shared" si="194"/>
        <v>0.5265553152245952</v>
      </c>
      <c r="Q471" s="62">
        <f t="shared" si="195"/>
        <v>1.8991357053787659</v>
      </c>
      <c r="R471" s="61">
        <f t="shared" si="196"/>
        <v>0.18500342972670494</v>
      </c>
      <c r="S471" s="59">
        <f t="shared" si="197"/>
        <v>0.3513466190115167</v>
      </c>
      <c r="T471" s="80">
        <f t="shared" si="343"/>
        <v>17967.05</v>
      </c>
      <c r="U471" s="64">
        <f t="shared" si="199"/>
        <v>36.602928571428571</v>
      </c>
      <c r="V471" s="65"/>
      <c r="W471" s="65"/>
      <c r="X471" s="65"/>
      <c r="Y471" s="65"/>
      <c r="Z471" s="66"/>
    </row>
    <row r="472" spans="1:26" ht="14" outlineLevel="1" x14ac:dyDescent="0.2">
      <c r="A472" s="81"/>
      <c r="B472" s="82"/>
      <c r="C472" s="83" t="s">
        <v>39</v>
      </c>
      <c r="D472" s="90">
        <v>363.95</v>
      </c>
      <c r="E472" s="56">
        <v>9</v>
      </c>
      <c r="F472" s="56">
        <v>9</v>
      </c>
      <c r="G472" s="57">
        <f t="shared" si="190"/>
        <v>1</v>
      </c>
      <c r="H472" s="58">
        <f t="shared" si="191"/>
        <v>40.43888888888889</v>
      </c>
      <c r="I472" s="58">
        <f t="shared" si="192"/>
        <v>40.43888888888889</v>
      </c>
      <c r="J472" s="56">
        <v>234</v>
      </c>
      <c r="K472" s="59">
        <f t="shared" si="193"/>
        <v>3.8461538461538464E-2</v>
      </c>
      <c r="L472" s="90">
        <v>116.8</v>
      </c>
      <c r="M472" s="89">
        <v>69968</v>
      </c>
      <c r="N472" s="56">
        <v>7</v>
      </c>
      <c r="O472" s="91">
        <v>228.95</v>
      </c>
      <c r="P472" s="61">
        <f t="shared" si="194"/>
        <v>0.51015505568901509</v>
      </c>
      <c r="Q472" s="62">
        <f t="shared" si="195"/>
        <v>1.9601883561643836</v>
      </c>
      <c r="R472" s="61">
        <f t="shared" si="196"/>
        <v>0.32092320373677702</v>
      </c>
      <c r="S472" s="59">
        <f t="shared" si="197"/>
        <v>0.62906992718780053</v>
      </c>
      <c r="T472" s="63">
        <f t="shared" si="343"/>
        <v>135</v>
      </c>
      <c r="U472" s="64">
        <f t="shared" si="199"/>
        <v>16.685714285714287</v>
      </c>
      <c r="V472" s="84"/>
      <c r="W472" s="84"/>
      <c r="X472" s="84"/>
      <c r="Y472" s="85"/>
      <c r="Z472" s="86"/>
    </row>
    <row r="473" spans="1:26" ht="14" outlineLevel="1" x14ac:dyDescent="0.2">
      <c r="C473" s="54" t="s">
        <v>40</v>
      </c>
      <c r="D473" s="93">
        <v>59.9</v>
      </c>
      <c r="E473" s="56">
        <v>2</v>
      </c>
      <c r="F473" s="56">
        <v>2</v>
      </c>
      <c r="G473" s="57">
        <f t="shared" si="190"/>
        <v>1</v>
      </c>
      <c r="H473" s="58">
        <f t="shared" si="191"/>
        <v>29.95</v>
      </c>
      <c r="I473" s="58">
        <f t="shared" si="192"/>
        <v>29.95</v>
      </c>
      <c r="J473" s="56">
        <v>10</v>
      </c>
      <c r="K473" s="59">
        <f t="shared" si="193"/>
        <v>0.2</v>
      </c>
      <c r="L473" s="93">
        <v>3.38</v>
      </c>
      <c r="M473" s="89">
        <v>4046</v>
      </c>
      <c r="N473" s="56">
        <v>0</v>
      </c>
      <c r="O473" s="94">
        <v>0</v>
      </c>
      <c r="P473" s="61" t="e">
        <f t="shared" si="194"/>
        <v>#DIV/0!</v>
      </c>
      <c r="Q473" s="62">
        <f t="shared" si="195"/>
        <v>0</v>
      </c>
      <c r="R473" s="61">
        <f t="shared" si="196"/>
        <v>5.6427378964941571E-2</v>
      </c>
      <c r="S473" s="59">
        <f t="shared" si="197"/>
        <v>0</v>
      </c>
      <c r="T473" s="63">
        <f t="shared" si="343"/>
        <v>59.9</v>
      </c>
      <c r="U473" s="64" t="e">
        <f t="shared" si="199"/>
        <v>#DIV/0!</v>
      </c>
      <c r="V473" s="65"/>
      <c r="W473" s="65"/>
      <c r="X473" s="65"/>
      <c r="Y473" s="65"/>
      <c r="Z473" s="66"/>
    </row>
    <row r="474" spans="1:26" ht="14" outlineLevel="1" x14ac:dyDescent="0.2">
      <c r="A474" s="7" t="str">
        <f t="shared" ref="A474:A475" si="344">IFERROR(IF(B474&gt;0,MONTH(B474)&amp;"-"&amp;YEAR(B474),B474),)</f>
        <v>1-2026</v>
      </c>
      <c r="B474" s="110">
        <v>46025</v>
      </c>
      <c r="C474" s="54" t="s">
        <v>41</v>
      </c>
      <c r="D474" s="72">
        <v>0</v>
      </c>
      <c r="E474" s="56">
        <v>0</v>
      </c>
      <c r="F474" s="56">
        <v>0</v>
      </c>
      <c r="G474" s="57" t="e">
        <f t="shared" si="190"/>
        <v>#DIV/0!</v>
      </c>
      <c r="H474" s="58" t="e">
        <f t="shared" si="191"/>
        <v>#DIV/0!</v>
      </c>
      <c r="I474" s="58" t="e">
        <f t="shared" si="192"/>
        <v>#DIV/0!</v>
      </c>
      <c r="J474" s="56">
        <v>6</v>
      </c>
      <c r="K474" s="59">
        <f t="shared" si="193"/>
        <v>0</v>
      </c>
      <c r="L474" s="72">
        <v>0</v>
      </c>
      <c r="M474" s="89">
        <v>0</v>
      </c>
      <c r="N474" s="56">
        <v>0</v>
      </c>
      <c r="O474" s="72">
        <v>0</v>
      </c>
      <c r="P474" s="61" t="e">
        <f t="shared" si="194"/>
        <v>#DIV/0!</v>
      </c>
      <c r="Q474" s="62" t="e">
        <f t="shared" si="195"/>
        <v>#DIV/0!</v>
      </c>
      <c r="R474" s="61" t="e">
        <f t="shared" si="196"/>
        <v>#DIV/0!</v>
      </c>
      <c r="S474" s="59" t="e">
        <f t="shared" si="197"/>
        <v>#DIV/0!</v>
      </c>
      <c r="T474" s="74">
        <f t="shared" si="343"/>
        <v>0</v>
      </c>
      <c r="U474" s="64" t="e">
        <f t="shared" si="199"/>
        <v>#DIV/0!</v>
      </c>
      <c r="V474" s="65"/>
      <c r="W474" s="65"/>
      <c r="X474" s="65"/>
      <c r="Y474" s="65"/>
      <c r="Z474" s="66"/>
    </row>
    <row r="475" spans="1:26" ht="14" x14ac:dyDescent="0.2">
      <c r="A475" s="67">
        <f t="shared" si="344"/>
        <v>0</v>
      </c>
      <c r="B475" s="113" t="s">
        <v>44</v>
      </c>
      <c r="C475" s="96"/>
      <c r="D475" s="97">
        <f t="shared" ref="D475:F475" si="345">SUM(D469:D474)</f>
        <v>46448.1</v>
      </c>
      <c r="E475" s="98">
        <f t="shared" si="345"/>
        <v>765</v>
      </c>
      <c r="F475" s="98">
        <f t="shared" si="345"/>
        <v>705</v>
      </c>
      <c r="G475" s="99">
        <f t="shared" si="190"/>
        <v>1.0851063829787233</v>
      </c>
      <c r="H475" s="100">
        <f t="shared" si="191"/>
        <v>60.716470588235289</v>
      </c>
      <c r="I475" s="100">
        <f t="shared" si="192"/>
        <v>55.954394463667818</v>
      </c>
      <c r="J475" s="101">
        <f>SUM(J469:J473)</f>
        <v>4826</v>
      </c>
      <c r="K475" s="102">
        <f t="shared" si="193"/>
        <v>0.15851636966431829</v>
      </c>
      <c r="L475" s="97">
        <f t="shared" ref="L475:O475" si="346">SUM(L469:L474)</f>
        <v>8076.39</v>
      </c>
      <c r="M475" s="101">
        <f t="shared" si="346"/>
        <v>795354</v>
      </c>
      <c r="N475" s="98">
        <f t="shared" si="346"/>
        <v>245</v>
      </c>
      <c r="O475" s="103">
        <f t="shared" si="346"/>
        <v>16415.650000000001</v>
      </c>
      <c r="P475" s="104">
        <f t="shared" si="194"/>
        <v>0.4919933112609004</v>
      </c>
      <c r="Q475" s="105">
        <f t="shared" si="195"/>
        <v>2.0325479576890171</v>
      </c>
      <c r="R475" s="104">
        <f t="shared" si="196"/>
        <v>0.17387987883250339</v>
      </c>
      <c r="S475" s="102">
        <f t="shared" si="197"/>
        <v>0.3534191926042185</v>
      </c>
      <c r="T475" s="106">
        <f>SUM(T469:T473)</f>
        <v>30032.45</v>
      </c>
      <c r="U475" s="107">
        <f t="shared" si="199"/>
        <v>32.964857142857142</v>
      </c>
      <c r="V475" s="114">
        <f t="shared" ref="V475:W475" si="347">IFERROR((D475-D468)/D475,)</f>
        <v>5.5947390743647241E-2</v>
      </c>
      <c r="W475" s="114">
        <f t="shared" si="347"/>
        <v>6.1437908496732023E-2</v>
      </c>
      <c r="X475" s="109">
        <f t="shared" ref="X475:Y475" si="348">IFERROR((D475-#REF!)/D475,)</f>
        <v>0</v>
      </c>
      <c r="Y475" s="109">
        <f t="shared" si="348"/>
        <v>0</v>
      </c>
      <c r="Z475" s="67"/>
    </row>
    <row r="476" spans="1:26" ht="14" x14ac:dyDescent="0.2">
      <c r="A476" s="7"/>
      <c r="B476" s="18"/>
      <c r="C476" s="18"/>
      <c r="D476" s="115"/>
      <c r="E476" s="18"/>
      <c r="F476" s="18"/>
      <c r="G476" s="116"/>
      <c r="H476" s="115"/>
      <c r="I476" s="115"/>
      <c r="J476" s="18"/>
      <c r="K476" s="117"/>
      <c r="L476" s="115"/>
      <c r="M476" s="18"/>
      <c r="N476" s="18"/>
      <c r="O476" s="115"/>
      <c r="P476" s="118"/>
      <c r="Q476" s="116"/>
      <c r="R476" s="118"/>
      <c r="S476" s="13"/>
      <c r="T476" s="119"/>
      <c r="U476" s="118"/>
      <c r="V476" s="120"/>
      <c r="W476" s="120"/>
      <c r="X476" s="118"/>
      <c r="Y476" s="118"/>
      <c r="Z476" s="10"/>
    </row>
    <row r="477" spans="1:26" ht="14" x14ac:dyDescent="0.2">
      <c r="A477" s="7"/>
      <c r="B477" s="18"/>
      <c r="C477" s="18"/>
      <c r="D477" s="115"/>
      <c r="E477" s="18"/>
      <c r="F477" s="18"/>
      <c r="G477" s="116"/>
      <c r="H477" s="115"/>
      <c r="I477" s="115"/>
      <c r="J477" s="18"/>
      <c r="K477" s="117"/>
      <c r="L477" s="115"/>
      <c r="M477" s="18"/>
      <c r="N477" s="18"/>
      <c r="O477" s="115"/>
      <c r="P477" s="118"/>
      <c r="Q477" s="116"/>
      <c r="R477" s="118"/>
      <c r="S477" s="13"/>
      <c r="T477" s="119"/>
      <c r="U477" s="118"/>
      <c r="V477" s="120"/>
      <c r="W477" s="120"/>
      <c r="X477" s="118"/>
      <c r="Y477" s="118"/>
      <c r="Z477" s="10"/>
    </row>
    <row r="478" spans="1:26" ht="14" x14ac:dyDescent="0.2">
      <c r="A478" s="7"/>
      <c r="B478" s="18"/>
      <c r="C478" s="18"/>
      <c r="D478" s="115"/>
      <c r="E478" s="18"/>
      <c r="F478" s="18"/>
      <c r="G478" s="116"/>
      <c r="H478" s="115"/>
      <c r="I478" s="115"/>
      <c r="J478" s="18"/>
      <c r="K478" s="117"/>
      <c r="L478" s="115"/>
      <c r="M478" s="18"/>
      <c r="N478" s="18"/>
      <c r="O478" s="115"/>
      <c r="P478" s="118"/>
      <c r="Q478" s="116"/>
      <c r="R478" s="118"/>
      <c r="S478" s="13"/>
      <c r="T478" s="119"/>
      <c r="U478" s="118"/>
      <c r="V478" s="120"/>
      <c r="W478" s="120"/>
      <c r="X478" s="118"/>
      <c r="Y478" s="118"/>
      <c r="Z478" s="10"/>
    </row>
    <row r="479" spans="1:26" ht="14" x14ac:dyDescent="0.2">
      <c r="A479" s="7"/>
      <c r="B479" s="18"/>
      <c r="C479" s="18"/>
      <c r="D479" s="115"/>
      <c r="E479" s="18"/>
      <c r="F479" s="18"/>
      <c r="G479" s="116"/>
      <c r="H479" s="115"/>
      <c r="I479" s="115"/>
      <c r="J479" s="18"/>
      <c r="K479" s="117"/>
      <c r="L479" s="115"/>
      <c r="M479" s="18"/>
      <c r="N479" s="18"/>
      <c r="O479" s="115"/>
      <c r="P479" s="118"/>
      <c r="Q479" s="116"/>
      <c r="R479" s="118"/>
      <c r="S479" s="13"/>
      <c r="T479" s="119"/>
      <c r="U479" s="118"/>
      <c r="V479" s="120"/>
      <c r="W479" s="120"/>
      <c r="X479" s="118"/>
      <c r="Y479" s="118"/>
      <c r="Z479" s="10"/>
    </row>
    <row r="480" spans="1:26" ht="14" x14ac:dyDescent="0.2">
      <c r="A480" s="7"/>
      <c r="B480" s="18"/>
      <c r="C480" s="18"/>
      <c r="D480" s="115"/>
      <c r="E480" s="18"/>
      <c r="F480" s="18"/>
      <c r="G480" s="116"/>
      <c r="H480" s="115"/>
      <c r="I480" s="115"/>
      <c r="J480" s="18"/>
      <c r="K480" s="117"/>
      <c r="L480" s="115"/>
      <c r="M480" s="18"/>
      <c r="N480" s="18"/>
      <c r="O480" s="115"/>
      <c r="P480" s="118"/>
      <c r="Q480" s="116"/>
      <c r="R480" s="118"/>
      <c r="S480" s="13"/>
      <c r="T480" s="119"/>
      <c r="U480" s="118"/>
      <c r="V480" s="120"/>
      <c r="W480" s="120"/>
      <c r="X480" s="118"/>
      <c r="Y480" s="118"/>
      <c r="Z480" s="10"/>
    </row>
    <row r="481" spans="1:26" ht="14" x14ac:dyDescent="0.2">
      <c r="A481" s="7"/>
      <c r="B481" s="18"/>
      <c r="C481" s="18"/>
      <c r="D481" s="115"/>
      <c r="E481" s="18"/>
      <c r="F481" s="18"/>
      <c r="G481" s="116"/>
      <c r="H481" s="115"/>
      <c r="I481" s="115"/>
      <c r="J481" s="18"/>
      <c r="K481" s="117"/>
      <c r="L481" s="115"/>
      <c r="M481" s="18"/>
      <c r="N481" s="18"/>
      <c r="O481" s="115"/>
      <c r="P481" s="118"/>
      <c r="Q481" s="116"/>
      <c r="R481" s="118"/>
      <c r="S481" s="13"/>
      <c r="T481" s="119"/>
      <c r="U481" s="118"/>
      <c r="V481" s="120"/>
      <c r="W481" s="120"/>
      <c r="X481" s="118"/>
      <c r="Y481" s="118"/>
      <c r="Z481" s="10"/>
    </row>
    <row r="482" spans="1:26" ht="14" x14ac:dyDescent="0.2">
      <c r="A482" s="7"/>
      <c r="B482" s="18"/>
      <c r="C482" s="18"/>
      <c r="D482" s="115"/>
      <c r="E482" s="18"/>
      <c r="F482" s="18"/>
      <c r="G482" s="116"/>
      <c r="H482" s="115"/>
      <c r="I482" s="115"/>
      <c r="J482" s="18"/>
      <c r="K482" s="117"/>
      <c r="L482" s="115"/>
      <c r="M482" s="18"/>
      <c r="N482" s="18"/>
      <c r="O482" s="115"/>
      <c r="P482" s="118"/>
      <c r="Q482" s="116"/>
      <c r="R482" s="118"/>
      <c r="S482" s="13"/>
      <c r="T482" s="119"/>
      <c r="U482" s="118"/>
      <c r="V482" s="120"/>
      <c r="W482" s="120"/>
      <c r="X482" s="118"/>
      <c r="Y482" s="118"/>
      <c r="Z482" s="10"/>
    </row>
    <row r="483" spans="1:26" ht="14" x14ac:dyDescent="0.2">
      <c r="A483" s="7"/>
      <c r="B483" s="18"/>
      <c r="C483" s="18"/>
      <c r="D483" s="115"/>
      <c r="E483" s="18"/>
      <c r="F483" s="18"/>
      <c r="G483" s="116"/>
      <c r="H483" s="115"/>
      <c r="I483" s="115"/>
      <c r="J483" s="18"/>
      <c r="K483" s="117"/>
      <c r="L483" s="115"/>
      <c r="M483" s="18"/>
      <c r="N483" s="18"/>
      <c r="O483" s="115"/>
      <c r="P483" s="118"/>
      <c r="Q483" s="116"/>
      <c r="R483" s="118"/>
      <c r="S483" s="13"/>
      <c r="T483" s="119"/>
      <c r="U483" s="118"/>
      <c r="V483" s="120"/>
      <c r="W483" s="120"/>
      <c r="X483" s="118"/>
      <c r="Y483" s="118"/>
      <c r="Z483" s="10"/>
    </row>
    <row r="484" spans="1:26" ht="14" x14ac:dyDescent="0.2">
      <c r="A484" s="7"/>
      <c r="B484" s="18"/>
      <c r="C484" s="18"/>
      <c r="D484" s="115"/>
      <c r="E484" s="18"/>
      <c r="F484" s="18"/>
      <c r="G484" s="116"/>
      <c r="H484" s="115"/>
      <c r="I484" s="115"/>
      <c r="J484" s="18"/>
      <c r="K484" s="117"/>
      <c r="L484" s="115"/>
      <c r="M484" s="18"/>
      <c r="N484" s="18"/>
      <c r="O484" s="115"/>
      <c r="P484" s="118"/>
      <c r="Q484" s="116"/>
      <c r="R484" s="118"/>
      <c r="S484" s="13"/>
      <c r="T484" s="119"/>
      <c r="U484" s="118"/>
      <c r="V484" s="120"/>
      <c r="W484" s="120"/>
      <c r="X484" s="118"/>
      <c r="Y484" s="118"/>
      <c r="Z484" s="10"/>
    </row>
    <row r="485" spans="1:26" ht="14" x14ac:dyDescent="0.2">
      <c r="A485" s="7"/>
      <c r="B485" s="18"/>
      <c r="C485" s="18"/>
      <c r="D485" s="115"/>
      <c r="E485" s="18"/>
      <c r="F485" s="18"/>
      <c r="G485" s="116"/>
      <c r="H485" s="115"/>
      <c r="I485" s="115"/>
      <c r="J485" s="18"/>
      <c r="K485" s="117"/>
      <c r="L485" s="115"/>
      <c r="M485" s="18"/>
      <c r="N485" s="18"/>
      <c r="O485" s="115"/>
      <c r="P485" s="118"/>
      <c r="Q485" s="116"/>
      <c r="R485" s="118"/>
      <c r="S485" s="13"/>
      <c r="T485" s="119"/>
      <c r="U485" s="118"/>
      <c r="V485" s="120"/>
      <c r="W485" s="120"/>
      <c r="X485" s="118"/>
      <c r="Y485" s="118"/>
      <c r="Z485" s="10"/>
    </row>
    <row r="486" spans="1:26" ht="14" x14ac:dyDescent="0.2">
      <c r="A486" s="7"/>
      <c r="B486" s="18"/>
      <c r="C486" s="18"/>
      <c r="D486" s="115"/>
      <c r="E486" s="18"/>
      <c r="F486" s="18"/>
      <c r="G486" s="116"/>
      <c r="H486" s="115"/>
      <c r="I486" s="115"/>
      <c r="J486" s="18"/>
      <c r="K486" s="117"/>
      <c r="L486" s="115"/>
      <c r="M486" s="18"/>
      <c r="N486" s="18"/>
      <c r="O486" s="115"/>
      <c r="P486" s="118"/>
      <c r="Q486" s="116"/>
      <c r="R486" s="118"/>
      <c r="S486" s="13"/>
      <c r="T486" s="119"/>
      <c r="U486" s="118"/>
      <c r="V486" s="120"/>
      <c r="W486" s="120"/>
      <c r="X486" s="118"/>
      <c r="Y486" s="118"/>
      <c r="Z486" s="10"/>
    </row>
    <row r="487" spans="1:26" ht="14" x14ac:dyDescent="0.2">
      <c r="A487" s="7"/>
      <c r="B487" s="18"/>
      <c r="C487" s="18"/>
      <c r="D487" s="115"/>
      <c r="E487" s="18"/>
      <c r="F487" s="18"/>
      <c r="G487" s="116"/>
      <c r="H487" s="115"/>
      <c r="I487" s="115"/>
      <c r="J487" s="18"/>
      <c r="K487" s="117"/>
      <c r="L487" s="115"/>
      <c r="M487" s="18"/>
      <c r="N487" s="18"/>
      <c r="O487" s="115"/>
      <c r="P487" s="118"/>
      <c r="Q487" s="116"/>
      <c r="R487" s="118"/>
      <c r="S487" s="13"/>
      <c r="T487" s="119"/>
      <c r="U487" s="118"/>
      <c r="V487" s="120"/>
      <c r="W487" s="120"/>
      <c r="X487" s="118"/>
      <c r="Y487" s="118"/>
      <c r="Z487" s="10"/>
    </row>
    <row r="488" spans="1:26" ht="14" x14ac:dyDescent="0.2">
      <c r="A488" s="7"/>
      <c r="B488" s="18"/>
      <c r="C488" s="18"/>
      <c r="D488" s="115"/>
      <c r="E488" s="18"/>
      <c r="F488" s="18"/>
      <c r="G488" s="116"/>
      <c r="H488" s="115"/>
      <c r="I488" s="115"/>
      <c r="J488" s="18"/>
      <c r="K488" s="117"/>
      <c r="L488" s="115"/>
      <c r="M488" s="18"/>
      <c r="N488" s="18"/>
      <c r="O488" s="115"/>
      <c r="P488" s="118"/>
      <c r="Q488" s="116"/>
      <c r="R488" s="118"/>
      <c r="S488" s="13"/>
      <c r="T488" s="119"/>
      <c r="U488" s="118"/>
      <c r="V488" s="120"/>
      <c r="W488" s="120"/>
      <c r="X488" s="118"/>
      <c r="Y488" s="118"/>
      <c r="Z488" s="10"/>
    </row>
    <row r="489" spans="1:26" ht="14" x14ac:dyDescent="0.2">
      <c r="A489" s="7"/>
      <c r="B489" s="18"/>
      <c r="C489" s="18"/>
      <c r="D489" s="115"/>
      <c r="E489" s="18"/>
      <c r="F489" s="18"/>
      <c r="G489" s="116"/>
      <c r="H489" s="115"/>
      <c r="J489" s="18"/>
      <c r="K489" s="115"/>
      <c r="L489" s="115"/>
      <c r="M489" s="18"/>
      <c r="N489" s="18"/>
      <c r="O489" s="115"/>
      <c r="P489" s="118"/>
      <c r="Q489" s="116"/>
      <c r="R489" s="118"/>
      <c r="S489" s="13"/>
      <c r="T489" s="119"/>
      <c r="U489" s="118"/>
      <c r="V489" s="120"/>
      <c r="W489" s="120"/>
      <c r="X489" s="118"/>
      <c r="Y489" s="118"/>
      <c r="Z489" s="10"/>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cfRule type="cellIs" dxfId="160" priority="1" operator="greaterThanOrEqual">
      <formula>0</formula>
    </cfRule>
    <cfRule type="cellIs" dxfId="159" priority="2" operator="lessThanOrEqual">
      <formula>0</formula>
    </cfRule>
  </conditionalFormatting>
  <conditionalFormatting sqref="F9:N9">
    <cfRule type="cellIs" dxfId="158" priority="3" operator="lessThanOrEqual">
      <formula>0</formula>
    </cfRule>
    <cfRule type="cellIs" dxfId="157" priority="4" operator="greaterThanOrEqual">
      <formula>0</formula>
    </cfRule>
  </conditionalFormatting>
  <conditionalFormatting sqref="V12:Y489">
    <cfRule type="cellIs" dxfId="156" priority="5" operator="greaterThanOrEqual">
      <formula>0</formula>
    </cfRule>
    <cfRule type="cellIs" dxfId="155" priority="6" operator="lessThan">
      <formula>0</formula>
    </cfRule>
  </conditionalFormatting>
  <conditionalFormatting sqref="X12:Y489">
    <cfRule type="cellIs" dxfId="154" priority="7" operator="greaterThanOrEqual">
      <formula>0</formula>
    </cfRule>
    <cfRule type="cellIs" dxfId="153" priority="8" operator="lessThan">
      <formula>0</formula>
    </cfRule>
  </conditionalFormatting>
  <dataValidations count="1">
    <dataValidation type="list" allowBlank="1" sqref="B12 B20 B28 B36 B44 B52 B60 B68 B76 B84 B92 B100 B108 B116 B124 B132 B141 B150 B159 B168 B177 B186 B195 B204 B213 B222 B231 B240 B249 B258 B267 B276 B285 B294 B303 B312 B321 B330 B339 B348 B357 B366 B376 B386 B396 B406 B416 B423 B429 B435 B441 B447 B454 B461 B468 B475" xr:uid="{00000000-0002-0000-04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5-01-19&amp;toDate=2025-01-25" xr:uid="{00000000-0004-0000-04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00FF"/>
    <outlinePr summaryRight="0"/>
  </sheetPr>
  <dimension ref="A1:Z156"/>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11" t="s">
        <v>103</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
      <c r="A3" s="7"/>
      <c r="B3" s="8"/>
      <c r="C3" s="9" t="s">
        <v>1</v>
      </c>
      <c r="D3" s="10"/>
      <c r="E3" s="10"/>
      <c r="F3" s="517" t="s">
        <v>2</v>
      </c>
      <c r="G3" s="516"/>
      <c r="H3" s="516"/>
      <c r="I3" s="514"/>
      <c r="J3" s="10"/>
      <c r="K3" s="518" t="s">
        <v>3</v>
      </c>
      <c r="L3" s="516"/>
      <c r="M3" s="516"/>
      <c r="N3" s="514"/>
      <c r="O3" s="1"/>
      <c r="P3" s="1"/>
      <c r="Q3" s="1"/>
      <c r="R3" s="1"/>
      <c r="S3" s="1"/>
      <c r="T3" s="11"/>
      <c r="U3" s="11"/>
      <c r="V3" s="1"/>
      <c r="W3" s="1"/>
      <c r="X3" s="1"/>
      <c r="Y3" s="1"/>
      <c r="Z3" s="1"/>
    </row>
    <row r="4" spans="1:26" ht="21" customHeight="1" x14ac:dyDescent="0.2">
      <c r="A4" s="7"/>
      <c r="B4" s="8"/>
      <c r="C4" s="12">
        <f>VLOOKUP("Current Week",$B$11:$Z$146,MATCH("SALES",$B$11:$Z$11,0),FALSE)</f>
        <v>9462.2999999999993</v>
      </c>
      <c r="D4" s="10"/>
      <c r="E4" s="10"/>
      <c r="F4" s="519">
        <f>VLOOKUP("Current Week",$B$11:$Z$146,MATCH("Units Sold",$B$11:$Z$11,0),FALSE)</f>
        <v>154</v>
      </c>
      <c r="G4" s="516"/>
      <c r="H4" s="514"/>
      <c r="I4" s="1"/>
      <c r="J4" s="10"/>
      <c r="K4" s="519">
        <f>VLOOKUP("Current Week",$B$11:$Z$146,MATCH("Ordered Items",$B$11:$Z$11,0),FALSE)</f>
        <v>145</v>
      </c>
      <c r="L4" s="516"/>
      <c r="M4" s="514"/>
      <c r="N4" s="1"/>
      <c r="O4" s="1"/>
      <c r="P4" s="1"/>
      <c r="Q4" s="1"/>
      <c r="R4" s="1"/>
      <c r="S4" s="1"/>
      <c r="T4" s="11"/>
      <c r="U4" s="11"/>
      <c r="V4" s="1"/>
      <c r="W4" s="1"/>
      <c r="X4" s="1"/>
      <c r="Y4" s="1"/>
      <c r="Z4" s="1"/>
    </row>
    <row r="5" spans="1:26" ht="14" x14ac:dyDescent="0.2">
      <c r="A5" s="13"/>
      <c r="B5" s="14"/>
      <c r="C5" s="15">
        <f>(C4-(VLOOKUP("Previous Week",$B$11:$Z$156,MATCH("SALES",$B$11:$Z$11,0),FALSE)))/C4</f>
        <v>5.2788434101645479E-2</v>
      </c>
      <c r="D5" s="16"/>
      <c r="E5" s="16"/>
      <c r="F5" s="528">
        <f>(F4-(VLOOKUP("Previous Week",$B$11:$Z$156,MATCH("Units Sold",$B$11:$Z$11,0),FALSE)))/F4</f>
        <v>6.4935064935064929E-2</v>
      </c>
      <c r="G5" s="516"/>
      <c r="H5" s="516"/>
      <c r="I5" s="514"/>
      <c r="J5" s="16"/>
      <c r="K5" s="528">
        <f>(K4-(VLOOKUP("Previous Week",$B$11:$Z$156,MATCH("Ordered Items",$B$11:$Z$11,0),FALSE)))/K4</f>
        <v>0.10344827586206896</v>
      </c>
      <c r="L5" s="516"/>
      <c r="M5" s="516"/>
      <c r="N5" s="514"/>
      <c r="O5" s="17"/>
      <c r="P5" s="17"/>
      <c r="Q5" s="17"/>
      <c r="R5" s="17"/>
      <c r="S5" s="17"/>
      <c r="T5" s="17"/>
      <c r="U5" s="17"/>
      <c r="V5" s="17"/>
      <c r="W5" s="17"/>
      <c r="X5" s="17"/>
      <c r="Y5" s="17"/>
      <c r="Z5" s="17"/>
    </row>
    <row r="6" spans="1:26" ht="6" customHeight="1" x14ac:dyDescent="0.2">
      <c r="A6" s="7"/>
      <c r="B6" s="8"/>
      <c r="C6" s="9"/>
      <c r="D6" s="10"/>
      <c r="E6" s="10"/>
      <c r="F6" s="1"/>
      <c r="G6" s="1"/>
      <c r="H6" s="1"/>
      <c r="I6" s="1"/>
      <c r="J6" s="10"/>
      <c r="K6" s="1"/>
      <c r="L6" s="1"/>
      <c r="M6" s="1"/>
      <c r="N6" s="1"/>
      <c r="O6" s="1"/>
      <c r="P6" s="1"/>
      <c r="Q6" s="1"/>
      <c r="R6" s="1"/>
      <c r="S6" s="1"/>
      <c r="T6" s="11"/>
      <c r="U6" s="11"/>
      <c r="V6" s="1"/>
      <c r="W6" s="1"/>
      <c r="X6" s="1"/>
      <c r="Y6" s="1"/>
      <c r="Z6" s="1"/>
    </row>
    <row r="7" spans="1:26" ht="17.25" customHeight="1" x14ac:dyDescent="0.2">
      <c r="A7" s="7"/>
      <c r="B7" s="8"/>
      <c r="C7" s="9" t="s">
        <v>4</v>
      </c>
      <c r="D7" s="10"/>
      <c r="E7" s="10"/>
      <c r="F7" s="518" t="s">
        <v>5</v>
      </c>
      <c r="G7" s="516"/>
      <c r="H7" s="516"/>
      <c r="I7" s="514"/>
      <c r="J7" s="10"/>
      <c r="K7" s="518" t="s">
        <v>6</v>
      </c>
      <c r="L7" s="516"/>
      <c r="M7" s="516"/>
      <c r="N7" s="514"/>
      <c r="O7" s="1"/>
      <c r="P7" s="1"/>
      <c r="Q7" s="1"/>
      <c r="R7" s="1"/>
      <c r="S7" s="1"/>
      <c r="T7" s="11"/>
      <c r="U7" s="11"/>
      <c r="V7" s="1"/>
      <c r="W7" s="1"/>
      <c r="X7" s="1"/>
      <c r="Y7" s="1"/>
      <c r="Z7" s="1"/>
    </row>
    <row r="8" spans="1:26" ht="21" customHeight="1" x14ac:dyDescent="0.2">
      <c r="A8" s="7"/>
      <c r="B8" s="8"/>
      <c r="C8" s="12">
        <f>VLOOKUP("Current Week",$B$11:$Z$146,MATCH("AD SALES",$B$11:$Z$11,0),FALSE)</f>
        <v>0</v>
      </c>
      <c r="D8" s="10"/>
      <c r="E8" s="10"/>
      <c r="F8" s="529">
        <f>VLOOKUP("Current Week",$B$11:$Z$146,MATCH("SP AD SPEND",$B$11:$Z$11,0),FALSE)</f>
        <v>0</v>
      </c>
      <c r="G8" s="516"/>
      <c r="H8" s="514"/>
      <c r="I8" s="1"/>
      <c r="J8" s="10"/>
      <c r="K8" s="530" t="e">
        <f>F8/C8</f>
        <v>#DIV/0!</v>
      </c>
      <c r="L8" s="516"/>
      <c r="M8" s="514"/>
      <c r="N8" s="1"/>
      <c r="O8" s="1"/>
      <c r="P8" s="1"/>
      <c r="Q8" s="1"/>
      <c r="R8" s="1"/>
      <c r="S8" s="1"/>
      <c r="T8" s="11"/>
      <c r="U8" s="11"/>
      <c r="V8" s="1"/>
      <c r="W8" s="1"/>
      <c r="X8" s="1"/>
      <c r="Y8" s="1"/>
      <c r="Z8" s="1"/>
    </row>
    <row r="9" spans="1:26" ht="14.25" customHeight="1" x14ac:dyDescent="0.2">
      <c r="A9" s="18"/>
      <c r="B9" s="19"/>
      <c r="C9" s="20" t="e">
        <f>(C8-(VLOOKUP("Previous Week",$B$11:$Z$156,MATCH("AD SALES",$B$11:$Z$11,0),FALSE)))/C8</f>
        <v>#DIV/0!</v>
      </c>
      <c r="D9" s="16"/>
      <c r="E9" s="16"/>
      <c r="F9" s="520" t="e">
        <f>(F8-(VLOOKUP("Previous Week",$B$11:$Z$156,MATCH("SP AD SPEND",$B$11:$Z$11,0),FALSE)))/F8</f>
        <v>#DIV/0!</v>
      </c>
      <c r="G9" s="521"/>
      <c r="H9" s="521"/>
      <c r="I9" s="522"/>
      <c r="J9" s="16"/>
      <c r="K9" s="531" t="e">
        <f>(K8-(VLOOKUP("Previous Week",$B$11:$Z$156,MATCH("ACOS",$B$11:$Z$11,0),FALSE)))/K8</f>
        <v>#DIV/0!</v>
      </c>
      <c r="L9" s="521"/>
      <c r="M9" s="521"/>
      <c r="N9" s="522"/>
      <c r="O9" s="21"/>
      <c r="P9" s="21"/>
      <c r="Q9" s="21"/>
      <c r="R9" s="21"/>
      <c r="S9" s="21"/>
      <c r="T9" s="22"/>
      <c r="U9" s="22"/>
      <c r="V9" s="21"/>
      <c r="W9" s="21"/>
      <c r="X9" s="21"/>
      <c r="Y9" s="21"/>
      <c r="Z9" s="23"/>
    </row>
    <row r="10" spans="1:26" ht="19.5" customHeight="1" x14ac:dyDescent="0.2">
      <c r="A10" s="7"/>
      <c r="B10" s="24"/>
      <c r="C10" s="25"/>
      <c r="D10" s="523" t="s">
        <v>7</v>
      </c>
      <c r="E10" s="524"/>
      <c r="F10" s="524"/>
      <c r="G10" s="524"/>
      <c r="H10" s="524"/>
      <c r="I10" s="524"/>
      <c r="J10" s="524"/>
      <c r="K10" s="525"/>
      <c r="L10" s="526"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32" t="s">
        <v>19</v>
      </c>
      <c r="J11" s="32" t="s">
        <v>20</v>
      </c>
      <c r="K11" s="33" t="s">
        <v>21</v>
      </c>
      <c r="L11" s="34" t="s">
        <v>22</v>
      </c>
      <c r="M11" s="32" t="s">
        <v>23</v>
      </c>
      <c r="N11" s="32" t="s">
        <v>24</v>
      </c>
      <c r="O11" s="32" t="s">
        <v>25</v>
      </c>
      <c r="P11" s="32" t="s">
        <v>6</v>
      </c>
      <c r="Q11" s="32" t="s">
        <v>26</v>
      </c>
      <c r="R11" s="29" t="s">
        <v>27</v>
      </c>
      <c r="S11" s="33" t="s">
        <v>28</v>
      </c>
      <c r="T11" s="35" t="s">
        <v>29</v>
      </c>
      <c r="U11" s="29" t="s">
        <v>30</v>
      </c>
      <c r="V11" s="36" t="s">
        <v>14</v>
      </c>
      <c r="W11" s="33" t="s">
        <v>31</v>
      </c>
      <c r="X11" s="36" t="s">
        <v>14</v>
      </c>
      <c r="Y11" s="33" t="s">
        <v>31</v>
      </c>
      <c r="Z11" s="32"/>
    </row>
    <row r="12" spans="1:26" ht="14" x14ac:dyDescent="0.2">
      <c r="A12" s="37"/>
      <c r="B12" s="38"/>
      <c r="C12" s="39"/>
      <c r="D12" s="40"/>
      <c r="E12" s="41"/>
      <c r="F12" s="41"/>
      <c r="G12" s="42"/>
      <c r="H12" s="43"/>
      <c r="I12" s="43"/>
      <c r="J12" s="41"/>
      <c r="K12" s="44"/>
      <c r="L12" s="40"/>
      <c r="M12" s="41"/>
      <c r="N12" s="41"/>
      <c r="O12" s="45"/>
      <c r="P12" s="46"/>
      <c r="Q12" s="47"/>
      <c r="R12" s="46"/>
      <c r="S12" s="44"/>
      <c r="T12" s="48"/>
      <c r="U12" s="49"/>
      <c r="V12" s="50"/>
      <c r="W12" s="50"/>
      <c r="X12" s="51"/>
      <c r="Y12" s="51"/>
      <c r="Z12" s="10"/>
    </row>
    <row r="13" spans="1:26" ht="30" hidden="1" outlineLevel="1" x14ac:dyDescent="0.2">
      <c r="A13" s="52" t="str">
        <f t="shared" ref="A13:A137" si="0">IFERROR(IF(B13&gt;0,MONTH(B13)&amp;"-"&amp;YEAR(B13),B13),)</f>
        <v>3-2025</v>
      </c>
      <c r="B13" s="53">
        <v>45739</v>
      </c>
      <c r="C13" s="148" t="s">
        <v>46</v>
      </c>
      <c r="D13" s="55">
        <v>5515.4</v>
      </c>
      <c r="E13" s="56">
        <v>92</v>
      </c>
      <c r="F13" s="56">
        <v>86</v>
      </c>
      <c r="G13" s="57">
        <f t="shared" ref="G13:G145" si="1">E13/F13</f>
        <v>1.069767441860465</v>
      </c>
      <c r="H13" s="58">
        <f t="shared" ref="H13:H145" si="2">D13/E13</f>
        <v>59.949999999999996</v>
      </c>
      <c r="I13" s="58">
        <f t="shared" ref="I13:I145" si="3">H13/G13</f>
        <v>56.040217391304346</v>
      </c>
      <c r="J13" s="56">
        <v>501</v>
      </c>
      <c r="K13" s="59">
        <f t="shared" ref="K13:K145" si="4">E13/J13</f>
        <v>0.18363273453093812</v>
      </c>
      <c r="L13" s="55"/>
      <c r="M13" s="89"/>
      <c r="N13" s="56"/>
      <c r="O13" s="60"/>
      <c r="P13" s="61"/>
      <c r="Q13" s="62"/>
      <c r="R13" s="61"/>
      <c r="S13" s="59"/>
      <c r="T13" s="63"/>
      <c r="U13" s="64"/>
      <c r="V13" s="65"/>
      <c r="W13" s="65"/>
      <c r="X13" s="65"/>
      <c r="Y13" s="65"/>
      <c r="Z13" s="66"/>
    </row>
    <row r="14" spans="1:26" ht="14" hidden="1" outlineLevel="1" x14ac:dyDescent="0.2">
      <c r="A14" s="52" t="str">
        <f t="shared" si="0"/>
        <v>3-2025</v>
      </c>
      <c r="B14" s="53">
        <v>45745</v>
      </c>
      <c r="C14" s="161" t="s">
        <v>47</v>
      </c>
      <c r="D14" s="87">
        <v>1888.65</v>
      </c>
      <c r="E14" s="56">
        <v>27</v>
      </c>
      <c r="F14" s="56">
        <v>23</v>
      </c>
      <c r="G14" s="57">
        <f t="shared" si="1"/>
        <v>1.173913043478261</v>
      </c>
      <c r="H14" s="58">
        <f t="shared" si="2"/>
        <v>69.95</v>
      </c>
      <c r="I14" s="58">
        <f t="shared" si="3"/>
        <v>59.587037037037035</v>
      </c>
      <c r="J14" s="56">
        <v>203</v>
      </c>
      <c r="K14" s="59">
        <f t="shared" si="4"/>
        <v>0.13300492610837439</v>
      </c>
      <c r="L14" s="87"/>
      <c r="M14" s="89"/>
      <c r="N14" s="56"/>
      <c r="O14" s="88"/>
      <c r="P14" s="61"/>
      <c r="Q14" s="62"/>
      <c r="R14" s="61"/>
      <c r="S14" s="59"/>
      <c r="T14" s="63"/>
      <c r="U14" s="64"/>
      <c r="V14" s="65"/>
      <c r="W14" s="65"/>
      <c r="X14" s="65"/>
      <c r="Y14" s="65"/>
      <c r="Z14" s="66"/>
    </row>
    <row r="15" spans="1:26" ht="14" collapsed="1" x14ac:dyDescent="0.2">
      <c r="A15" s="81">
        <f t="shared" si="0"/>
        <v>0</v>
      </c>
      <c r="B15" s="95" t="s">
        <v>66</v>
      </c>
      <c r="C15" s="134"/>
      <c r="D15" s="135">
        <f t="shared" ref="D15:F15" si="5">SUM(D13:D14)</f>
        <v>7404.0499999999993</v>
      </c>
      <c r="E15" s="136">
        <f t="shared" si="5"/>
        <v>119</v>
      </c>
      <c r="F15" s="136">
        <f t="shared" si="5"/>
        <v>109</v>
      </c>
      <c r="G15" s="137">
        <f t="shared" si="1"/>
        <v>1.0917431192660549</v>
      </c>
      <c r="H15" s="138">
        <f t="shared" si="2"/>
        <v>62.218907563025205</v>
      </c>
      <c r="I15" s="138">
        <f t="shared" si="3"/>
        <v>56.990427935880234</v>
      </c>
      <c r="J15" s="136">
        <f>SUM(J13:J14)</f>
        <v>704</v>
      </c>
      <c r="K15" s="139">
        <f t="shared" si="4"/>
        <v>0.16903409090909091</v>
      </c>
      <c r="L15" s="135"/>
      <c r="M15" s="256"/>
      <c r="N15" s="136"/>
      <c r="O15" s="135"/>
      <c r="P15" s="258"/>
      <c r="Q15" s="306"/>
      <c r="R15" s="258"/>
      <c r="S15" s="139"/>
      <c r="T15" s="261"/>
      <c r="U15" s="307"/>
      <c r="V15" s="145">
        <f t="shared" ref="V15:W15" si="6">IFERROR((D15-#REF!)/D15,)</f>
        <v>0</v>
      </c>
      <c r="W15" s="145">
        <f t="shared" si="6"/>
        <v>0</v>
      </c>
      <c r="X15" s="145">
        <f t="shared" ref="X15:Y15" si="7">IFERROR((D15-#REF!)/D15,)</f>
        <v>0</v>
      </c>
      <c r="Y15" s="143">
        <f t="shared" si="7"/>
        <v>0</v>
      </c>
      <c r="Z15" s="67"/>
    </row>
    <row r="16" spans="1:26" ht="14" hidden="1" outlineLevel="1" x14ac:dyDescent="0.2">
      <c r="A16" s="52" t="str">
        <f t="shared" si="0"/>
        <v>3-2025</v>
      </c>
      <c r="B16" s="53">
        <v>45746</v>
      </c>
      <c r="C16" s="161" t="s">
        <v>35</v>
      </c>
      <c r="D16" s="55">
        <v>8393</v>
      </c>
      <c r="E16" s="56">
        <v>140</v>
      </c>
      <c r="F16" s="56">
        <v>120</v>
      </c>
      <c r="G16" s="57">
        <f t="shared" si="1"/>
        <v>1.1666666666666667</v>
      </c>
      <c r="H16" s="58">
        <f t="shared" si="2"/>
        <v>59.95</v>
      </c>
      <c r="I16" s="58">
        <f t="shared" si="3"/>
        <v>51.385714285714286</v>
      </c>
      <c r="J16" s="56">
        <v>630</v>
      </c>
      <c r="K16" s="59">
        <f t="shared" si="4"/>
        <v>0.22222222222222221</v>
      </c>
      <c r="L16" s="55"/>
      <c r="M16" s="89"/>
      <c r="N16" s="56"/>
      <c r="O16" s="60"/>
      <c r="P16" s="61"/>
      <c r="Q16" s="62"/>
      <c r="R16" s="61"/>
      <c r="S16" s="59"/>
      <c r="T16" s="63"/>
      <c r="U16" s="64"/>
      <c r="V16" s="65"/>
      <c r="W16" s="65"/>
      <c r="X16" s="65"/>
      <c r="Y16" s="65"/>
      <c r="Z16" s="66"/>
    </row>
    <row r="17" spans="1:26" ht="14" hidden="1" outlineLevel="1" x14ac:dyDescent="0.2">
      <c r="A17" s="52" t="str">
        <f t="shared" si="0"/>
        <v>4-2025</v>
      </c>
      <c r="B17" s="53">
        <v>45752</v>
      </c>
      <c r="C17" s="161" t="s">
        <v>104</v>
      </c>
      <c r="D17" s="87">
        <v>2518.1999999999998</v>
      </c>
      <c r="E17" s="56">
        <v>36</v>
      </c>
      <c r="F17" s="56">
        <v>31</v>
      </c>
      <c r="G17" s="57">
        <f t="shared" si="1"/>
        <v>1.1612903225806452</v>
      </c>
      <c r="H17" s="58">
        <f t="shared" si="2"/>
        <v>69.949999999999989</v>
      </c>
      <c r="I17" s="58">
        <f t="shared" si="3"/>
        <v>60.23472222222221</v>
      </c>
      <c r="J17" s="56">
        <v>234</v>
      </c>
      <c r="K17" s="59">
        <f t="shared" si="4"/>
        <v>0.15384615384615385</v>
      </c>
      <c r="L17" s="87"/>
      <c r="M17" s="89"/>
      <c r="N17" s="56"/>
      <c r="O17" s="88"/>
      <c r="P17" s="61"/>
      <c r="Q17" s="62"/>
      <c r="R17" s="61"/>
      <c r="S17" s="59"/>
      <c r="T17" s="63"/>
      <c r="U17" s="64"/>
      <c r="V17" s="65"/>
      <c r="W17" s="65"/>
      <c r="X17" s="65"/>
      <c r="Y17" s="65"/>
      <c r="Z17" s="66"/>
    </row>
    <row r="18" spans="1:26" ht="14" collapsed="1" x14ac:dyDescent="0.2">
      <c r="A18" s="81">
        <f t="shared" si="0"/>
        <v>0</v>
      </c>
      <c r="B18" s="95" t="s">
        <v>67</v>
      </c>
      <c r="C18" s="134"/>
      <c r="D18" s="135">
        <f t="shared" ref="D18:F18" si="8">SUM(D16:D17)</f>
        <v>10911.2</v>
      </c>
      <c r="E18" s="136">
        <f t="shared" si="8"/>
        <v>176</v>
      </c>
      <c r="F18" s="136">
        <f t="shared" si="8"/>
        <v>151</v>
      </c>
      <c r="G18" s="137">
        <f t="shared" si="1"/>
        <v>1.1655629139072847</v>
      </c>
      <c r="H18" s="138">
        <f t="shared" si="2"/>
        <v>61.99545454545455</v>
      </c>
      <c r="I18" s="138">
        <f t="shared" si="3"/>
        <v>53.189282024793393</v>
      </c>
      <c r="J18" s="136">
        <f>SUM(J16:J17)</f>
        <v>864</v>
      </c>
      <c r="K18" s="139">
        <f t="shared" si="4"/>
        <v>0.20370370370370369</v>
      </c>
      <c r="L18" s="135"/>
      <c r="M18" s="256"/>
      <c r="N18" s="136"/>
      <c r="O18" s="135"/>
      <c r="P18" s="258"/>
      <c r="Q18" s="306"/>
      <c r="R18" s="258"/>
      <c r="S18" s="139"/>
      <c r="T18" s="261"/>
      <c r="U18" s="307"/>
      <c r="V18" s="145">
        <f t="shared" ref="V18:W18" si="9">IFERROR((D18-#REF!)/D18,)</f>
        <v>0</v>
      </c>
      <c r="W18" s="145">
        <f t="shared" si="9"/>
        <v>0</v>
      </c>
      <c r="X18" s="145">
        <f t="shared" ref="X18:Y18" si="10">IFERROR((D18-#REF!)/D18,)</f>
        <v>0</v>
      </c>
      <c r="Y18" s="143">
        <f t="shared" si="10"/>
        <v>0</v>
      </c>
      <c r="Z18" s="67"/>
    </row>
    <row r="19" spans="1:26" ht="14" hidden="1" outlineLevel="1" x14ac:dyDescent="0.2">
      <c r="A19" s="52" t="str">
        <f t="shared" si="0"/>
        <v>4-2025</v>
      </c>
      <c r="B19" s="53">
        <v>45753</v>
      </c>
      <c r="C19" s="161" t="s">
        <v>35</v>
      </c>
      <c r="D19" s="55">
        <v>9651.9500000000007</v>
      </c>
      <c r="E19" s="56">
        <v>161</v>
      </c>
      <c r="F19" s="56">
        <v>145</v>
      </c>
      <c r="G19" s="57">
        <f t="shared" si="1"/>
        <v>1.1103448275862069</v>
      </c>
      <c r="H19" s="58">
        <f t="shared" si="2"/>
        <v>59.95</v>
      </c>
      <c r="I19" s="58">
        <f t="shared" si="3"/>
        <v>53.992236024844722</v>
      </c>
      <c r="J19" s="56">
        <v>684</v>
      </c>
      <c r="K19" s="59">
        <f t="shared" si="4"/>
        <v>0.23538011695906433</v>
      </c>
      <c r="L19" s="55"/>
      <c r="M19" s="89"/>
      <c r="N19" s="56"/>
      <c r="O19" s="60"/>
      <c r="P19" s="61"/>
      <c r="Q19" s="62"/>
      <c r="R19" s="61"/>
      <c r="S19" s="59"/>
      <c r="T19" s="63"/>
      <c r="U19" s="64"/>
      <c r="V19" s="65"/>
      <c r="W19" s="65"/>
      <c r="X19" s="65"/>
      <c r="Y19" s="65"/>
      <c r="Z19" s="66"/>
    </row>
    <row r="20" spans="1:26" ht="14" hidden="1" outlineLevel="1" x14ac:dyDescent="0.2">
      <c r="A20" s="52" t="str">
        <f t="shared" si="0"/>
        <v>4-2025</v>
      </c>
      <c r="B20" s="53">
        <v>45759</v>
      </c>
      <c r="C20" s="161" t="s">
        <v>104</v>
      </c>
      <c r="D20" s="87">
        <v>2098.5</v>
      </c>
      <c r="E20" s="56">
        <v>30</v>
      </c>
      <c r="F20" s="56">
        <v>24</v>
      </c>
      <c r="G20" s="57">
        <f t="shared" si="1"/>
        <v>1.25</v>
      </c>
      <c r="H20" s="58">
        <f t="shared" si="2"/>
        <v>69.95</v>
      </c>
      <c r="I20" s="58">
        <f t="shared" si="3"/>
        <v>55.96</v>
      </c>
      <c r="J20" s="56">
        <v>192</v>
      </c>
      <c r="K20" s="59">
        <f t="shared" si="4"/>
        <v>0.15625</v>
      </c>
      <c r="L20" s="87"/>
      <c r="M20" s="89"/>
      <c r="N20" s="56"/>
      <c r="O20" s="88"/>
      <c r="P20" s="61"/>
      <c r="Q20" s="62"/>
      <c r="R20" s="61"/>
      <c r="S20" s="59"/>
      <c r="T20" s="63"/>
      <c r="U20" s="64"/>
      <c r="V20" s="65"/>
      <c r="W20" s="65"/>
      <c r="X20" s="65"/>
      <c r="Y20" s="65"/>
      <c r="Z20" s="66"/>
    </row>
    <row r="21" spans="1:26" ht="14" collapsed="1" x14ac:dyDescent="0.2">
      <c r="A21" s="81">
        <f t="shared" si="0"/>
        <v>0</v>
      </c>
      <c r="B21" s="95" t="s">
        <v>68</v>
      </c>
      <c r="C21" s="134"/>
      <c r="D21" s="135">
        <f t="shared" ref="D21:F21" si="11">SUM(D19:D20)</f>
        <v>11750.45</v>
      </c>
      <c r="E21" s="136">
        <f t="shared" si="11"/>
        <v>191</v>
      </c>
      <c r="F21" s="136">
        <f t="shared" si="11"/>
        <v>169</v>
      </c>
      <c r="G21" s="137">
        <f t="shared" si="1"/>
        <v>1.1301775147928994</v>
      </c>
      <c r="H21" s="138">
        <f t="shared" si="2"/>
        <v>61.520680628272252</v>
      </c>
      <c r="I21" s="138">
        <f t="shared" si="3"/>
        <v>54.434528932869163</v>
      </c>
      <c r="J21" s="136">
        <f>SUM(J19:J20)</f>
        <v>876</v>
      </c>
      <c r="K21" s="139">
        <f t="shared" si="4"/>
        <v>0.2180365296803653</v>
      </c>
      <c r="L21" s="135"/>
      <c r="M21" s="256"/>
      <c r="N21" s="136"/>
      <c r="O21" s="135"/>
      <c r="P21" s="258"/>
      <c r="Q21" s="306"/>
      <c r="R21" s="258"/>
      <c r="S21" s="139"/>
      <c r="T21" s="261"/>
      <c r="U21" s="307"/>
      <c r="V21" s="145">
        <f t="shared" ref="V21:W21" si="12">IFERROR((D21-#REF!)/D21,)</f>
        <v>0</v>
      </c>
      <c r="W21" s="145">
        <f t="shared" si="12"/>
        <v>0</v>
      </c>
      <c r="X21" s="145">
        <f t="shared" ref="X21:Y21" si="13">IFERROR((D21-#REF!)/D21,)</f>
        <v>0</v>
      </c>
      <c r="Y21" s="143">
        <f t="shared" si="13"/>
        <v>0</v>
      </c>
      <c r="Z21" s="67"/>
    </row>
    <row r="22" spans="1:26" ht="30" hidden="1" outlineLevel="1" x14ac:dyDescent="0.2">
      <c r="A22" s="52" t="str">
        <f t="shared" si="0"/>
        <v>4-2025</v>
      </c>
      <c r="B22" s="53">
        <v>45760</v>
      </c>
      <c r="C22" s="148" t="s">
        <v>46</v>
      </c>
      <c r="D22" s="55">
        <v>7553.7</v>
      </c>
      <c r="E22" s="56">
        <v>126</v>
      </c>
      <c r="F22" s="56">
        <v>115</v>
      </c>
      <c r="G22" s="57">
        <f t="shared" si="1"/>
        <v>1.0956521739130434</v>
      </c>
      <c r="H22" s="58">
        <f t="shared" si="2"/>
        <v>59.949999999999996</v>
      </c>
      <c r="I22" s="58">
        <f t="shared" si="3"/>
        <v>54.716269841269842</v>
      </c>
      <c r="J22" s="56">
        <v>527</v>
      </c>
      <c r="K22" s="59">
        <f t="shared" si="4"/>
        <v>0.23908918406072105</v>
      </c>
      <c r="L22" s="55"/>
      <c r="M22" s="89"/>
      <c r="N22" s="56"/>
      <c r="O22" s="60"/>
      <c r="P22" s="61"/>
      <c r="Q22" s="62"/>
      <c r="R22" s="61"/>
      <c r="S22" s="59"/>
      <c r="T22" s="63"/>
      <c r="U22" s="64"/>
      <c r="V22" s="65"/>
      <c r="W22" s="65"/>
      <c r="X22" s="65"/>
      <c r="Y22" s="65"/>
      <c r="Z22" s="66"/>
    </row>
    <row r="23" spans="1:26" ht="14" hidden="1" outlineLevel="1" x14ac:dyDescent="0.2">
      <c r="A23" s="52" t="str">
        <f t="shared" si="0"/>
        <v>4-2025</v>
      </c>
      <c r="B23" s="53">
        <v>45766</v>
      </c>
      <c r="C23" s="161" t="s">
        <v>47</v>
      </c>
      <c r="D23" s="87">
        <v>2168.4499999999998</v>
      </c>
      <c r="E23" s="56">
        <v>31</v>
      </c>
      <c r="F23" s="56">
        <v>27</v>
      </c>
      <c r="G23" s="57">
        <f t="shared" si="1"/>
        <v>1.1481481481481481</v>
      </c>
      <c r="H23" s="58">
        <f t="shared" si="2"/>
        <v>69.949999999999989</v>
      </c>
      <c r="I23" s="58">
        <f t="shared" si="3"/>
        <v>60.924193548387088</v>
      </c>
      <c r="J23" s="56">
        <v>188</v>
      </c>
      <c r="K23" s="59">
        <f t="shared" si="4"/>
        <v>0.16489361702127658</v>
      </c>
      <c r="L23" s="87"/>
      <c r="M23" s="89"/>
      <c r="N23" s="56"/>
      <c r="O23" s="88"/>
      <c r="P23" s="61"/>
      <c r="Q23" s="62"/>
      <c r="R23" s="61"/>
      <c r="S23" s="59"/>
      <c r="T23" s="63"/>
      <c r="U23" s="64"/>
      <c r="V23" s="65"/>
      <c r="W23" s="65"/>
      <c r="X23" s="65"/>
      <c r="Y23" s="65"/>
      <c r="Z23" s="66"/>
    </row>
    <row r="24" spans="1:26" ht="14" collapsed="1" x14ac:dyDescent="0.2">
      <c r="A24" s="81">
        <f t="shared" si="0"/>
        <v>0</v>
      </c>
      <c r="B24" s="95" t="s">
        <v>69</v>
      </c>
      <c r="C24" s="134"/>
      <c r="D24" s="135">
        <f t="shared" ref="D24:F24" si="14">SUM(D22:D23)</f>
        <v>9722.15</v>
      </c>
      <c r="E24" s="136">
        <f t="shared" si="14"/>
        <v>157</v>
      </c>
      <c r="F24" s="136">
        <f t="shared" si="14"/>
        <v>142</v>
      </c>
      <c r="G24" s="137">
        <f t="shared" si="1"/>
        <v>1.1056338028169015</v>
      </c>
      <c r="H24" s="138">
        <f t="shared" si="2"/>
        <v>61.924522292993629</v>
      </c>
      <c r="I24" s="138">
        <f t="shared" si="3"/>
        <v>56.008166659905065</v>
      </c>
      <c r="J24" s="136">
        <f>SUM(J22:J23)</f>
        <v>715</v>
      </c>
      <c r="K24" s="139">
        <f t="shared" si="4"/>
        <v>0.21958041958041957</v>
      </c>
      <c r="L24" s="135"/>
      <c r="M24" s="256"/>
      <c r="N24" s="136"/>
      <c r="O24" s="135"/>
      <c r="P24" s="258"/>
      <c r="Q24" s="306"/>
      <c r="R24" s="258"/>
      <c r="S24" s="139"/>
      <c r="T24" s="261"/>
      <c r="U24" s="307"/>
      <c r="V24" s="145">
        <f t="shared" ref="V24:W24" si="15">IFERROR((D24-#REF!)/D24,)</f>
        <v>0</v>
      </c>
      <c r="W24" s="145">
        <f t="shared" si="15"/>
        <v>0</v>
      </c>
      <c r="X24" s="145">
        <f t="shared" ref="X24:Y24" si="16">IFERROR((D24-#REF!)/D24,)</f>
        <v>0</v>
      </c>
      <c r="Y24" s="143">
        <f t="shared" si="16"/>
        <v>0</v>
      </c>
      <c r="Z24" s="67"/>
    </row>
    <row r="25" spans="1:26" ht="30" hidden="1" outlineLevel="1" x14ac:dyDescent="0.2">
      <c r="A25" s="52" t="str">
        <f t="shared" si="0"/>
        <v>4-2025</v>
      </c>
      <c r="B25" s="53">
        <v>45767</v>
      </c>
      <c r="C25" s="148" t="s">
        <v>46</v>
      </c>
      <c r="D25" s="55">
        <v>7253.95</v>
      </c>
      <c r="E25" s="56">
        <v>121</v>
      </c>
      <c r="F25" s="56">
        <v>110</v>
      </c>
      <c r="G25" s="57">
        <f t="shared" si="1"/>
        <v>1.1000000000000001</v>
      </c>
      <c r="H25" s="58">
        <f t="shared" si="2"/>
        <v>59.949999999999996</v>
      </c>
      <c r="I25" s="58">
        <f t="shared" si="3"/>
        <v>54.499999999999993</v>
      </c>
      <c r="J25" s="56">
        <v>527</v>
      </c>
      <c r="K25" s="59">
        <f t="shared" si="4"/>
        <v>0.22960151802656548</v>
      </c>
      <c r="L25" s="55"/>
      <c r="M25" s="89"/>
      <c r="N25" s="56"/>
      <c r="O25" s="60"/>
      <c r="P25" s="61"/>
      <c r="Q25" s="62"/>
      <c r="R25" s="61"/>
      <c r="S25" s="59"/>
      <c r="T25" s="63"/>
      <c r="U25" s="64"/>
      <c r="V25" s="65"/>
      <c r="W25" s="65"/>
      <c r="X25" s="65"/>
      <c r="Y25" s="65"/>
      <c r="Z25" s="66"/>
    </row>
    <row r="26" spans="1:26" ht="14" hidden="1" outlineLevel="1" x14ac:dyDescent="0.2">
      <c r="A26" s="52" t="str">
        <f t="shared" si="0"/>
        <v>4-2025</v>
      </c>
      <c r="B26" s="53">
        <v>45773</v>
      </c>
      <c r="C26" s="161" t="s">
        <v>47</v>
      </c>
      <c r="D26" s="87">
        <v>3217.7</v>
      </c>
      <c r="E26" s="56">
        <v>46</v>
      </c>
      <c r="F26" s="56">
        <v>40</v>
      </c>
      <c r="G26" s="57">
        <f t="shared" si="1"/>
        <v>1.1499999999999999</v>
      </c>
      <c r="H26" s="58">
        <f t="shared" si="2"/>
        <v>69.95</v>
      </c>
      <c r="I26" s="58">
        <f t="shared" si="3"/>
        <v>60.826086956521749</v>
      </c>
      <c r="J26" s="56">
        <v>209</v>
      </c>
      <c r="K26" s="59">
        <f t="shared" si="4"/>
        <v>0.22009569377990432</v>
      </c>
      <c r="L26" s="87"/>
      <c r="M26" s="89"/>
      <c r="N26" s="56"/>
      <c r="O26" s="88"/>
      <c r="P26" s="61"/>
      <c r="Q26" s="62"/>
      <c r="R26" s="61"/>
      <c r="S26" s="59"/>
      <c r="T26" s="63"/>
      <c r="U26" s="64"/>
      <c r="V26" s="65"/>
      <c r="W26" s="65"/>
      <c r="X26" s="65"/>
      <c r="Y26" s="65"/>
      <c r="Z26" s="66"/>
    </row>
    <row r="27" spans="1:26" ht="14" collapsed="1" x14ac:dyDescent="0.2">
      <c r="A27" s="81">
        <f t="shared" si="0"/>
        <v>0</v>
      </c>
      <c r="B27" s="95" t="s">
        <v>70</v>
      </c>
      <c r="C27" s="134"/>
      <c r="D27" s="135">
        <f t="shared" ref="D27:F27" si="17">SUM(D25:D26)</f>
        <v>10471.65</v>
      </c>
      <c r="E27" s="136">
        <f t="shared" si="17"/>
        <v>167</v>
      </c>
      <c r="F27" s="136">
        <f t="shared" si="17"/>
        <v>150</v>
      </c>
      <c r="G27" s="137">
        <f t="shared" si="1"/>
        <v>1.1133333333333333</v>
      </c>
      <c r="H27" s="138">
        <f t="shared" si="2"/>
        <v>62.704491017964067</v>
      </c>
      <c r="I27" s="138">
        <f t="shared" si="3"/>
        <v>56.321399117931797</v>
      </c>
      <c r="J27" s="136">
        <f>SUM(J25:J26)</f>
        <v>736</v>
      </c>
      <c r="K27" s="139">
        <f t="shared" si="4"/>
        <v>0.22690217391304349</v>
      </c>
      <c r="L27" s="135"/>
      <c r="M27" s="256"/>
      <c r="N27" s="136"/>
      <c r="O27" s="135"/>
      <c r="P27" s="258"/>
      <c r="Q27" s="306"/>
      <c r="R27" s="258"/>
      <c r="S27" s="139"/>
      <c r="T27" s="261"/>
      <c r="U27" s="307"/>
      <c r="V27" s="145">
        <f t="shared" ref="V27:W27" si="18">IFERROR((D27-#REF!)/D27,)</f>
        <v>0</v>
      </c>
      <c r="W27" s="145">
        <f t="shared" si="18"/>
        <v>0</v>
      </c>
      <c r="X27" s="145">
        <f t="shared" ref="X27:Y27" si="19">IFERROR((D27-#REF!)/D27,)</f>
        <v>0</v>
      </c>
      <c r="Y27" s="143">
        <f t="shared" si="19"/>
        <v>0</v>
      </c>
      <c r="Z27" s="67"/>
    </row>
    <row r="28" spans="1:26" ht="30" hidden="1" outlineLevel="1" x14ac:dyDescent="0.2">
      <c r="A28" s="52" t="str">
        <f t="shared" si="0"/>
        <v>4-2025</v>
      </c>
      <c r="B28" s="53">
        <v>45774</v>
      </c>
      <c r="C28" s="148" t="s">
        <v>46</v>
      </c>
      <c r="D28" s="55">
        <v>8153.2</v>
      </c>
      <c r="E28" s="56">
        <v>136</v>
      </c>
      <c r="F28" s="56">
        <v>124</v>
      </c>
      <c r="G28" s="57">
        <f t="shared" si="1"/>
        <v>1.096774193548387</v>
      </c>
      <c r="H28" s="58">
        <f t="shared" si="2"/>
        <v>59.949999999999996</v>
      </c>
      <c r="I28" s="58">
        <f t="shared" si="3"/>
        <v>54.660294117647062</v>
      </c>
      <c r="J28" s="56">
        <v>567</v>
      </c>
      <c r="K28" s="59">
        <f t="shared" si="4"/>
        <v>0.23985890652557318</v>
      </c>
      <c r="L28" s="55"/>
      <c r="M28" s="89"/>
      <c r="N28" s="56"/>
      <c r="O28" s="60"/>
      <c r="P28" s="61"/>
      <c r="Q28" s="62"/>
      <c r="R28" s="61"/>
      <c r="S28" s="59"/>
      <c r="T28" s="63"/>
      <c r="U28" s="64"/>
      <c r="V28" s="65"/>
      <c r="W28" s="65"/>
      <c r="X28" s="65"/>
      <c r="Y28" s="65"/>
      <c r="Z28" s="66"/>
    </row>
    <row r="29" spans="1:26" ht="14" hidden="1" outlineLevel="1" x14ac:dyDescent="0.2">
      <c r="A29" s="52" t="str">
        <f t="shared" si="0"/>
        <v>5-2025</v>
      </c>
      <c r="B29" s="53">
        <v>45780</v>
      </c>
      <c r="C29" s="161" t="s">
        <v>47</v>
      </c>
      <c r="D29" s="87">
        <v>1888.65</v>
      </c>
      <c r="E29" s="56">
        <v>27</v>
      </c>
      <c r="F29" s="56">
        <v>23</v>
      </c>
      <c r="G29" s="57">
        <f t="shared" si="1"/>
        <v>1.173913043478261</v>
      </c>
      <c r="H29" s="58">
        <f t="shared" si="2"/>
        <v>69.95</v>
      </c>
      <c r="I29" s="58">
        <f t="shared" si="3"/>
        <v>59.587037037037035</v>
      </c>
      <c r="J29" s="56">
        <v>187</v>
      </c>
      <c r="K29" s="59">
        <f t="shared" si="4"/>
        <v>0.14438502673796791</v>
      </c>
      <c r="L29" s="87"/>
      <c r="M29" s="89"/>
      <c r="N29" s="56"/>
      <c r="O29" s="88"/>
      <c r="P29" s="61"/>
      <c r="Q29" s="62"/>
      <c r="R29" s="61"/>
      <c r="S29" s="59"/>
      <c r="T29" s="63"/>
      <c r="U29" s="64"/>
      <c r="V29" s="65"/>
      <c r="W29" s="65"/>
      <c r="X29" s="65"/>
      <c r="Y29" s="65"/>
      <c r="Z29" s="66"/>
    </row>
    <row r="30" spans="1:26" ht="14" collapsed="1" x14ac:dyDescent="0.2">
      <c r="A30" s="81">
        <f t="shared" si="0"/>
        <v>0</v>
      </c>
      <c r="B30" s="95" t="s">
        <v>71</v>
      </c>
      <c r="C30" s="134"/>
      <c r="D30" s="135">
        <f t="shared" ref="D30:F30" si="20">SUM(D28:D29)</f>
        <v>10041.85</v>
      </c>
      <c r="E30" s="136">
        <f t="shared" si="20"/>
        <v>163</v>
      </c>
      <c r="F30" s="136">
        <f t="shared" si="20"/>
        <v>147</v>
      </c>
      <c r="G30" s="137">
        <f t="shared" si="1"/>
        <v>1.1088435374149659</v>
      </c>
      <c r="H30" s="138">
        <f t="shared" si="2"/>
        <v>61.606441717791412</v>
      </c>
      <c r="I30" s="138">
        <f t="shared" si="3"/>
        <v>55.559183635063427</v>
      </c>
      <c r="J30" s="136">
        <f>SUM(J28:J29)</f>
        <v>754</v>
      </c>
      <c r="K30" s="139">
        <f t="shared" si="4"/>
        <v>0.21618037135278514</v>
      </c>
      <c r="L30" s="135"/>
      <c r="M30" s="256"/>
      <c r="N30" s="136"/>
      <c r="O30" s="135"/>
      <c r="P30" s="258"/>
      <c r="Q30" s="306"/>
      <c r="R30" s="258"/>
      <c r="S30" s="139"/>
      <c r="T30" s="261"/>
      <c r="U30" s="307"/>
      <c r="V30" s="145">
        <f t="shared" ref="V30:W30" si="21">IFERROR((D30-#REF!)/D30,)</f>
        <v>0</v>
      </c>
      <c r="W30" s="145">
        <f t="shared" si="21"/>
        <v>0</v>
      </c>
      <c r="X30" s="145">
        <f t="shared" ref="X30:Y30" si="22">IFERROR((D30-#REF!)/D30,)</f>
        <v>0</v>
      </c>
      <c r="Y30" s="143">
        <f t="shared" si="22"/>
        <v>0</v>
      </c>
      <c r="Z30" s="67"/>
    </row>
    <row r="31" spans="1:26" ht="30" hidden="1" outlineLevel="1" x14ac:dyDescent="0.2">
      <c r="A31" s="52" t="str">
        <f t="shared" si="0"/>
        <v>5-2025</v>
      </c>
      <c r="B31" s="53">
        <v>45781</v>
      </c>
      <c r="C31" s="148" t="s">
        <v>46</v>
      </c>
      <c r="D31" s="55">
        <v>7733.55</v>
      </c>
      <c r="E31" s="56">
        <v>129</v>
      </c>
      <c r="F31" s="56">
        <v>113</v>
      </c>
      <c r="G31" s="57">
        <f t="shared" si="1"/>
        <v>1.1415929203539823</v>
      </c>
      <c r="H31" s="58">
        <f t="shared" si="2"/>
        <v>59.95</v>
      </c>
      <c r="I31" s="58">
        <f t="shared" si="3"/>
        <v>52.514341085271319</v>
      </c>
      <c r="J31" s="56">
        <v>643</v>
      </c>
      <c r="K31" s="59">
        <f t="shared" si="4"/>
        <v>0.20062208398133749</v>
      </c>
      <c r="L31" s="125"/>
      <c r="M31" s="126"/>
      <c r="N31" s="127"/>
      <c r="O31" s="128"/>
      <c r="P31" s="85"/>
      <c r="Q31" s="129"/>
      <c r="R31" s="85"/>
      <c r="S31" s="84"/>
      <c r="T31" s="130"/>
      <c r="U31" s="131"/>
      <c r="V31" s="65"/>
      <c r="W31" s="65"/>
      <c r="X31" s="65"/>
      <c r="Y31" s="65"/>
      <c r="Z31" s="66"/>
    </row>
    <row r="32" spans="1:26" ht="14" hidden="1" outlineLevel="1" x14ac:dyDescent="0.2">
      <c r="A32" s="52" t="str">
        <f t="shared" si="0"/>
        <v>5-2025</v>
      </c>
      <c r="B32" s="53">
        <v>45787</v>
      </c>
      <c r="C32" s="161" t="s">
        <v>47</v>
      </c>
      <c r="D32" s="87">
        <v>2658.1</v>
      </c>
      <c r="E32" s="56">
        <v>38</v>
      </c>
      <c r="F32" s="56">
        <v>34</v>
      </c>
      <c r="G32" s="57">
        <f t="shared" si="1"/>
        <v>1.1176470588235294</v>
      </c>
      <c r="H32" s="58">
        <f t="shared" si="2"/>
        <v>69.95</v>
      </c>
      <c r="I32" s="58">
        <f t="shared" si="3"/>
        <v>62.586842105263159</v>
      </c>
      <c r="J32" s="89">
        <v>238</v>
      </c>
      <c r="K32" s="59">
        <f t="shared" si="4"/>
        <v>0.15966386554621848</v>
      </c>
      <c r="L32" s="132"/>
      <c r="M32" s="126"/>
      <c r="N32" s="127"/>
      <c r="O32" s="133"/>
      <c r="P32" s="85"/>
      <c r="Q32" s="129"/>
      <c r="R32" s="85"/>
      <c r="S32" s="84"/>
      <c r="T32" s="130"/>
      <c r="U32" s="131"/>
      <c r="V32" s="65"/>
      <c r="W32" s="65"/>
      <c r="X32" s="65"/>
      <c r="Y32" s="65"/>
      <c r="Z32" s="66"/>
    </row>
    <row r="33" spans="1:26" ht="14" collapsed="1" x14ac:dyDescent="0.2">
      <c r="A33" s="81">
        <f t="shared" si="0"/>
        <v>0</v>
      </c>
      <c r="B33" s="95" t="s">
        <v>72</v>
      </c>
      <c r="C33" s="134"/>
      <c r="D33" s="135">
        <f t="shared" ref="D33:F33" si="23">SUM(D31:D32)</f>
        <v>10391.65</v>
      </c>
      <c r="E33" s="136">
        <f t="shared" si="23"/>
        <v>167</v>
      </c>
      <c r="F33" s="136">
        <f t="shared" si="23"/>
        <v>147</v>
      </c>
      <c r="G33" s="137">
        <f t="shared" si="1"/>
        <v>1.1360544217687074</v>
      </c>
      <c r="H33" s="138">
        <f t="shared" si="2"/>
        <v>62.225449101796407</v>
      </c>
      <c r="I33" s="138">
        <f t="shared" si="3"/>
        <v>54.773299508766904</v>
      </c>
      <c r="J33" s="136">
        <f>SUM(J31:J32)</f>
        <v>881</v>
      </c>
      <c r="K33" s="139">
        <f t="shared" si="4"/>
        <v>0.18955732122587968</v>
      </c>
      <c r="L33" s="140"/>
      <c r="M33" s="141"/>
      <c r="N33" s="142"/>
      <c r="O33" s="140"/>
      <c r="P33" s="143"/>
      <c r="Q33" s="144"/>
      <c r="R33" s="143"/>
      <c r="S33" s="145"/>
      <c r="T33" s="146"/>
      <c r="U33" s="147"/>
      <c r="V33" s="145">
        <f t="shared" ref="V33:W33" si="24">IFERROR((D33-#REF!)/D33,)</f>
        <v>0</v>
      </c>
      <c r="W33" s="145">
        <f t="shared" si="24"/>
        <v>0</v>
      </c>
      <c r="X33" s="145">
        <f t="shared" ref="X33:Y33" si="25">IFERROR((D33-#REF!)/D33,)</f>
        <v>0</v>
      </c>
      <c r="Y33" s="143">
        <f t="shared" si="25"/>
        <v>0</v>
      </c>
      <c r="Z33" s="67"/>
    </row>
    <row r="34" spans="1:26" ht="30" hidden="1" outlineLevel="1" x14ac:dyDescent="0.2">
      <c r="A34" s="52" t="str">
        <f t="shared" si="0"/>
        <v>5-2025</v>
      </c>
      <c r="B34" s="53">
        <v>45788</v>
      </c>
      <c r="C34" s="124" t="s">
        <v>46</v>
      </c>
      <c r="D34" s="55">
        <v>9711.9</v>
      </c>
      <c r="E34" s="56">
        <v>162</v>
      </c>
      <c r="F34" s="56">
        <v>138</v>
      </c>
      <c r="G34" s="57">
        <f t="shared" si="1"/>
        <v>1.173913043478261</v>
      </c>
      <c r="H34" s="58">
        <f t="shared" si="2"/>
        <v>59.949999999999996</v>
      </c>
      <c r="I34" s="58">
        <f t="shared" si="3"/>
        <v>51.068518518518509</v>
      </c>
      <c r="J34" s="56">
        <v>648</v>
      </c>
      <c r="K34" s="59">
        <f t="shared" si="4"/>
        <v>0.25</v>
      </c>
      <c r="L34" s="125"/>
      <c r="M34" s="126"/>
      <c r="N34" s="127"/>
      <c r="O34" s="128"/>
      <c r="P34" s="85"/>
      <c r="Q34" s="129"/>
      <c r="R34" s="85"/>
      <c r="S34" s="84"/>
      <c r="T34" s="130"/>
      <c r="U34" s="131"/>
      <c r="V34" s="65"/>
      <c r="W34" s="65"/>
      <c r="X34" s="65"/>
      <c r="Y34" s="65"/>
      <c r="Z34" s="66"/>
    </row>
    <row r="35" spans="1:26" ht="14" hidden="1" outlineLevel="1" x14ac:dyDescent="0.2">
      <c r="A35" s="52" t="str">
        <f t="shared" si="0"/>
        <v>5-2025</v>
      </c>
      <c r="B35" s="53">
        <v>45794</v>
      </c>
      <c r="C35" s="54" t="s">
        <v>47</v>
      </c>
      <c r="D35" s="87">
        <v>2298.35</v>
      </c>
      <c r="E35" s="56">
        <v>33</v>
      </c>
      <c r="F35" s="56">
        <v>28</v>
      </c>
      <c r="G35" s="57">
        <f t="shared" si="1"/>
        <v>1.1785714285714286</v>
      </c>
      <c r="H35" s="58">
        <f t="shared" si="2"/>
        <v>69.646969696969691</v>
      </c>
      <c r="I35" s="58">
        <f t="shared" si="3"/>
        <v>59.094398530762163</v>
      </c>
      <c r="J35" s="56">
        <v>233</v>
      </c>
      <c r="K35" s="59">
        <f t="shared" si="4"/>
        <v>0.14163090128755365</v>
      </c>
      <c r="L35" s="132"/>
      <c r="M35" s="126"/>
      <c r="N35" s="127"/>
      <c r="O35" s="133"/>
      <c r="P35" s="85"/>
      <c r="Q35" s="129"/>
      <c r="R35" s="85"/>
      <c r="S35" s="84"/>
      <c r="T35" s="130"/>
      <c r="U35" s="131"/>
      <c r="V35" s="65"/>
      <c r="W35" s="65"/>
      <c r="X35" s="65"/>
      <c r="Y35" s="65"/>
      <c r="Z35" s="66"/>
    </row>
    <row r="36" spans="1:26" ht="14" collapsed="1" x14ac:dyDescent="0.2">
      <c r="A36" s="81">
        <f t="shared" si="0"/>
        <v>0</v>
      </c>
      <c r="B36" s="95" t="s">
        <v>73</v>
      </c>
      <c r="C36" s="134"/>
      <c r="D36" s="135">
        <f t="shared" ref="D36:F36" si="26">SUM(D34:D35)</f>
        <v>12010.25</v>
      </c>
      <c r="E36" s="136">
        <f t="shared" si="26"/>
        <v>195</v>
      </c>
      <c r="F36" s="136">
        <f t="shared" si="26"/>
        <v>166</v>
      </c>
      <c r="G36" s="137">
        <f t="shared" si="1"/>
        <v>1.1746987951807228</v>
      </c>
      <c r="H36" s="138">
        <f t="shared" si="2"/>
        <v>61.591025641025638</v>
      </c>
      <c r="I36" s="138">
        <f t="shared" si="3"/>
        <v>52.431334648257724</v>
      </c>
      <c r="J36" s="136">
        <f>SUM(J34:J35)</f>
        <v>881</v>
      </c>
      <c r="K36" s="139">
        <f t="shared" si="4"/>
        <v>0.2213393870601589</v>
      </c>
      <c r="L36" s="140"/>
      <c r="M36" s="141"/>
      <c r="N36" s="142"/>
      <c r="O36" s="140"/>
      <c r="P36" s="143"/>
      <c r="Q36" s="144"/>
      <c r="R36" s="143"/>
      <c r="S36" s="145"/>
      <c r="T36" s="146"/>
      <c r="U36" s="147"/>
      <c r="V36" s="145">
        <f t="shared" ref="V36:W36" si="27">IFERROR((D36-#REF!)/D36,)</f>
        <v>0</v>
      </c>
      <c r="W36" s="145">
        <f t="shared" si="27"/>
        <v>0</v>
      </c>
      <c r="X36" s="145">
        <f t="shared" ref="X36:Y36" si="28">IFERROR((D36-#REF!)/D36,)</f>
        <v>0</v>
      </c>
      <c r="Y36" s="143">
        <f t="shared" si="28"/>
        <v>0</v>
      </c>
      <c r="Z36" s="67"/>
    </row>
    <row r="37" spans="1:26" ht="30" hidden="1" outlineLevel="1" x14ac:dyDescent="0.2">
      <c r="A37" s="52" t="str">
        <f t="shared" si="0"/>
        <v>5-2025</v>
      </c>
      <c r="B37" s="53">
        <v>45795</v>
      </c>
      <c r="C37" s="124" t="s">
        <v>46</v>
      </c>
      <c r="D37" s="55">
        <v>10611.15</v>
      </c>
      <c r="E37" s="56">
        <v>177</v>
      </c>
      <c r="F37" s="56">
        <v>154</v>
      </c>
      <c r="G37" s="57">
        <f t="shared" si="1"/>
        <v>1.1493506493506493</v>
      </c>
      <c r="H37" s="58">
        <f t="shared" si="2"/>
        <v>59.949999999999996</v>
      </c>
      <c r="I37" s="58">
        <f t="shared" si="3"/>
        <v>52.159887005649715</v>
      </c>
      <c r="J37" s="56">
        <v>660</v>
      </c>
      <c r="K37" s="59">
        <f t="shared" si="4"/>
        <v>0.26818181818181819</v>
      </c>
      <c r="L37" s="125"/>
      <c r="M37" s="126"/>
      <c r="N37" s="127"/>
      <c r="O37" s="128"/>
      <c r="P37" s="85"/>
      <c r="Q37" s="129"/>
      <c r="R37" s="85"/>
      <c r="S37" s="84"/>
      <c r="T37" s="130"/>
      <c r="U37" s="131"/>
      <c r="V37" s="65"/>
      <c r="W37" s="65"/>
      <c r="X37" s="65"/>
      <c r="Y37" s="65"/>
      <c r="Z37" s="66"/>
    </row>
    <row r="38" spans="1:26" ht="14" hidden="1" outlineLevel="1" x14ac:dyDescent="0.2">
      <c r="A38" s="52" t="str">
        <f t="shared" si="0"/>
        <v>5-2025</v>
      </c>
      <c r="B38" s="53">
        <v>45801</v>
      </c>
      <c r="C38" s="54" t="s">
        <v>47</v>
      </c>
      <c r="D38" s="87">
        <v>2378.3000000000002</v>
      </c>
      <c r="E38" s="56">
        <v>34</v>
      </c>
      <c r="F38" s="56">
        <v>31</v>
      </c>
      <c r="G38" s="57">
        <f t="shared" si="1"/>
        <v>1.096774193548387</v>
      </c>
      <c r="H38" s="58">
        <f t="shared" si="2"/>
        <v>69.95</v>
      </c>
      <c r="I38" s="58">
        <f t="shared" si="3"/>
        <v>63.777941176470598</v>
      </c>
      <c r="J38" s="56">
        <v>203</v>
      </c>
      <c r="K38" s="59">
        <f t="shared" si="4"/>
        <v>0.16748768472906403</v>
      </c>
      <c r="L38" s="132"/>
      <c r="M38" s="126"/>
      <c r="N38" s="127"/>
      <c r="O38" s="133"/>
      <c r="P38" s="85"/>
      <c r="Q38" s="129"/>
      <c r="R38" s="85"/>
      <c r="S38" s="84"/>
      <c r="T38" s="130"/>
      <c r="U38" s="131"/>
      <c r="V38" s="65"/>
      <c r="W38" s="65"/>
      <c r="X38" s="65"/>
      <c r="Y38" s="65"/>
      <c r="Z38" s="66"/>
    </row>
    <row r="39" spans="1:26" ht="14" collapsed="1" x14ac:dyDescent="0.2">
      <c r="A39" s="81">
        <f t="shared" si="0"/>
        <v>0</v>
      </c>
      <c r="B39" s="95" t="s">
        <v>74</v>
      </c>
      <c r="C39" s="134"/>
      <c r="D39" s="135">
        <f t="shared" ref="D39:F39" si="29">SUM(D37:D38)</f>
        <v>12989.45</v>
      </c>
      <c r="E39" s="136">
        <f t="shared" si="29"/>
        <v>211</v>
      </c>
      <c r="F39" s="136">
        <f t="shared" si="29"/>
        <v>185</v>
      </c>
      <c r="G39" s="137">
        <f t="shared" si="1"/>
        <v>1.1405405405405404</v>
      </c>
      <c r="H39" s="138">
        <f t="shared" si="2"/>
        <v>61.561374407582939</v>
      </c>
      <c r="I39" s="138">
        <f t="shared" si="3"/>
        <v>53.975612632240967</v>
      </c>
      <c r="J39" s="136">
        <f>SUM(J37:J38)</f>
        <v>863</v>
      </c>
      <c r="K39" s="139">
        <f t="shared" si="4"/>
        <v>0.24449594438006952</v>
      </c>
      <c r="L39" s="140"/>
      <c r="M39" s="141"/>
      <c r="N39" s="142"/>
      <c r="O39" s="140"/>
      <c r="P39" s="143"/>
      <c r="Q39" s="144"/>
      <c r="R39" s="143"/>
      <c r="S39" s="145"/>
      <c r="T39" s="146"/>
      <c r="U39" s="147"/>
      <c r="V39" s="145">
        <f t="shared" ref="V39:W39" si="30">IFERROR((D39-#REF!)/D39,)</f>
        <v>0</v>
      </c>
      <c r="W39" s="145">
        <f t="shared" si="30"/>
        <v>0</v>
      </c>
      <c r="X39" s="145">
        <f t="shared" ref="X39:Y39" si="31">IFERROR((D39-#REF!)/D39,)</f>
        <v>0</v>
      </c>
      <c r="Y39" s="143">
        <f t="shared" si="31"/>
        <v>0</v>
      </c>
      <c r="Z39" s="67"/>
    </row>
    <row r="40" spans="1:26" ht="30" hidden="1" outlineLevel="1" x14ac:dyDescent="0.2">
      <c r="A40" s="52" t="str">
        <f t="shared" si="0"/>
        <v>5-2025</v>
      </c>
      <c r="B40" s="53">
        <v>45802</v>
      </c>
      <c r="C40" s="124" t="s">
        <v>46</v>
      </c>
      <c r="D40" s="55">
        <v>9352.2000000000007</v>
      </c>
      <c r="E40" s="56">
        <v>156</v>
      </c>
      <c r="F40" s="56">
        <v>146</v>
      </c>
      <c r="G40" s="57">
        <f t="shared" si="1"/>
        <v>1.0684931506849316</v>
      </c>
      <c r="H40" s="58">
        <f t="shared" si="2"/>
        <v>59.95</v>
      </c>
      <c r="I40" s="58">
        <f t="shared" si="3"/>
        <v>56.10705128205128</v>
      </c>
      <c r="J40" s="56">
        <v>591</v>
      </c>
      <c r="K40" s="59">
        <f t="shared" si="4"/>
        <v>0.26395939086294418</v>
      </c>
      <c r="L40" s="125"/>
      <c r="M40" s="126"/>
      <c r="N40" s="127"/>
      <c r="O40" s="128"/>
      <c r="P40" s="85"/>
      <c r="Q40" s="129"/>
      <c r="R40" s="85"/>
      <c r="S40" s="84"/>
      <c r="T40" s="130"/>
      <c r="U40" s="131"/>
      <c r="V40" s="65"/>
      <c r="W40" s="65"/>
      <c r="X40" s="65"/>
      <c r="Y40" s="65"/>
      <c r="Z40" s="66"/>
    </row>
    <row r="41" spans="1:26" ht="14" hidden="1" outlineLevel="1" x14ac:dyDescent="0.2">
      <c r="A41" s="52" t="str">
        <f t="shared" si="0"/>
        <v>5-2025</v>
      </c>
      <c r="B41" s="53">
        <v>45808</v>
      </c>
      <c r="C41" s="54" t="s">
        <v>47</v>
      </c>
      <c r="D41" s="87">
        <v>2728.05</v>
      </c>
      <c r="E41" s="56">
        <v>39</v>
      </c>
      <c r="F41" s="56">
        <v>36</v>
      </c>
      <c r="G41" s="57">
        <f t="shared" si="1"/>
        <v>1.0833333333333333</v>
      </c>
      <c r="H41" s="58">
        <f t="shared" si="2"/>
        <v>69.95</v>
      </c>
      <c r="I41" s="58">
        <f t="shared" si="3"/>
        <v>64.569230769230771</v>
      </c>
      <c r="J41" s="56">
        <v>205</v>
      </c>
      <c r="K41" s="59">
        <f t="shared" si="4"/>
        <v>0.19024390243902439</v>
      </c>
      <c r="L41" s="132"/>
      <c r="M41" s="126"/>
      <c r="N41" s="127"/>
      <c r="O41" s="133"/>
      <c r="P41" s="85"/>
      <c r="Q41" s="129"/>
      <c r="R41" s="85"/>
      <c r="S41" s="84"/>
      <c r="T41" s="130"/>
      <c r="U41" s="131"/>
      <c r="V41" s="65"/>
      <c r="W41" s="65"/>
      <c r="X41" s="65"/>
      <c r="Y41" s="65"/>
      <c r="Z41" s="66"/>
    </row>
    <row r="42" spans="1:26" ht="14" collapsed="1" x14ac:dyDescent="0.2">
      <c r="A42" s="81">
        <f t="shared" si="0"/>
        <v>0</v>
      </c>
      <c r="B42" s="95" t="s">
        <v>75</v>
      </c>
      <c r="C42" s="134"/>
      <c r="D42" s="135">
        <f t="shared" ref="D42:F42" si="32">SUM(D40:D41)</f>
        <v>12080.25</v>
      </c>
      <c r="E42" s="136">
        <f t="shared" si="32"/>
        <v>195</v>
      </c>
      <c r="F42" s="136">
        <f t="shared" si="32"/>
        <v>182</v>
      </c>
      <c r="G42" s="137">
        <f t="shared" si="1"/>
        <v>1.0714285714285714</v>
      </c>
      <c r="H42" s="138">
        <f t="shared" si="2"/>
        <v>61.95</v>
      </c>
      <c r="I42" s="138">
        <f t="shared" si="3"/>
        <v>57.820000000000007</v>
      </c>
      <c r="J42" s="136">
        <f>SUM(J40:J41)</f>
        <v>796</v>
      </c>
      <c r="K42" s="139">
        <f t="shared" si="4"/>
        <v>0.2449748743718593</v>
      </c>
      <c r="L42" s="140"/>
      <c r="M42" s="141"/>
      <c r="N42" s="142"/>
      <c r="O42" s="140"/>
      <c r="P42" s="143"/>
      <c r="Q42" s="144"/>
      <c r="R42" s="143"/>
      <c r="S42" s="145"/>
      <c r="T42" s="146"/>
      <c r="U42" s="147"/>
      <c r="V42" s="145">
        <f t="shared" ref="V42:W42" si="33">IFERROR((D42-#REF!)/D42,)</f>
        <v>0</v>
      </c>
      <c r="W42" s="145">
        <f t="shared" si="33"/>
        <v>0</v>
      </c>
      <c r="X42" s="145">
        <f t="shared" ref="X42:Y42" si="34">IFERROR((D42-#REF!)/D42,)</f>
        <v>0</v>
      </c>
      <c r="Y42" s="143">
        <f t="shared" si="34"/>
        <v>0</v>
      </c>
      <c r="Z42" s="67"/>
    </row>
    <row r="43" spans="1:26" ht="30" hidden="1" outlineLevel="1" x14ac:dyDescent="0.2">
      <c r="A43" s="52" t="str">
        <f t="shared" si="0"/>
        <v>6-2025</v>
      </c>
      <c r="B43" s="53">
        <v>45809</v>
      </c>
      <c r="C43" s="124" t="s">
        <v>46</v>
      </c>
      <c r="D43" s="55">
        <v>7194</v>
      </c>
      <c r="E43" s="56">
        <v>120</v>
      </c>
      <c r="F43" s="56">
        <v>109</v>
      </c>
      <c r="G43" s="57">
        <f t="shared" si="1"/>
        <v>1.1009174311926606</v>
      </c>
      <c r="H43" s="58">
        <f t="shared" si="2"/>
        <v>59.95</v>
      </c>
      <c r="I43" s="58">
        <f t="shared" si="3"/>
        <v>54.454583333333332</v>
      </c>
      <c r="J43" s="56">
        <v>508</v>
      </c>
      <c r="K43" s="59">
        <f t="shared" si="4"/>
        <v>0.23622047244094488</v>
      </c>
      <c r="L43" s="125"/>
      <c r="M43" s="126"/>
      <c r="N43" s="127"/>
      <c r="O43" s="128"/>
      <c r="P43" s="85"/>
      <c r="Q43" s="129"/>
      <c r="R43" s="85"/>
      <c r="S43" s="84"/>
      <c r="T43" s="130"/>
      <c r="U43" s="131"/>
      <c r="V43" s="65"/>
      <c r="W43" s="65"/>
      <c r="X43" s="65"/>
      <c r="Y43" s="65"/>
      <c r="Z43" s="66"/>
    </row>
    <row r="44" spans="1:26" ht="14" hidden="1" outlineLevel="1" x14ac:dyDescent="0.2">
      <c r="A44" s="52" t="str">
        <f t="shared" si="0"/>
        <v>6-2025</v>
      </c>
      <c r="B44" s="53">
        <v>45815</v>
      </c>
      <c r="C44" s="54" t="s">
        <v>47</v>
      </c>
      <c r="D44" s="87">
        <v>3277.65</v>
      </c>
      <c r="E44" s="56">
        <v>47</v>
      </c>
      <c r="F44" s="56">
        <v>41</v>
      </c>
      <c r="G44" s="57">
        <f t="shared" si="1"/>
        <v>1.1463414634146341</v>
      </c>
      <c r="H44" s="58">
        <f t="shared" si="2"/>
        <v>69.737234042553197</v>
      </c>
      <c r="I44" s="58">
        <f t="shared" si="3"/>
        <v>60.834608420099606</v>
      </c>
      <c r="J44" s="56">
        <v>231</v>
      </c>
      <c r="K44" s="59">
        <f t="shared" si="4"/>
        <v>0.20346320346320346</v>
      </c>
      <c r="L44" s="132"/>
      <c r="M44" s="126"/>
      <c r="N44" s="127"/>
      <c r="O44" s="133"/>
      <c r="P44" s="85"/>
      <c r="Q44" s="129"/>
      <c r="R44" s="85"/>
      <c r="S44" s="84"/>
      <c r="T44" s="130"/>
      <c r="U44" s="131"/>
      <c r="V44" s="65"/>
      <c r="W44" s="65"/>
      <c r="X44" s="65"/>
      <c r="Y44" s="65"/>
      <c r="Z44" s="66"/>
    </row>
    <row r="45" spans="1:26" ht="14" collapsed="1" x14ac:dyDescent="0.2">
      <c r="A45" s="81">
        <f t="shared" si="0"/>
        <v>0</v>
      </c>
      <c r="B45" s="95" t="s">
        <v>76</v>
      </c>
      <c r="C45" s="134"/>
      <c r="D45" s="135">
        <f t="shared" ref="D45:F45" si="35">SUM(D43:D44)</f>
        <v>10471.65</v>
      </c>
      <c r="E45" s="136">
        <f t="shared" si="35"/>
        <v>167</v>
      </c>
      <c r="F45" s="136">
        <f t="shared" si="35"/>
        <v>150</v>
      </c>
      <c r="G45" s="137">
        <f t="shared" si="1"/>
        <v>1.1133333333333333</v>
      </c>
      <c r="H45" s="138">
        <f t="shared" si="2"/>
        <v>62.704491017964067</v>
      </c>
      <c r="I45" s="138">
        <f t="shared" si="3"/>
        <v>56.321399117931797</v>
      </c>
      <c r="J45" s="136">
        <f>SUM(J43:J44)</f>
        <v>739</v>
      </c>
      <c r="K45" s="139">
        <f t="shared" si="4"/>
        <v>0.22598105548037889</v>
      </c>
      <c r="L45" s="140"/>
      <c r="M45" s="141"/>
      <c r="N45" s="142"/>
      <c r="O45" s="140"/>
      <c r="P45" s="143"/>
      <c r="Q45" s="144"/>
      <c r="R45" s="143"/>
      <c r="S45" s="145"/>
      <c r="T45" s="146"/>
      <c r="U45" s="147"/>
      <c r="V45" s="145">
        <f t="shared" ref="V45:W45" si="36">IFERROR((D45-#REF!)/D45,)</f>
        <v>0</v>
      </c>
      <c r="W45" s="145">
        <f t="shared" si="36"/>
        <v>0</v>
      </c>
      <c r="X45" s="145">
        <f t="shared" ref="X45:Y45" si="37">IFERROR((D45-#REF!)/D45,)</f>
        <v>0</v>
      </c>
      <c r="Y45" s="143">
        <f t="shared" si="37"/>
        <v>0</v>
      </c>
      <c r="Z45" s="67"/>
    </row>
    <row r="46" spans="1:26" ht="30" hidden="1" outlineLevel="1" x14ac:dyDescent="0.2">
      <c r="A46" s="52" t="str">
        <f t="shared" si="0"/>
        <v>6-2025</v>
      </c>
      <c r="B46" s="53">
        <v>45816</v>
      </c>
      <c r="C46" s="124" t="s">
        <v>46</v>
      </c>
      <c r="D46" s="55">
        <v>8992.5</v>
      </c>
      <c r="E46" s="56">
        <v>150</v>
      </c>
      <c r="F46" s="56">
        <v>138</v>
      </c>
      <c r="G46" s="57">
        <f t="shared" si="1"/>
        <v>1.0869565217391304</v>
      </c>
      <c r="H46" s="58">
        <f t="shared" si="2"/>
        <v>59.95</v>
      </c>
      <c r="I46" s="58">
        <f t="shared" si="3"/>
        <v>55.154000000000003</v>
      </c>
      <c r="J46" s="56">
        <v>562</v>
      </c>
      <c r="K46" s="59">
        <f t="shared" si="4"/>
        <v>0.2669039145907473</v>
      </c>
      <c r="L46" s="125"/>
      <c r="M46" s="126"/>
      <c r="N46" s="127"/>
      <c r="O46" s="128"/>
      <c r="P46" s="85"/>
      <c r="Q46" s="129"/>
      <c r="R46" s="85"/>
      <c r="S46" s="84"/>
      <c r="T46" s="130"/>
      <c r="U46" s="131"/>
      <c r="V46" s="65"/>
      <c r="W46" s="65"/>
      <c r="X46" s="65"/>
      <c r="Y46" s="65"/>
      <c r="Z46" s="66"/>
    </row>
    <row r="47" spans="1:26" ht="14" hidden="1" outlineLevel="1" x14ac:dyDescent="0.2">
      <c r="A47" s="52" t="str">
        <f t="shared" si="0"/>
        <v>6-2025</v>
      </c>
      <c r="B47" s="53">
        <v>45822</v>
      </c>
      <c r="C47" s="54" t="s">
        <v>47</v>
      </c>
      <c r="D47" s="87">
        <v>3427.55</v>
      </c>
      <c r="E47" s="56">
        <v>49</v>
      </c>
      <c r="F47" s="56">
        <v>40</v>
      </c>
      <c r="G47" s="57">
        <f t="shared" si="1"/>
        <v>1.2250000000000001</v>
      </c>
      <c r="H47" s="58">
        <f t="shared" si="2"/>
        <v>69.95</v>
      </c>
      <c r="I47" s="58">
        <f t="shared" si="3"/>
        <v>57.102040816326529</v>
      </c>
      <c r="J47" s="56">
        <v>230</v>
      </c>
      <c r="K47" s="59">
        <f t="shared" si="4"/>
        <v>0.21304347826086956</v>
      </c>
      <c r="L47" s="132"/>
      <c r="M47" s="126"/>
      <c r="N47" s="127"/>
      <c r="O47" s="133"/>
      <c r="P47" s="85"/>
      <c r="Q47" s="129"/>
      <c r="R47" s="85"/>
      <c r="S47" s="84"/>
      <c r="T47" s="130"/>
      <c r="U47" s="131"/>
      <c r="V47" s="65"/>
      <c r="W47" s="65"/>
      <c r="X47" s="65"/>
      <c r="Y47" s="65"/>
      <c r="Z47" s="66"/>
    </row>
    <row r="48" spans="1:26" ht="14" collapsed="1" x14ac:dyDescent="0.2">
      <c r="A48" s="81">
        <f t="shared" si="0"/>
        <v>0</v>
      </c>
      <c r="B48" s="95" t="s">
        <v>77</v>
      </c>
      <c r="C48" s="134"/>
      <c r="D48" s="135">
        <f t="shared" ref="D48:F48" si="38">SUM(D46:D47)</f>
        <v>12420.05</v>
      </c>
      <c r="E48" s="136">
        <f t="shared" si="38"/>
        <v>199</v>
      </c>
      <c r="F48" s="136">
        <f t="shared" si="38"/>
        <v>178</v>
      </c>
      <c r="G48" s="137">
        <f t="shared" si="1"/>
        <v>1.1179775280898876</v>
      </c>
      <c r="H48" s="138">
        <f t="shared" si="2"/>
        <v>62.412311557788939</v>
      </c>
      <c r="I48" s="138">
        <f t="shared" si="3"/>
        <v>55.826087725057448</v>
      </c>
      <c r="J48" s="136">
        <f>SUM(J46:J47)</f>
        <v>792</v>
      </c>
      <c r="K48" s="139">
        <f t="shared" si="4"/>
        <v>0.25126262626262624</v>
      </c>
      <c r="L48" s="140"/>
      <c r="M48" s="141"/>
      <c r="N48" s="142"/>
      <c r="O48" s="140"/>
      <c r="P48" s="143"/>
      <c r="Q48" s="144"/>
      <c r="R48" s="143"/>
      <c r="S48" s="145"/>
      <c r="T48" s="146"/>
      <c r="U48" s="147"/>
      <c r="V48" s="145">
        <f t="shared" ref="V48:W48" si="39">IFERROR((D48-#REF!)/D48,)</f>
        <v>0</v>
      </c>
      <c r="W48" s="145">
        <f t="shared" si="39"/>
        <v>0</v>
      </c>
      <c r="X48" s="145">
        <f t="shared" ref="X48:Y48" si="40">IFERROR((D48-#REF!)/D48,)</f>
        <v>0</v>
      </c>
      <c r="Y48" s="143">
        <f t="shared" si="40"/>
        <v>0</v>
      </c>
      <c r="Z48" s="67"/>
    </row>
    <row r="49" spans="1:26" ht="30" hidden="1" outlineLevel="1" x14ac:dyDescent="0.2">
      <c r="A49" s="52" t="str">
        <f t="shared" si="0"/>
        <v>6-2025</v>
      </c>
      <c r="B49" s="53">
        <v>45823</v>
      </c>
      <c r="C49" s="124" t="s">
        <v>46</v>
      </c>
      <c r="D49" s="55">
        <v>8752.7000000000007</v>
      </c>
      <c r="E49" s="56">
        <v>146</v>
      </c>
      <c r="F49" s="56">
        <v>128</v>
      </c>
      <c r="G49" s="57">
        <f t="shared" si="1"/>
        <v>1.140625</v>
      </c>
      <c r="H49" s="58">
        <f t="shared" si="2"/>
        <v>59.95</v>
      </c>
      <c r="I49" s="58">
        <f t="shared" si="3"/>
        <v>52.558904109589044</v>
      </c>
      <c r="J49" s="56">
        <v>474</v>
      </c>
      <c r="K49" s="59">
        <f t="shared" si="4"/>
        <v>0.30801687763713081</v>
      </c>
      <c r="L49" s="125"/>
      <c r="M49" s="126"/>
      <c r="N49" s="127"/>
      <c r="O49" s="128"/>
      <c r="P49" s="85"/>
      <c r="Q49" s="129"/>
      <c r="R49" s="85"/>
      <c r="S49" s="84"/>
      <c r="T49" s="130"/>
      <c r="U49" s="131"/>
      <c r="V49" s="65"/>
      <c r="W49" s="65"/>
      <c r="X49" s="65"/>
      <c r="Y49" s="65"/>
      <c r="Z49" s="66"/>
    </row>
    <row r="50" spans="1:26" ht="14" hidden="1" outlineLevel="1" x14ac:dyDescent="0.2">
      <c r="A50" s="52" t="str">
        <f t="shared" si="0"/>
        <v>6-2025</v>
      </c>
      <c r="B50" s="53">
        <v>45829</v>
      </c>
      <c r="C50" s="54" t="s">
        <v>47</v>
      </c>
      <c r="D50" s="87">
        <v>3277.65</v>
      </c>
      <c r="E50" s="56">
        <v>47</v>
      </c>
      <c r="F50" s="56">
        <v>43</v>
      </c>
      <c r="G50" s="57">
        <f t="shared" si="1"/>
        <v>1.0930232558139534</v>
      </c>
      <c r="H50" s="58">
        <f t="shared" si="2"/>
        <v>69.737234042553197</v>
      </c>
      <c r="I50" s="58">
        <f t="shared" si="3"/>
        <v>63.802150294250801</v>
      </c>
      <c r="J50" s="56">
        <v>182</v>
      </c>
      <c r="K50" s="59">
        <f t="shared" si="4"/>
        <v>0.25824175824175827</v>
      </c>
      <c r="L50" s="132"/>
      <c r="M50" s="126"/>
      <c r="N50" s="127"/>
      <c r="O50" s="133"/>
      <c r="P50" s="85"/>
      <c r="Q50" s="129"/>
      <c r="R50" s="85"/>
      <c r="S50" s="84"/>
      <c r="T50" s="130"/>
      <c r="U50" s="131"/>
      <c r="V50" s="65"/>
      <c r="W50" s="65"/>
      <c r="X50" s="65"/>
      <c r="Y50" s="65"/>
      <c r="Z50" s="66"/>
    </row>
    <row r="51" spans="1:26" ht="14" collapsed="1" x14ac:dyDescent="0.2">
      <c r="A51" s="81">
        <f t="shared" si="0"/>
        <v>0</v>
      </c>
      <c r="B51" s="95" t="s">
        <v>78</v>
      </c>
      <c r="C51" s="134"/>
      <c r="D51" s="135">
        <f t="shared" ref="D51:F51" si="41">SUM(D49:D50)</f>
        <v>12030.35</v>
      </c>
      <c r="E51" s="136">
        <f t="shared" si="41"/>
        <v>193</v>
      </c>
      <c r="F51" s="136">
        <f t="shared" si="41"/>
        <v>171</v>
      </c>
      <c r="G51" s="137">
        <f t="shared" si="1"/>
        <v>1.128654970760234</v>
      </c>
      <c r="H51" s="138">
        <f t="shared" si="2"/>
        <v>62.333419689119175</v>
      </c>
      <c r="I51" s="138">
        <f t="shared" si="3"/>
        <v>55.228055786732526</v>
      </c>
      <c r="J51" s="136">
        <f>SUM(J49:J50)</f>
        <v>656</v>
      </c>
      <c r="K51" s="139">
        <f t="shared" si="4"/>
        <v>0.29420731707317072</v>
      </c>
      <c r="L51" s="140"/>
      <c r="M51" s="141"/>
      <c r="N51" s="142"/>
      <c r="O51" s="140"/>
      <c r="P51" s="143"/>
      <c r="Q51" s="144"/>
      <c r="R51" s="143"/>
      <c r="S51" s="145"/>
      <c r="T51" s="146"/>
      <c r="U51" s="147"/>
      <c r="V51" s="145">
        <f t="shared" ref="V51:W51" si="42">IFERROR((D51-#REF!)/D51,)</f>
        <v>0</v>
      </c>
      <c r="W51" s="145">
        <f t="shared" si="42"/>
        <v>0</v>
      </c>
      <c r="X51" s="145">
        <f t="shared" ref="X51:Y51" si="43">IFERROR((D51-#REF!)/D51,)</f>
        <v>0</v>
      </c>
      <c r="Y51" s="143">
        <f t="shared" si="43"/>
        <v>0</v>
      </c>
      <c r="Z51" s="67"/>
    </row>
    <row r="52" spans="1:26" ht="30" hidden="1" outlineLevel="1" x14ac:dyDescent="0.2">
      <c r="A52" s="52" t="str">
        <f t="shared" si="0"/>
        <v>6-2025</v>
      </c>
      <c r="B52" s="53">
        <v>45830</v>
      </c>
      <c r="C52" s="124" t="s">
        <v>46</v>
      </c>
      <c r="D52" s="55">
        <v>9412.15</v>
      </c>
      <c r="E52" s="56">
        <v>157</v>
      </c>
      <c r="F52" s="56">
        <v>135</v>
      </c>
      <c r="G52" s="57">
        <f t="shared" si="1"/>
        <v>1.162962962962963</v>
      </c>
      <c r="H52" s="58">
        <f t="shared" si="2"/>
        <v>59.949999999999996</v>
      </c>
      <c r="I52" s="58">
        <f t="shared" si="3"/>
        <v>51.54936305732484</v>
      </c>
      <c r="J52" s="56">
        <v>467</v>
      </c>
      <c r="K52" s="59">
        <f t="shared" si="4"/>
        <v>0.3361884368308351</v>
      </c>
      <c r="L52" s="125"/>
      <c r="M52" s="126"/>
      <c r="N52" s="127"/>
      <c r="O52" s="128"/>
      <c r="P52" s="85"/>
      <c r="Q52" s="129"/>
      <c r="R52" s="85"/>
      <c r="S52" s="84"/>
      <c r="T52" s="130"/>
      <c r="U52" s="131"/>
      <c r="V52" s="65"/>
      <c r="W52" s="65"/>
      <c r="X52" s="65"/>
      <c r="Y52" s="65"/>
      <c r="Z52" s="66"/>
    </row>
    <row r="53" spans="1:26" ht="14" hidden="1" outlineLevel="1" x14ac:dyDescent="0.2">
      <c r="A53" s="52" t="str">
        <f t="shared" si="0"/>
        <v>6-2025</v>
      </c>
      <c r="B53" s="53">
        <v>45836</v>
      </c>
      <c r="C53" s="54" t="s">
        <v>47</v>
      </c>
      <c r="D53" s="87">
        <v>2937.9</v>
      </c>
      <c r="E53" s="56">
        <v>42</v>
      </c>
      <c r="F53" s="56">
        <v>36</v>
      </c>
      <c r="G53" s="57">
        <f t="shared" si="1"/>
        <v>1.1666666666666667</v>
      </c>
      <c r="H53" s="58">
        <f t="shared" si="2"/>
        <v>69.95</v>
      </c>
      <c r="I53" s="58">
        <f t="shared" si="3"/>
        <v>59.957142857142856</v>
      </c>
      <c r="J53" s="56">
        <v>170</v>
      </c>
      <c r="K53" s="59">
        <f t="shared" si="4"/>
        <v>0.24705882352941178</v>
      </c>
      <c r="L53" s="132"/>
      <c r="M53" s="126"/>
      <c r="N53" s="127"/>
      <c r="O53" s="133"/>
      <c r="P53" s="85"/>
      <c r="Q53" s="129"/>
      <c r="R53" s="85"/>
      <c r="S53" s="84"/>
      <c r="T53" s="130"/>
      <c r="U53" s="131"/>
      <c r="V53" s="65"/>
      <c r="W53" s="65"/>
      <c r="X53" s="65"/>
      <c r="Y53" s="65"/>
      <c r="Z53" s="66"/>
    </row>
    <row r="54" spans="1:26" ht="14" collapsed="1" x14ac:dyDescent="0.2">
      <c r="A54" s="81">
        <f t="shared" si="0"/>
        <v>0</v>
      </c>
      <c r="B54" s="95" t="s">
        <v>79</v>
      </c>
      <c r="C54" s="134"/>
      <c r="D54" s="135">
        <f t="shared" ref="D54:F54" si="44">SUM(D52:D53)</f>
        <v>12350.05</v>
      </c>
      <c r="E54" s="136">
        <f t="shared" si="44"/>
        <v>199</v>
      </c>
      <c r="F54" s="136">
        <f t="shared" si="44"/>
        <v>171</v>
      </c>
      <c r="G54" s="137">
        <f t="shared" si="1"/>
        <v>1.1637426900584795</v>
      </c>
      <c r="H54" s="138">
        <f t="shared" si="2"/>
        <v>62.060552763819089</v>
      </c>
      <c r="I54" s="138">
        <f t="shared" si="3"/>
        <v>53.328414686497808</v>
      </c>
      <c r="J54" s="136">
        <f>SUM(J52:J53)</f>
        <v>637</v>
      </c>
      <c r="K54" s="139">
        <f t="shared" si="4"/>
        <v>0.31240188383045525</v>
      </c>
      <c r="L54" s="140"/>
      <c r="M54" s="141"/>
      <c r="N54" s="142"/>
      <c r="O54" s="140"/>
      <c r="P54" s="143"/>
      <c r="Q54" s="144"/>
      <c r="R54" s="143"/>
      <c r="S54" s="145"/>
      <c r="T54" s="146"/>
      <c r="U54" s="147"/>
      <c r="V54" s="145">
        <f t="shared" ref="V54:W54" si="45">IFERROR((D54-#REF!)/D54,)</f>
        <v>0</v>
      </c>
      <c r="W54" s="145">
        <f t="shared" si="45"/>
        <v>0</v>
      </c>
      <c r="X54" s="145">
        <f t="shared" ref="X54:Y54" si="46">IFERROR((D54-#REF!)/D54,)</f>
        <v>0</v>
      </c>
      <c r="Y54" s="143">
        <f t="shared" si="46"/>
        <v>0</v>
      </c>
      <c r="Z54" s="67"/>
    </row>
    <row r="55" spans="1:26" ht="30" hidden="1" outlineLevel="1" x14ac:dyDescent="0.2">
      <c r="A55" s="52" t="str">
        <f t="shared" si="0"/>
        <v>6-2025</v>
      </c>
      <c r="B55" s="53">
        <v>45837</v>
      </c>
      <c r="C55" s="124" t="s">
        <v>46</v>
      </c>
      <c r="D55" s="55">
        <v>8812.65</v>
      </c>
      <c r="E55" s="56">
        <v>147</v>
      </c>
      <c r="F55" s="56">
        <v>133</v>
      </c>
      <c r="G55" s="57">
        <f t="shared" si="1"/>
        <v>1.1052631578947369</v>
      </c>
      <c r="H55" s="58">
        <f t="shared" si="2"/>
        <v>59.949999999999996</v>
      </c>
      <c r="I55" s="58">
        <f t="shared" si="3"/>
        <v>54.24047619047618</v>
      </c>
      <c r="J55" s="56">
        <v>500</v>
      </c>
      <c r="K55" s="59">
        <f t="shared" si="4"/>
        <v>0.29399999999999998</v>
      </c>
      <c r="L55" s="125"/>
      <c r="M55" s="126"/>
      <c r="N55" s="127"/>
      <c r="O55" s="128"/>
      <c r="P55" s="85"/>
      <c r="Q55" s="129"/>
      <c r="R55" s="85"/>
      <c r="S55" s="84"/>
      <c r="T55" s="130"/>
      <c r="U55" s="131"/>
      <c r="V55" s="65"/>
      <c r="W55" s="65"/>
      <c r="X55" s="65"/>
      <c r="Y55" s="65"/>
      <c r="Z55" s="66"/>
    </row>
    <row r="56" spans="1:26" ht="14" hidden="1" outlineLevel="1" x14ac:dyDescent="0.2">
      <c r="A56" s="52" t="str">
        <f t="shared" si="0"/>
        <v>7-2025</v>
      </c>
      <c r="B56" s="53">
        <v>45843</v>
      </c>
      <c r="C56" s="54" t="s">
        <v>47</v>
      </c>
      <c r="D56" s="87">
        <v>2238.4</v>
      </c>
      <c r="E56" s="56">
        <v>32</v>
      </c>
      <c r="F56" s="56">
        <v>29</v>
      </c>
      <c r="G56" s="57">
        <f t="shared" si="1"/>
        <v>1.103448275862069</v>
      </c>
      <c r="H56" s="58">
        <f t="shared" si="2"/>
        <v>69.95</v>
      </c>
      <c r="I56" s="58">
        <f t="shared" si="3"/>
        <v>63.392187500000006</v>
      </c>
      <c r="J56" s="56">
        <v>175</v>
      </c>
      <c r="K56" s="59">
        <f t="shared" si="4"/>
        <v>0.18285714285714286</v>
      </c>
      <c r="L56" s="132"/>
      <c r="M56" s="126"/>
      <c r="N56" s="127"/>
      <c r="O56" s="133"/>
      <c r="P56" s="85"/>
      <c r="Q56" s="129"/>
      <c r="R56" s="85"/>
      <c r="S56" s="84"/>
      <c r="T56" s="130"/>
      <c r="U56" s="131"/>
      <c r="V56" s="65"/>
      <c r="W56" s="65"/>
      <c r="X56" s="65"/>
      <c r="Y56" s="65"/>
      <c r="Z56" s="66"/>
    </row>
    <row r="57" spans="1:26" ht="14" collapsed="1" x14ac:dyDescent="0.2">
      <c r="A57" s="81">
        <f t="shared" si="0"/>
        <v>0</v>
      </c>
      <c r="B57" s="95" t="s">
        <v>80</v>
      </c>
      <c r="C57" s="134"/>
      <c r="D57" s="135">
        <f t="shared" ref="D57:F57" si="47">SUM(D55:D56)</f>
        <v>11051.05</v>
      </c>
      <c r="E57" s="136">
        <f t="shared" si="47"/>
        <v>179</v>
      </c>
      <c r="F57" s="136">
        <f t="shared" si="47"/>
        <v>162</v>
      </c>
      <c r="G57" s="137">
        <f t="shared" si="1"/>
        <v>1.1049382716049383</v>
      </c>
      <c r="H57" s="138">
        <f t="shared" si="2"/>
        <v>61.737709497206701</v>
      </c>
      <c r="I57" s="138">
        <f t="shared" si="3"/>
        <v>55.874351611997128</v>
      </c>
      <c r="J57" s="136">
        <f>SUM(J55:J56)</f>
        <v>675</v>
      </c>
      <c r="K57" s="139">
        <f t="shared" si="4"/>
        <v>0.26518518518518519</v>
      </c>
      <c r="L57" s="140"/>
      <c r="M57" s="141"/>
      <c r="N57" s="142"/>
      <c r="O57" s="140"/>
      <c r="P57" s="143"/>
      <c r="Q57" s="144"/>
      <c r="R57" s="143"/>
      <c r="S57" s="145"/>
      <c r="T57" s="146"/>
      <c r="U57" s="147"/>
      <c r="V57" s="145">
        <f t="shared" ref="V57:W57" si="48">IFERROR((D57-#REF!)/D57,)</f>
        <v>0</v>
      </c>
      <c r="W57" s="145">
        <f t="shared" si="48"/>
        <v>0</v>
      </c>
      <c r="X57" s="145">
        <f t="shared" ref="X57:Y57" si="49">IFERROR((D57-#REF!)/D57,)</f>
        <v>0</v>
      </c>
      <c r="Y57" s="143">
        <f t="shared" si="49"/>
        <v>0</v>
      </c>
      <c r="Z57" s="67"/>
    </row>
    <row r="58" spans="1:26" ht="30" hidden="1" outlineLevel="1" x14ac:dyDescent="0.2">
      <c r="A58" s="52" t="str">
        <f t="shared" si="0"/>
        <v>7-2025</v>
      </c>
      <c r="B58" s="53">
        <v>45844</v>
      </c>
      <c r="C58" s="124" t="s">
        <v>46</v>
      </c>
      <c r="D58" s="55">
        <v>10191.5</v>
      </c>
      <c r="E58" s="56">
        <v>170</v>
      </c>
      <c r="F58" s="56">
        <v>154</v>
      </c>
      <c r="G58" s="57">
        <f t="shared" si="1"/>
        <v>1.1038961038961039</v>
      </c>
      <c r="H58" s="58">
        <f t="shared" si="2"/>
        <v>59.95</v>
      </c>
      <c r="I58" s="58">
        <f t="shared" si="3"/>
        <v>54.307647058823534</v>
      </c>
      <c r="J58" s="56">
        <v>556</v>
      </c>
      <c r="K58" s="59">
        <f t="shared" si="4"/>
        <v>0.30575539568345322</v>
      </c>
      <c r="L58" s="125"/>
      <c r="M58" s="126"/>
      <c r="N58" s="127"/>
      <c r="O58" s="128"/>
      <c r="P58" s="85"/>
      <c r="Q58" s="129"/>
      <c r="R58" s="85"/>
      <c r="S58" s="84"/>
      <c r="T58" s="130"/>
      <c r="U58" s="131"/>
      <c r="V58" s="65"/>
      <c r="W58" s="65"/>
      <c r="X58" s="65"/>
      <c r="Y58" s="65"/>
      <c r="Z58" s="66"/>
    </row>
    <row r="59" spans="1:26" ht="14" hidden="1" outlineLevel="1" x14ac:dyDescent="0.2">
      <c r="A59" s="52" t="str">
        <f t="shared" si="0"/>
        <v>7-2025</v>
      </c>
      <c r="B59" s="53">
        <v>45850</v>
      </c>
      <c r="C59" s="54" t="s">
        <v>47</v>
      </c>
      <c r="D59" s="87">
        <v>2798</v>
      </c>
      <c r="E59" s="56">
        <v>40</v>
      </c>
      <c r="F59" s="56">
        <v>36</v>
      </c>
      <c r="G59" s="57">
        <f t="shared" si="1"/>
        <v>1.1111111111111112</v>
      </c>
      <c r="H59" s="58">
        <f t="shared" si="2"/>
        <v>69.95</v>
      </c>
      <c r="I59" s="58">
        <f t="shared" si="3"/>
        <v>62.954999999999998</v>
      </c>
      <c r="J59" s="56">
        <v>219</v>
      </c>
      <c r="K59" s="59">
        <f t="shared" si="4"/>
        <v>0.18264840182648401</v>
      </c>
      <c r="L59" s="132"/>
      <c r="M59" s="126"/>
      <c r="N59" s="127"/>
      <c r="O59" s="133"/>
      <c r="P59" s="85"/>
      <c r="Q59" s="129"/>
      <c r="R59" s="85"/>
      <c r="S59" s="84"/>
      <c r="T59" s="130"/>
      <c r="U59" s="131"/>
      <c r="V59" s="65"/>
      <c r="W59" s="65"/>
      <c r="X59" s="65"/>
      <c r="Y59" s="65"/>
      <c r="Z59" s="66"/>
    </row>
    <row r="60" spans="1:26" ht="14" collapsed="1" x14ac:dyDescent="0.2">
      <c r="A60" s="81">
        <f t="shared" si="0"/>
        <v>0</v>
      </c>
      <c r="B60" s="95" t="s">
        <v>81</v>
      </c>
      <c r="C60" s="134"/>
      <c r="D60" s="135">
        <f t="shared" ref="D60:F60" si="50">SUM(D58:D59)</f>
        <v>12989.5</v>
      </c>
      <c r="E60" s="136">
        <f t="shared" si="50"/>
        <v>210</v>
      </c>
      <c r="F60" s="136">
        <f t="shared" si="50"/>
        <v>190</v>
      </c>
      <c r="G60" s="137">
        <f t="shared" si="1"/>
        <v>1.1052631578947369</v>
      </c>
      <c r="H60" s="138">
        <f t="shared" si="2"/>
        <v>61.854761904761908</v>
      </c>
      <c r="I60" s="138">
        <f t="shared" si="3"/>
        <v>55.963832199546481</v>
      </c>
      <c r="J60" s="136">
        <f>SUM(J58:J59)</f>
        <v>775</v>
      </c>
      <c r="K60" s="139">
        <f t="shared" si="4"/>
        <v>0.2709677419354839</v>
      </c>
      <c r="L60" s="140"/>
      <c r="M60" s="141"/>
      <c r="N60" s="142"/>
      <c r="O60" s="140"/>
      <c r="P60" s="143"/>
      <c r="Q60" s="144"/>
      <c r="R60" s="143"/>
      <c r="S60" s="145"/>
      <c r="T60" s="146"/>
      <c r="U60" s="147"/>
      <c r="V60" s="145">
        <f t="shared" ref="V60:W60" si="51">IFERROR((D60-#REF!)/D60,)</f>
        <v>0</v>
      </c>
      <c r="W60" s="145">
        <f t="shared" si="51"/>
        <v>0</v>
      </c>
      <c r="X60" s="145">
        <f t="shared" ref="X60:Y60" si="52">IFERROR((D60-#REF!)/D60,)</f>
        <v>0</v>
      </c>
      <c r="Y60" s="143">
        <f t="shared" si="52"/>
        <v>0</v>
      </c>
      <c r="Z60" s="67"/>
    </row>
    <row r="61" spans="1:26" ht="30" hidden="1" outlineLevel="1" x14ac:dyDescent="0.2">
      <c r="A61" s="52" t="str">
        <f t="shared" si="0"/>
        <v>7-2025</v>
      </c>
      <c r="B61" s="53">
        <v>45851</v>
      </c>
      <c r="C61" s="124" t="s">
        <v>46</v>
      </c>
      <c r="D61" s="55">
        <v>9292.25</v>
      </c>
      <c r="E61" s="56">
        <v>155</v>
      </c>
      <c r="F61" s="56">
        <v>139</v>
      </c>
      <c r="G61" s="57">
        <f t="shared" si="1"/>
        <v>1.1151079136690647</v>
      </c>
      <c r="H61" s="58">
        <f t="shared" si="2"/>
        <v>59.95</v>
      </c>
      <c r="I61" s="58">
        <f t="shared" si="3"/>
        <v>53.76161290322581</v>
      </c>
      <c r="J61" s="56">
        <v>629</v>
      </c>
      <c r="K61" s="59">
        <f t="shared" si="4"/>
        <v>0.246422893481717</v>
      </c>
      <c r="L61" s="125"/>
      <c r="M61" s="126"/>
      <c r="N61" s="127"/>
      <c r="O61" s="128"/>
      <c r="P61" s="85"/>
      <c r="Q61" s="129"/>
      <c r="R61" s="85"/>
      <c r="S61" s="84"/>
      <c r="T61" s="130"/>
      <c r="U61" s="131"/>
      <c r="V61" s="65"/>
      <c r="W61" s="65"/>
      <c r="X61" s="65"/>
      <c r="Y61" s="65"/>
      <c r="Z61" s="66"/>
    </row>
    <row r="62" spans="1:26" ht="14" hidden="1" outlineLevel="1" x14ac:dyDescent="0.2">
      <c r="A62" s="52" t="str">
        <f t="shared" si="0"/>
        <v>7-2025</v>
      </c>
      <c r="B62" s="53">
        <v>45857</v>
      </c>
      <c r="C62" s="54" t="s">
        <v>47</v>
      </c>
      <c r="D62" s="87">
        <v>1888.65</v>
      </c>
      <c r="E62" s="56">
        <v>27</v>
      </c>
      <c r="F62" s="56">
        <v>25</v>
      </c>
      <c r="G62" s="57">
        <f t="shared" si="1"/>
        <v>1.08</v>
      </c>
      <c r="H62" s="58">
        <f t="shared" si="2"/>
        <v>69.95</v>
      </c>
      <c r="I62" s="58">
        <f t="shared" si="3"/>
        <v>64.768518518518519</v>
      </c>
      <c r="J62" s="56">
        <v>242</v>
      </c>
      <c r="K62" s="59">
        <f t="shared" si="4"/>
        <v>0.1115702479338843</v>
      </c>
      <c r="L62" s="132"/>
      <c r="M62" s="126"/>
      <c r="N62" s="127"/>
      <c r="O62" s="133"/>
      <c r="P62" s="85"/>
      <c r="Q62" s="129"/>
      <c r="R62" s="85"/>
      <c r="S62" s="84"/>
      <c r="T62" s="130"/>
      <c r="U62" s="131"/>
      <c r="V62" s="65"/>
      <c r="W62" s="65"/>
      <c r="X62" s="65"/>
      <c r="Y62" s="65"/>
      <c r="Z62" s="66"/>
    </row>
    <row r="63" spans="1:26" ht="14" collapsed="1" x14ac:dyDescent="0.2">
      <c r="A63" s="81">
        <f t="shared" si="0"/>
        <v>0</v>
      </c>
      <c r="B63" s="95" t="s">
        <v>82</v>
      </c>
      <c r="C63" s="134"/>
      <c r="D63" s="135">
        <f t="shared" ref="D63:F63" si="53">SUM(D61:D62)</f>
        <v>11180.9</v>
      </c>
      <c r="E63" s="136">
        <f t="shared" si="53"/>
        <v>182</v>
      </c>
      <c r="F63" s="136">
        <f t="shared" si="53"/>
        <v>164</v>
      </c>
      <c r="G63" s="137">
        <f t="shared" si="1"/>
        <v>1.1097560975609757</v>
      </c>
      <c r="H63" s="138">
        <f t="shared" si="2"/>
        <v>61.433516483516485</v>
      </c>
      <c r="I63" s="138">
        <f t="shared" si="3"/>
        <v>55.357674193937925</v>
      </c>
      <c r="J63" s="136">
        <f>SUM(J61:J62)</f>
        <v>871</v>
      </c>
      <c r="K63" s="139">
        <f t="shared" si="4"/>
        <v>0.20895522388059701</v>
      </c>
      <c r="L63" s="140"/>
      <c r="M63" s="141"/>
      <c r="N63" s="142"/>
      <c r="O63" s="140"/>
      <c r="P63" s="143"/>
      <c r="Q63" s="144"/>
      <c r="R63" s="143"/>
      <c r="S63" s="145"/>
      <c r="T63" s="146"/>
      <c r="U63" s="147"/>
      <c r="V63" s="145">
        <f t="shared" ref="V63:W63" si="54">IFERROR((D63-#REF!)/D63,)</f>
        <v>0</v>
      </c>
      <c r="W63" s="145">
        <f t="shared" si="54"/>
        <v>0</v>
      </c>
      <c r="X63" s="145">
        <f t="shared" ref="X63:Y63" si="55">IFERROR((D63-#REF!)/D63,)</f>
        <v>0</v>
      </c>
      <c r="Y63" s="143">
        <f t="shared" si="55"/>
        <v>0</v>
      </c>
      <c r="Z63" s="67"/>
    </row>
    <row r="64" spans="1:26" ht="30" hidden="1" outlineLevel="1" x14ac:dyDescent="0.2">
      <c r="A64" s="52" t="str">
        <f t="shared" si="0"/>
        <v>7-2025</v>
      </c>
      <c r="B64" s="53">
        <v>45858</v>
      </c>
      <c r="C64" s="124" t="s">
        <v>46</v>
      </c>
      <c r="D64" s="55">
        <v>8812.65</v>
      </c>
      <c r="E64" s="56">
        <v>147</v>
      </c>
      <c r="F64" s="56">
        <v>122</v>
      </c>
      <c r="G64" s="57">
        <f t="shared" si="1"/>
        <v>1.2049180327868851</v>
      </c>
      <c r="H64" s="58">
        <f t="shared" si="2"/>
        <v>59.949999999999996</v>
      </c>
      <c r="I64" s="58">
        <f t="shared" si="3"/>
        <v>49.754421768707481</v>
      </c>
      <c r="J64" s="56">
        <v>463</v>
      </c>
      <c r="K64" s="59">
        <f t="shared" si="4"/>
        <v>0.31749460043196542</v>
      </c>
      <c r="L64" s="125"/>
      <c r="M64" s="126"/>
      <c r="N64" s="127"/>
      <c r="O64" s="128"/>
      <c r="P64" s="85"/>
      <c r="Q64" s="129"/>
      <c r="R64" s="85"/>
      <c r="S64" s="84"/>
      <c r="T64" s="130"/>
      <c r="U64" s="131"/>
      <c r="V64" s="65"/>
      <c r="W64" s="65"/>
      <c r="X64" s="65"/>
      <c r="Y64" s="65"/>
      <c r="Z64" s="66"/>
    </row>
    <row r="65" spans="1:26" ht="14" hidden="1" outlineLevel="1" x14ac:dyDescent="0.2">
      <c r="A65" s="52" t="str">
        <f t="shared" si="0"/>
        <v>7-2025</v>
      </c>
      <c r="B65" s="53">
        <v>45864</v>
      </c>
      <c r="C65" s="54" t="s">
        <v>47</v>
      </c>
      <c r="D65" s="87">
        <v>2378.3000000000002</v>
      </c>
      <c r="E65" s="56">
        <v>34</v>
      </c>
      <c r="F65" s="56">
        <v>33</v>
      </c>
      <c r="G65" s="57">
        <f t="shared" si="1"/>
        <v>1.0303030303030303</v>
      </c>
      <c r="H65" s="58">
        <f t="shared" si="2"/>
        <v>69.95</v>
      </c>
      <c r="I65" s="58">
        <f t="shared" si="3"/>
        <v>67.892647058823528</v>
      </c>
      <c r="J65" s="56">
        <v>198</v>
      </c>
      <c r="K65" s="59">
        <f t="shared" si="4"/>
        <v>0.17171717171717171</v>
      </c>
      <c r="L65" s="132"/>
      <c r="M65" s="126"/>
      <c r="N65" s="127"/>
      <c r="O65" s="133"/>
      <c r="P65" s="85"/>
      <c r="Q65" s="129"/>
      <c r="R65" s="85"/>
      <c r="S65" s="84"/>
      <c r="T65" s="130"/>
      <c r="U65" s="131"/>
      <c r="V65" s="65"/>
      <c r="W65" s="65"/>
      <c r="X65" s="65"/>
      <c r="Y65" s="65"/>
      <c r="Z65" s="66"/>
    </row>
    <row r="66" spans="1:26" ht="14" collapsed="1" x14ac:dyDescent="0.2">
      <c r="A66" s="81">
        <f t="shared" si="0"/>
        <v>0</v>
      </c>
      <c r="B66" s="95" t="s">
        <v>83</v>
      </c>
      <c r="C66" s="134"/>
      <c r="D66" s="135">
        <f t="shared" ref="D66:F66" si="56">SUM(D64:D65)</f>
        <v>11190.95</v>
      </c>
      <c r="E66" s="136">
        <f t="shared" si="56"/>
        <v>181</v>
      </c>
      <c r="F66" s="136">
        <f t="shared" si="56"/>
        <v>155</v>
      </c>
      <c r="G66" s="137">
        <f t="shared" si="1"/>
        <v>1.167741935483871</v>
      </c>
      <c r="H66" s="138">
        <f t="shared" si="2"/>
        <v>61.828453038674034</v>
      </c>
      <c r="I66" s="138">
        <f t="shared" si="3"/>
        <v>52.947017795549591</v>
      </c>
      <c r="J66" s="136">
        <f>SUM(J64:J65)</f>
        <v>661</v>
      </c>
      <c r="K66" s="139">
        <f t="shared" si="4"/>
        <v>0.27382753403933435</v>
      </c>
      <c r="L66" s="140"/>
      <c r="M66" s="141"/>
      <c r="N66" s="142"/>
      <c r="O66" s="140"/>
      <c r="P66" s="143"/>
      <c r="Q66" s="144"/>
      <c r="R66" s="143"/>
      <c r="S66" s="145"/>
      <c r="T66" s="146"/>
      <c r="U66" s="147"/>
      <c r="V66" s="145">
        <f t="shared" ref="V66:W66" si="57">IFERROR((D66-#REF!)/D66,)</f>
        <v>0</v>
      </c>
      <c r="W66" s="145">
        <f t="shared" si="57"/>
        <v>0</v>
      </c>
      <c r="X66" s="145">
        <f t="shared" ref="X66:Y66" si="58">IFERROR((D66-#REF!)/D66,)</f>
        <v>0</v>
      </c>
      <c r="Y66" s="143">
        <f t="shared" si="58"/>
        <v>0</v>
      </c>
      <c r="Z66" s="67"/>
    </row>
    <row r="67" spans="1:26" ht="30" hidden="1" outlineLevel="1" x14ac:dyDescent="0.2">
      <c r="A67" s="52" t="str">
        <f t="shared" si="0"/>
        <v>7-2025</v>
      </c>
      <c r="B67" s="53">
        <v>45865</v>
      </c>
      <c r="C67" s="124" t="s">
        <v>46</v>
      </c>
      <c r="D67" s="55">
        <v>7793.5</v>
      </c>
      <c r="E67" s="56">
        <v>130</v>
      </c>
      <c r="F67" s="56">
        <v>118</v>
      </c>
      <c r="G67" s="57">
        <f t="shared" si="1"/>
        <v>1.1016949152542372</v>
      </c>
      <c r="H67" s="58">
        <f t="shared" si="2"/>
        <v>59.95</v>
      </c>
      <c r="I67" s="58">
        <f t="shared" si="3"/>
        <v>54.416153846153854</v>
      </c>
      <c r="J67" s="56">
        <v>459</v>
      </c>
      <c r="K67" s="59">
        <f t="shared" si="4"/>
        <v>0.28322440087145967</v>
      </c>
      <c r="L67" s="125"/>
      <c r="M67" s="126"/>
      <c r="N67" s="127"/>
      <c r="O67" s="128"/>
      <c r="P67" s="85"/>
      <c r="Q67" s="129"/>
      <c r="R67" s="85"/>
      <c r="S67" s="84"/>
      <c r="T67" s="130"/>
      <c r="U67" s="131"/>
      <c r="V67" s="65"/>
      <c r="W67" s="65"/>
      <c r="X67" s="65"/>
      <c r="Y67" s="65"/>
      <c r="Z67" s="66"/>
    </row>
    <row r="68" spans="1:26" ht="14" hidden="1" outlineLevel="1" x14ac:dyDescent="0.2">
      <c r="A68" s="52" t="str">
        <f t="shared" si="0"/>
        <v>8-2025</v>
      </c>
      <c r="B68" s="53">
        <v>45871</v>
      </c>
      <c r="C68" s="54" t="s">
        <v>47</v>
      </c>
      <c r="D68" s="87">
        <v>2308.35</v>
      </c>
      <c r="E68" s="56">
        <v>33</v>
      </c>
      <c r="F68" s="56">
        <v>28</v>
      </c>
      <c r="G68" s="57">
        <f t="shared" si="1"/>
        <v>1.1785714285714286</v>
      </c>
      <c r="H68" s="58">
        <f t="shared" si="2"/>
        <v>69.95</v>
      </c>
      <c r="I68" s="58">
        <f t="shared" si="3"/>
        <v>59.351515151515152</v>
      </c>
      <c r="J68" s="56">
        <v>212</v>
      </c>
      <c r="K68" s="59">
        <f t="shared" si="4"/>
        <v>0.15566037735849056</v>
      </c>
      <c r="L68" s="132"/>
      <c r="M68" s="126"/>
      <c r="N68" s="127"/>
      <c r="O68" s="133"/>
      <c r="P68" s="85"/>
      <c r="Q68" s="129"/>
      <c r="R68" s="85"/>
      <c r="S68" s="84"/>
      <c r="T68" s="130"/>
      <c r="U68" s="131"/>
      <c r="V68" s="65"/>
      <c r="W68" s="65"/>
      <c r="X68" s="65"/>
      <c r="Y68" s="65"/>
      <c r="Z68" s="66"/>
    </row>
    <row r="69" spans="1:26" ht="14" collapsed="1" x14ac:dyDescent="0.2">
      <c r="A69" s="81">
        <f t="shared" si="0"/>
        <v>0</v>
      </c>
      <c r="B69" s="95" t="s">
        <v>84</v>
      </c>
      <c r="C69" s="134"/>
      <c r="D69" s="135">
        <f t="shared" ref="D69:F69" si="59">SUM(D67:D68)</f>
        <v>10101.85</v>
      </c>
      <c r="E69" s="136">
        <f t="shared" si="59"/>
        <v>163</v>
      </c>
      <c r="F69" s="136">
        <f t="shared" si="59"/>
        <v>146</v>
      </c>
      <c r="G69" s="137">
        <f t="shared" si="1"/>
        <v>1.1164383561643836</v>
      </c>
      <c r="H69" s="138">
        <f t="shared" si="2"/>
        <v>61.974539877300614</v>
      </c>
      <c r="I69" s="138">
        <f t="shared" si="3"/>
        <v>55.51093755880914</v>
      </c>
      <c r="J69" s="136">
        <f>SUM(J67:J68)</f>
        <v>671</v>
      </c>
      <c r="K69" s="139">
        <f t="shared" si="4"/>
        <v>0.24292101341281669</v>
      </c>
      <c r="L69" s="140"/>
      <c r="M69" s="141"/>
      <c r="N69" s="142"/>
      <c r="O69" s="140"/>
      <c r="P69" s="143"/>
      <c r="Q69" s="144"/>
      <c r="R69" s="143"/>
      <c r="S69" s="145"/>
      <c r="T69" s="146"/>
      <c r="U69" s="147"/>
      <c r="V69" s="145">
        <f t="shared" ref="V69:W69" si="60">IFERROR((D69-#REF!)/D69,)</f>
        <v>0</v>
      </c>
      <c r="W69" s="145">
        <f t="shared" si="60"/>
        <v>0</v>
      </c>
      <c r="X69" s="145">
        <f t="shared" ref="X69:Y69" si="61">IFERROR((D69-#REF!)/D69,)</f>
        <v>0</v>
      </c>
      <c r="Y69" s="143">
        <f t="shared" si="61"/>
        <v>0</v>
      </c>
      <c r="Z69" s="67"/>
    </row>
    <row r="70" spans="1:26" ht="30" hidden="1" outlineLevel="1" x14ac:dyDescent="0.2">
      <c r="A70" s="52" t="str">
        <f t="shared" si="0"/>
        <v>8-2025</v>
      </c>
      <c r="B70" s="53">
        <v>45872</v>
      </c>
      <c r="C70" s="124" t="s">
        <v>46</v>
      </c>
      <c r="D70" s="55">
        <v>8452.9500000000007</v>
      </c>
      <c r="E70" s="56">
        <v>141</v>
      </c>
      <c r="F70" s="56">
        <v>124</v>
      </c>
      <c r="G70" s="57">
        <f t="shared" si="1"/>
        <v>1.1370967741935485</v>
      </c>
      <c r="H70" s="58">
        <f t="shared" si="2"/>
        <v>59.95</v>
      </c>
      <c r="I70" s="58">
        <f t="shared" si="3"/>
        <v>52.721985815602835</v>
      </c>
      <c r="J70" s="56">
        <v>460</v>
      </c>
      <c r="K70" s="59">
        <f t="shared" si="4"/>
        <v>0.30652173913043479</v>
      </c>
      <c r="L70" s="125"/>
      <c r="M70" s="126"/>
      <c r="N70" s="127"/>
      <c r="O70" s="128"/>
      <c r="P70" s="85"/>
      <c r="Q70" s="129"/>
      <c r="R70" s="85"/>
      <c r="S70" s="84"/>
      <c r="T70" s="130"/>
      <c r="U70" s="131"/>
      <c r="V70" s="65"/>
      <c r="W70" s="65"/>
      <c r="X70" s="65"/>
      <c r="Y70" s="65"/>
      <c r="Z70" s="66"/>
    </row>
    <row r="71" spans="1:26" ht="14" hidden="1" outlineLevel="1" x14ac:dyDescent="0.2">
      <c r="A71" s="52" t="str">
        <f t="shared" si="0"/>
        <v>8-2025</v>
      </c>
      <c r="B71" s="53">
        <v>45878</v>
      </c>
      <c r="C71" s="54" t="s">
        <v>47</v>
      </c>
      <c r="D71" s="87">
        <v>3147.75</v>
      </c>
      <c r="E71" s="56">
        <v>45</v>
      </c>
      <c r="F71" s="56">
        <v>37</v>
      </c>
      <c r="G71" s="57">
        <f t="shared" si="1"/>
        <v>1.2162162162162162</v>
      </c>
      <c r="H71" s="58">
        <f t="shared" si="2"/>
        <v>69.95</v>
      </c>
      <c r="I71" s="58">
        <f t="shared" si="3"/>
        <v>57.514444444444443</v>
      </c>
      <c r="J71" s="56">
        <v>248</v>
      </c>
      <c r="K71" s="59">
        <f t="shared" si="4"/>
        <v>0.18145161290322581</v>
      </c>
      <c r="L71" s="132"/>
      <c r="M71" s="126"/>
      <c r="N71" s="127"/>
      <c r="O71" s="133"/>
      <c r="P71" s="85"/>
      <c r="Q71" s="129"/>
      <c r="R71" s="85"/>
      <c r="S71" s="84"/>
      <c r="T71" s="130"/>
      <c r="U71" s="131"/>
      <c r="V71" s="65"/>
      <c r="W71" s="65"/>
      <c r="X71" s="65"/>
      <c r="Y71" s="65"/>
      <c r="Z71" s="66"/>
    </row>
    <row r="72" spans="1:26" ht="14" collapsed="1" x14ac:dyDescent="0.2">
      <c r="A72" s="81">
        <f t="shared" si="0"/>
        <v>0</v>
      </c>
      <c r="B72" s="95" t="s">
        <v>85</v>
      </c>
      <c r="C72" s="134"/>
      <c r="D72" s="135">
        <f t="shared" ref="D72:F72" si="62">SUM(D70:D71)</f>
        <v>11600.7</v>
      </c>
      <c r="E72" s="136">
        <f t="shared" si="62"/>
        <v>186</v>
      </c>
      <c r="F72" s="136">
        <f t="shared" si="62"/>
        <v>161</v>
      </c>
      <c r="G72" s="137">
        <f t="shared" si="1"/>
        <v>1.15527950310559</v>
      </c>
      <c r="H72" s="138">
        <f t="shared" si="2"/>
        <v>62.369354838709683</v>
      </c>
      <c r="I72" s="138">
        <f t="shared" si="3"/>
        <v>53.986377037807848</v>
      </c>
      <c r="J72" s="136">
        <f>SUM(J70:J71)</f>
        <v>708</v>
      </c>
      <c r="K72" s="139">
        <f t="shared" si="4"/>
        <v>0.26271186440677968</v>
      </c>
      <c r="L72" s="140"/>
      <c r="M72" s="141"/>
      <c r="N72" s="142"/>
      <c r="O72" s="140"/>
      <c r="P72" s="143"/>
      <c r="Q72" s="144"/>
      <c r="R72" s="143"/>
      <c r="S72" s="145"/>
      <c r="T72" s="146"/>
      <c r="U72" s="147"/>
      <c r="V72" s="145">
        <f t="shared" ref="V72:W72" si="63">IFERROR((D72-#REF!)/D72,)</f>
        <v>0</v>
      </c>
      <c r="W72" s="145">
        <f t="shared" si="63"/>
        <v>0</v>
      </c>
      <c r="X72" s="145">
        <f t="shared" ref="X72:Y72" si="64">IFERROR((D72-#REF!)/D72,)</f>
        <v>0</v>
      </c>
      <c r="Y72" s="143">
        <f t="shared" si="64"/>
        <v>0</v>
      </c>
      <c r="Z72" s="67"/>
    </row>
    <row r="73" spans="1:26" ht="30" hidden="1" outlineLevel="1" x14ac:dyDescent="0.2">
      <c r="A73" s="52" t="str">
        <f t="shared" si="0"/>
        <v>8-2025</v>
      </c>
      <c r="B73" s="53">
        <v>45879</v>
      </c>
      <c r="C73" s="124" t="s">
        <v>46</v>
      </c>
      <c r="D73" s="55">
        <v>8512.9</v>
      </c>
      <c r="E73" s="56">
        <v>142</v>
      </c>
      <c r="F73" s="56">
        <v>125</v>
      </c>
      <c r="G73" s="57">
        <f t="shared" si="1"/>
        <v>1.1359999999999999</v>
      </c>
      <c r="H73" s="58">
        <f t="shared" si="2"/>
        <v>59.949999999999996</v>
      </c>
      <c r="I73" s="58">
        <f t="shared" si="3"/>
        <v>52.772887323943664</v>
      </c>
      <c r="J73" s="56">
        <v>511</v>
      </c>
      <c r="K73" s="59">
        <f t="shared" si="4"/>
        <v>0.27788649706457924</v>
      </c>
      <c r="L73" s="125"/>
      <c r="M73" s="126"/>
      <c r="N73" s="127"/>
      <c r="O73" s="128"/>
      <c r="P73" s="85"/>
      <c r="Q73" s="129"/>
      <c r="R73" s="85"/>
      <c r="S73" s="84"/>
      <c r="T73" s="130"/>
      <c r="U73" s="131"/>
      <c r="V73" s="65"/>
      <c r="W73" s="65"/>
      <c r="X73" s="65"/>
      <c r="Y73" s="65"/>
      <c r="Z73" s="66"/>
    </row>
    <row r="74" spans="1:26" ht="14" hidden="1" outlineLevel="1" x14ac:dyDescent="0.2">
      <c r="A74" s="52" t="str">
        <f t="shared" si="0"/>
        <v>8-2025</v>
      </c>
      <c r="B74" s="53">
        <v>45885</v>
      </c>
      <c r="C74" s="54" t="s">
        <v>47</v>
      </c>
      <c r="D74" s="87">
        <v>2098.5</v>
      </c>
      <c r="E74" s="56">
        <v>30</v>
      </c>
      <c r="F74" s="56">
        <v>29</v>
      </c>
      <c r="G74" s="57">
        <f t="shared" si="1"/>
        <v>1.0344827586206897</v>
      </c>
      <c r="H74" s="58">
        <f t="shared" si="2"/>
        <v>69.95</v>
      </c>
      <c r="I74" s="58">
        <f t="shared" si="3"/>
        <v>67.618333333333325</v>
      </c>
      <c r="J74" s="56">
        <v>287</v>
      </c>
      <c r="K74" s="59">
        <f t="shared" si="4"/>
        <v>0.10452961672473868</v>
      </c>
      <c r="L74" s="132"/>
      <c r="M74" s="126"/>
      <c r="N74" s="127"/>
      <c r="O74" s="133"/>
      <c r="P74" s="85"/>
      <c r="Q74" s="129"/>
      <c r="R74" s="85"/>
      <c r="S74" s="84"/>
      <c r="T74" s="130"/>
      <c r="U74" s="131"/>
      <c r="V74" s="65"/>
      <c r="W74" s="65"/>
      <c r="X74" s="65"/>
      <c r="Y74" s="65"/>
      <c r="Z74" s="66"/>
    </row>
    <row r="75" spans="1:26" ht="14" collapsed="1" x14ac:dyDescent="0.2">
      <c r="A75" s="81">
        <f t="shared" si="0"/>
        <v>0</v>
      </c>
      <c r="B75" s="95" t="s">
        <v>86</v>
      </c>
      <c r="C75" s="134"/>
      <c r="D75" s="135">
        <f t="shared" ref="D75:F75" si="65">SUM(D73:D74)</f>
        <v>10611.4</v>
      </c>
      <c r="E75" s="136">
        <f t="shared" si="65"/>
        <v>172</v>
      </c>
      <c r="F75" s="136">
        <f t="shared" si="65"/>
        <v>154</v>
      </c>
      <c r="G75" s="137">
        <f t="shared" si="1"/>
        <v>1.1168831168831168</v>
      </c>
      <c r="H75" s="138">
        <f t="shared" si="2"/>
        <v>61.694186046511625</v>
      </c>
      <c r="I75" s="138">
        <f t="shared" si="3"/>
        <v>55.237817739318551</v>
      </c>
      <c r="J75" s="136">
        <f>SUM(J73:J74)</f>
        <v>798</v>
      </c>
      <c r="K75" s="139">
        <f t="shared" si="4"/>
        <v>0.21553884711779447</v>
      </c>
      <c r="L75" s="140"/>
      <c r="M75" s="141"/>
      <c r="N75" s="142"/>
      <c r="O75" s="140"/>
      <c r="P75" s="143"/>
      <c r="Q75" s="144"/>
      <c r="R75" s="143"/>
      <c r="S75" s="145"/>
      <c r="T75" s="146"/>
      <c r="U75" s="147"/>
      <c r="V75" s="145">
        <f t="shared" ref="V75:W75" si="66">IFERROR((D75-#REF!)/D75,)</f>
        <v>0</v>
      </c>
      <c r="W75" s="145">
        <f t="shared" si="66"/>
        <v>0</v>
      </c>
      <c r="X75" s="145">
        <f t="shared" ref="X75:Y75" si="67">IFERROR((D75-#REF!)/D75,)</f>
        <v>0</v>
      </c>
      <c r="Y75" s="143">
        <f t="shared" si="67"/>
        <v>0</v>
      </c>
      <c r="Z75" s="67"/>
    </row>
    <row r="76" spans="1:26" ht="30" hidden="1" outlineLevel="1" x14ac:dyDescent="0.2">
      <c r="A76" s="52" t="str">
        <f t="shared" si="0"/>
        <v>8-2025</v>
      </c>
      <c r="B76" s="53">
        <v>45886</v>
      </c>
      <c r="C76" s="124" t="s">
        <v>46</v>
      </c>
      <c r="D76" s="55">
        <v>8572.85</v>
      </c>
      <c r="E76" s="56">
        <v>143</v>
      </c>
      <c r="F76" s="56">
        <v>126</v>
      </c>
      <c r="G76" s="57">
        <f t="shared" si="1"/>
        <v>1.1349206349206349</v>
      </c>
      <c r="H76" s="58">
        <f t="shared" si="2"/>
        <v>59.95</v>
      </c>
      <c r="I76" s="58">
        <f t="shared" si="3"/>
        <v>52.823076923076925</v>
      </c>
      <c r="J76" s="56">
        <v>456</v>
      </c>
      <c r="K76" s="59">
        <f t="shared" si="4"/>
        <v>0.31359649122807015</v>
      </c>
      <c r="L76" s="125"/>
      <c r="M76" s="126"/>
      <c r="N76" s="127"/>
      <c r="O76" s="128"/>
      <c r="P76" s="85"/>
      <c r="Q76" s="129"/>
      <c r="R76" s="85"/>
      <c r="S76" s="84"/>
      <c r="T76" s="130"/>
      <c r="U76" s="131"/>
      <c r="V76" s="65"/>
      <c r="W76" s="65"/>
      <c r="X76" s="65"/>
      <c r="Y76" s="65"/>
      <c r="Z76" s="66"/>
    </row>
    <row r="77" spans="1:26" ht="14" hidden="1" outlineLevel="1" x14ac:dyDescent="0.2">
      <c r="A77" s="52" t="str">
        <f t="shared" si="0"/>
        <v>8-2025</v>
      </c>
      <c r="B77" s="53">
        <v>45892</v>
      </c>
      <c r="C77" s="54" t="s">
        <v>47</v>
      </c>
      <c r="D77" s="87">
        <v>2867.95</v>
      </c>
      <c r="E77" s="56">
        <v>41</v>
      </c>
      <c r="F77" s="56">
        <v>36</v>
      </c>
      <c r="G77" s="57">
        <f t="shared" si="1"/>
        <v>1.1388888888888888</v>
      </c>
      <c r="H77" s="58">
        <f t="shared" si="2"/>
        <v>69.949999999999989</v>
      </c>
      <c r="I77" s="58">
        <f t="shared" si="3"/>
        <v>61.419512195121946</v>
      </c>
      <c r="J77" s="56">
        <v>237</v>
      </c>
      <c r="K77" s="59">
        <f t="shared" si="4"/>
        <v>0.1729957805907173</v>
      </c>
      <c r="L77" s="132"/>
      <c r="M77" s="126"/>
      <c r="N77" s="127"/>
      <c r="O77" s="133"/>
      <c r="P77" s="85"/>
      <c r="Q77" s="129"/>
      <c r="R77" s="85"/>
      <c r="S77" s="84"/>
      <c r="T77" s="130"/>
      <c r="U77" s="131"/>
      <c r="V77" s="65"/>
      <c r="W77" s="65"/>
      <c r="X77" s="65"/>
      <c r="Y77" s="65"/>
      <c r="Z77" s="66"/>
    </row>
    <row r="78" spans="1:26" ht="14" collapsed="1" x14ac:dyDescent="0.2">
      <c r="A78" s="81">
        <f t="shared" si="0"/>
        <v>0</v>
      </c>
      <c r="B78" s="95" t="s">
        <v>87</v>
      </c>
      <c r="C78" s="134"/>
      <c r="D78" s="135">
        <f t="shared" ref="D78:F78" si="68">SUM(D76:D77)</f>
        <v>11440.8</v>
      </c>
      <c r="E78" s="136">
        <f t="shared" si="68"/>
        <v>184</v>
      </c>
      <c r="F78" s="136">
        <f t="shared" si="68"/>
        <v>162</v>
      </c>
      <c r="G78" s="137">
        <f t="shared" si="1"/>
        <v>1.1358024691358024</v>
      </c>
      <c r="H78" s="138">
        <f t="shared" si="2"/>
        <v>62.178260869565214</v>
      </c>
      <c r="I78" s="138">
        <f t="shared" si="3"/>
        <v>54.743903591682418</v>
      </c>
      <c r="J78" s="136">
        <f>SUM(J76:J77)</f>
        <v>693</v>
      </c>
      <c r="K78" s="139">
        <f t="shared" si="4"/>
        <v>0.26551226551226553</v>
      </c>
      <c r="L78" s="140"/>
      <c r="M78" s="141"/>
      <c r="N78" s="142"/>
      <c r="O78" s="140"/>
      <c r="P78" s="143"/>
      <c r="Q78" s="144"/>
      <c r="R78" s="143"/>
      <c r="S78" s="145"/>
      <c r="T78" s="146"/>
      <c r="U78" s="147"/>
      <c r="V78" s="145">
        <f t="shared" ref="V78:W78" si="69">IFERROR((D78-#REF!)/D78,)</f>
        <v>0</v>
      </c>
      <c r="W78" s="145">
        <f t="shared" si="69"/>
        <v>0</v>
      </c>
      <c r="X78" s="145">
        <f t="shared" ref="X78:Y78" si="70">IFERROR((D78-#REF!)/D78,)</f>
        <v>0</v>
      </c>
      <c r="Y78" s="143">
        <f t="shared" si="70"/>
        <v>0</v>
      </c>
      <c r="Z78" s="67"/>
    </row>
    <row r="79" spans="1:26" ht="30" hidden="1" outlineLevel="1" x14ac:dyDescent="0.2">
      <c r="A79" s="52" t="str">
        <f t="shared" si="0"/>
        <v>8-2025</v>
      </c>
      <c r="B79" s="53">
        <v>45893</v>
      </c>
      <c r="C79" s="124" t="s">
        <v>46</v>
      </c>
      <c r="D79" s="55">
        <v>8752.7000000000007</v>
      </c>
      <c r="E79" s="56">
        <v>146</v>
      </c>
      <c r="F79" s="56">
        <v>131</v>
      </c>
      <c r="G79" s="57">
        <f t="shared" si="1"/>
        <v>1.1145038167938932</v>
      </c>
      <c r="H79" s="58">
        <f t="shared" si="2"/>
        <v>59.95</v>
      </c>
      <c r="I79" s="58">
        <f t="shared" si="3"/>
        <v>53.790753424657531</v>
      </c>
      <c r="J79" s="56">
        <v>450</v>
      </c>
      <c r="K79" s="59">
        <f t="shared" si="4"/>
        <v>0.32444444444444442</v>
      </c>
      <c r="L79" s="125"/>
      <c r="M79" s="126"/>
      <c r="N79" s="127"/>
      <c r="O79" s="128"/>
      <c r="P79" s="85"/>
      <c r="Q79" s="129"/>
      <c r="R79" s="85"/>
      <c r="S79" s="84"/>
      <c r="T79" s="130"/>
      <c r="U79" s="131"/>
      <c r="V79" s="65"/>
      <c r="W79" s="65"/>
      <c r="X79" s="65"/>
      <c r="Y79" s="65"/>
      <c r="Z79" s="66"/>
    </row>
    <row r="80" spans="1:26" ht="14" hidden="1" outlineLevel="1" x14ac:dyDescent="0.2">
      <c r="A80" s="52" t="str">
        <f t="shared" si="0"/>
        <v>8-2025</v>
      </c>
      <c r="B80" s="53">
        <v>45899</v>
      </c>
      <c r="C80" s="54" t="s">
        <v>47</v>
      </c>
      <c r="D80" s="87">
        <v>2098.5</v>
      </c>
      <c r="E80" s="56">
        <v>30</v>
      </c>
      <c r="F80" s="56">
        <v>26</v>
      </c>
      <c r="G80" s="57">
        <f t="shared" si="1"/>
        <v>1.1538461538461537</v>
      </c>
      <c r="H80" s="58">
        <f t="shared" si="2"/>
        <v>69.95</v>
      </c>
      <c r="I80" s="58">
        <f t="shared" si="3"/>
        <v>60.623333333333342</v>
      </c>
      <c r="J80" s="56">
        <v>215</v>
      </c>
      <c r="K80" s="59">
        <f t="shared" si="4"/>
        <v>0.13953488372093023</v>
      </c>
      <c r="L80" s="132"/>
      <c r="M80" s="126"/>
      <c r="N80" s="127"/>
      <c r="O80" s="133"/>
      <c r="P80" s="85"/>
      <c r="Q80" s="129"/>
      <c r="R80" s="85"/>
      <c r="S80" s="84"/>
      <c r="T80" s="130"/>
      <c r="U80" s="131"/>
      <c r="V80" s="65"/>
      <c r="W80" s="65"/>
      <c r="X80" s="65"/>
      <c r="Y80" s="65"/>
      <c r="Z80" s="66"/>
    </row>
    <row r="81" spans="1:26" ht="14" collapsed="1" x14ac:dyDescent="0.2">
      <c r="A81" s="81">
        <f t="shared" si="0"/>
        <v>0</v>
      </c>
      <c r="B81" s="95" t="s">
        <v>88</v>
      </c>
      <c r="C81" s="134"/>
      <c r="D81" s="135">
        <f t="shared" ref="D81:F81" si="71">SUM(D79:D80)</f>
        <v>10851.2</v>
      </c>
      <c r="E81" s="136">
        <f t="shared" si="71"/>
        <v>176</v>
      </c>
      <c r="F81" s="136">
        <f t="shared" si="71"/>
        <v>157</v>
      </c>
      <c r="G81" s="137">
        <f t="shared" si="1"/>
        <v>1.1210191082802548</v>
      </c>
      <c r="H81" s="138">
        <f t="shared" si="2"/>
        <v>61.654545454545456</v>
      </c>
      <c r="I81" s="138">
        <f t="shared" si="3"/>
        <v>54.998657024793388</v>
      </c>
      <c r="J81" s="136">
        <f>SUM(J79:J80)</f>
        <v>665</v>
      </c>
      <c r="K81" s="139">
        <f t="shared" si="4"/>
        <v>0.26466165413533832</v>
      </c>
      <c r="L81" s="140"/>
      <c r="M81" s="141"/>
      <c r="N81" s="142"/>
      <c r="O81" s="140"/>
      <c r="P81" s="143"/>
      <c r="Q81" s="144"/>
      <c r="R81" s="143"/>
      <c r="S81" s="145"/>
      <c r="T81" s="146"/>
      <c r="U81" s="147"/>
      <c r="V81" s="145">
        <f t="shared" ref="V81:W81" si="72">IFERROR((D81-#REF!)/D81,)</f>
        <v>0</v>
      </c>
      <c r="W81" s="145">
        <f t="shared" si="72"/>
        <v>0</v>
      </c>
      <c r="X81" s="145">
        <f t="shared" ref="X81:Y81" si="73">IFERROR((D81-#REF!)/D81,)</f>
        <v>0</v>
      </c>
      <c r="Y81" s="143">
        <f t="shared" si="73"/>
        <v>0</v>
      </c>
      <c r="Z81" s="67"/>
    </row>
    <row r="82" spans="1:26" ht="30" hidden="1" outlineLevel="1" x14ac:dyDescent="0.2">
      <c r="A82" s="52" t="str">
        <f t="shared" si="0"/>
        <v>8-2025</v>
      </c>
      <c r="B82" s="53">
        <v>45900</v>
      </c>
      <c r="C82" s="124" t="s">
        <v>46</v>
      </c>
      <c r="D82" s="55">
        <v>7553.7</v>
      </c>
      <c r="E82" s="56">
        <v>126</v>
      </c>
      <c r="F82" s="56">
        <v>116</v>
      </c>
      <c r="G82" s="57">
        <f t="shared" si="1"/>
        <v>1.0862068965517242</v>
      </c>
      <c r="H82" s="58">
        <f t="shared" si="2"/>
        <v>59.949999999999996</v>
      </c>
      <c r="I82" s="58">
        <f t="shared" si="3"/>
        <v>55.192063492063482</v>
      </c>
      <c r="J82" s="56">
        <v>420</v>
      </c>
      <c r="K82" s="59">
        <f t="shared" si="4"/>
        <v>0.3</v>
      </c>
      <c r="L82" s="125"/>
      <c r="M82" s="126"/>
      <c r="N82" s="127"/>
      <c r="O82" s="128"/>
      <c r="P82" s="85"/>
      <c r="Q82" s="129"/>
      <c r="R82" s="85"/>
      <c r="S82" s="84"/>
      <c r="T82" s="130"/>
      <c r="U82" s="131"/>
      <c r="V82" s="65"/>
      <c r="W82" s="65"/>
      <c r="X82" s="65"/>
      <c r="Y82" s="65"/>
      <c r="Z82" s="66"/>
    </row>
    <row r="83" spans="1:26" ht="14" hidden="1" outlineLevel="1" x14ac:dyDescent="0.2">
      <c r="A83" s="52" t="str">
        <f t="shared" si="0"/>
        <v>9-2025</v>
      </c>
      <c r="B83" s="53">
        <v>45906</v>
      </c>
      <c r="C83" s="54" t="s">
        <v>47</v>
      </c>
      <c r="D83" s="87">
        <v>3497.5</v>
      </c>
      <c r="E83" s="56">
        <v>50</v>
      </c>
      <c r="F83" s="56">
        <v>40</v>
      </c>
      <c r="G83" s="57">
        <f t="shared" si="1"/>
        <v>1.25</v>
      </c>
      <c r="H83" s="58">
        <f t="shared" si="2"/>
        <v>69.95</v>
      </c>
      <c r="I83" s="58">
        <f t="shared" si="3"/>
        <v>55.96</v>
      </c>
      <c r="J83" s="56">
        <v>200</v>
      </c>
      <c r="K83" s="59">
        <f t="shared" si="4"/>
        <v>0.25</v>
      </c>
      <c r="L83" s="132"/>
      <c r="M83" s="126"/>
      <c r="N83" s="127"/>
      <c r="O83" s="133"/>
      <c r="P83" s="85"/>
      <c r="Q83" s="129"/>
      <c r="R83" s="85"/>
      <c r="S83" s="84"/>
      <c r="T83" s="130"/>
      <c r="U83" s="131"/>
      <c r="V83" s="65"/>
      <c r="W83" s="65"/>
      <c r="X83" s="65"/>
      <c r="Y83" s="65"/>
      <c r="Z83" s="66"/>
    </row>
    <row r="84" spans="1:26" ht="14" collapsed="1" x14ac:dyDescent="0.2">
      <c r="A84" s="81">
        <f t="shared" si="0"/>
        <v>0</v>
      </c>
      <c r="B84" s="95" t="s">
        <v>89</v>
      </c>
      <c r="C84" s="134"/>
      <c r="D84" s="135">
        <f t="shared" ref="D84:F84" si="74">SUM(D82:D83)</f>
        <v>11051.2</v>
      </c>
      <c r="E84" s="136">
        <f t="shared" si="74"/>
        <v>176</v>
      </c>
      <c r="F84" s="136">
        <f t="shared" si="74"/>
        <v>156</v>
      </c>
      <c r="G84" s="137">
        <f t="shared" si="1"/>
        <v>1.1282051282051282</v>
      </c>
      <c r="H84" s="138">
        <f t="shared" si="2"/>
        <v>62.790909090909096</v>
      </c>
      <c r="I84" s="138">
        <f t="shared" si="3"/>
        <v>55.655578512396701</v>
      </c>
      <c r="J84" s="136">
        <f>SUM(J82:J83)</f>
        <v>620</v>
      </c>
      <c r="K84" s="139">
        <f t="shared" si="4"/>
        <v>0.28387096774193549</v>
      </c>
      <c r="L84" s="140"/>
      <c r="M84" s="141"/>
      <c r="N84" s="142"/>
      <c r="O84" s="140"/>
      <c r="P84" s="143"/>
      <c r="Q84" s="144"/>
      <c r="R84" s="143"/>
      <c r="S84" s="145"/>
      <c r="T84" s="146"/>
      <c r="U84" s="147"/>
      <c r="V84" s="145">
        <f t="shared" ref="V84:W84" si="75">IFERROR((D84-#REF!)/D84,)</f>
        <v>0</v>
      </c>
      <c r="W84" s="145">
        <f t="shared" si="75"/>
        <v>0</v>
      </c>
      <c r="X84" s="145">
        <f t="shared" ref="X84:Y84" si="76">IFERROR((D84-#REF!)/D84,)</f>
        <v>0</v>
      </c>
      <c r="Y84" s="143">
        <f t="shared" si="76"/>
        <v>0</v>
      </c>
      <c r="Z84" s="67"/>
    </row>
    <row r="85" spans="1:26" ht="30" hidden="1" outlineLevel="1" x14ac:dyDescent="0.2">
      <c r="A85" s="52" t="str">
        <f t="shared" si="0"/>
        <v>9-2025</v>
      </c>
      <c r="B85" s="53">
        <v>45907</v>
      </c>
      <c r="C85" s="124" t="s">
        <v>46</v>
      </c>
      <c r="D85" s="55">
        <v>6834.3</v>
      </c>
      <c r="E85" s="56">
        <v>114</v>
      </c>
      <c r="F85" s="56">
        <v>102</v>
      </c>
      <c r="G85" s="57">
        <f t="shared" si="1"/>
        <v>1.1176470588235294</v>
      </c>
      <c r="H85" s="58">
        <f t="shared" si="2"/>
        <v>59.95</v>
      </c>
      <c r="I85" s="58">
        <f t="shared" si="3"/>
        <v>53.639473684210529</v>
      </c>
      <c r="J85" s="56">
        <v>372</v>
      </c>
      <c r="K85" s="59">
        <f t="shared" si="4"/>
        <v>0.30645161290322581</v>
      </c>
      <c r="L85" s="125"/>
      <c r="M85" s="126"/>
      <c r="N85" s="127"/>
      <c r="O85" s="128"/>
      <c r="P85" s="85"/>
      <c r="Q85" s="129"/>
      <c r="R85" s="85"/>
      <c r="S85" s="84"/>
      <c r="T85" s="130"/>
      <c r="U85" s="131"/>
      <c r="V85" s="65"/>
      <c r="W85" s="65"/>
      <c r="X85" s="65"/>
      <c r="Y85" s="65"/>
      <c r="Z85" s="66"/>
    </row>
    <row r="86" spans="1:26" ht="14" hidden="1" outlineLevel="1" x14ac:dyDescent="0.2">
      <c r="A86" s="52" t="str">
        <f t="shared" si="0"/>
        <v>9-2025</v>
      </c>
      <c r="B86" s="53">
        <v>45913</v>
      </c>
      <c r="C86" s="54" t="s">
        <v>47</v>
      </c>
      <c r="D86" s="87">
        <v>2098.5</v>
      </c>
      <c r="E86" s="56">
        <v>30</v>
      </c>
      <c r="F86" s="56">
        <v>26</v>
      </c>
      <c r="G86" s="57">
        <f t="shared" si="1"/>
        <v>1.1538461538461537</v>
      </c>
      <c r="H86" s="58">
        <f t="shared" si="2"/>
        <v>69.95</v>
      </c>
      <c r="I86" s="58">
        <f t="shared" si="3"/>
        <v>60.623333333333342</v>
      </c>
      <c r="J86" s="56">
        <v>152</v>
      </c>
      <c r="K86" s="59">
        <f t="shared" si="4"/>
        <v>0.19736842105263158</v>
      </c>
      <c r="L86" s="132"/>
      <c r="M86" s="126"/>
      <c r="N86" s="127"/>
      <c r="O86" s="133"/>
      <c r="P86" s="85"/>
      <c r="Q86" s="129"/>
      <c r="R86" s="85"/>
      <c r="S86" s="84"/>
      <c r="T86" s="130"/>
      <c r="U86" s="131"/>
      <c r="V86" s="65"/>
      <c r="W86" s="65"/>
      <c r="X86" s="65"/>
      <c r="Y86" s="65"/>
      <c r="Z86" s="66"/>
    </row>
    <row r="87" spans="1:26" ht="14" collapsed="1" x14ac:dyDescent="0.2">
      <c r="A87" s="81">
        <f t="shared" si="0"/>
        <v>0</v>
      </c>
      <c r="B87" s="95" t="s">
        <v>90</v>
      </c>
      <c r="C87" s="134"/>
      <c r="D87" s="135">
        <f t="shared" ref="D87:F87" si="77">SUM(D85:D86)</f>
        <v>8932.7999999999993</v>
      </c>
      <c r="E87" s="136">
        <f t="shared" si="77"/>
        <v>144</v>
      </c>
      <c r="F87" s="136">
        <f t="shared" si="77"/>
        <v>128</v>
      </c>
      <c r="G87" s="137">
        <f t="shared" si="1"/>
        <v>1.125</v>
      </c>
      <c r="H87" s="138">
        <f t="shared" si="2"/>
        <v>62.033333333333331</v>
      </c>
      <c r="I87" s="138">
        <f t="shared" si="3"/>
        <v>55.140740740740739</v>
      </c>
      <c r="J87" s="136">
        <f>SUM(J85:J86)</f>
        <v>524</v>
      </c>
      <c r="K87" s="139">
        <f t="shared" si="4"/>
        <v>0.27480916030534353</v>
      </c>
      <c r="L87" s="140"/>
      <c r="M87" s="141"/>
      <c r="N87" s="142"/>
      <c r="O87" s="140"/>
      <c r="P87" s="143"/>
      <c r="Q87" s="144"/>
      <c r="R87" s="143"/>
      <c r="S87" s="145"/>
      <c r="T87" s="146"/>
      <c r="U87" s="147"/>
      <c r="V87" s="145">
        <f t="shared" ref="V87:W87" si="78">IFERROR((D87-#REF!)/D87,)</f>
        <v>0</v>
      </c>
      <c r="W87" s="145">
        <f t="shared" si="78"/>
        <v>0</v>
      </c>
      <c r="X87" s="145">
        <f t="shared" ref="X87:Y87" si="79">IFERROR((D87-#REF!)/D87,)</f>
        <v>0</v>
      </c>
      <c r="Y87" s="143">
        <f t="shared" si="79"/>
        <v>0</v>
      </c>
      <c r="Z87" s="67"/>
    </row>
    <row r="88" spans="1:26" ht="30" hidden="1" outlineLevel="1" x14ac:dyDescent="0.2">
      <c r="A88" s="52" t="str">
        <f t="shared" si="0"/>
        <v>9-2025</v>
      </c>
      <c r="B88" s="53">
        <v>45914</v>
      </c>
      <c r="C88" s="124" t="s">
        <v>46</v>
      </c>
      <c r="D88" s="55">
        <v>8273.1</v>
      </c>
      <c r="E88" s="56">
        <v>138</v>
      </c>
      <c r="F88" s="56">
        <v>116</v>
      </c>
      <c r="G88" s="57">
        <f t="shared" si="1"/>
        <v>1.1896551724137931</v>
      </c>
      <c r="H88" s="58">
        <f t="shared" si="2"/>
        <v>59.95</v>
      </c>
      <c r="I88" s="58">
        <f t="shared" si="3"/>
        <v>50.392753623188405</v>
      </c>
      <c r="J88" s="56">
        <v>346</v>
      </c>
      <c r="K88" s="59">
        <f t="shared" si="4"/>
        <v>0.39884393063583817</v>
      </c>
      <c r="L88" s="125"/>
      <c r="M88" s="126"/>
      <c r="N88" s="127"/>
      <c r="O88" s="128"/>
      <c r="P88" s="85"/>
      <c r="Q88" s="129"/>
      <c r="R88" s="85"/>
      <c r="S88" s="84"/>
      <c r="T88" s="130"/>
      <c r="U88" s="131"/>
      <c r="V88" s="65"/>
      <c r="W88" s="65"/>
      <c r="X88" s="65"/>
      <c r="Y88" s="65"/>
      <c r="Z88" s="66"/>
    </row>
    <row r="89" spans="1:26" ht="14" hidden="1" outlineLevel="1" x14ac:dyDescent="0.2">
      <c r="A89" s="52" t="str">
        <f t="shared" si="0"/>
        <v>9-2025</v>
      </c>
      <c r="B89" s="53">
        <v>45920</v>
      </c>
      <c r="C89" s="54" t="s">
        <v>47</v>
      </c>
      <c r="D89" s="87">
        <v>2308.35</v>
      </c>
      <c r="E89" s="56">
        <v>33</v>
      </c>
      <c r="F89" s="56">
        <v>31</v>
      </c>
      <c r="G89" s="57">
        <f t="shared" si="1"/>
        <v>1.064516129032258</v>
      </c>
      <c r="H89" s="58">
        <f t="shared" si="2"/>
        <v>69.95</v>
      </c>
      <c r="I89" s="58">
        <f t="shared" si="3"/>
        <v>65.710606060606068</v>
      </c>
      <c r="J89" s="56">
        <v>138</v>
      </c>
      <c r="K89" s="59">
        <f t="shared" si="4"/>
        <v>0.2391304347826087</v>
      </c>
      <c r="L89" s="132"/>
      <c r="M89" s="126"/>
      <c r="N89" s="127"/>
      <c r="O89" s="133"/>
      <c r="P89" s="85"/>
      <c r="Q89" s="129"/>
      <c r="R89" s="85"/>
      <c r="S89" s="84"/>
      <c r="T89" s="130"/>
      <c r="U89" s="131"/>
      <c r="V89" s="65"/>
      <c r="W89" s="65"/>
      <c r="X89" s="65"/>
      <c r="Y89" s="65"/>
      <c r="Z89" s="66"/>
    </row>
    <row r="90" spans="1:26" ht="14" collapsed="1" x14ac:dyDescent="0.2">
      <c r="A90" s="81">
        <f t="shared" si="0"/>
        <v>0</v>
      </c>
      <c r="B90" s="95" t="s">
        <v>91</v>
      </c>
      <c r="C90" s="134"/>
      <c r="D90" s="135">
        <f t="shared" ref="D90:F90" si="80">SUM(D88:D89)</f>
        <v>10581.45</v>
      </c>
      <c r="E90" s="136">
        <f t="shared" si="80"/>
        <v>171</v>
      </c>
      <c r="F90" s="136">
        <f t="shared" si="80"/>
        <v>147</v>
      </c>
      <c r="G90" s="137">
        <f t="shared" si="1"/>
        <v>1.1632653061224489</v>
      </c>
      <c r="H90" s="138">
        <f t="shared" si="2"/>
        <v>61.87982456140351</v>
      </c>
      <c r="I90" s="138">
        <f t="shared" si="3"/>
        <v>53.194936903662665</v>
      </c>
      <c r="J90" s="136">
        <f>SUM(J88:J89)</f>
        <v>484</v>
      </c>
      <c r="K90" s="139">
        <f t="shared" si="4"/>
        <v>0.35330578512396693</v>
      </c>
      <c r="L90" s="140"/>
      <c r="M90" s="141"/>
      <c r="N90" s="142"/>
      <c r="O90" s="140"/>
      <c r="P90" s="143"/>
      <c r="Q90" s="144"/>
      <c r="R90" s="143"/>
      <c r="S90" s="145"/>
      <c r="T90" s="146"/>
      <c r="U90" s="147"/>
      <c r="V90" s="145">
        <f t="shared" ref="V90:W90" si="81">IFERROR((D90-#REF!)/D90,)</f>
        <v>0</v>
      </c>
      <c r="W90" s="145">
        <f t="shared" si="81"/>
        <v>0</v>
      </c>
      <c r="X90" s="145">
        <f t="shared" ref="X90:Y90" si="82">IFERROR((D90-#REF!)/D90,)</f>
        <v>0</v>
      </c>
      <c r="Y90" s="143">
        <f t="shared" si="82"/>
        <v>0</v>
      </c>
      <c r="Z90" s="67"/>
    </row>
    <row r="91" spans="1:26" ht="30" hidden="1" outlineLevel="1" x14ac:dyDescent="0.2">
      <c r="A91" s="52" t="str">
        <f t="shared" si="0"/>
        <v>9-2025</v>
      </c>
      <c r="B91" s="53">
        <v>45921</v>
      </c>
      <c r="C91" s="124" t="s">
        <v>46</v>
      </c>
      <c r="D91" s="55">
        <v>7074.1</v>
      </c>
      <c r="E91" s="56">
        <v>118</v>
      </c>
      <c r="F91" s="56">
        <v>108</v>
      </c>
      <c r="G91" s="57">
        <f t="shared" si="1"/>
        <v>1.0925925925925926</v>
      </c>
      <c r="H91" s="58">
        <f t="shared" si="2"/>
        <v>59.95</v>
      </c>
      <c r="I91" s="58">
        <f t="shared" si="3"/>
        <v>54.869491525423733</v>
      </c>
      <c r="J91" s="56">
        <v>400</v>
      </c>
      <c r="K91" s="59">
        <f t="shared" si="4"/>
        <v>0.29499999999999998</v>
      </c>
      <c r="L91" s="125"/>
      <c r="M91" s="126"/>
      <c r="N91" s="127"/>
      <c r="O91" s="128"/>
      <c r="P91" s="85"/>
      <c r="Q91" s="129"/>
      <c r="R91" s="85"/>
      <c r="S91" s="84"/>
      <c r="T91" s="130"/>
      <c r="U91" s="131"/>
      <c r="V91" s="65"/>
      <c r="W91" s="65"/>
      <c r="X91" s="65"/>
      <c r="Y91" s="65"/>
      <c r="Z91" s="66"/>
    </row>
    <row r="92" spans="1:26" ht="14" hidden="1" outlineLevel="1" x14ac:dyDescent="0.2">
      <c r="A92" s="52" t="str">
        <f t="shared" si="0"/>
        <v>9-2025</v>
      </c>
      <c r="B92" s="53">
        <v>45927</v>
      </c>
      <c r="C92" s="54" t="s">
        <v>47</v>
      </c>
      <c r="D92" s="87">
        <v>2308.35</v>
      </c>
      <c r="E92" s="56">
        <v>33</v>
      </c>
      <c r="F92" s="56">
        <v>31</v>
      </c>
      <c r="G92" s="57">
        <f t="shared" si="1"/>
        <v>1.064516129032258</v>
      </c>
      <c r="H92" s="58">
        <f t="shared" si="2"/>
        <v>69.95</v>
      </c>
      <c r="I92" s="58">
        <f t="shared" si="3"/>
        <v>65.710606060606068</v>
      </c>
      <c r="J92" s="56">
        <v>123</v>
      </c>
      <c r="K92" s="59">
        <f t="shared" si="4"/>
        <v>0.26829268292682928</v>
      </c>
      <c r="L92" s="132"/>
      <c r="M92" s="126"/>
      <c r="N92" s="127"/>
      <c r="O92" s="133"/>
      <c r="P92" s="85"/>
      <c r="Q92" s="129"/>
      <c r="R92" s="85"/>
      <c r="S92" s="84"/>
      <c r="T92" s="130"/>
      <c r="U92" s="131"/>
      <c r="V92" s="65"/>
      <c r="W92" s="65"/>
      <c r="X92" s="65"/>
      <c r="Y92" s="65"/>
      <c r="Z92" s="66"/>
    </row>
    <row r="93" spans="1:26" ht="14" collapsed="1" x14ac:dyDescent="0.2">
      <c r="A93" s="81">
        <f t="shared" si="0"/>
        <v>0</v>
      </c>
      <c r="B93" s="95" t="s">
        <v>92</v>
      </c>
      <c r="C93" s="134"/>
      <c r="D93" s="135">
        <f t="shared" ref="D93:F93" si="83">SUM(D91:D92)</f>
        <v>9382.4500000000007</v>
      </c>
      <c r="E93" s="136">
        <f t="shared" si="83"/>
        <v>151</v>
      </c>
      <c r="F93" s="136">
        <f t="shared" si="83"/>
        <v>139</v>
      </c>
      <c r="G93" s="137">
        <f t="shared" si="1"/>
        <v>1.0863309352517985</v>
      </c>
      <c r="H93" s="138">
        <f t="shared" si="2"/>
        <v>62.135430463576164</v>
      </c>
      <c r="I93" s="138">
        <f t="shared" si="3"/>
        <v>57.197515459848262</v>
      </c>
      <c r="J93" s="136">
        <f>SUM(J91:J92)</f>
        <v>523</v>
      </c>
      <c r="K93" s="139">
        <f t="shared" si="4"/>
        <v>0.28871892925430209</v>
      </c>
      <c r="L93" s="140"/>
      <c r="M93" s="141"/>
      <c r="N93" s="142"/>
      <c r="O93" s="140"/>
      <c r="P93" s="143"/>
      <c r="Q93" s="144"/>
      <c r="R93" s="143"/>
      <c r="S93" s="145"/>
      <c r="T93" s="146"/>
      <c r="U93" s="147"/>
      <c r="V93" s="145">
        <f t="shared" ref="V93:W93" si="84">IFERROR((D93-#REF!)/D93,)</f>
        <v>0</v>
      </c>
      <c r="W93" s="145">
        <f t="shared" si="84"/>
        <v>0</v>
      </c>
      <c r="X93" s="145">
        <f t="shared" ref="X93:Y93" si="85">IFERROR((D93-#REF!)/D93,)</f>
        <v>0</v>
      </c>
      <c r="Y93" s="143">
        <f t="shared" si="85"/>
        <v>0</v>
      </c>
      <c r="Z93" s="67"/>
    </row>
    <row r="94" spans="1:26" ht="30" hidden="1" outlineLevel="1" x14ac:dyDescent="0.2">
      <c r="A94" s="52" t="str">
        <f t="shared" si="0"/>
        <v>9-2025</v>
      </c>
      <c r="B94" s="53">
        <v>45928</v>
      </c>
      <c r="C94" s="124" t="s">
        <v>46</v>
      </c>
      <c r="D94" s="55">
        <v>7913.4</v>
      </c>
      <c r="E94" s="56">
        <v>132</v>
      </c>
      <c r="F94" s="56">
        <v>119</v>
      </c>
      <c r="G94" s="57">
        <f t="shared" si="1"/>
        <v>1.1092436974789917</v>
      </c>
      <c r="H94" s="58">
        <f t="shared" si="2"/>
        <v>59.949999999999996</v>
      </c>
      <c r="I94" s="58">
        <f t="shared" si="3"/>
        <v>54.045833333333327</v>
      </c>
      <c r="J94" s="56">
        <v>402</v>
      </c>
      <c r="K94" s="59">
        <f t="shared" si="4"/>
        <v>0.32835820895522388</v>
      </c>
      <c r="L94" s="125"/>
      <c r="M94" s="126"/>
      <c r="N94" s="127"/>
      <c r="O94" s="128"/>
      <c r="P94" s="85"/>
      <c r="Q94" s="129"/>
      <c r="R94" s="85"/>
      <c r="S94" s="84"/>
      <c r="T94" s="130"/>
      <c r="U94" s="131"/>
      <c r="V94" s="65"/>
      <c r="W94" s="65"/>
      <c r="X94" s="65"/>
      <c r="Y94" s="65"/>
      <c r="Z94" s="66"/>
    </row>
    <row r="95" spans="1:26" ht="14" hidden="1" outlineLevel="1" x14ac:dyDescent="0.2">
      <c r="A95" s="52" t="str">
        <f t="shared" si="0"/>
        <v>10-2025</v>
      </c>
      <c r="B95" s="53">
        <v>45934</v>
      </c>
      <c r="C95" s="54" t="s">
        <v>47</v>
      </c>
      <c r="D95" s="87">
        <v>2798</v>
      </c>
      <c r="E95" s="56">
        <v>40</v>
      </c>
      <c r="F95" s="56">
        <v>30</v>
      </c>
      <c r="G95" s="57">
        <f t="shared" si="1"/>
        <v>1.3333333333333333</v>
      </c>
      <c r="H95" s="58">
        <f t="shared" si="2"/>
        <v>69.95</v>
      </c>
      <c r="I95" s="58">
        <f t="shared" si="3"/>
        <v>52.462500000000006</v>
      </c>
      <c r="J95" s="56">
        <v>129</v>
      </c>
      <c r="K95" s="59">
        <f t="shared" si="4"/>
        <v>0.31007751937984496</v>
      </c>
      <c r="L95" s="132"/>
      <c r="M95" s="126"/>
      <c r="N95" s="127"/>
      <c r="O95" s="133"/>
      <c r="P95" s="85"/>
      <c r="Q95" s="129"/>
      <c r="R95" s="85"/>
      <c r="S95" s="84"/>
      <c r="T95" s="130"/>
      <c r="U95" s="131"/>
      <c r="V95" s="65"/>
      <c r="W95" s="65"/>
      <c r="X95" s="65"/>
      <c r="Y95" s="65"/>
      <c r="Z95" s="66"/>
    </row>
    <row r="96" spans="1:26" ht="14" collapsed="1" x14ac:dyDescent="0.2">
      <c r="A96" s="81">
        <f t="shared" si="0"/>
        <v>0</v>
      </c>
      <c r="B96" s="95" t="s">
        <v>93</v>
      </c>
      <c r="C96" s="134"/>
      <c r="D96" s="135">
        <f t="shared" ref="D96:F96" si="86">SUM(D94:D95)</f>
        <v>10711.4</v>
      </c>
      <c r="E96" s="136">
        <f t="shared" si="86"/>
        <v>172</v>
      </c>
      <c r="F96" s="136">
        <f t="shared" si="86"/>
        <v>149</v>
      </c>
      <c r="G96" s="137">
        <f t="shared" si="1"/>
        <v>1.1543624161073827</v>
      </c>
      <c r="H96" s="138">
        <f t="shared" si="2"/>
        <v>62.275581395348837</v>
      </c>
      <c r="I96" s="138">
        <f t="shared" si="3"/>
        <v>53.948032720389392</v>
      </c>
      <c r="J96" s="136">
        <f>SUM(J94:J95)</f>
        <v>531</v>
      </c>
      <c r="K96" s="139">
        <f t="shared" si="4"/>
        <v>0.3239171374764595</v>
      </c>
      <c r="L96" s="140"/>
      <c r="M96" s="141"/>
      <c r="N96" s="142"/>
      <c r="O96" s="140"/>
      <c r="P96" s="143"/>
      <c r="Q96" s="144"/>
      <c r="R96" s="143"/>
      <c r="S96" s="145"/>
      <c r="T96" s="146"/>
      <c r="U96" s="147"/>
      <c r="V96" s="145">
        <f t="shared" ref="V96:W96" si="87">IFERROR((D96-#REF!)/D96,)</f>
        <v>0</v>
      </c>
      <c r="W96" s="145">
        <f t="shared" si="87"/>
        <v>0</v>
      </c>
      <c r="X96" s="145">
        <f t="shared" ref="X96:Y96" si="88">IFERROR((D96-#REF!)/D96,)</f>
        <v>0</v>
      </c>
      <c r="Y96" s="143">
        <f t="shared" si="88"/>
        <v>0</v>
      </c>
      <c r="Z96" s="67"/>
    </row>
    <row r="97" spans="1:26" ht="30" hidden="1" outlineLevel="1" x14ac:dyDescent="0.2">
      <c r="A97" s="52" t="str">
        <f t="shared" si="0"/>
        <v>10-2025</v>
      </c>
      <c r="B97" s="53">
        <v>45935</v>
      </c>
      <c r="C97" s="124" t="s">
        <v>46</v>
      </c>
      <c r="D97" s="55">
        <v>7493.75</v>
      </c>
      <c r="E97" s="56">
        <v>125</v>
      </c>
      <c r="F97" s="56">
        <v>109</v>
      </c>
      <c r="G97" s="57">
        <f t="shared" si="1"/>
        <v>1.1467889908256881</v>
      </c>
      <c r="H97" s="58">
        <f t="shared" si="2"/>
        <v>59.95</v>
      </c>
      <c r="I97" s="58">
        <f t="shared" si="3"/>
        <v>52.276400000000002</v>
      </c>
      <c r="J97" s="56">
        <v>383</v>
      </c>
      <c r="K97" s="59">
        <f t="shared" si="4"/>
        <v>0.32637075718015668</v>
      </c>
      <c r="L97" s="125"/>
      <c r="M97" s="126"/>
      <c r="N97" s="127"/>
      <c r="O97" s="128"/>
      <c r="P97" s="85"/>
      <c r="Q97" s="129"/>
      <c r="R97" s="85"/>
      <c r="S97" s="84"/>
      <c r="T97" s="130"/>
      <c r="U97" s="131"/>
      <c r="V97" s="65"/>
      <c r="W97" s="65"/>
      <c r="X97" s="65"/>
      <c r="Y97" s="65"/>
      <c r="Z97" s="66"/>
    </row>
    <row r="98" spans="1:26" ht="14" hidden="1" outlineLevel="1" x14ac:dyDescent="0.2">
      <c r="A98" s="52" t="str">
        <f t="shared" si="0"/>
        <v>10-2025</v>
      </c>
      <c r="B98" s="53">
        <v>45941</v>
      </c>
      <c r="C98" s="54" t="s">
        <v>47</v>
      </c>
      <c r="D98" s="87">
        <v>2518.1999999999998</v>
      </c>
      <c r="E98" s="56">
        <v>36</v>
      </c>
      <c r="F98" s="56">
        <v>28</v>
      </c>
      <c r="G98" s="57">
        <f t="shared" si="1"/>
        <v>1.2857142857142858</v>
      </c>
      <c r="H98" s="58">
        <f t="shared" si="2"/>
        <v>69.949999999999989</v>
      </c>
      <c r="I98" s="58">
        <f t="shared" si="3"/>
        <v>54.405555555555544</v>
      </c>
      <c r="J98" s="56">
        <v>150</v>
      </c>
      <c r="K98" s="59">
        <f t="shared" si="4"/>
        <v>0.24</v>
      </c>
      <c r="L98" s="132"/>
      <c r="M98" s="126"/>
      <c r="N98" s="127"/>
      <c r="O98" s="133"/>
      <c r="P98" s="85"/>
      <c r="Q98" s="129"/>
      <c r="R98" s="85"/>
      <c r="S98" s="84"/>
      <c r="T98" s="130"/>
      <c r="U98" s="131"/>
      <c r="V98" s="65"/>
      <c r="W98" s="65"/>
      <c r="X98" s="65"/>
      <c r="Y98" s="65"/>
      <c r="Z98" s="66"/>
    </row>
    <row r="99" spans="1:26" ht="14" collapsed="1" x14ac:dyDescent="0.2">
      <c r="A99" s="81">
        <f t="shared" si="0"/>
        <v>0</v>
      </c>
      <c r="B99" s="95" t="s">
        <v>94</v>
      </c>
      <c r="C99" s="134"/>
      <c r="D99" s="135">
        <f t="shared" ref="D99:F99" si="89">SUM(D97:D98)</f>
        <v>10011.950000000001</v>
      </c>
      <c r="E99" s="136">
        <f t="shared" si="89"/>
        <v>161</v>
      </c>
      <c r="F99" s="136">
        <f t="shared" si="89"/>
        <v>137</v>
      </c>
      <c r="G99" s="137">
        <f t="shared" si="1"/>
        <v>1.1751824817518248</v>
      </c>
      <c r="H99" s="138">
        <f t="shared" si="2"/>
        <v>62.1860248447205</v>
      </c>
      <c r="I99" s="138">
        <f t="shared" si="3"/>
        <v>52.916058408240424</v>
      </c>
      <c r="J99" s="136">
        <f>SUM(J97:J98)</f>
        <v>533</v>
      </c>
      <c r="K99" s="139">
        <f t="shared" si="4"/>
        <v>0.30206378986866794</v>
      </c>
      <c r="L99" s="140"/>
      <c r="M99" s="141"/>
      <c r="N99" s="142"/>
      <c r="O99" s="140"/>
      <c r="P99" s="143"/>
      <c r="Q99" s="144"/>
      <c r="R99" s="143"/>
      <c r="S99" s="145"/>
      <c r="T99" s="146"/>
      <c r="U99" s="147"/>
      <c r="V99" s="145">
        <f t="shared" ref="V99:W99" si="90">IFERROR((D99-#REF!)/D99,)</f>
        <v>0</v>
      </c>
      <c r="W99" s="145">
        <f t="shared" si="90"/>
        <v>0</v>
      </c>
      <c r="X99" s="145">
        <f t="shared" ref="X99:Y99" si="91">IFERROR((D99-#REF!)/D99,)</f>
        <v>0</v>
      </c>
      <c r="Y99" s="143">
        <f t="shared" si="91"/>
        <v>0</v>
      </c>
      <c r="Z99" s="67"/>
    </row>
    <row r="100" spans="1:26" ht="30" hidden="1" outlineLevel="1" x14ac:dyDescent="0.2">
      <c r="A100" s="52" t="str">
        <f t="shared" si="0"/>
        <v>10-2025</v>
      </c>
      <c r="B100" s="53">
        <v>45942</v>
      </c>
      <c r="C100" s="124" t="s">
        <v>46</v>
      </c>
      <c r="D100" s="55">
        <v>6825.3</v>
      </c>
      <c r="E100" s="56">
        <v>114</v>
      </c>
      <c r="F100" s="56">
        <v>105</v>
      </c>
      <c r="G100" s="57">
        <f t="shared" si="1"/>
        <v>1.0857142857142856</v>
      </c>
      <c r="H100" s="58">
        <f t="shared" si="2"/>
        <v>59.871052631578948</v>
      </c>
      <c r="I100" s="58">
        <f t="shared" si="3"/>
        <v>55.14439058171746</v>
      </c>
      <c r="J100" s="56">
        <v>318</v>
      </c>
      <c r="K100" s="59">
        <f t="shared" si="4"/>
        <v>0.35849056603773582</v>
      </c>
      <c r="L100" s="125"/>
      <c r="M100" s="126"/>
      <c r="N100" s="127"/>
      <c r="O100" s="128"/>
      <c r="P100" s="85"/>
      <c r="Q100" s="129"/>
      <c r="R100" s="85"/>
      <c r="S100" s="84"/>
      <c r="T100" s="130"/>
      <c r="U100" s="131"/>
      <c r="V100" s="65"/>
      <c r="W100" s="65"/>
      <c r="X100" s="65"/>
      <c r="Y100" s="65"/>
      <c r="Z100" s="66"/>
    </row>
    <row r="101" spans="1:26" ht="14" hidden="1" outlineLevel="1" x14ac:dyDescent="0.2">
      <c r="A101" s="52" t="str">
        <f t="shared" si="0"/>
        <v>10-2025</v>
      </c>
      <c r="B101" s="53">
        <v>45948</v>
      </c>
      <c r="C101" s="54" t="s">
        <v>47</v>
      </c>
      <c r="D101" s="87">
        <v>1958.6</v>
      </c>
      <c r="E101" s="56">
        <v>28</v>
      </c>
      <c r="F101" s="56">
        <v>26</v>
      </c>
      <c r="G101" s="57">
        <f t="shared" si="1"/>
        <v>1.0769230769230769</v>
      </c>
      <c r="H101" s="58">
        <f t="shared" si="2"/>
        <v>69.95</v>
      </c>
      <c r="I101" s="58">
        <f t="shared" si="3"/>
        <v>64.953571428571436</v>
      </c>
      <c r="J101" s="56">
        <v>153</v>
      </c>
      <c r="K101" s="59">
        <f t="shared" si="4"/>
        <v>0.18300653594771241</v>
      </c>
      <c r="L101" s="132"/>
      <c r="M101" s="126"/>
      <c r="N101" s="127"/>
      <c r="O101" s="133"/>
      <c r="P101" s="85"/>
      <c r="Q101" s="129"/>
      <c r="R101" s="85"/>
      <c r="S101" s="84"/>
      <c r="T101" s="130"/>
      <c r="U101" s="131"/>
      <c r="V101" s="65"/>
      <c r="W101" s="65"/>
      <c r="X101" s="65"/>
      <c r="Y101" s="65"/>
      <c r="Z101" s="66"/>
    </row>
    <row r="102" spans="1:26" ht="14" collapsed="1" x14ac:dyDescent="0.2">
      <c r="A102" s="81">
        <f t="shared" si="0"/>
        <v>0</v>
      </c>
      <c r="B102" s="95" t="s">
        <v>105</v>
      </c>
      <c r="C102" s="134"/>
      <c r="D102" s="135">
        <f t="shared" ref="D102:F102" si="92">SUM(D100:D101)</f>
        <v>8783.9</v>
      </c>
      <c r="E102" s="136">
        <f t="shared" si="92"/>
        <v>142</v>
      </c>
      <c r="F102" s="136">
        <f t="shared" si="92"/>
        <v>131</v>
      </c>
      <c r="G102" s="137">
        <f t="shared" si="1"/>
        <v>1.083969465648855</v>
      </c>
      <c r="H102" s="138">
        <f t="shared" si="2"/>
        <v>61.858450704225348</v>
      </c>
      <c r="I102" s="138">
        <f t="shared" si="3"/>
        <v>57.066598889109301</v>
      </c>
      <c r="J102" s="136">
        <f>SUM(J100:J101)</f>
        <v>471</v>
      </c>
      <c r="K102" s="139">
        <f t="shared" si="4"/>
        <v>0.30148619957537154</v>
      </c>
      <c r="L102" s="140"/>
      <c r="M102" s="141"/>
      <c r="N102" s="142"/>
      <c r="O102" s="140"/>
      <c r="P102" s="143"/>
      <c r="Q102" s="144"/>
      <c r="R102" s="143"/>
      <c r="S102" s="145"/>
      <c r="T102" s="146"/>
      <c r="U102" s="147"/>
      <c r="V102" s="145">
        <f t="shared" ref="V102:W102" si="93">IFERROR((D102-#REF!)/D102,)</f>
        <v>0</v>
      </c>
      <c r="W102" s="145">
        <f t="shared" si="93"/>
        <v>0</v>
      </c>
      <c r="X102" s="145">
        <f t="shared" ref="X102:Y102" si="94">IFERROR((D102-#REF!)/D102,)</f>
        <v>0</v>
      </c>
      <c r="Y102" s="143">
        <f t="shared" si="94"/>
        <v>0</v>
      </c>
      <c r="Z102" s="67"/>
    </row>
    <row r="103" spans="1:26" ht="30" hidden="1" outlineLevel="1" x14ac:dyDescent="0.2">
      <c r="A103" s="52" t="str">
        <f t="shared" si="0"/>
        <v>10-2025</v>
      </c>
      <c r="B103" s="53">
        <v>45949</v>
      </c>
      <c r="C103" s="124" t="s">
        <v>46</v>
      </c>
      <c r="D103" s="55">
        <v>7793.5</v>
      </c>
      <c r="E103" s="56">
        <v>130</v>
      </c>
      <c r="F103" s="56">
        <v>117</v>
      </c>
      <c r="G103" s="57">
        <f t="shared" si="1"/>
        <v>1.1111111111111112</v>
      </c>
      <c r="H103" s="58">
        <f t="shared" si="2"/>
        <v>59.95</v>
      </c>
      <c r="I103" s="58">
        <f t="shared" si="3"/>
        <v>53.954999999999998</v>
      </c>
      <c r="J103" s="56">
        <v>348</v>
      </c>
      <c r="K103" s="59">
        <f t="shared" si="4"/>
        <v>0.37356321839080459</v>
      </c>
      <c r="L103" s="125"/>
      <c r="M103" s="126"/>
      <c r="N103" s="127"/>
      <c r="O103" s="128"/>
      <c r="P103" s="85"/>
      <c r="Q103" s="129"/>
      <c r="R103" s="85"/>
      <c r="S103" s="84"/>
      <c r="T103" s="130"/>
      <c r="U103" s="131"/>
      <c r="V103" s="65"/>
      <c r="W103" s="65"/>
      <c r="X103" s="65"/>
      <c r="Y103" s="65"/>
      <c r="Z103" s="66"/>
    </row>
    <row r="104" spans="1:26" ht="14" hidden="1" outlineLevel="1" x14ac:dyDescent="0.2">
      <c r="A104" s="52" t="str">
        <f t="shared" si="0"/>
        <v>10-2025</v>
      </c>
      <c r="B104" s="53">
        <v>45955</v>
      </c>
      <c r="C104" s="54" t="s">
        <v>47</v>
      </c>
      <c r="D104" s="87">
        <v>2378.3000000000002</v>
      </c>
      <c r="E104" s="56">
        <v>34</v>
      </c>
      <c r="F104" s="56">
        <v>32</v>
      </c>
      <c r="G104" s="57">
        <f t="shared" si="1"/>
        <v>1.0625</v>
      </c>
      <c r="H104" s="58">
        <f t="shared" si="2"/>
        <v>69.95</v>
      </c>
      <c r="I104" s="58">
        <f t="shared" si="3"/>
        <v>65.835294117647067</v>
      </c>
      <c r="J104" s="56">
        <v>151</v>
      </c>
      <c r="K104" s="59">
        <f t="shared" si="4"/>
        <v>0.2251655629139073</v>
      </c>
      <c r="L104" s="132"/>
      <c r="M104" s="126"/>
      <c r="N104" s="127"/>
      <c r="O104" s="133"/>
      <c r="P104" s="85"/>
      <c r="Q104" s="129"/>
      <c r="R104" s="85"/>
      <c r="S104" s="84"/>
      <c r="T104" s="130"/>
      <c r="U104" s="131"/>
      <c r="V104" s="65"/>
      <c r="W104" s="65"/>
      <c r="X104" s="65"/>
      <c r="Y104" s="65"/>
      <c r="Z104" s="66"/>
    </row>
    <row r="105" spans="1:26" ht="14" collapsed="1" x14ac:dyDescent="0.2">
      <c r="A105" s="81">
        <f t="shared" si="0"/>
        <v>0</v>
      </c>
      <c r="B105" s="95" t="s">
        <v>95</v>
      </c>
      <c r="C105" s="134"/>
      <c r="D105" s="135">
        <f t="shared" ref="D105:F105" si="95">SUM(D103:D104)</f>
        <v>10171.799999999999</v>
      </c>
      <c r="E105" s="136">
        <f t="shared" si="95"/>
        <v>164</v>
      </c>
      <c r="F105" s="136">
        <f t="shared" si="95"/>
        <v>149</v>
      </c>
      <c r="G105" s="137">
        <f t="shared" si="1"/>
        <v>1.1006711409395973</v>
      </c>
      <c r="H105" s="138">
        <f t="shared" si="2"/>
        <v>62.02317073170731</v>
      </c>
      <c r="I105" s="138">
        <f t="shared" si="3"/>
        <v>56.350319750148714</v>
      </c>
      <c r="J105" s="136">
        <f>SUM(J103:J104)</f>
        <v>499</v>
      </c>
      <c r="K105" s="139">
        <f t="shared" si="4"/>
        <v>0.32865731462925851</v>
      </c>
      <c r="L105" s="140"/>
      <c r="M105" s="141"/>
      <c r="N105" s="142"/>
      <c r="O105" s="140"/>
      <c r="P105" s="143"/>
      <c r="Q105" s="144"/>
      <c r="R105" s="143"/>
      <c r="S105" s="145"/>
      <c r="T105" s="146"/>
      <c r="U105" s="147"/>
      <c r="V105" s="145">
        <f t="shared" ref="V105:W105" si="96">IFERROR((D105-#REF!)/D105,)</f>
        <v>0</v>
      </c>
      <c r="W105" s="145">
        <f t="shared" si="96"/>
        <v>0</v>
      </c>
      <c r="X105" s="145">
        <f t="shared" ref="X105:Y105" si="97">IFERROR((D105-#REF!)/D105,)</f>
        <v>0</v>
      </c>
      <c r="Y105" s="143">
        <f t="shared" si="97"/>
        <v>0</v>
      </c>
      <c r="Z105" s="67"/>
    </row>
    <row r="106" spans="1:26" ht="30" hidden="1" outlineLevel="1" x14ac:dyDescent="0.2">
      <c r="A106" s="52" t="str">
        <f t="shared" si="0"/>
        <v>10-2025</v>
      </c>
      <c r="B106" s="53">
        <v>45956</v>
      </c>
      <c r="C106" s="124" t="s">
        <v>46</v>
      </c>
      <c r="D106" s="55">
        <v>6825.3</v>
      </c>
      <c r="E106" s="56">
        <v>114</v>
      </c>
      <c r="F106" s="56">
        <v>93</v>
      </c>
      <c r="G106" s="57">
        <f t="shared" si="1"/>
        <v>1.2258064516129032</v>
      </c>
      <c r="H106" s="58">
        <f t="shared" si="2"/>
        <v>59.871052631578948</v>
      </c>
      <c r="I106" s="58">
        <f t="shared" si="3"/>
        <v>48.842174515235456</v>
      </c>
      <c r="J106" s="56">
        <v>337</v>
      </c>
      <c r="K106" s="59">
        <f t="shared" si="4"/>
        <v>0.33827893175074186</v>
      </c>
      <c r="L106" s="125"/>
      <c r="M106" s="126"/>
      <c r="N106" s="127"/>
      <c r="O106" s="128"/>
      <c r="P106" s="85"/>
      <c r="Q106" s="129"/>
      <c r="R106" s="85"/>
      <c r="S106" s="84"/>
      <c r="T106" s="130"/>
      <c r="U106" s="131"/>
      <c r="V106" s="65"/>
      <c r="W106" s="65"/>
      <c r="X106" s="65"/>
      <c r="Y106" s="65"/>
      <c r="Z106" s="66"/>
    </row>
    <row r="107" spans="1:26" ht="14" hidden="1" outlineLevel="1" x14ac:dyDescent="0.2">
      <c r="A107" s="52" t="str">
        <f t="shared" si="0"/>
        <v>11-2025</v>
      </c>
      <c r="B107" s="53">
        <v>45962</v>
      </c>
      <c r="C107" s="54" t="s">
        <v>47</v>
      </c>
      <c r="D107" s="87">
        <v>2658.1</v>
      </c>
      <c r="E107" s="56">
        <v>38</v>
      </c>
      <c r="F107" s="56">
        <v>32</v>
      </c>
      <c r="G107" s="57">
        <f t="shared" si="1"/>
        <v>1.1875</v>
      </c>
      <c r="H107" s="58">
        <f t="shared" si="2"/>
        <v>69.95</v>
      </c>
      <c r="I107" s="58">
        <f t="shared" si="3"/>
        <v>58.905263157894737</v>
      </c>
      <c r="J107" s="56">
        <v>139</v>
      </c>
      <c r="K107" s="59">
        <f t="shared" si="4"/>
        <v>0.2733812949640288</v>
      </c>
      <c r="L107" s="132"/>
      <c r="M107" s="126"/>
      <c r="N107" s="127"/>
      <c r="O107" s="133"/>
      <c r="P107" s="85"/>
      <c r="Q107" s="129"/>
      <c r="R107" s="85"/>
      <c r="S107" s="84"/>
      <c r="T107" s="130"/>
      <c r="U107" s="131"/>
      <c r="V107" s="65"/>
      <c r="W107" s="65"/>
      <c r="X107" s="65"/>
      <c r="Y107" s="65"/>
      <c r="Z107" s="66"/>
    </row>
    <row r="108" spans="1:26" ht="14" collapsed="1" x14ac:dyDescent="0.2">
      <c r="A108" s="81">
        <f t="shared" si="0"/>
        <v>0</v>
      </c>
      <c r="B108" s="95" t="s">
        <v>96</v>
      </c>
      <c r="C108" s="134"/>
      <c r="D108" s="135">
        <f t="shared" ref="D108:F108" si="98">SUM(D106:D107)</f>
        <v>9483.4</v>
      </c>
      <c r="E108" s="136">
        <f t="shared" si="98"/>
        <v>152</v>
      </c>
      <c r="F108" s="136">
        <f t="shared" si="98"/>
        <v>125</v>
      </c>
      <c r="G108" s="137">
        <f t="shared" si="1"/>
        <v>1.216</v>
      </c>
      <c r="H108" s="138">
        <f t="shared" si="2"/>
        <v>62.390789473684208</v>
      </c>
      <c r="I108" s="138">
        <f t="shared" si="3"/>
        <v>51.308215027700832</v>
      </c>
      <c r="J108" s="136">
        <f>SUM(J106:J107)</f>
        <v>476</v>
      </c>
      <c r="K108" s="139">
        <f t="shared" si="4"/>
        <v>0.31932773109243695</v>
      </c>
      <c r="L108" s="140"/>
      <c r="M108" s="141"/>
      <c r="N108" s="142"/>
      <c r="O108" s="140"/>
      <c r="P108" s="143"/>
      <c r="Q108" s="144"/>
      <c r="R108" s="143"/>
      <c r="S108" s="145"/>
      <c r="T108" s="146"/>
      <c r="U108" s="147"/>
      <c r="V108" s="145">
        <f t="shared" ref="V108:W108" si="99">IFERROR((D108-#REF!)/D108,)</f>
        <v>0</v>
      </c>
      <c r="W108" s="145">
        <f t="shared" si="99"/>
        <v>0</v>
      </c>
      <c r="X108" s="145">
        <f t="shared" ref="X108:Y108" si="100">IFERROR((D108-#REF!)/D108,)</f>
        <v>0</v>
      </c>
      <c r="Y108" s="143">
        <f t="shared" si="100"/>
        <v>0</v>
      </c>
      <c r="Z108" s="67"/>
    </row>
    <row r="109" spans="1:26" ht="30" hidden="1" outlineLevel="1" x14ac:dyDescent="0.2">
      <c r="A109" s="52" t="str">
        <f t="shared" si="0"/>
        <v>11-2025</v>
      </c>
      <c r="B109" s="53">
        <v>45963</v>
      </c>
      <c r="C109" s="124" t="s">
        <v>46</v>
      </c>
      <c r="D109" s="55">
        <v>7493.75</v>
      </c>
      <c r="E109" s="56">
        <v>125</v>
      </c>
      <c r="F109" s="56">
        <v>115</v>
      </c>
      <c r="G109" s="57">
        <f t="shared" si="1"/>
        <v>1.0869565217391304</v>
      </c>
      <c r="H109" s="58">
        <f t="shared" si="2"/>
        <v>59.95</v>
      </c>
      <c r="I109" s="58">
        <f t="shared" si="3"/>
        <v>55.154000000000003</v>
      </c>
      <c r="J109" s="56">
        <v>370</v>
      </c>
      <c r="K109" s="59">
        <f t="shared" si="4"/>
        <v>0.33783783783783783</v>
      </c>
      <c r="L109" s="125"/>
      <c r="M109" s="126"/>
      <c r="N109" s="127"/>
      <c r="O109" s="128"/>
      <c r="P109" s="85"/>
      <c r="Q109" s="129"/>
      <c r="R109" s="85"/>
      <c r="S109" s="84"/>
      <c r="T109" s="130"/>
      <c r="U109" s="131"/>
      <c r="V109" s="65"/>
      <c r="W109" s="65"/>
      <c r="X109" s="65"/>
      <c r="Y109" s="65"/>
      <c r="Z109" s="66"/>
    </row>
    <row r="110" spans="1:26" ht="14" hidden="1" outlineLevel="1" x14ac:dyDescent="0.2">
      <c r="A110" s="52" t="str">
        <f t="shared" si="0"/>
        <v>11-2025</v>
      </c>
      <c r="B110" s="53">
        <v>45969</v>
      </c>
      <c r="C110" s="54" t="s">
        <v>47</v>
      </c>
      <c r="D110" s="87">
        <v>2518.1999999999998</v>
      </c>
      <c r="E110" s="56">
        <v>36</v>
      </c>
      <c r="F110" s="56">
        <v>32</v>
      </c>
      <c r="G110" s="57">
        <f t="shared" si="1"/>
        <v>1.125</v>
      </c>
      <c r="H110" s="58">
        <f t="shared" si="2"/>
        <v>69.949999999999989</v>
      </c>
      <c r="I110" s="58">
        <f t="shared" si="3"/>
        <v>62.17777777777777</v>
      </c>
      <c r="J110" s="56">
        <v>144</v>
      </c>
      <c r="K110" s="59">
        <f t="shared" si="4"/>
        <v>0.25</v>
      </c>
      <c r="L110" s="132"/>
      <c r="M110" s="126"/>
      <c r="N110" s="127"/>
      <c r="O110" s="133"/>
      <c r="P110" s="85"/>
      <c r="Q110" s="129"/>
      <c r="R110" s="85"/>
      <c r="S110" s="84"/>
      <c r="T110" s="130"/>
      <c r="U110" s="131"/>
      <c r="V110" s="65"/>
      <c r="W110" s="65"/>
      <c r="X110" s="65"/>
      <c r="Y110" s="65"/>
      <c r="Z110" s="66"/>
    </row>
    <row r="111" spans="1:26" ht="14" collapsed="1" x14ac:dyDescent="0.2">
      <c r="A111" s="81">
        <f t="shared" si="0"/>
        <v>0</v>
      </c>
      <c r="B111" s="95" t="s">
        <v>97</v>
      </c>
      <c r="C111" s="134"/>
      <c r="D111" s="135">
        <f t="shared" ref="D111:F111" si="101">SUM(D109:D110)</f>
        <v>10011.950000000001</v>
      </c>
      <c r="E111" s="136">
        <f t="shared" si="101"/>
        <v>161</v>
      </c>
      <c r="F111" s="136">
        <f t="shared" si="101"/>
        <v>147</v>
      </c>
      <c r="G111" s="137">
        <f t="shared" si="1"/>
        <v>1.0952380952380953</v>
      </c>
      <c r="H111" s="138">
        <f t="shared" si="2"/>
        <v>62.1860248447205</v>
      </c>
      <c r="I111" s="138">
        <f t="shared" si="3"/>
        <v>56.778544423440451</v>
      </c>
      <c r="J111" s="136">
        <f>SUM(J109:J110)</f>
        <v>514</v>
      </c>
      <c r="K111" s="139">
        <f t="shared" si="4"/>
        <v>0.3132295719844358</v>
      </c>
      <c r="L111" s="140"/>
      <c r="M111" s="141"/>
      <c r="N111" s="142"/>
      <c r="O111" s="140"/>
      <c r="P111" s="143"/>
      <c r="Q111" s="144"/>
      <c r="R111" s="143"/>
      <c r="S111" s="145"/>
      <c r="T111" s="146"/>
      <c r="U111" s="147"/>
      <c r="V111" s="145">
        <f t="shared" ref="V111:W111" si="102">IFERROR((D111-#REF!)/D111,)</f>
        <v>0</v>
      </c>
      <c r="W111" s="145">
        <f t="shared" si="102"/>
        <v>0</v>
      </c>
      <c r="X111" s="145">
        <f t="shared" ref="X111:Y111" si="103">IFERROR((D111-#REF!)/D111,)</f>
        <v>0</v>
      </c>
      <c r="Y111" s="143">
        <f t="shared" si="103"/>
        <v>0</v>
      </c>
      <c r="Z111" s="67"/>
    </row>
    <row r="112" spans="1:26" ht="30" hidden="1" outlineLevel="1" x14ac:dyDescent="0.2">
      <c r="A112" s="52" t="str">
        <f t="shared" si="0"/>
        <v>11-2025</v>
      </c>
      <c r="B112" s="53">
        <v>45970</v>
      </c>
      <c r="C112" s="124" t="s">
        <v>46</v>
      </c>
      <c r="D112" s="55">
        <v>7313.9</v>
      </c>
      <c r="E112" s="56">
        <v>122</v>
      </c>
      <c r="F112" s="56">
        <v>108</v>
      </c>
      <c r="G112" s="57">
        <f t="shared" si="1"/>
        <v>1.1296296296296295</v>
      </c>
      <c r="H112" s="58">
        <f t="shared" si="2"/>
        <v>59.949999999999996</v>
      </c>
      <c r="I112" s="58">
        <f t="shared" si="3"/>
        <v>53.070491803278692</v>
      </c>
      <c r="J112" s="56">
        <v>380</v>
      </c>
      <c r="K112" s="59">
        <f t="shared" si="4"/>
        <v>0.32105263157894737</v>
      </c>
      <c r="L112" s="125"/>
      <c r="M112" s="126"/>
      <c r="N112" s="127"/>
      <c r="O112" s="128"/>
      <c r="P112" s="85"/>
      <c r="Q112" s="129"/>
      <c r="R112" s="85"/>
      <c r="S112" s="84"/>
      <c r="T112" s="130"/>
      <c r="U112" s="131"/>
      <c r="V112" s="65"/>
      <c r="W112" s="65"/>
      <c r="X112" s="65"/>
      <c r="Y112" s="65"/>
      <c r="Z112" s="66"/>
    </row>
    <row r="113" spans="1:26" ht="14" hidden="1" outlineLevel="1" x14ac:dyDescent="0.2">
      <c r="A113" s="52" t="str">
        <f t="shared" si="0"/>
        <v>11-2025</v>
      </c>
      <c r="B113" s="53">
        <v>45976</v>
      </c>
      <c r="C113" s="54" t="s">
        <v>47</v>
      </c>
      <c r="D113" s="87">
        <v>1678.8</v>
      </c>
      <c r="E113" s="56">
        <v>24</v>
      </c>
      <c r="F113" s="56">
        <v>23</v>
      </c>
      <c r="G113" s="57">
        <f t="shared" si="1"/>
        <v>1.0434782608695652</v>
      </c>
      <c r="H113" s="58">
        <f t="shared" si="2"/>
        <v>69.95</v>
      </c>
      <c r="I113" s="58">
        <f t="shared" si="3"/>
        <v>67.035416666666677</v>
      </c>
      <c r="J113" s="56">
        <v>159</v>
      </c>
      <c r="K113" s="59">
        <f t="shared" si="4"/>
        <v>0.15094339622641509</v>
      </c>
      <c r="L113" s="132"/>
      <c r="M113" s="126"/>
      <c r="N113" s="127"/>
      <c r="O113" s="133"/>
      <c r="P113" s="85"/>
      <c r="Q113" s="129"/>
      <c r="R113" s="85"/>
      <c r="S113" s="84"/>
      <c r="T113" s="130"/>
      <c r="U113" s="131"/>
      <c r="V113" s="65"/>
      <c r="W113" s="65"/>
      <c r="X113" s="65"/>
      <c r="Y113" s="65"/>
      <c r="Z113" s="66"/>
    </row>
    <row r="114" spans="1:26" ht="14" collapsed="1" x14ac:dyDescent="0.2">
      <c r="A114" s="81">
        <f t="shared" si="0"/>
        <v>0</v>
      </c>
      <c r="B114" s="95" t="s">
        <v>98</v>
      </c>
      <c r="C114" s="134"/>
      <c r="D114" s="135">
        <f t="shared" ref="D114:F114" si="104">SUM(D112:D113)</f>
        <v>8992.6999999999989</v>
      </c>
      <c r="E114" s="136">
        <f t="shared" si="104"/>
        <v>146</v>
      </c>
      <c r="F114" s="136">
        <f t="shared" si="104"/>
        <v>131</v>
      </c>
      <c r="G114" s="137">
        <f t="shared" si="1"/>
        <v>1.1145038167938932</v>
      </c>
      <c r="H114" s="138">
        <f t="shared" si="2"/>
        <v>61.593835616438348</v>
      </c>
      <c r="I114" s="138">
        <f t="shared" si="3"/>
        <v>55.265701820228927</v>
      </c>
      <c r="J114" s="136">
        <f>SUM(J112:J113)</f>
        <v>539</v>
      </c>
      <c r="K114" s="139">
        <f t="shared" si="4"/>
        <v>0.27087198515769945</v>
      </c>
      <c r="L114" s="140"/>
      <c r="M114" s="141"/>
      <c r="N114" s="142"/>
      <c r="O114" s="140"/>
      <c r="P114" s="143"/>
      <c r="Q114" s="144"/>
      <c r="R114" s="143"/>
      <c r="S114" s="145"/>
      <c r="T114" s="146"/>
      <c r="U114" s="147"/>
      <c r="V114" s="145">
        <f t="shared" ref="V114:W114" si="105">IFERROR((D114-#REF!)/D114,)</f>
        <v>0</v>
      </c>
      <c r="W114" s="145">
        <f t="shared" si="105"/>
        <v>0</v>
      </c>
      <c r="X114" s="145">
        <f t="shared" ref="X114:Y114" si="106">IFERROR((D114-#REF!)/D114,)</f>
        <v>0</v>
      </c>
      <c r="Y114" s="143">
        <f t="shared" si="106"/>
        <v>0</v>
      </c>
      <c r="Z114" s="67"/>
    </row>
    <row r="115" spans="1:26" ht="30" hidden="1" outlineLevel="1" x14ac:dyDescent="0.2">
      <c r="A115" s="52" t="str">
        <f t="shared" si="0"/>
        <v>11-2025</v>
      </c>
      <c r="B115" s="53">
        <v>45977</v>
      </c>
      <c r="C115" s="124" t="s">
        <v>46</v>
      </c>
      <c r="D115" s="55">
        <v>7493.75</v>
      </c>
      <c r="E115" s="56">
        <v>125</v>
      </c>
      <c r="F115" s="56">
        <v>111</v>
      </c>
      <c r="G115" s="57">
        <f t="shared" si="1"/>
        <v>1.1261261261261262</v>
      </c>
      <c r="H115" s="58">
        <f t="shared" si="2"/>
        <v>59.95</v>
      </c>
      <c r="I115" s="58">
        <f t="shared" si="3"/>
        <v>53.235599999999998</v>
      </c>
      <c r="J115" s="56">
        <v>389</v>
      </c>
      <c r="K115" s="59">
        <f t="shared" si="4"/>
        <v>0.32133676092544988</v>
      </c>
      <c r="L115" s="125"/>
      <c r="M115" s="126"/>
      <c r="N115" s="127"/>
      <c r="O115" s="128"/>
      <c r="P115" s="85"/>
      <c r="Q115" s="129"/>
      <c r="R115" s="85"/>
      <c r="S115" s="84"/>
      <c r="T115" s="130"/>
      <c r="U115" s="131"/>
      <c r="V115" s="65"/>
      <c r="W115" s="65"/>
      <c r="X115" s="65"/>
      <c r="Y115" s="65"/>
      <c r="Z115" s="66"/>
    </row>
    <row r="116" spans="1:26" ht="14" hidden="1" outlineLevel="1" x14ac:dyDescent="0.2">
      <c r="A116" s="52" t="str">
        <f t="shared" si="0"/>
        <v>11-2025</v>
      </c>
      <c r="B116" s="53">
        <v>45983</v>
      </c>
      <c r="C116" s="54" t="s">
        <v>47</v>
      </c>
      <c r="D116" s="87">
        <v>2168.4499999999998</v>
      </c>
      <c r="E116" s="56">
        <v>31</v>
      </c>
      <c r="F116" s="56">
        <v>26</v>
      </c>
      <c r="G116" s="57">
        <f t="shared" si="1"/>
        <v>1.1923076923076923</v>
      </c>
      <c r="H116" s="58">
        <f t="shared" si="2"/>
        <v>69.949999999999989</v>
      </c>
      <c r="I116" s="58">
        <f t="shared" si="3"/>
        <v>58.667741935483861</v>
      </c>
      <c r="J116" s="56">
        <v>160</v>
      </c>
      <c r="K116" s="59">
        <f t="shared" si="4"/>
        <v>0.19375000000000001</v>
      </c>
      <c r="L116" s="132"/>
      <c r="M116" s="126"/>
      <c r="N116" s="127"/>
      <c r="O116" s="133"/>
      <c r="P116" s="85"/>
      <c r="Q116" s="129"/>
      <c r="R116" s="85"/>
      <c r="S116" s="84"/>
      <c r="T116" s="130"/>
      <c r="U116" s="131"/>
      <c r="V116" s="65"/>
      <c r="W116" s="65"/>
      <c r="X116" s="65"/>
      <c r="Y116" s="65"/>
      <c r="Z116" s="66"/>
    </row>
    <row r="117" spans="1:26" ht="14" collapsed="1" x14ac:dyDescent="0.2">
      <c r="A117" s="81">
        <f t="shared" si="0"/>
        <v>0</v>
      </c>
      <c r="B117" s="95" t="s">
        <v>99</v>
      </c>
      <c r="C117" s="134"/>
      <c r="D117" s="135">
        <f t="shared" ref="D117:F117" si="107">SUM(D115:D116)</f>
        <v>9662.2000000000007</v>
      </c>
      <c r="E117" s="136">
        <f t="shared" si="107"/>
        <v>156</v>
      </c>
      <c r="F117" s="136">
        <f t="shared" si="107"/>
        <v>137</v>
      </c>
      <c r="G117" s="137">
        <f t="shared" si="1"/>
        <v>1.1386861313868613</v>
      </c>
      <c r="H117" s="138">
        <f t="shared" si="2"/>
        <v>61.937179487179492</v>
      </c>
      <c r="I117" s="138">
        <f t="shared" si="3"/>
        <v>54.393548652202504</v>
      </c>
      <c r="J117" s="136">
        <f>SUM(J115:J116)</f>
        <v>549</v>
      </c>
      <c r="K117" s="139">
        <f t="shared" si="4"/>
        <v>0.28415300546448086</v>
      </c>
      <c r="L117" s="140"/>
      <c r="M117" s="141"/>
      <c r="N117" s="142"/>
      <c r="O117" s="140"/>
      <c r="P117" s="143"/>
      <c r="Q117" s="144"/>
      <c r="R117" s="143"/>
      <c r="S117" s="145"/>
      <c r="T117" s="146"/>
      <c r="U117" s="147"/>
      <c r="V117" s="145">
        <f t="shared" ref="V117:W117" si="108">IFERROR((D117-#REF!)/D117,)</f>
        <v>0</v>
      </c>
      <c r="W117" s="145">
        <f t="shared" si="108"/>
        <v>0</v>
      </c>
      <c r="X117" s="145">
        <f t="shared" ref="X117:Y117" si="109">IFERROR((D117-#REF!)/D117,)</f>
        <v>0</v>
      </c>
      <c r="Y117" s="143">
        <f t="shared" si="109"/>
        <v>0</v>
      </c>
      <c r="Z117" s="67"/>
    </row>
    <row r="118" spans="1:26" ht="30" hidden="1" outlineLevel="1" x14ac:dyDescent="0.2">
      <c r="A118" s="52" t="str">
        <f t="shared" si="0"/>
        <v>11-2025</v>
      </c>
      <c r="B118" s="53">
        <v>45984</v>
      </c>
      <c r="C118" s="124" t="s">
        <v>46</v>
      </c>
      <c r="D118" s="55">
        <v>6234.8</v>
      </c>
      <c r="E118" s="56">
        <v>104</v>
      </c>
      <c r="F118" s="56">
        <v>92</v>
      </c>
      <c r="G118" s="57">
        <f t="shared" si="1"/>
        <v>1.1304347826086956</v>
      </c>
      <c r="H118" s="58">
        <f t="shared" si="2"/>
        <v>59.95</v>
      </c>
      <c r="I118" s="58">
        <f t="shared" si="3"/>
        <v>53.032692307692315</v>
      </c>
      <c r="J118" s="56">
        <v>384</v>
      </c>
      <c r="K118" s="59">
        <f t="shared" si="4"/>
        <v>0.27083333333333331</v>
      </c>
      <c r="L118" s="125"/>
      <c r="M118" s="126"/>
      <c r="N118" s="127"/>
      <c r="O118" s="128"/>
      <c r="P118" s="85"/>
      <c r="Q118" s="129"/>
      <c r="R118" s="85"/>
      <c r="S118" s="84"/>
      <c r="T118" s="130"/>
      <c r="U118" s="131"/>
      <c r="V118" s="65"/>
      <c r="W118" s="65"/>
      <c r="X118" s="65"/>
      <c r="Y118" s="65"/>
      <c r="Z118" s="66"/>
    </row>
    <row r="119" spans="1:26" ht="14" hidden="1" outlineLevel="1" x14ac:dyDescent="0.2">
      <c r="A119" s="52" t="str">
        <f t="shared" si="0"/>
        <v>11-2025</v>
      </c>
      <c r="B119" s="53">
        <v>45990</v>
      </c>
      <c r="C119" s="54" t="s">
        <v>47</v>
      </c>
      <c r="D119" s="87">
        <v>1748.75</v>
      </c>
      <c r="E119" s="56">
        <v>25</v>
      </c>
      <c r="F119" s="56">
        <v>23</v>
      </c>
      <c r="G119" s="57">
        <f t="shared" si="1"/>
        <v>1.0869565217391304</v>
      </c>
      <c r="H119" s="58">
        <f t="shared" si="2"/>
        <v>69.95</v>
      </c>
      <c r="I119" s="58">
        <f t="shared" si="3"/>
        <v>64.353999999999999</v>
      </c>
      <c r="J119" s="56">
        <v>151</v>
      </c>
      <c r="K119" s="59">
        <f t="shared" si="4"/>
        <v>0.16556291390728478</v>
      </c>
      <c r="L119" s="132"/>
      <c r="M119" s="126"/>
      <c r="N119" s="127"/>
      <c r="O119" s="133"/>
      <c r="P119" s="85"/>
      <c r="Q119" s="129"/>
      <c r="R119" s="85"/>
      <c r="S119" s="84"/>
      <c r="T119" s="130"/>
      <c r="U119" s="131"/>
      <c r="V119" s="65"/>
      <c r="W119" s="65"/>
      <c r="X119" s="65"/>
      <c r="Y119" s="65"/>
      <c r="Z119" s="66"/>
    </row>
    <row r="120" spans="1:26" ht="14" collapsed="1" x14ac:dyDescent="0.2">
      <c r="A120" s="81">
        <f t="shared" si="0"/>
        <v>0</v>
      </c>
      <c r="B120" s="95" t="s">
        <v>100</v>
      </c>
      <c r="C120" s="134"/>
      <c r="D120" s="135">
        <f t="shared" ref="D120:F120" si="110">SUM(D118:D119)</f>
        <v>7983.55</v>
      </c>
      <c r="E120" s="136">
        <f t="shared" si="110"/>
        <v>129</v>
      </c>
      <c r="F120" s="136">
        <f t="shared" si="110"/>
        <v>115</v>
      </c>
      <c r="G120" s="137">
        <f t="shared" si="1"/>
        <v>1.1217391304347826</v>
      </c>
      <c r="H120" s="138">
        <f t="shared" si="2"/>
        <v>61.887984496124034</v>
      </c>
      <c r="I120" s="138">
        <f t="shared" si="3"/>
        <v>55.171459046932277</v>
      </c>
      <c r="J120" s="136">
        <f>SUM(J118:J119)</f>
        <v>535</v>
      </c>
      <c r="K120" s="139">
        <f t="shared" si="4"/>
        <v>0.24112149532710281</v>
      </c>
      <c r="L120" s="140"/>
      <c r="M120" s="141"/>
      <c r="N120" s="142"/>
      <c r="O120" s="140"/>
      <c r="P120" s="143"/>
      <c r="Q120" s="144"/>
      <c r="R120" s="143"/>
      <c r="S120" s="145"/>
      <c r="T120" s="146"/>
      <c r="U120" s="147"/>
      <c r="V120" s="145">
        <f t="shared" ref="V120:W120" si="111">IFERROR((D120-#REF!)/D120,)</f>
        <v>0</v>
      </c>
      <c r="W120" s="145">
        <f t="shared" si="111"/>
        <v>0</v>
      </c>
      <c r="X120" s="145">
        <f t="shared" ref="X120:Y120" si="112">IFERROR((D120-#REF!)/D120,)</f>
        <v>0</v>
      </c>
      <c r="Y120" s="143">
        <f t="shared" si="112"/>
        <v>0</v>
      </c>
      <c r="Z120" s="67"/>
    </row>
    <row r="121" spans="1:26" ht="30" hidden="1" outlineLevel="1" x14ac:dyDescent="0.2">
      <c r="A121" s="52" t="str">
        <f t="shared" si="0"/>
        <v>11-2025</v>
      </c>
      <c r="B121" s="53">
        <v>45991</v>
      </c>
      <c r="C121" s="124" t="s">
        <v>46</v>
      </c>
      <c r="D121" s="55">
        <v>7194</v>
      </c>
      <c r="E121" s="56">
        <v>120</v>
      </c>
      <c r="F121" s="56">
        <v>106</v>
      </c>
      <c r="G121" s="57">
        <f t="shared" si="1"/>
        <v>1.1320754716981132</v>
      </c>
      <c r="H121" s="58">
        <f t="shared" si="2"/>
        <v>59.95</v>
      </c>
      <c r="I121" s="58">
        <f t="shared" si="3"/>
        <v>52.955833333333338</v>
      </c>
      <c r="J121" s="56">
        <v>401</v>
      </c>
      <c r="K121" s="59">
        <f t="shared" si="4"/>
        <v>0.29925187032418954</v>
      </c>
      <c r="L121" s="125"/>
      <c r="M121" s="126"/>
      <c r="N121" s="127"/>
      <c r="O121" s="128"/>
      <c r="P121" s="85"/>
      <c r="Q121" s="129"/>
      <c r="R121" s="85"/>
      <c r="S121" s="84"/>
      <c r="T121" s="130"/>
      <c r="U121" s="131"/>
      <c r="V121" s="65"/>
      <c r="W121" s="65"/>
      <c r="X121" s="65"/>
      <c r="Y121" s="65"/>
      <c r="Z121" s="66"/>
    </row>
    <row r="122" spans="1:26" ht="14" hidden="1" outlineLevel="1" x14ac:dyDescent="0.2">
      <c r="A122" s="52" t="str">
        <f t="shared" si="0"/>
        <v>12-2025</v>
      </c>
      <c r="B122" s="53">
        <v>45997</v>
      </c>
      <c r="C122" s="54" t="s">
        <v>47</v>
      </c>
      <c r="D122" s="87">
        <v>2647.6</v>
      </c>
      <c r="E122" s="56">
        <v>38</v>
      </c>
      <c r="F122" s="56">
        <v>28</v>
      </c>
      <c r="G122" s="57">
        <f t="shared" si="1"/>
        <v>1.3571428571428572</v>
      </c>
      <c r="H122" s="58">
        <f t="shared" si="2"/>
        <v>69.673684210526318</v>
      </c>
      <c r="I122" s="58">
        <f t="shared" si="3"/>
        <v>51.338504155124653</v>
      </c>
      <c r="J122" s="56">
        <v>170</v>
      </c>
      <c r="K122" s="59">
        <f t="shared" si="4"/>
        <v>0.22352941176470589</v>
      </c>
      <c r="L122" s="132"/>
      <c r="M122" s="126"/>
      <c r="N122" s="127"/>
      <c r="O122" s="133"/>
      <c r="P122" s="85"/>
      <c r="Q122" s="129"/>
      <c r="R122" s="85"/>
      <c r="S122" s="84"/>
      <c r="T122" s="130"/>
      <c r="U122" s="131"/>
      <c r="V122" s="65"/>
      <c r="W122" s="65"/>
      <c r="X122" s="65"/>
      <c r="Y122" s="65"/>
      <c r="Z122" s="66"/>
    </row>
    <row r="123" spans="1:26" ht="14" collapsed="1" x14ac:dyDescent="0.2">
      <c r="A123" s="81">
        <f t="shared" si="0"/>
        <v>0</v>
      </c>
      <c r="B123" s="95" t="s">
        <v>101</v>
      </c>
      <c r="C123" s="134"/>
      <c r="D123" s="135">
        <f t="shared" ref="D123:F123" si="113">SUM(D121:D122)</f>
        <v>9841.6</v>
      </c>
      <c r="E123" s="136">
        <f t="shared" si="113"/>
        <v>158</v>
      </c>
      <c r="F123" s="136">
        <f t="shared" si="113"/>
        <v>134</v>
      </c>
      <c r="G123" s="137">
        <f t="shared" si="1"/>
        <v>1.1791044776119404</v>
      </c>
      <c r="H123" s="138">
        <f t="shared" si="2"/>
        <v>62.288607594936714</v>
      </c>
      <c r="I123" s="138">
        <f t="shared" si="3"/>
        <v>52.827046947604551</v>
      </c>
      <c r="J123" s="136">
        <f>SUM(J121:J122)</f>
        <v>571</v>
      </c>
      <c r="K123" s="139">
        <f t="shared" si="4"/>
        <v>0.27670753064798598</v>
      </c>
      <c r="L123" s="140"/>
      <c r="M123" s="141"/>
      <c r="N123" s="142"/>
      <c r="O123" s="140"/>
      <c r="P123" s="143"/>
      <c r="Q123" s="144"/>
      <c r="R123" s="143"/>
      <c r="S123" s="145"/>
      <c r="T123" s="146"/>
      <c r="U123" s="147"/>
      <c r="V123" s="145">
        <f t="shared" ref="V123:W123" si="114">IFERROR((D123-#REF!)/D123,)</f>
        <v>0</v>
      </c>
      <c r="W123" s="145">
        <f t="shared" si="114"/>
        <v>0</v>
      </c>
      <c r="X123" s="145">
        <f t="shared" ref="X123:Y123" si="115">IFERROR((D123-#REF!)/D123,)</f>
        <v>0</v>
      </c>
      <c r="Y123" s="143">
        <f t="shared" si="115"/>
        <v>0</v>
      </c>
      <c r="Z123" s="67"/>
    </row>
    <row r="124" spans="1:26" ht="30" hidden="1" outlineLevel="1" x14ac:dyDescent="0.2">
      <c r="A124" s="52" t="str">
        <f t="shared" si="0"/>
        <v>12-2025</v>
      </c>
      <c r="B124" s="53">
        <v>45998</v>
      </c>
      <c r="C124" s="124" t="s">
        <v>46</v>
      </c>
      <c r="D124" s="55">
        <v>7433.8</v>
      </c>
      <c r="E124" s="56">
        <v>124</v>
      </c>
      <c r="F124" s="56">
        <v>111</v>
      </c>
      <c r="G124" s="57">
        <f t="shared" si="1"/>
        <v>1.117117117117117</v>
      </c>
      <c r="H124" s="58">
        <f t="shared" si="2"/>
        <v>59.95</v>
      </c>
      <c r="I124" s="58">
        <f t="shared" si="3"/>
        <v>53.664919354838716</v>
      </c>
      <c r="J124" s="56">
        <v>401</v>
      </c>
      <c r="K124" s="59">
        <f t="shared" si="4"/>
        <v>0.30922693266832918</v>
      </c>
      <c r="L124" s="125"/>
      <c r="M124" s="126"/>
      <c r="N124" s="127"/>
      <c r="O124" s="128"/>
      <c r="P124" s="85"/>
      <c r="Q124" s="129"/>
      <c r="R124" s="85"/>
      <c r="S124" s="84"/>
      <c r="T124" s="130"/>
      <c r="U124" s="131"/>
      <c r="V124" s="65"/>
      <c r="W124" s="65"/>
      <c r="X124" s="65"/>
      <c r="Y124" s="65"/>
      <c r="Z124" s="66"/>
    </row>
    <row r="125" spans="1:26" ht="14" hidden="1" outlineLevel="1" x14ac:dyDescent="0.2">
      <c r="A125" s="52" t="str">
        <f t="shared" si="0"/>
        <v>12-2025</v>
      </c>
      <c r="B125" s="53">
        <v>46004</v>
      </c>
      <c r="C125" s="54" t="s">
        <v>47</v>
      </c>
      <c r="D125" s="87">
        <v>1399</v>
      </c>
      <c r="E125" s="56">
        <v>20</v>
      </c>
      <c r="F125" s="56">
        <v>19</v>
      </c>
      <c r="G125" s="57">
        <f t="shared" si="1"/>
        <v>1.0526315789473684</v>
      </c>
      <c r="H125" s="58">
        <f t="shared" si="2"/>
        <v>69.95</v>
      </c>
      <c r="I125" s="58">
        <f t="shared" si="3"/>
        <v>66.452500000000001</v>
      </c>
      <c r="J125" s="56">
        <v>132</v>
      </c>
      <c r="K125" s="59">
        <f t="shared" si="4"/>
        <v>0.15151515151515152</v>
      </c>
      <c r="L125" s="132"/>
      <c r="M125" s="126"/>
      <c r="N125" s="127"/>
      <c r="O125" s="133"/>
      <c r="P125" s="85"/>
      <c r="Q125" s="129"/>
      <c r="R125" s="85"/>
      <c r="S125" s="84"/>
      <c r="T125" s="130"/>
      <c r="U125" s="131"/>
      <c r="V125" s="65"/>
      <c r="W125" s="65"/>
      <c r="X125" s="65"/>
      <c r="Y125" s="65"/>
      <c r="Z125" s="66"/>
    </row>
    <row r="126" spans="1:26" ht="14" collapsed="1" x14ac:dyDescent="0.2">
      <c r="A126" s="81">
        <f t="shared" si="0"/>
        <v>0</v>
      </c>
      <c r="B126" s="95" t="s">
        <v>102</v>
      </c>
      <c r="C126" s="134"/>
      <c r="D126" s="135">
        <f t="shared" ref="D126:F126" si="116">SUM(D124:D125)</f>
        <v>8832.7999999999993</v>
      </c>
      <c r="E126" s="136">
        <f t="shared" si="116"/>
        <v>144</v>
      </c>
      <c r="F126" s="136">
        <f t="shared" si="116"/>
        <v>130</v>
      </c>
      <c r="G126" s="137">
        <f t="shared" si="1"/>
        <v>1.1076923076923078</v>
      </c>
      <c r="H126" s="138">
        <f t="shared" si="2"/>
        <v>61.338888888888881</v>
      </c>
      <c r="I126" s="138">
        <f t="shared" si="3"/>
        <v>55.375385802469125</v>
      </c>
      <c r="J126" s="136">
        <f>SUM(J124:J125)</f>
        <v>533</v>
      </c>
      <c r="K126" s="139">
        <f t="shared" si="4"/>
        <v>0.27016885553470921</v>
      </c>
      <c r="L126" s="140"/>
      <c r="M126" s="141"/>
      <c r="N126" s="142"/>
      <c r="O126" s="140"/>
      <c r="P126" s="143"/>
      <c r="Q126" s="144"/>
      <c r="R126" s="143"/>
      <c r="S126" s="145"/>
      <c r="T126" s="146"/>
      <c r="U126" s="147"/>
      <c r="V126" s="145">
        <f t="shared" ref="V126:W126" si="117">IFERROR((D126-#REF!)/D126,)</f>
        <v>0</v>
      </c>
      <c r="W126" s="145">
        <f t="shared" si="117"/>
        <v>0</v>
      </c>
      <c r="X126" s="145">
        <f t="shared" ref="X126:Y126" si="118">IFERROR((D126-#REF!)/D126,)</f>
        <v>0</v>
      </c>
      <c r="Y126" s="143">
        <f t="shared" si="118"/>
        <v>0</v>
      </c>
      <c r="Z126" s="67"/>
    </row>
    <row r="127" spans="1:26" ht="30" hidden="1" outlineLevel="1" x14ac:dyDescent="0.2">
      <c r="A127" s="52" t="str">
        <f t="shared" si="0"/>
        <v>12-2025</v>
      </c>
      <c r="B127" s="53">
        <v>46005</v>
      </c>
      <c r="C127" s="124" t="s">
        <v>46</v>
      </c>
      <c r="D127" s="55">
        <v>7493.75</v>
      </c>
      <c r="E127" s="56">
        <v>125</v>
      </c>
      <c r="F127" s="56">
        <v>108</v>
      </c>
      <c r="G127" s="57">
        <f t="shared" si="1"/>
        <v>1.1574074074074074</v>
      </c>
      <c r="H127" s="58">
        <f t="shared" si="2"/>
        <v>59.95</v>
      </c>
      <c r="I127" s="58">
        <f t="shared" si="3"/>
        <v>51.796799999999998</v>
      </c>
      <c r="J127" s="56">
        <v>398</v>
      </c>
      <c r="K127" s="59">
        <f t="shared" si="4"/>
        <v>0.314070351758794</v>
      </c>
      <c r="L127" s="125"/>
      <c r="M127" s="126"/>
      <c r="N127" s="127"/>
      <c r="O127" s="128"/>
      <c r="P127" s="85"/>
      <c r="Q127" s="129"/>
      <c r="R127" s="85"/>
      <c r="S127" s="84"/>
      <c r="T127" s="130"/>
      <c r="U127" s="131"/>
      <c r="V127" s="65"/>
      <c r="W127" s="65"/>
      <c r="X127" s="65"/>
      <c r="Y127" s="65"/>
      <c r="Z127" s="66"/>
    </row>
    <row r="128" spans="1:26" ht="14" hidden="1" outlineLevel="1" x14ac:dyDescent="0.2">
      <c r="A128" s="52" t="str">
        <f t="shared" si="0"/>
        <v>12-2025</v>
      </c>
      <c r="B128" s="53">
        <v>46011</v>
      </c>
      <c r="C128" s="54" t="s">
        <v>47</v>
      </c>
      <c r="D128" s="87">
        <v>1888.65</v>
      </c>
      <c r="E128" s="56">
        <v>27</v>
      </c>
      <c r="F128" s="56">
        <v>23</v>
      </c>
      <c r="G128" s="57">
        <f t="shared" si="1"/>
        <v>1.173913043478261</v>
      </c>
      <c r="H128" s="58">
        <f t="shared" si="2"/>
        <v>69.95</v>
      </c>
      <c r="I128" s="58">
        <f t="shared" si="3"/>
        <v>59.587037037037035</v>
      </c>
      <c r="J128" s="56">
        <v>152</v>
      </c>
      <c r="K128" s="59">
        <f t="shared" si="4"/>
        <v>0.17763157894736842</v>
      </c>
      <c r="L128" s="132"/>
      <c r="M128" s="126"/>
      <c r="N128" s="127"/>
      <c r="O128" s="133"/>
      <c r="P128" s="85"/>
      <c r="Q128" s="129"/>
      <c r="R128" s="85"/>
      <c r="S128" s="84"/>
      <c r="T128" s="130"/>
      <c r="U128" s="131"/>
      <c r="V128" s="65"/>
      <c r="W128" s="65"/>
      <c r="X128" s="65"/>
      <c r="Y128" s="65"/>
      <c r="Z128" s="66"/>
    </row>
    <row r="129" spans="1:26" ht="14" collapsed="1" x14ac:dyDescent="0.2">
      <c r="A129" s="81">
        <f t="shared" si="0"/>
        <v>0</v>
      </c>
      <c r="B129" s="95" t="s">
        <v>42</v>
      </c>
      <c r="C129" s="134"/>
      <c r="D129" s="135">
        <f t="shared" ref="D129:F129" si="119">SUM(D127:D128)</f>
        <v>9382.4</v>
      </c>
      <c r="E129" s="136">
        <f t="shared" si="119"/>
        <v>152</v>
      </c>
      <c r="F129" s="136">
        <f t="shared" si="119"/>
        <v>131</v>
      </c>
      <c r="G129" s="137">
        <f t="shared" si="1"/>
        <v>1.1603053435114503</v>
      </c>
      <c r="H129" s="138">
        <f t="shared" si="2"/>
        <v>61.726315789473681</v>
      </c>
      <c r="I129" s="138">
        <f t="shared" si="3"/>
        <v>53.198337950138502</v>
      </c>
      <c r="J129" s="136">
        <f>SUM(J127:J128)</f>
        <v>550</v>
      </c>
      <c r="K129" s="139">
        <f t="shared" si="4"/>
        <v>0.27636363636363637</v>
      </c>
      <c r="L129" s="140"/>
      <c r="M129" s="141"/>
      <c r="N129" s="142"/>
      <c r="O129" s="140"/>
      <c r="P129" s="143"/>
      <c r="Q129" s="144"/>
      <c r="R129" s="143"/>
      <c r="S129" s="145"/>
      <c r="T129" s="146"/>
      <c r="U129" s="147"/>
      <c r="V129" s="145">
        <f t="shared" ref="V129:W129" si="120">IFERROR((D129-#REF!)/D129,)</f>
        <v>0</v>
      </c>
      <c r="W129" s="145">
        <f t="shared" si="120"/>
        <v>0</v>
      </c>
      <c r="X129" s="145">
        <f t="shared" ref="X129:Y129" si="121">IFERROR((D129-#REF!)/D129,)</f>
        <v>0</v>
      </c>
      <c r="Y129" s="143">
        <f t="shared" si="121"/>
        <v>0</v>
      </c>
      <c r="Z129" s="67"/>
    </row>
    <row r="130" spans="1:26" ht="30" outlineLevel="1" x14ac:dyDescent="0.2">
      <c r="A130" s="7" t="str">
        <f t="shared" si="0"/>
        <v>12-2025</v>
      </c>
      <c r="B130" s="110">
        <v>46012</v>
      </c>
      <c r="C130" s="148" t="s">
        <v>46</v>
      </c>
      <c r="D130" s="149">
        <v>6654.45</v>
      </c>
      <c r="E130" s="150">
        <v>111</v>
      </c>
      <c r="F130" s="150">
        <v>102</v>
      </c>
      <c r="G130" s="151">
        <f t="shared" si="1"/>
        <v>1.088235294117647</v>
      </c>
      <c r="H130" s="152">
        <f t="shared" si="2"/>
        <v>59.949999999999996</v>
      </c>
      <c r="I130" s="152">
        <f t="shared" si="3"/>
        <v>55.089189189189192</v>
      </c>
      <c r="J130" s="150">
        <v>460</v>
      </c>
      <c r="K130" s="153">
        <f t="shared" si="4"/>
        <v>0.24130434782608695</v>
      </c>
      <c r="L130" s="149"/>
      <c r="M130" s="154"/>
      <c r="N130" s="150"/>
      <c r="O130" s="155"/>
      <c r="P130" s="156"/>
      <c r="Q130" s="157"/>
      <c r="R130" s="156"/>
      <c r="S130" s="153"/>
      <c r="T130" s="158"/>
      <c r="U130" s="159"/>
      <c r="V130" s="160"/>
      <c r="W130" s="160"/>
      <c r="X130" s="160"/>
      <c r="Y130" s="160"/>
      <c r="Z130" s="1"/>
    </row>
    <row r="131" spans="1:26" ht="14" outlineLevel="1" x14ac:dyDescent="0.2">
      <c r="A131" s="7" t="str">
        <f t="shared" si="0"/>
        <v>12-2025</v>
      </c>
      <c r="B131" s="110">
        <v>46018</v>
      </c>
      <c r="C131" s="161" t="s">
        <v>47</v>
      </c>
      <c r="D131" s="162">
        <v>2308.35</v>
      </c>
      <c r="E131" s="150">
        <v>33</v>
      </c>
      <c r="F131" s="150">
        <v>28</v>
      </c>
      <c r="G131" s="151">
        <f t="shared" si="1"/>
        <v>1.1785714285714286</v>
      </c>
      <c r="H131" s="152">
        <f t="shared" si="2"/>
        <v>69.95</v>
      </c>
      <c r="I131" s="152">
        <f t="shared" si="3"/>
        <v>59.351515151515152</v>
      </c>
      <c r="J131" s="150">
        <v>202</v>
      </c>
      <c r="K131" s="153">
        <f t="shared" si="4"/>
        <v>0.16336633663366337</v>
      </c>
      <c r="L131" s="162"/>
      <c r="M131" s="154"/>
      <c r="N131" s="150"/>
      <c r="O131" s="163"/>
      <c r="P131" s="156"/>
      <c r="Q131" s="157"/>
      <c r="R131" s="156"/>
      <c r="S131" s="153"/>
      <c r="T131" s="158"/>
      <c r="U131" s="159"/>
      <c r="V131" s="160"/>
      <c r="W131" s="160"/>
      <c r="X131" s="160"/>
      <c r="Y131" s="160"/>
      <c r="Z131" s="1"/>
    </row>
    <row r="132" spans="1:26" ht="14" x14ac:dyDescent="0.2">
      <c r="A132" s="164">
        <f t="shared" si="0"/>
        <v>0</v>
      </c>
      <c r="B132" s="165" t="s">
        <v>43</v>
      </c>
      <c r="C132" s="166"/>
      <c r="D132" s="167">
        <f t="shared" ref="D132:F132" si="122">SUM(D130:D131)</f>
        <v>8962.7999999999993</v>
      </c>
      <c r="E132" s="168">
        <f t="shared" si="122"/>
        <v>144</v>
      </c>
      <c r="F132" s="168">
        <f t="shared" si="122"/>
        <v>130</v>
      </c>
      <c r="G132" s="169">
        <f t="shared" si="1"/>
        <v>1.1076923076923078</v>
      </c>
      <c r="H132" s="170">
        <f t="shared" si="2"/>
        <v>62.24166666666666</v>
      </c>
      <c r="I132" s="170">
        <f t="shared" si="3"/>
        <v>56.190393518518512</v>
      </c>
      <c r="J132" s="168">
        <f>SUM(J130:J131)</f>
        <v>662</v>
      </c>
      <c r="K132" s="171">
        <f t="shared" si="4"/>
        <v>0.2175226586102719</v>
      </c>
      <c r="L132" s="167"/>
      <c r="M132" s="168"/>
      <c r="N132" s="168"/>
      <c r="O132" s="167"/>
      <c r="P132" s="172"/>
      <c r="Q132" s="173"/>
      <c r="R132" s="172"/>
      <c r="S132" s="171"/>
      <c r="T132" s="174"/>
      <c r="U132" s="175"/>
      <c r="V132" s="176">
        <f t="shared" ref="V132:W132" si="123">IFERROR((D132-#REF!)/D132,)</f>
        <v>0</v>
      </c>
      <c r="W132" s="176">
        <f t="shared" si="123"/>
        <v>0</v>
      </c>
      <c r="X132" s="176">
        <f t="shared" ref="X132:Y132" si="124">IFERROR((D132-#REF!)/D132, )</f>
        <v>0</v>
      </c>
      <c r="Y132" s="177">
        <f t="shared" si="124"/>
        <v>0</v>
      </c>
      <c r="Z132" s="10"/>
    </row>
    <row r="133" spans="1:26" ht="30" outlineLevel="1" x14ac:dyDescent="0.2">
      <c r="A133" s="7" t="str">
        <f t="shared" si="0"/>
        <v>12-2025</v>
      </c>
      <c r="B133" s="110">
        <v>46019</v>
      </c>
      <c r="C133" s="148" t="s">
        <v>46</v>
      </c>
      <c r="D133" s="149">
        <v>7853.45</v>
      </c>
      <c r="E133" s="150">
        <v>131</v>
      </c>
      <c r="F133" s="150">
        <v>126</v>
      </c>
      <c r="G133" s="151">
        <f t="shared" si="1"/>
        <v>1.0396825396825398</v>
      </c>
      <c r="H133" s="152">
        <f t="shared" si="2"/>
        <v>59.949999999999996</v>
      </c>
      <c r="I133" s="152">
        <f t="shared" si="3"/>
        <v>57.661832061068694</v>
      </c>
      <c r="J133" s="150">
        <v>540</v>
      </c>
      <c r="K133" s="153">
        <f t="shared" si="4"/>
        <v>0.24259259259259258</v>
      </c>
      <c r="L133" s="149"/>
      <c r="M133" s="154"/>
      <c r="N133" s="150"/>
      <c r="O133" s="155"/>
      <c r="P133" s="156"/>
      <c r="Q133" s="157"/>
      <c r="R133" s="156"/>
      <c r="S133" s="153"/>
      <c r="T133" s="158"/>
      <c r="U133" s="159"/>
      <c r="V133" s="160"/>
      <c r="W133" s="160"/>
      <c r="X133" s="160"/>
      <c r="Y133" s="160"/>
      <c r="Z133" s="1"/>
    </row>
    <row r="134" spans="1:26" ht="14" outlineLevel="1" x14ac:dyDescent="0.2">
      <c r="A134" s="7" t="str">
        <f t="shared" si="0"/>
        <v>1-2026</v>
      </c>
      <c r="B134" s="110">
        <v>46025</v>
      </c>
      <c r="C134" s="161" t="s">
        <v>47</v>
      </c>
      <c r="D134" s="162">
        <v>1608.85</v>
      </c>
      <c r="E134" s="150">
        <v>23</v>
      </c>
      <c r="F134" s="150">
        <v>19</v>
      </c>
      <c r="G134" s="151">
        <f t="shared" si="1"/>
        <v>1.2105263157894737</v>
      </c>
      <c r="H134" s="152">
        <f t="shared" si="2"/>
        <v>69.95</v>
      </c>
      <c r="I134" s="152">
        <f t="shared" si="3"/>
        <v>57.784782608695657</v>
      </c>
      <c r="J134" s="150">
        <v>254</v>
      </c>
      <c r="K134" s="153">
        <f t="shared" si="4"/>
        <v>9.055118110236221E-2</v>
      </c>
      <c r="L134" s="162"/>
      <c r="M134" s="154"/>
      <c r="N134" s="150"/>
      <c r="O134" s="163"/>
      <c r="P134" s="156"/>
      <c r="Q134" s="157"/>
      <c r="R134" s="156"/>
      <c r="S134" s="153"/>
      <c r="T134" s="158"/>
      <c r="U134" s="159"/>
      <c r="V134" s="160"/>
      <c r="W134" s="160"/>
      <c r="X134" s="160"/>
      <c r="Y134" s="160"/>
      <c r="Z134" s="1"/>
    </row>
    <row r="135" spans="1:26" ht="14" x14ac:dyDescent="0.2">
      <c r="A135" s="7">
        <f t="shared" si="0"/>
        <v>0</v>
      </c>
      <c r="B135" s="38" t="s">
        <v>44</v>
      </c>
      <c r="C135" s="39"/>
      <c r="D135" s="40">
        <f t="shared" ref="D135:F135" si="125">SUM(D133:D134)</f>
        <v>9462.2999999999993</v>
      </c>
      <c r="E135" s="41">
        <f t="shared" si="125"/>
        <v>154</v>
      </c>
      <c r="F135" s="41">
        <f t="shared" si="125"/>
        <v>145</v>
      </c>
      <c r="G135" s="42">
        <f t="shared" si="1"/>
        <v>1.0620689655172413</v>
      </c>
      <c r="H135" s="43">
        <f t="shared" si="2"/>
        <v>61.44350649350649</v>
      </c>
      <c r="I135" s="43">
        <f t="shared" si="3"/>
        <v>57.85265221791196</v>
      </c>
      <c r="J135" s="41">
        <f>SUM(J133:J134)</f>
        <v>794</v>
      </c>
      <c r="K135" s="44">
        <f t="shared" si="4"/>
        <v>0.19395465994962216</v>
      </c>
      <c r="L135" s="40"/>
      <c r="M135" s="41"/>
      <c r="N135" s="41"/>
      <c r="O135" s="45"/>
      <c r="P135" s="46"/>
      <c r="Q135" s="47"/>
      <c r="R135" s="46"/>
      <c r="S135" s="44"/>
      <c r="T135" s="112"/>
      <c r="U135" s="49"/>
      <c r="V135" s="50">
        <f t="shared" ref="V135:W135" si="126">IFERROR((D135-D132)/D135,)</f>
        <v>5.2788434101645479E-2</v>
      </c>
      <c r="W135" s="50">
        <f t="shared" si="126"/>
        <v>6.4935064935064929E-2</v>
      </c>
      <c r="X135" s="51">
        <f t="shared" ref="X135:Y135" si="127">IFERROR((D135-#REF!)/D135, )</f>
        <v>0</v>
      </c>
      <c r="Y135" s="51">
        <f t="shared" si="127"/>
        <v>0</v>
      </c>
      <c r="Z135" s="10"/>
    </row>
    <row r="136" spans="1:26" ht="14" hidden="1" outlineLevel="1" x14ac:dyDescent="0.2">
      <c r="A136" s="178">
        <f t="shared" si="0"/>
        <v>0</v>
      </c>
      <c r="B136" s="179"/>
      <c r="C136" s="180" t="s">
        <v>34</v>
      </c>
      <c r="D136" s="181">
        <v>10919.75</v>
      </c>
      <c r="E136" s="182">
        <v>205</v>
      </c>
      <c r="F136" s="182">
        <v>187</v>
      </c>
      <c r="G136" s="183">
        <f t="shared" si="1"/>
        <v>1.0962566844919786</v>
      </c>
      <c r="H136" s="184">
        <f t="shared" si="2"/>
        <v>53.267073170731706</v>
      </c>
      <c r="I136" s="184">
        <f t="shared" si="3"/>
        <v>48.589964306960141</v>
      </c>
      <c r="J136" s="182">
        <v>1875</v>
      </c>
      <c r="K136" s="185">
        <f t="shared" si="4"/>
        <v>0.10933333333333334</v>
      </c>
      <c r="L136" s="181">
        <v>1185.49</v>
      </c>
      <c r="M136" s="182">
        <v>94509</v>
      </c>
      <c r="N136" s="182">
        <v>75</v>
      </c>
      <c r="O136" s="181">
        <v>3951.1</v>
      </c>
      <c r="P136" s="186">
        <f t="shared" ref="P136:P146" si="128">L136/O136</f>
        <v>0.30004049505201086</v>
      </c>
      <c r="Q136" s="187">
        <f t="shared" ref="Q136:Q146" si="129">O136/L136</f>
        <v>3.3328834490379506</v>
      </c>
      <c r="R136" s="186">
        <f t="shared" ref="R136:R146" si="130">L136/D136</f>
        <v>0.10856384074726985</v>
      </c>
      <c r="S136" s="185">
        <f t="shared" ref="S136:S146" si="131">O136/D136</f>
        <v>0.36183062799056753</v>
      </c>
      <c r="T136" s="188">
        <f t="shared" ref="T136:T139" si="132">D136-O136</f>
        <v>6968.65</v>
      </c>
      <c r="U136" s="189">
        <f t="shared" ref="U136:U146" si="133">L136/N136</f>
        <v>15.806533333333334</v>
      </c>
      <c r="V136" s="190"/>
      <c r="W136" s="190"/>
      <c r="X136" s="190"/>
      <c r="Y136" s="191"/>
      <c r="Z136" s="1"/>
    </row>
    <row r="137" spans="1:26" ht="14" hidden="1" outlineLevel="1" x14ac:dyDescent="0.2">
      <c r="A137" s="178">
        <f t="shared" si="0"/>
        <v>0</v>
      </c>
      <c r="B137" s="179"/>
      <c r="C137" s="180" t="s">
        <v>35</v>
      </c>
      <c r="D137" s="192">
        <v>12163.13</v>
      </c>
      <c r="E137" s="182">
        <v>178</v>
      </c>
      <c r="F137" s="182">
        <v>173</v>
      </c>
      <c r="G137" s="183">
        <f t="shared" si="1"/>
        <v>1.0289017341040463</v>
      </c>
      <c r="H137" s="184">
        <f t="shared" si="2"/>
        <v>68.332191011235949</v>
      </c>
      <c r="I137" s="184">
        <f t="shared" si="3"/>
        <v>66.4127474435046</v>
      </c>
      <c r="J137" s="182">
        <v>1257</v>
      </c>
      <c r="K137" s="185">
        <f t="shared" si="4"/>
        <v>0.14160700079554495</v>
      </c>
      <c r="L137" s="192">
        <v>1404.3</v>
      </c>
      <c r="M137" s="182">
        <v>242287</v>
      </c>
      <c r="N137" s="182">
        <v>67</v>
      </c>
      <c r="O137" s="192">
        <v>4579.2700000000004</v>
      </c>
      <c r="P137" s="186">
        <f t="shared" si="128"/>
        <v>0.30666459937937701</v>
      </c>
      <c r="Q137" s="187">
        <f t="shared" si="129"/>
        <v>3.2608915473901594</v>
      </c>
      <c r="R137" s="186">
        <f t="shared" si="130"/>
        <v>0.11545547897621747</v>
      </c>
      <c r="S137" s="185">
        <f t="shared" si="131"/>
        <v>0.37648779549342981</v>
      </c>
      <c r="T137" s="193">
        <f t="shared" si="132"/>
        <v>7583.8599999999988</v>
      </c>
      <c r="U137" s="189">
        <f t="shared" si="133"/>
        <v>20.959701492537313</v>
      </c>
      <c r="V137" s="190"/>
      <c r="W137" s="190"/>
      <c r="X137" s="190"/>
      <c r="Y137" s="191"/>
      <c r="Z137" s="1"/>
    </row>
    <row r="138" spans="1:26" ht="14" hidden="1" outlineLevel="1" x14ac:dyDescent="0.2">
      <c r="A138" s="178"/>
      <c r="B138" s="179"/>
      <c r="C138" s="180" t="s">
        <v>36</v>
      </c>
      <c r="D138" s="194">
        <v>32437</v>
      </c>
      <c r="E138" s="182">
        <v>559</v>
      </c>
      <c r="F138" s="182">
        <v>491</v>
      </c>
      <c r="G138" s="183">
        <f t="shared" si="1"/>
        <v>1.1384928716904277</v>
      </c>
      <c r="H138" s="184">
        <f t="shared" si="2"/>
        <v>58.026833631484791</v>
      </c>
      <c r="I138" s="184">
        <f t="shared" si="3"/>
        <v>50.968113261286284</v>
      </c>
      <c r="J138" s="182">
        <v>2389</v>
      </c>
      <c r="K138" s="185">
        <f t="shared" si="4"/>
        <v>0.23398911678526579</v>
      </c>
      <c r="L138" s="194">
        <v>3885.98</v>
      </c>
      <c r="M138" s="182">
        <v>273624</v>
      </c>
      <c r="N138" s="182">
        <v>157</v>
      </c>
      <c r="O138" s="194">
        <v>10330</v>
      </c>
      <c r="P138" s="186">
        <f t="shared" si="128"/>
        <v>0.37618393030009678</v>
      </c>
      <c r="Q138" s="187">
        <f t="shared" si="129"/>
        <v>2.6582741033149939</v>
      </c>
      <c r="R138" s="186">
        <f t="shared" si="130"/>
        <v>0.11980084471436939</v>
      </c>
      <c r="S138" s="185">
        <f t="shared" si="131"/>
        <v>0.31846348305946914</v>
      </c>
      <c r="T138" s="195">
        <f t="shared" si="132"/>
        <v>22107</v>
      </c>
      <c r="U138" s="189">
        <f t="shared" si="133"/>
        <v>24.751464968152867</v>
      </c>
      <c r="V138" s="190"/>
      <c r="W138" s="190"/>
      <c r="X138" s="190"/>
      <c r="Y138" s="191"/>
      <c r="Z138" s="1"/>
    </row>
    <row r="139" spans="1:26" ht="14" hidden="1" outlineLevel="1" x14ac:dyDescent="0.2">
      <c r="A139" s="164" t="str">
        <f>IFERROR(IF(B139&gt;0,MONTH(B139)&amp;"-"&amp;YEAR(B139),B139),)</f>
        <v>1-2024</v>
      </c>
      <c r="B139" s="196">
        <v>45304</v>
      </c>
      <c r="C139" s="180" t="s">
        <v>37</v>
      </c>
      <c r="D139" s="197">
        <v>1503.55</v>
      </c>
      <c r="E139" s="182">
        <v>27</v>
      </c>
      <c r="F139" s="182">
        <v>22</v>
      </c>
      <c r="G139" s="183">
        <f t="shared" si="1"/>
        <v>1.2272727272727273</v>
      </c>
      <c r="H139" s="184">
        <f t="shared" si="2"/>
        <v>55.687037037037037</v>
      </c>
      <c r="I139" s="184">
        <f t="shared" si="3"/>
        <v>45.374622770919068</v>
      </c>
      <c r="J139" s="182">
        <v>251</v>
      </c>
      <c r="K139" s="185">
        <f t="shared" si="4"/>
        <v>0.10756972111553785</v>
      </c>
      <c r="L139" s="197">
        <v>272.22000000000003</v>
      </c>
      <c r="M139" s="182">
        <v>202895</v>
      </c>
      <c r="N139" s="182">
        <v>13</v>
      </c>
      <c r="O139" s="197">
        <v>947.05</v>
      </c>
      <c r="P139" s="186">
        <f t="shared" si="128"/>
        <v>0.28743994509265619</v>
      </c>
      <c r="Q139" s="187">
        <f t="shared" si="129"/>
        <v>3.4789875835721102</v>
      </c>
      <c r="R139" s="186">
        <f t="shared" si="130"/>
        <v>0.18105151142296566</v>
      </c>
      <c r="S139" s="185">
        <f t="shared" si="131"/>
        <v>0.62987596022746162</v>
      </c>
      <c r="T139" s="198">
        <f t="shared" si="132"/>
        <v>556.5</v>
      </c>
      <c r="U139" s="189">
        <f t="shared" si="133"/>
        <v>20.94</v>
      </c>
      <c r="V139" s="190"/>
      <c r="W139" s="190"/>
      <c r="X139" s="190"/>
      <c r="Y139" s="191"/>
      <c r="Z139" s="1"/>
    </row>
    <row r="140" spans="1:26" ht="14" hidden="1" outlineLevel="1" x14ac:dyDescent="0.2">
      <c r="A140" s="7"/>
      <c r="B140" s="110"/>
      <c r="C140" s="161" t="s">
        <v>32</v>
      </c>
      <c r="D140" s="149"/>
      <c r="E140" s="150"/>
      <c r="F140" s="150"/>
      <c r="G140" s="151" t="e">
        <f t="shared" si="1"/>
        <v>#DIV/0!</v>
      </c>
      <c r="H140" s="152" t="e">
        <f t="shared" si="2"/>
        <v>#DIV/0!</v>
      </c>
      <c r="I140" s="152" t="e">
        <f t="shared" si="3"/>
        <v>#DIV/0!</v>
      </c>
      <c r="J140" s="150"/>
      <c r="K140" s="153" t="e">
        <f t="shared" si="4"/>
        <v>#DIV/0!</v>
      </c>
      <c r="L140" s="199"/>
      <c r="M140" s="150"/>
      <c r="N140" s="150"/>
      <c r="O140" s="200"/>
      <c r="P140" s="156" t="e">
        <f t="shared" si="128"/>
        <v>#DIV/0!</v>
      </c>
      <c r="Q140" s="157" t="e">
        <f t="shared" si="129"/>
        <v>#DIV/0!</v>
      </c>
      <c r="R140" s="156" t="e">
        <f t="shared" si="130"/>
        <v>#DIV/0!</v>
      </c>
      <c r="S140" s="201" t="e">
        <f t="shared" si="131"/>
        <v>#DIV/0!</v>
      </c>
      <c r="T140" s="202"/>
      <c r="U140" s="203" t="e">
        <f t="shared" si="133"/>
        <v>#DIV/0!</v>
      </c>
      <c r="V140" s="160"/>
      <c r="W140" s="160"/>
      <c r="X140" s="160"/>
      <c r="Y140" s="160"/>
      <c r="Z140" s="1"/>
    </row>
    <row r="141" spans="1:26" ht="14" hidden="1" outlineLevel="1" x14ac:dyDescent="0.2">
      <c r="A141" s="204"/>
      <c r="B141" s="110"/>
      <c r="C141" s="161" t="s">
        <v>33</v>
      </c>
      <c r="D141" s="205"/>
      <c r="E141" s="150"/>
      <c r="F141" s="150"/>
      <c r="G141" s="151" t="e">
        <f t="shared" si="1"/>
        <v>#DIV/0!</v>
      </c>
      <c r="H141" s="152" t="e">
        <f t="shared" si="2"/>
        <v>#DIV/0!</v>
      </c>
      <c r="I141" s="152" t="e">
        <f t="shared" si="3"/>
        <v>#DIV/0!</v>
      </c>
      <c r="J141" s="150"/>
      <c r="K141" s="153" t="e">
        <f t="shared" si="4"/>
        <v>#DIV/0!</v>
      </c>
      <c r="L141" s="199"/>
      <c r="M141" s="150"/>
      <c r="N141" s="150"/>
      <c r="O141" s="200"/>
      <c r="P141" s="156" t="e">
        <f t="shared" si="128"/>
        <v>#DIV/0!</v>
      </c>
      <c r="Q141" s="157" t="e">
        <f t="shared" si="129"/>
        <v>#DIV/0!</v>
      </c>
      <c r="R141" s="156" t="e">
        <f t="shared" si="130"/>
        <v>#DIV/0!</v>
      </c>
      <c r="S141" s="201" t="e">
        <f t="shared" si="131"/>
        <v>#DIV/0!</v>
      </c>
      <c r="T141" s="202"/>
      <c r="U141" s="203" t="e">
        <f t="shared" si="133"/>
        <v>#DIV/0!</v>
      </c>
      <c r="V141" s="160"/>
      <c r="W141" s="160"/>
      <c r="X141" s="160"/>
      <c r="Y141" s="160"/>
      <c r="Z141" s="1"/>
    </row>
    <row r="142" spans="1:26" ht="14" hidden="1" outlineLevel="1" x14ac:dyDescent="0.2">
      <c r="A142" s="204"/>
      <c r="B142" s="110"/>
      <c r="C142" s="161" t="s">
        <v>34</v>
      </c>
      <c r="D142" s="206"/>
      <c r="E142" s="150"/>
      <c r="F142" s="150"/>
      <c r="G142" s="151" t="e">
        <f t="shared" si="1"/>
        <v>#DIV/0!</v>
      </c>
      <c r="H142" s="152" t="e">
        <f t="shared" si="2"/>
        <v>#DIV/0!</v>
      </c>
      <c r="I142" s="152" t="e">
        <f t="shared" si="3"/>
        <v>#DIV/0!</v>
      </c>
      <c r="J142" s="150"/>
      <c r="K142" s="153" t="e">
        <f t="shared" si="4"/>
        <v>#DIV/0!</v>
      </c>
      <c r="L142" s="199"/>
      <c r="M142" s="150"/>
      <c r="N142" s="150"/>
      <c r="O142" s="207"/>
      <c r="P142" s="156" t="e">
        <f t="shared" si="128"/>
        <v>#DIV/0!</v>
      </c>
      <c r="Q142" s="157" t="e">
        <f t="shared" si="129"/>
        <v>#DIV/0!</v>
      </c>
      <c r="R142" s="156" t="e">
        <f t="shared" si="130"/>
        <v>#DIV/0!</v>
      </c>
      <c r="S142" s="201" t="e">
        <f t="shared" si="131"/>
        <v>#DIV/0!</v>
      </c>
      <c r="T142" s="202"/>
      <c r="U142" s="203" t="e">
        <f t="shared" si="133"/>
        <v>#DIV/0!</v>
      </c>
      <c r="V142" s="160"/>
      <c r="W142" s="160"/>
      <c r="X142" s="160"/>
      <c r="Y142" s="160"/>
      <c r="Z142" s="1"/>
    </row>
    <row r="143" spans="1:26" ht="14" hidden="1" outlineLevel="1" x14ac:dyDescent="0.2">
      <c r="A143" s="204"/>
      <c r="B143" s="110"/>
      <c r="C143" s="161" t="s">
        <v>35</v>
      </c>
      <c r="D143" s="208"/>
      <c r="E143" s="150"/>
      <c r="F143" s="150"/>
      <c r="G143" s="151" t="e">
        <f t="shared" si="1"/>
        <v>#DIV/0!</v>
      </c>
      <c r="H143" s="152" t="e">
        <f t="shared" si="2"/>
        <v>#DIV/0!</v>
      </c>
      <c r="I143" s="152" t="e">
        <f t="shared" si="3"/>
        <v>#DIV/0!</v>
      </c>
      <c r="J143" s="150"/>
      <c r="K143" s="153" t="e">
        <f t="shared" si="4"/>
        <v>#DIV/0!</v>
      </c>
      <c r="L143" s="199"/>
      <c r="M143" s="150"/>
      <c r="N143" s="150"/>
      <c r="O143" s="209"/>
      <c r="P143" s="156" t="e">
        <f t="shared" si="128"/>
        <v>#DIV/0!</v>
      </c>
      <c r="Q143" s="157" t="e">
        <f t="shared" si="129"/>
        <v>#DIV/0!</v>
      </c>
      <c r="R143" s="156" t="e">
        <f t="shared" si="130"/>
        <v>#DIV/0!</v>
      </c>
      <c r="S143" s="201" t="e">
        <f t="shared" si="131"/>
        <v>#DIV/0!</v>
      </c>
      <c r="T143" s="202"/>
      <c r="U143" s="203" t="e">
        <f t="shared" si="133"/>
        <v>#DIV/0!</v>
      </c>
      <c r="V143" s="160"/>
      <c r="W143" s="160"/>
      <c r="X143" s="160"/>
      <c r="Y143" s="160"/>
      <c r="Z143" s="1"/>
    </row>
    <row r="144" spans="1:26" ht="14" hidden="1" outlineLevel="1" x14ac:dyDescent="0.2">
      <c r="A144" s="204"/>
      <c r="B144" s="110"/>
      <c r="C144" s="161" t="s">
        <v>36</v>
      </c>
      <c r="D144" s="208"/>
      <c r="E144" s="150"/>
      <c r="F144" s="150"/>
      <c r="G144" s="151" t="e">
        <f t="shared" si="1"/>
        <v>#DIV/0!</v>
      </c>
      <c r="H144" s="152" t="e">
        <f t="shared" si="2"/>
        <v>#DIV/0!</v>
      </c>
      <c r="I144" s="152" t="e">
        <f t="shared" si="3"/>
        <v>#DIV/0!</v>
      </c>
      <c r="J144" s="150"/>
      <c r="K144" s="153" t="e">
        <f t="shared" si="4"/>
        <v>#DIV/0!</v>
      </c>
      <c r="L144" s="199"/>
      <c r="M144" s="150"/>
      <c r="N144" s="150"/>
      <c r="O144" s="209"/>
      <c r="P144" s="156" t="e">
        <f t="shared" si="128"/>
        <v>#DIV/0!</v>
      </c>
      <c r="Q144" s="157" t="e">
        <f t="shared" si="129"/>
        <v>#DIV/0!</v>
      </c>
      <c r="R144" s="156" t="e">
        <f t="shared" si="130"/>
        <v>#DIV/0!</v>
      </c>
      <c r="S144" s="201" t="e">
        <f t="shared" si="131"/>
        <v>#DIV/0!</v>
      </c>
      <c r="T144" s="202"/>
      <c r="U144" s="203" t="e">
        <f t="shared" si="133"/>
        <v>#DIV/0!</v>
      </c>
      <c r="V144" s="160"/>
      <c r="W144" s="160"/>
      <c r="X144" s="160"/>
      <c r="Y144" s="160"/>
      <c r="Z144" s="1"/>
    </row>
    <row r="145" spans="1:26" ht="14" hidden="1" outlineLevel="1" x14ac:dyDescent="0.2">
      <c r="A145" s="204"/>
      <c r="B145" s="110"/>
      <c r="C145" s="161" t="s">
        <v>37</v>
      </c>
      <c r="D145" s="210"/>
      <c r="E145" s="150"/>
      <c r="F145" s="150"/>
      <c r="G145" s="151" t="e">
        <f t="shared" si="1"/>
        <v>#DIV/0!</v>
      </c>
      <c r="H145" s="152" t="e">
        <f t="shared" si="2"/>
        <v>#DIV/0!</v>
      </c>
      <c r="I145" s="152" t="e">
        <f t="shared" si="3"/>
        <v>#DIV/0!</v>
      </c>
      <c r="J145" s="150"/>
      <c r="K145" s="153" t="e">
        <f t="shared" si="4"/>
        <v>#DIV/0!</v>
      </c>
      <c r="L145" s="199"/>
      <c r="M145" s="150"/>
      <c r="N145" s="150"/>
      <c r="O145" s="211"/>
      <c r="P145" s="156" t="e">
        <f t="shared" si="128"/>
        <v>#DIV/0!</v>
      </c>
      <c r="Q145" s="157" t="e">
        <f t="shared" si="129"/>
        <v>#DIV/0!</v>
      </c>
      <c r="R145" s="156" t="e">
        <f t="shared" si="130"/>
        <v>#DIV/0!</v>
      </c>
      <c r="S145" s="201" t="e">
        <f t="shared" si="131"/>
        <v>#DIV/0!</v>
      </c>
      <c r="T145" s="202"/>
      <c r="U145" s="203" t="e">
        <f t="shared" si="133"/>
        <v>#DIV/0!</v>
      </c>
      <c r="V145" s="160"/>
      <c r="W145" s="160"/>
      <c r="X145" s="160"/>
      <c r="Y145" s="160"/>
      <c r="Z145" s="1"/>
    </row>
    <row r="146" spans="1:26" ht="14" hidden="1" outlineLevel="1" x14ac:dyDescent="0.2">
      <c r="A146" s="7">
        <f>IFERROR(IF(B146&gt;0,MONTH(B146)&amp;"-"&amp;YEAR(B146),B146),)</f>
        <v>0</v>
      </c>
      <c r="B146" s="38"/>
      <c r="C146" s="39"/>
      <c r="D146" s="40">
        <f t="shared" ref="D146:O146" si="134">SUM(D140:D145)</f>
        <v>0</v>
      </c>
      <c r="E146" s="40">
        <f t="shared" si="134"/>
        <v>0</v>
      </c>
      <c r="F146" s="40">
        <f t="shared" si="134"/>
        <v>0</v>
      </c>
      <c r="G146" s="40" t="e">
        <f t="shared" si="134"/>
        <v>#DIV/0!</v>
      </c>
      <c r="H146" s="40" t="e">
        <f t="shared" si="134"/>
        <v>#DIV/0!</v>
      </c>
      <c r="I146" s="40" t="e">
        <f t="shared" si="134"/>
        <v>#DIV/0!</v>
      </c>
      <c r="J146" s="39">
        <f t="shared" si="134"/>
        <v>0</v>
      </c>
      <c r="K146" s="40" t="e">
        <f t="shared" si="134"/>
        <v>#DIV/0!</v>
      </c>
      <c r="L146" s="40">
        <f t="shared" si="134"/>
        <v>0</v>
      </c>
      <c r="M146" s="39">
        <f t="shared" si="134"/>
        <v>0</v>
      </c>
      <c r="N146" s="40">
        <f t="shared" si="134"/>
        <v>0</v>
      </c>
      <c r="O146" s="40">
        <f t="shared" si="134"/>
        <v>0</v>
      </c>
      <c r="P146" s="46" t="e">
        <f t="shared" si="128"/>
        <v>#DIV/0!</v>
      </c>
      <c r="Q146" s="47" t="e">
        <f t="shared" si="129"/>
        <v>#DIV/0!</v>
      </c>
      <c r="R146" s="46" t="e">
        <f t="shared" si="130"/>
        <v>#DIV/0!</v>
      </c>
      <c r="S146" s="212" t="e">
        <f t="shared" si="131"/>
        <v>#DIV/0!</v>
      </c>
      <c r="T146" s="112">
        <f>SUM(T140:T145)</f>
        <v>0</v>
      </c>
      <c r="U146" s="213" t="e">
        <f t="shared" si="133"/>
        <v>#DIV/0!</v>
      </c>
      <c r="V146" s="50">
        <f t="shared" ref="V146:W146" si="135">IFERROR((D146-#REF!)/D146,)</f>
        <v>0</v>
      </c>
      <c r="W146" s="50">
        <f t="shared" si="135"/>
        <v>0</v>
      </c>
      <c r="X146" s="51">
        <f>IFERROR((D146-monthly_reporting_2021!D61)/D146, )</f>
        <v>0</v>
      </c>
      <c r="Y146" s="51">
        <f>IFERROR((E146-monthly_reporting_2021!E61)/E146, )</f>
        <v>0</v>
      </c>
      <c r="Z146" s="10"/>
    </row>
    <row r="147" spans="1:26" ht="14" collapsed="1" x14ac:dyDescent="0.2">
      <c r="A147" s="7"/>
      <c r="B147" s="18"/>
      <c r="C147" s="18"/>
      <c r="D147" s="115"/>
      <c r="E147" s="18"/>
      <c r="F147" s="18"/>
      <c r="G147" s="116"/>
      <c r="H147" s="115"/>
      <c r="I147" s="115"/>
      <c r="J147" s="18"/>
      <c r="K147" s="117"/>
      <c r="L147" s="115"/>
      <c r="M147" s="18"/>
      <c r="N147" s="18"/>
      <c r="O147" s="115"/>
      <c r="P147" s="118"/>
      <c r="Q147" s="116"/>
      <c r="R147" s="118"/>
      <c r="S147" s="13"/>
      <c r="T147" s="119"/>
      <c r="U147" s="118"/>
      <c r="V147" s="120"/>
      <c r="W147" s="120"/>
      <c r="X147" s="118"/>
      <c r="Y147" s="118"/>
      <c r="Z147" s="10"/>
    </row>
    <row r="148" spans="1:26" ht="14" x14ac:dyDescent="0.2">
      <c r="A148" s="7"/>
      <c r="B148" s="18"/>
      <c r="C148" s="18"/>
      <c r="D148" s="115"/>
      <c r="E148" s="18"/>
      <c r="F148" s="18"/>
      <c r="G148" s="116"/>
      <c r="H148" s="115"/>
      <c r="I148" s="115"/>
      <c r="J148" s="18"/>
      <c r="K148" s="117"/>
      <c r="L148" s="115"/>
      <c r="M148" s="18"/>
      <c r="N148" s="18"/>
      <c r="O148" s="115"/>
      <c r="P148" s="118"/>
      <c r="Q148" s="116"/>
      <c r="R148" s="118"/>
      <c r="S148" s="13"/>
      <c r="T148" s="119"/>
      <c r="U148" s="118"/>
      <c r="V148" s="120"/>
      <c r="W148" s="120"/>
      <c r="X148" s="118"/>
      <c r="Y148" s="118"/>
      <c r="Z148" s="10"/>
    </row>
    <row r="149" spans="1:26" ht="14" x14ac:dyDescent="0.2">
      <c r="A149" s="7"/>
      <c r="B149" s="18"/>
      <c r="C149" s="18"/>
      <c r="D149" s="115"/>
      <c r="E149" s="18"/>
      <c r="F149" s="18"/>
      <c r="G149" s="116"/>
      <c r="H149" s="115"/>
      <c r="I149" s="115"/>
      <c r="J149" s="18"/>
      <c r="K149" s="117"/>
      <c r="L149" s="115"/>
      <c r="M149" s="18"/>
      <c r="N149" s="18"/>
      <c r="O149" s="115"/>
      <c r="P149" s="118"/>
      <c r="Q149" s="116"/>
      <c r="R149" s="118"/>
      <c r="S149" s="13"/>
      <c r="T149" s="119"/>
      <c r="U149" s="118"/>
      <c r="V149" s="120"/>
      <c r="W149" s="120"/>
      <c r="X149" s="118"/>
      <c r="Y149" s="118"/>
      <c r="Z149" s="10"/>
    </row>
    <row r="150" spans="1:26" ht="14" x14ac:dyDescent="0.2">
      <c r="A150" s="7"/>
      <c r="B150" s="18"/>
      <c r="C150" s="18"/>
      <c r="D150" s="115"/>
      <c r="E150" s="18"/>
      <c r="F150" s="18"/>
      <c r="G150" s="116"/>
      <c r="H150" s="115"/>
      <c r="I150" s="115"/>
      <c r="J150" s="18"/>
      <c r="K150" s="117"/>
      <c r="L150" s="115"/>
      <c r="M150" s="18"/>
      <c r="N150" s="18"/>
      <c r="O150" s="115"/>
      <c r="P150" s="118"/>
      <c r="Q150" s="116"/>
      <c r="R150" s="118"/>
      <c r="S150" s="13"/>
      <c r="T150" s="119"/>
      <c r="U150" s="118"/>
      <c r="V150" s="120"/>
      <c r="W150" s="120"/>
      <c r="X150" s="118"/>
      <c r="Y150" s="118"/>
      <c r="Z150" s="10"/>
    </row>
    <row r="151" spans="1:26" ht="14" x14ac:dyDescent="0.2">
      <c r="A151" s="7"/>
      <c r="B151" s="18"/>
      <c r="C151" s="18"/>
      <c r="D151" s="115"/>
      <c r="E151" s="18"/>
      <c r="F151" s="18"/>
      <c r="G151" s="116"/>
      <c r="H151" s="115"/>
      <c r="I151" s="115"/>
      <c r="J151" s="18"/>
      <c r="K151" s="117"/>
      <c r="L151" s="115"/>
      <c r="M151" s="18"/>
      <c r="N151" s="18"/>
      <c r="O151" s="115"/>
      <c r="P151" s="118"/>
      <c r="Q151" s="116"/>
      <c r="R151" s="118"/>
      <c r="S151" s="13"/>
      <c r="T151" s="119"/>
      <c r="U151" s="118"/>
      <c r="V151" s="120"/>
      <c r="W151" s="120"/>
      <c r="X151" s="118"/>
      <c r="Y151" s="118"/>
      <c r="Z151" s="10"/>
    </row>
    <row r="152" spans="1:26" ht="14" x14ac:dyDescent="0.2">
      <c r="A152" s="7"/>
      <c r="B152" s="18"/>
      <c r="C152" s="18"/>
      <c r="D152" s="115"/>
      <c r="E152" s="18"/>
      <c r="F152" s="18"/>
      <c r="G152" s="116"/>
      <c r="H152" s="115"/>
      <c r="I152" s="115"/>
      <c r="J152" s="18"/>
      <c r="K152" s="117"/>
      <c r="L152" s="115"/>
      <c r="M152" s="18"/>
      <c r="N152" s="18"/>
      <c r="O152" s="115"/>
      <c r="P152" s="118"/>
      <c r="Q152" s="116"/>
      <c r="R152" s="118"/>
      <c r="S152" s="13"/>
      <c r="T152" s="119"/>
      <c r="U152" s="118"/>
      <c r="V152" s="120"/>
      <c r="W152" s="120"/>
      <c r="X152" s="118"/>
      <c r="Y152" s="118"/>
      <c r="Z152" s="10"/>
    </row>
    <row r="153" spans="1:26" ht="14" x14ac:dyDescent="0.2">
      <c r="A153" s="7"/>
      <c r="B153" s="18"/>
      <c r="C153" s="18"/>
      <c r="D153" s="115"/>
      <c r="E153" s="18"/>
      <c r="F153" s="18"/>
      <c r="G153" s="116"/>
      <c r="H153" s="115"/>
      <c r="I153" s="115"/>
      <c r="J153" s="18"/>
      <c r="K153" s="117"/>
      <c r="L153" s="115"/>
      <c r="M153" s="18"/>
      <c r="N153" s="18"/>
      <c r="O153" s="115"/>
      <c r="P153" s="118"/>
      <c r="Q153" s="116"/>
      <c r="R153" s="118"/>
      <c r="S153" s="13"/>
      <c r="T153" s="119"/>
      <c r="U153" s="118"/>
      <c r="V153" s="120"/>
      <c r="W153" s="120"/>
      <c r="X153" s="118"/>
      <c r="Y153" s="118"/>
      <c r="Z153" s="10"/>
    </row>
    <row r="154" spans="1:26" ht="14" x14ac:dyDescent="0.2">
      <c r="A154" s="7"/>
      <c r="B154" s="18"/>
      <c r="C154" s="18"/>
      <c r="D154" s="115"/>
      <c r="E154" s="18"/>
      <c r="F154" s="18"/>
      <c r="G154" s="116"/>
      <c r="H154" s="115"/>
      <c r="I154" s="115"/>
      <c r="J154" s="18"/>
      <c r="K154" s="117"/>
      <c r="L154" s="115"/>
      <c r="M154" s="18"/>
      <c r="N154" s="18"/>
      <c r="O154" s="115"/>
      <c r="P154" s="118"/>
      <c r="Q154" s="116"/>
      <c r="R154" s="118"/>
      <c r="S154" s="13"/>
      <c r="T154" s="119"/>
      <c r="U154" s="118"/>
      <c r="V154" s="120"/>
      <c r="W154" s="120"/>
      <c r="X154" s="118"/>
      <c r="Y154" s="118"/>
      <c r="Z154" s="10"/>
    </row>
    <row r="155" spans="1:26" ht="14" x14ac:dyDescent="0.2">
      <c r="A155" s="7"/>
      <c r="B155" s="18"/>
      <c r="C155" s="18"/>
      <c r="D155" s="115"/>
      <c r="E155" s="18"/>
      <c r="F155" s="18"/>
      <c r="G155" s="116"/>
      <c r="H155" s="115"/>
      <c r="I155" s="115"/>
      <c r="J155" s="18"/>
      <c r="K155" s="117"/>
      <c r="L155" s="115"/>
      <c r="M155" s="18"/>
      <c r="N155" s="18"/>
      <c r="O155" s="115"/>
      <c r="P155" s="118"/>
      <c r="Q155" s="116"/>
      <c r="R155" s="118"/>
      <c r="S155" s="13"/>
      <c r="T155" s="119"/>
      <c r="U155" s="118"/>
      <c r="V155" s="120"/>
      <c r="W155" s="120"/>
      <c r="X155" s="118"/>
      <c r="Y155" s="118"/>
      <c r="Z155" s="10"/>
    </row>
    <row r="156" spans="1:26" ht="14" x14ac:dyDescent="0.2">
      <c r="A156" s="7"/>
      <c r="B156" s="18"/>
      <c r="C156" s="18"/>
      <c r="D156" s="115"/>
      <c r="E156" s="18"/>
      <c r="F156" s="18"/>
      <c r="G156" s="116"/>
      <c r="H156" s="115"/>
      <c r="J156" s="18"/>
      <c r="K156" s="115"/>
      <c r="L156" s="115"/>
      <c r="M156" s="18"/>
      <c r="N156" s="18"/>
      <c r="O156" s="115"/>
      <c r="P156" s="118"/>
      <c r="Q156" s="116"/>
      <c r="R156" s="118"/>
      <c r="S156" s="13"/>
      <c r="T156" s="119"/>
      <c r="U156" s="118"/>
      <c r="V156" s="120"/>
      <c r="W156" s="120"/>
      <c r="X156" s="118"/>
      <c r="Y156" s="118"/>
      <c r="Z156" s="10"/>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cfRule type="cellIs" dxfId="152" priority="1" operator="greaterThanOrEqual">
      <formula>0</formula>
    </cfRule>
    <cfRule type="cellIs" dxfId="151" priority="2" operator="lessThanOrEqual">
      <formula>0</formula>
    </cfRule>
  </conditionalFormatting>
  <conditionalFormatting sqref="F9:N9">
    <cfRule type="cellIs" dxfId="150" priority="3" operator="lessThanOrEqual">
      <formula>0</formula>
    </cfRule>
    <cfRule type="cellIs" dxfId="149" priority="4" operator="greaterThanOrEqual">
      <formula>0</formula>
    </cfRule>
  </conditionalFormatting>
  <conditionalFormatting sqref="V12:Y156">
    <cfRule type="cellIs" dxfId="148" priority="5" operator="greaterThanOrEqual">
      <formula>0</formula>
    </cfRule>
    <cfRule type="cellIs" dxfId="147" priority="6" operator="lessThan">
      <formula>0</formula>
    </cfRule>
  </conditionalFormatting>
  <conditionalFormatting sqref="X12:Y156">
    <cfRule type="cellIs" dxfId="146" priority="7" operator="greaterThanOrEqual">
      <formula>0</formula>
    </cfRule>
    <cfRule type="cellIs" dxfId="145" priority="8" operator="lessThan">
      <formula>0</formula>
    </cfRule>
  </conditionalFormatting>
  <dataValidations count="1">
    <dataValidation type="list" allowBlank="1" sqref="B12 B15 B18 B21 B24 B27 B30 B33 B36 B39 B42 B45 B48 B51 B54 B57 B60 B63 B66 B69 B72 B75 B78 B81 B84 B87 B90 B93 B96 B99 B102 B105 B108 B111 B114 B117 B120 B123 B126 B129 B132 B135 B146" xr:uid="{00000000-0002-0000-0500-000000000000}">
      <formula1>"Previous Week,Current Week"</formula1>
    </dataValidation>
  </dataValidations>
  <hyperlinks>
    <hyperlink ref="A1" r:id="rId1" location="/report?id=102%3ADetailSalesTrafficBySKU&amp;chartCols=&amp;columns=0%2F1%2F2%2F3%2F8%2F9%2F14%2F15%2F20%2F21%2F26%2F27%2F28%2F29%2F30%2F31%2F32%2F33%2F34%2F35%2F36%2F37&amp;fromDate=2025-09-07&amp;toDate=2025-09-13&amp;asins=B08BQ7JTP5%2CB08BQ8LGDS" xr:uid="{00000000-0004-0000-05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00FF"/>
    <outlinePr summaryRight="0"/>
  </sheetPr>
  <dimension ref="A1:Z293"/>
  <sheetViews>
    <sheetView showGridLines="0" workbookViewId="0">
      <pane xSplit="2" ySplit="9" topLeftCell="C10" activePane="bottomRight" state="frozen"/>
      <selection pane="topRight" activeCell="C1" sqref="C1"/>
      <selection pane="bottomLeft" activeCell="A10" sqref="A10"/>
      <selection pane="bottomRight" activeCell="C10" sqref="C10"/>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6" width="9.6640625" customWidth="1"/>
    <col min="17" max="17" width="10.6640625" customWidth="1"/>
    <col min="18" max="18" width="9.6640625" customWidth="1"/>
    <col min="19" max="19" width="10.83203125" customWidth="1"/>
    <col min="20" max="25" width="9.6640625" customWidth="1"/>
    <col min="26" max="26" width="0.33203125" customWidth="1"/>
  </cols>
  <sheetData>
    <row r="1" spans="1:26" ht="93.75" customHeight="1" x14ac:dyDescent="0.2">
      <c r="A1" s="511" t="s">
        <v>106</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5">
      <c r="A3" s="315"/>
      <c r="B3" s="316"/>
      <c r="C3" s="317" t="s">
        <v>1</v>
      </c>
      <c r="D3" s="318"/>
      <c r="E3" s="318"/>
      <c r="F3" s="545" t="s">
        <v>2</v>
      </c>
      <c r="G3" s="516"/>
      <c r="H3" s="516"/>
      <c r="I3" s="514"/>
      <c r="J3" s="318"/>
      <c r="K3" s="546" t="s">
        <v>3</v>
      </c>
      <c r="L3" s="516"/>
      <c r="M3" s="516"/>
      <c r="N3" s="514"/>
      <c r="O3" s="319"/>
      <c r="P3" s="319"/>
      <c r="Q3" s="319"/>
      <c r="R3" s="319"/>
      <c r="S3" s="319"/>
      <c r="T3" s="320"/>
      <c r="U3" s="320"/>
      <c r="V3" s="319"/>
      <c r="W3" s="319"/>
      <c r="X3" s="319"/>
      <c r="Y3" s="319"/>
      <c r="Z3" s="319"/>
    </row>
    <row r="4" spans="1:26" ht="21" customHeight="1" x14ac:dyDescent="0.2">
      <c r="A4" s="321"/>
      <c r="B4" s="322"/>
      <c r="C4" s="323">
        <f>VLOOKUP("Current Week",$B$11:$X$289,MATCH("SALES",$B$11:$X$11,0),FALSE)</f>
        <v>21426.35</v>
      </c>
      <c r="D4" s="324"/>
      <c r="E4" s="324"/>
      <c r="F4" s="547">
        <f>VLOOKUP("Current Week",$B$11:$X$289,MATCH("Units Sold",$B$11:$X$11,0),FALSE)</f>
        <v>154</v>
      </c>
      <c r="G4" s="516"/>
      <c r="H4" s="514"/>
      <c r="I4" s="325"/>
      <c r="J4" s="324"/>
      <c r="K4" s="547">
        <f>VLOOKUP("Current Week",$B$11:$X$289,MATCH("Ordered Items",$B$11:$X$11,0),FALSE)</f>
        <v>133</v>
      </c>
      <c r="L4" s="516"/>
      <c r="M4" s="514"/>
      <c r="N4" s="325"/>
      <c r="O4" s="325"/>
      <c r="P4" s="325"/>
      <c r="Q4" s="325"/>
      <c r="R4" s="325"/>
      <c r="S4" s="325"/>
      <c r="T4" s="326"/>
      <c r="U4" s="326"/>
      <c r="V4" s="325"/>
      <c r="W4" s="325"/>
      <c r="X4" s="325"/>
      <c r="Y4" s="325"/>
      <c r="Z4" s="325"/>
    </row>
    <row r="5" spans="1:26" ht="17" x14ac:dyDescent="0.2">
      <c r="A5" s="327"/>
      <c r="B5" s="328"/>
      <c r="C5" s="329">
        <f>(C4-(VLOOKUP("Previous Week",$B$11:$X$293,MATCH("SALES",$B$11:$X$11,0),FALSE)))/C4</f>
        <v>0.54579338058045335</v>
      </c>
      <c r="D5" s="330"/>
      <c r="E5" s="330"/>
      <c r="F5" s="550">
        <f>(F4-(VLOOKUP("Previous Week",$B$11:$X$293,MATCH("Units Sold",$B$11:$X$11,0),FALSE)))/F4</f>
        <v>0.34415584415584416</v>
      </c>
      <c r="G5" s="516"/>
      <c r="H5" s="516"/>
      <c r="I5" s="514"/>
      <c r="J5" s="330"/>
      <c r="K5" s="550">
        <f>(K4-(VLOOKUP("Previous Week",$B$11:$X$293,MATCH("Ordered Items",$B$11:$X$11,0),FALSE)))/K4</f>
        <v>0.23308270676691728</v>
      </c>
      <c r="L5" s="516"/>
      <c r="M5" s="516"/>
      <c r="N5" s="514"/>
      <c r="O5" s="331"/>
      <c r="P5" s="331"/>
      <c r="Q5" s="331"/>
      <c r="R5" s="331"/>
      <c r="S5" s="331"/>
      <c r="T5" s="331"/>
      <c r="U5" s="331"/>
      <c r="V5" s="331"/>
      <c r="W5" s="331"/>
      <c r="X5" s="331"/>
      <c r="Y5" s="331"/>
      <c r="Z5" s="331"/>
    </row>
    <row r="6" spans="1:26" ht="6" customHeight="1" x14ac:dyDescent="0.2">
      <c r="A6" s="321"/>
      <c r="B6" s="322"/>
      <c r="C6" s="332"/>
      <c r="D6" s="324"/>
      <c r="E6" s="324"/>
      <c r="F6" s="325"/>
      <c r="G6" s="325"/>
      <c r="H6" s="325"/>
      <c r="I6" s="325"/>
      <c r="J6" s="324"/>
      <c r="K6" s="325"/>
      <c r="L6" s="325"/>
      <c r="M6" s="325"/>
      <c r="N6" s="325"/>
      <c r="O6" s="325"/>
      <c r="P6" s="325"/>
      <c r="Q6" s="325"/>
      <c r="R6" s="325"/>
      <c r="S6" s="325"/>
      <c r="T6" s="326"/>
      <c r="U6" s="326"/>
      <c r="V6" s="325"/>
      <c r="W6" s="325"/>
      <c r="X6" s="325"/>
      <c r="Y6" s="325"/>
      <c r="Z6" s="325"/>
    </row>
    <row r="7" spans="1:26" ht="22.5" customHeight="1" x14ac:dyDescent="0.25">
      <c r="A7" s="315"/>
      <c r="B7" s="316"/>
      <c r="C7" s="317" t="s">
        <v>4</v>
      </c>
      <c r="D7" s="318"/>
      <c r="E7" s="318"/>
      <c r="F7" s="546" t="s">
        <v>5</v>
      </c>
      <c r="G7" s="516"/>
      <c r="H7" s="516"/>
      <c r="I7" s="514"/>
      <c r="J7" s="318"/>
      <c r="K7" s="546" t="s">
        <v>6</v>
      </c>
      <c r="L7" s="516"/>
      <c r="M7" s="516"/>
      <c r="N7" s="514"/>
      <c r="O7" s="319"/>
      <c r="P7" s="319"/>
      <c r="Q7" s="319"/>
      <c r="R7" s="319"/>
      <c r="S7" s="319"/>
      <c r="T7" s="320"/>
      <c r="U7" s="320"/>
      <c r="V7" s="319"/>
      <c r="W7" s="319"/>
      <c r="X7" s="319"/>
      <c r="Y7" s="319"/>
      <c r="Z7" s="319"/>
    </row>
    <row r="8" spans="1:26" ht="21" customHeight="1" x14ac:dyDescent="0.2">
      <c r="A8" s="321"/>
      <c r="B8" s="322"/>
      <c r="C8" s="323">
        <f>VLOOKUP("Current Week",$B$11:$X$289,MATCH("AD SALES",$B$11:$X$11,0),FALSE)</f>
        <v>2909.8099999999995</v>
      </c>
      <c r="D8" s="324"/>
      <c r="E8" s="324"/>
      <c r="F8" s="551">
        <f>VLOOKUP("Current Week",$B$11:$X$289,MATCH("SP AD SPEND",$B$11:$X$11,0),FALSE)</f>
        <v>1088.3999999999999</v>
      </c>
      <c r="G8" s="516"/>
      <c r="H8" s="514"/>
      <c r="I8" s="325"/>
      <c r="J8" s="324"/>
      <c r="K8" s="552">
        <f>F8/C8</f>
        <v>0.37404504074149175</v>
      </c>
      <c r="L8" s="516"/>
      <c r="M8" s="514"/>
      <c r="N8" s="325"/>
      <c r="O8" s="325"/>
      <c r="P8" s="325"/>
      <c r="Q8" s="325"/>
      <c r="R8" s="325"/>
      <c r="S8" s="325"/>
      <c r="T8" s="326"/>
      <c r="U8" s="326"/>
      <c r="V8" s="325"/>
      <c r="W8" s="325"/>
      <c r="X8" s="325"/>
      <c r="Y8" s="325"/>
      <c r="Z8" s="325"/>
    </row>
    <row r="9" spans="1:26" ht="19.5" customHeight="1" x14ac:dyDescent="0.2">
      <c r="A9" s="333"/>
      <c r="B9" s="334"/>
      <c r="C9" s="335">
        <f>(C8-(VLOOKUP("Previous Week",$B$11:$X$293,MATCH("AD SALES",$B$11:$X$11,0),FALSE)))/C8</f>
        <v>-1.629659668500711E-2</v>
      </c>
      <c r="D9" s="330"/>
      <c r="E9" s="330"/>
      <c r="F9" s="548">
        <f>(F8-(VLOOKUP("Previous Week",$B$11:$X$293,MATCH("SP AD SPEND",$B$11:$X$11,0),FALSE)))/F8</f>
        <v>6.7346563763319555E-3</v>
      </c>
      <c r="G9" s="521"/>
      <c r="H9" s="521"/>
      <c r="I9" s="522"/>
      <c r="J9" s="330"/>
      <c r="K9" s="553">
        <f>(K8-(VLOOKUP("Previous Week",$B$11:$X$293,MATCH("ACOS",$B$11:$X$11,0),FALSE)))/K8</f>
        <v>2.2661940555998461E-2</v>
      </c>
      <c r="L9" s="521"/>
      <c r="M9" s="521"/>
      <c r="N9" s="522"/>
      <c r="O9" s="336"/>
      <c r="P9" s="336"/>
      <c r="Q9" s="336"/>
      <c r="R9" s="336"/>
      <c r="S9" s="336"/>
      <c r="T9" s="337"/>
      <c r="U9" s="337"/>
      <c r="V9" s="336"/>
      <c r="W9" s="336"/>
      <c r="X9" s="336"/>
      <c r="Y9" s="336"/>
      <c r="Z9" s="338"/>
    </row>
    <row r="10" spans="1:26" ht="15" customHeight="1" x14ac:dyDescent="0.2">
      <c r="A10" s="7"/>
      <c r="B10" s="24"/>
      <c r="C10" s="25"/>
      <c r="D10" s="523" t="s">
        <v>7</v>
      </c>
      <c r="E10" s="524"/>
      <c r="F10" s="524"/>
      <c r="G10" s="524"/>
      <c r="H10" s="524"/>
      <c r="I10" s="525"/>
      <c r="J10" s="26"/>
      <c r="K10" s="339"/>
      <c r="L10" s="549"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29" t="s">
        <v>19</v>
      </c>
      <c r="J11" s="34" t="s">
        <v>22</v>
      </c>
      <c r="K11" s="32" t="s">
        <v>23</v>
      </c>
      <c r="L11" s="32" t="s">
        <v>24</v>
      </c>
      <c r="M11" s="32" t="s">
        <v>25</v>
      </c>
      <c r="N11" s="32" t="s">
        <v>6</v>
      </c>
      <c r="O11" s="32" t="s">
        <v>26</v>
      </c>
      <c r="P11" s="29" t="s">
        <v>27</v>
      </c>
      <c r="Q11" s="33" t="s">
        <v>28</v>
      </c>
      <c r="R11" s="35" t="s">
        <v>29</v>
      </c>
      <c r="S11" s="29" t="s">
        <v>30</v>
      </c>
      <c r="T11" s="36" t="s">
        <v>14</v>
      </c>
      <c r="U11" s="33" t="s">
        <v>31</v>
      </c>
      <c r="V11" s="36" t="s">
        <v>14</v>
      </c>
      <c r="W11" s="33" t="s">
        <v>31</v>
      </c>
      <c r="X11" s="32"/>
    </row>
    <row r="12" spans="1:26" ht="14" x14ac:dyDescent="0.2">
      <c r="A12" s="37"/>
      <c r="B12" s="38"/>
      <c r="C12" s="39"/>
      <c r="D12" s="40"/>
      <c r="E12" s="41"/>
      <c r="F12" s="41"/>
      <c r="G12" s="42"/>
      <c r="H12" s="43"/>
      <c r="I12" s="340"/>
      <c r="J12" s="40"/>
      <c r="K12" s="41"/>
      <c r="L12" s="41"/>
      <c r="M12" s="45"/>
      <c r="N12" s="46"/>
      <c r="O12" s="47"/>
      <c r="P12" s="46"/>
      <c r="Q12" s="44"/>
      <c r="R12" s="48"/>
      <c r="S12" s="49"/>
      <c r="T12" s="50"/>
      <c r="U12" s="50"/>
      <c r="V12" s="51"/>
      <c r="W12" s="51"/>
      <c r="X12" s="10"/>
    </row>
    <row r="13" spans="1:26" ht="14" hidden="1" outlineLevel="1" x14ac:dyDescent="0.2">
      <c r="A13" s="7"/>
      <c r="B13" s="110">
        <v>45641</v>
      </c>
      <c r="C13" s="161" t="s">
        <v>107</v>
      </c>
      <c r="D13" s="149">
        <v>10331.1</v>
      </c>
      <c r="E13" s="150">
        <v>29</v>
      </c>
      <c r="F13" s="150">
        <v>30</v>
      </c>
      <c r="G13" s="151">
        <f t="shared" ref="G13:G267" si="0">E13/F13</f>
        <v>0.96666666666666667</v>
      </c>
      <c r="H13" s="152">
        <f t="shared" ref="H13:H267" si="1">D13/E13</f>
        <v>356.2448275862069</v>
      </c>
      <c r="I13" s="294">
        <f t="shared" ref="I13:I267" si="2">H13/G13</f>
        <v>368.52913198573128</v>
      </c>
      <c r="J13" s="149">
        <v>93.48</v>
      </c>
      <c r="K13" s="154">
        <v>23980</v>
      </c>
      <c r="L13" s="150">
        <v>12</v>
      </c>
      <c r="M13" s="155">
        <v>2862.3</v>
      </c>
      <c r="N13" s="156">
        <f t="shared" ref="N13:N140" si="3">J13/M13</f>
        <v>3.2659050414002723E-2</v>
      </c>
      <c r="O13" s="157">
        <f t="shared" ref="O13:O267" si="4">M13/J13</f>
        <v>30.619383825417202</v>
      </c>
      <c r="P13" s="156">
        <f t="shared" ref="P13:P267" si="5">J13/D13</f>
        <v>9.0484072364027061E-3</v>
      </c>
      <c r="Q13" s="153">
        <f t="shared" ref="Q13:Q267" si="6">M13/D13</f>
        <v>0.27705665418009701</v>
      </c>
      <c r="R13" s="158">
        <f t="shared" ref="R13:R29" si="7">D13-M13</f>
        <v>7468.8</v>
      </c>
      <c r="S13" s="159">
        <f t="shared" ref="S13:S267" si="8">J13/L13</f>
        <v>7.79</v>
      </c>
      <c r="T13" s="160"/>
      <c r="U13" s="160"/>
      <c r="V13" s="160"/>
      <c r="W13" s="160"/>
      <c r="X13" s="1"/>
    </row>
    <row r="14" spans="1:26" ht="14" hidden="1" outlineLevel="1" x14ac:dyDescent="0.2">
      <c r="A14" s="7"/>
      <c r="B14" s="110"/>
      <c r="C14" s="161" t="s">
        <v>108</v>
      </c>
      <c r="D14" s="205">
        <v>8314.0300000000007</v>
      </c>
      <c r="E14" s="150">
        <v>39</v>
      </c>
      <c r="F14" s="150">
        <v>46</v>
      </c>
      <c r="G14" s="151">
        <f t="shared" si="0"/>
        <v>0.84782608695652173</v>
      </c>
      <c r="H14" s="152">
        <f t="shared" si="1"/>
        <v>213.18025641025642</v>
      </c>
      <c r="I14" s="294">
        <f t="shared" si="2"/>
        <v>251.44337935568706</v>
      </c>
      <c r="J14" s="205">
        <v>174.95</v>
      </c>
      <c r="K14" s="154">
        <v>16451</v>
      </c>
      <c r="L14" s="150">
        <v>5</v>
      </c>
      <c r="M14" s="200">
        <v>654.9</v>
      </c>
      <c r="N14" s="156">
        <f t="shared" si="3"/>
        <v>0.26714002137730952</v>
      </c>
      <c r="O14" s="157">
        <f t="shared" si="4"/>
        <v>3.7433552443555302</v>
      </c>
      <c r="P14" s="156">
        <f t="shared" si="5"/>
        <v>2.104274341083686E-2</v>
      </c>
      <c r="Q14" s="153">
        <f t="shared" si="6"/>
        <v>7.8770463902583937E-2</v>
      </c>
      <c r="R14" s="309">
        <f t="shared" si="7"/>
        <v>7659.130000000001</v>
      </c>
      <c r="S14" s="159">
        <f t="shared" si="8"/>
        <v>34.989999999999995</v>
      </c>
      <c r="T14" s="160"/>
      <c r="U14" s="160"/>
      <c r="V14" s="160"/>
      <c r="W14" s="160"/>
      <c r="X14" s="1"/>
    </row>
    <row r="15" spans="1:26" ht="14" hidden="1" outlineLevel="1" x14ac:dyDescent="0.2">
      <c r="A15" s="7"/>
      <c r="B15" s="110"/>
      <c r="C15" s="161" t="s">
        <v>109</v>
      </c>
      <c r="D15" s="341">
        <v>0</v>
      </c>
      <c r="E15" s="150">
        <v>0</v>
      </c>
      <c r="F15" s="150">
        <v>0</v>
      </c>
      <c r="G15" s="151" t="e">
        <f t="shared" si="0"/>
        <v>#DIV/0!</v>
      </c>
      <c r="H15" s="152" t="e">
        <f t="shared" si="1"/>
        <v>#DIV/0!</v>
      </c>
      <c r="I15" s="294" t="e">
        <f t="shared" si="2"/>
        <v>#DIV/0!</v>
      </c>
      <c r="J15" s="341">
        <v>0</v>
      </c>
      <c r="K15" s="154">
        <v>0</v>
      </c>
      <c r="L15" s="150">
        <v>0</v>
      </c>
      <c r="M15" s="342">
        <v>0</v>
      </c>
      <c r="N15" s="156" t="e">
        <f t="shared" si="3"/>
        <v>#DIV/0!</v>
      </c>
      <c r="O15" s="157" t="e">
        <f t="shared" si="4"/>
        <v>#DIV/0!</v>
      </c>
      <c r="P15" s="156" t="e">
        <f t="shared" si="5"/>
        <v>#DIV/0!</v>
      </c>
      <c r="Q15" s="153" t="e">
        <f t="shared" si="6"/>
        <v>#DIV/0!</v>
      </c>
      <c r="R15" s="343">
        <f t="shared" si="7"/>
        <v>0</v>
      </c>
      <c r="S15" s="159" t="e">
        <f t="shared" si="8"/>
        <v>#DIV/0!</v>
      </c>
      <c r="T15" s="160"/>
      <c r="U15" s="160"/>
      <c r="V15" s="160"/>
      <c r="W15" s="160"/>
      <c r="X15" s="1"/>
    </row>
    <row r="16" spans="1:26" ht="14" hidden="1" outlineLevel="1" x14ac:dyDescent="0.2">
      <c r="A16" s="7"/>
      <c r="B16" s="110"/>
      <c r="C16" s="161" t="s">
        <v>33</v>
      </c>
      <c r="D16" s="341">
        <v>59.95</v>
      </c>
      <c r="E16" s="150">
        <v>1</v>
      </c>
      <c r="F16" s="150">
        <v>1</v>
      </c>
      <c r="G16" s="151">
        <f t="shared" si="0"/>
        <v>1</v>
      </c>
      <c r="H16" s="152">
        <f t="shared" si="1"/>
        <v>59.95</v>
      </c>
      <c r="I16" s="294">
        <f t="shared" si="2"/>
        <v>59.95</v>
      </c>
      <c r="J16" s="341">
        <v>58.66</v>
      </c>
      <c r="K16" s="154">
        <v>3967</v>
      </c>
      <c r="L16" s="150">
        <v>1</v>
      </c>
      <c r="M16" s="342">
        <v>59.95</v>
      </c>
      <c r="N16" s="156">
        <f t="shared" si="3"/>
        <v>0.97848206839032514</v>
      </c>
      <c r="O16" s="157">
        <f t="shared" si="4"/>
        <v>1.0219911353562905</v>
      </c>
      <c r="P16" s="156">
        <f t="shared" si="5"/>
        <v>0.97848206839032514</v>
      </c>
      <c r="Q16" s="153">
        <f t="shared" si="6"/>
        <v>1</v>
      </c>
      <c r="R16" s="343">
        <f t="shared" si="7"/>
        <v>0</v>
      </c>
      <c r="S16" s="159">
        <f t="shared" si="8"/>
        <v>58.66</v>
      </c>
      <c r="T16" s="160"/>
      <c r="U16" s="160"/>
      <c r="V16" s="160"/>
      <c r="W16" s="160"/>
      <c r="X16" s="1"/>
    </row>
    <row r="17" spans="1:26" ht="14" hidden="1" outlineLevel="1" x14ac:dyDescent="0.2">
      <c r="A17" s="7"/>
      <c r="B17" s="110"/>
      <c r="C17" s="161" t="s">
        <v>37</v>
      </c>
      <c r="D17" s="344">
        <v>0</v>
      </c>
      <c r="E17" s="150">
        <v>0</v>
      </c>
      <c r="F17" s="150">
        <v>0</v>
      </c>
      <c r="G17" s="151" t="e">
        <f t="shared" si="0"/>
        <v>#DIV/0!</v>
      </c>
      <c r="H17" s="152" t="e">
        <f t="shared" si="1"/>
        <v>#DIV/0!</v>
      </c>
      <c r="I17" s="294" t="e">
        <f t="shared" si="2"/>
        <v>#DIV/0!</v>
      </c>
      <c r="J17" s="344">
        <v>0</v>
      </c>
      <c r="K17" s="154">
        <v>0</v>
      </c>
      <c r="L17" s="150">
        <v>0</v>
      </c>
      <c r="M17" s="344">
        <v>0</v>
      </c>
      <c r="N17" s="156" t="e">
        <f t="shared" si="3"/>
        <v>#DIV/0!</v>
      </c>
      <c r="O17" s="157" t="e">
        <f t="shared" si="4"/>
        <v>#DIV/0!</v>
      </c>
      <c r="P17" s="156" t="e">
        <f t="shared" si="5"/>
        <v>#DIV/0!</v>
      </c>
      <c r="Q17" s="153" t="e">
        <f t="shared" si="6"/>
        <v>#DIV/0!</v>
      </c>
      <c r="R17" s="343">
        <f t="shared" si="7"/>
        <v>0</v>
      </c>
      <c r="S17" s="159" t="e">
        <f t="shared" si="8"/>
        <v>#DIV/0!</v>
      </c>
      <c r="T17" s="160"/>
      <c r="U17" s="160"/>
      <c r="V17" s="160"/>
      <c r="W17" s="160"/>
      <c r="X17" s="1"/>
    </row>
    <row r="18" spans="1:26" ht="14" hidden="1" outlineLevel="1" x14ac:dyDescent="0.2">
      <c r="A18" s="7"/>
      <c r="B18" s="110"/>
      <c r="C18" s="161" t="s">
        <v>110</v>
      </c>
      <c r="D18" s="345">
        <v>239.96</v>
      </c>
      <c r="E18" s="150">
        <v>4</v>
      </c>
      <c r="F18" s="150">
        <v>4</v>
      </c>
      <c r="G18" s="151">
        <f t="shared" si="0"/>
        <v>1</v>
      </c>
      <c r="H18" s="152">
        <f t="shared" si="1"/>
        <v>59.99</v>
      </c>
      <c r="I18" s="294">
        <f t="shared" si="2"/>
        <v>59.99</v>
      </c>
      <c r="J18" s="345">
        <v>41.79</v>
      </c>
      <c r="K18" s="154">
        <v>11511</v>
      </c>
      <c r="L18" s="150">
        <v>1</v>
      </c>
      <c r="M18" s="346">
        <v>59.99</v>
      </c>
      <c r="N18" s="156">
        <f t="shared" si="3"/>
        <v>0.6966161026837806</v>
      </c>
      <c r="O18" s="157">
        <f t="shared" si="4"/>
        <v>1.4355108877721945</v>
      </c>
      <c r="P18" s="156">
        <f t="shared" si="5"/>
        <v>0.17415402567094515</v>
      </c>
      <c r="Q18" s="153">
        <f t="shared" si="6"/>
        <v>0.25</v>
      </c>
      <c r="R18" s="347">
        <f t="shared" si="7"/>
        <v>179.97</v>
      </c>
      <c r="S18" s="159">
        <f t="shared" si="8"/>
        <v>41.79</v>
      </c>
      <c r="T18" s="160"/>
      <c r="U18" s="160"/>
      <c r="V18" s="160"/>
      <c r="W18" s="160"/>
      <c r="X18" s="1"/>
    </row>
    <row r="19" spans="1:26" ht="14" hidden="1" outlineLevel="1" x14ac:dyDescent="0.2">
      <c r="A19" s="7"/>
      <c r="B19" s="110"/>
      <c r="C19" s="161" t="s">
        <v>35</v>
      </c>
      <c r="D19" s="341">
        <v>689.73</v>
      </c>
      <c r="E19" s="150">
        <v>11</v>
      </c>
      <c r="F19" s="150">
        <v>10</v>
      </c>
      <c r="G19" s="151">
        <f t="shared" si="0"/>
        <v>1.1000000000000001</v>
      </c>
      <c r="H19" s="152">
        <f t="shared" si="1"/>
        <v>62.702727272727273</v>
      </c>
      <c r="I19" s="294">
        <f t="shared" si="2"/>
        <v>57.002479338842974</v>
      </c>
      <c r="J19" s="341">
        <v>160.43</v>
      </c>
      <c r="K19" s="154">
        <v>4358</v>
      </c>
      <c r="L19" s="150">
        <v>4</v>
      </c>
      <c r="M19" s="342">
        <v>279.8</v>
      </c>
      <c r="N19" s="156">
        <f t="shared" si="3"/>
        <v>0.57337383845604006</v>
      </c>
      <c r="O19" s="157">
        <f t="shared" si="4"/>
        <v>1.7440628311413078</v>
      </c>
      <c r="P19" s="156">
        <f t="shared" si="5"/>
        <v>0.23259826308845491</v>
      </c>
      <c r="Q19" s="153">
        <f t="shared" si="6"/>
        <v>0.40566598524060138</v>
      </c>
      <c r="R19" s="343">
        <f t="shared" si="7"/>
        <v>409.93</v>
      </c>
      <c r="S19" s="159">
        <f t="shared" si="8"/>
        <v>40.107500000000002</v>
      </c>
      <c r="T19" s="160"/>
      <c r="U19" s="160"/>
      <c r="V19" s="160"/>
      <c r="W19" s="160"/>
      <c r="X19" s="1"/>
    </row>
    <row r="20" spans="1:26" ht="14" hidden="1" outlineLevel="1" x14ac:dyDescent="0.2">
      <c r="A20" s="7"/>
      <c r="B20" s="348" t="s">
        <v>111</v>
      </c>
      <c r="C20" s="161" t="s">
        <v>112</v>
      </c>
      <c r="D20" s="349">
        <v>162.72999999999999</v>
      </c>
      <c r="E20" s="150">
        <v>4</v>
      </c>
      <c r="F20" s="150">
        <v>7</v>
      </c>
      <c r="G20" s="151">
        <f t="shared" si="0"/>
        <v>0.5714285714285714</v>
      </c>
      <c r="H20" s="152">
        <f t="shared" si="1"/>
        <v>40.682499999999997</v>
      </c>
      <c r="I20" s="294">
        <f t="shared" si="2"/>
        <v>71.194374999999994</v>
      </c>
      <c r="J20" s="349">
        <v>159.88999999999999</v>
      </c>
      <c r="K20" s="154">
        <v>17913</v>
      </c>
      <c r="L20" s="150">
        <v>0</v>
      </c>
      <c r="M20" s="350">
        <v>0</v>
      </c>
      <c r="N20" s="156" t="e">
        <f t="shared" si="3"/>
        <v>#DIV/0!</v>
      </c>
      <c r="O20" s="157">
        <f t="shared" si="4"/>
        <v>0</v>
      </c>
      <c r="P20" s="156">
        <f t="shared" si="5"/>
        <v>0.98254777852885145</v>
      </c>
      <c r="Q20" s="153">
        <f t="shared" si="6"/>
        <v>0</v>
      </c>
      <c r="R20" s="351">
        <f t="shared" si="7"/>
        <v>162.72999999999999</v>
      </c>
      <c r="S20" s="159" t="e">
        <f t="shared" si="8"/>
        <v>#DIV/0!</v>
      </c>
      <c r="T20" s="160"/>
      <c r="U20" s="160"/>
      <c r="V20" s="160"/>
      <c r="W20" s="160"/>
      <c r="X20" s="1"/>
    </row>
    <row r="21" spans="1:26" ht="14" hidden="1" outlineLevel="1" x14ac:dyDescent="0.2">
      <c r="A21" s="7"/>
      <c r="B21" s="110"/>
      <c r="C21" s="161" t="s">
        <v>113</v>
      </c>
      <c r="D21" s="352">
        <v>-4.96</v>
      </c>
      <c r="E21" s="150">
        <v>-1</v>
      </c>
      <c r="F21" s="150">
        <v>1</v>
      </c>
      <c r="G21" s="151">
        <f t="shared" si="0"/>
        <v>-1</v>
      </c>
      <c r="H21" s="152">
        <f t="shared" si="1"/>
        <v>4.96</v>
      </c>
      <c r="I21" s="294">
        <f t="shared" si="2"/>
        <v>-4.96</v>
      </c>
      <c r="J21" s="352">
        <v>79.62</v>
      </c>
      <c r="K21" s="154">
        <v>182108</v>
      </c>
      <c r="L21" s="150">
        <v>1</v>
      </c>
      <c r="M21" s="353">
        <v>84.96</v>
      </c>
      <c r="N21" s="156">
        <f t="shared" si="3"/>
        <v>0.93714689265536733</v>
      </c>
      <c r="O21" s="157">
        <f t="shared" si="4"/>
        <v>1.0670685757347398</v>
      </c>
      <c r="P21" s="156">
        <f t="shared" si="5"/>
        <v>-16.052419354838712</v>
      </c>
      <c r="Q21" s="153">
        <f t="shared" si="6"/>
        <v>-17.129032258064516</v>
      </c>
      <c r="R21" s="354">
        <f t="shared" si="7"/>
        <v>-89.919999999999987</v>
      </c>
      <c r="S21" s="159">
        <f t="shared" si="8"/>
        <v>79.62</v>
      </c>
      <c r="T21" s="160"/>
      <c r="U21" s="160"/>
      <c r="V21" s="160"/>
      <c r="W21" s="160"/>
      <c r="X21" s="1"/>
    </row>
    <row r="22" spans="1:26" ht="14" hidden="1" outlineLevel="1" x14ac:dyDescent="0.2">
      <c r="A22" s="7"/>
      <c r="B22" s="110"/>
      <c r="C22" s="161" t="s">
        <v>38</v>
      </c>
      <c r="D22" s="355">
        <v>274.75</v>
      </c>
      <c r="E22" s="150">
        <v>5</v>
      </c>
      <c r="F22" s="150">
        <v>4</v>
      </c>
      <c r="G22" s="151">
        <f t="shared" si="0"/>
        <v>1.25</v>
      </c>
      <c r="H22" s="152">
        <f t="shared" si="1"/>
        <v>54.95</v>
      </c>
      <c r="I22" s="294">
        <f t="shared" si="2"/>
        <v>43.96</v>
      </c>
      <c r="J22" s="355">
        <v>0</v>
      </c>
      <c r="K22" s="154">
        <v>0</v>
      </c>
      <c r="L22" s="150">
        <v>0</v>
      </c>
      <c r="M22" s="356">
        <v>0</v>
      </c>
      <c r="N22" s="156" t="e">
        <f t="shared" si="3"/>
        <v>#DIV/0!</v>
      </c>
      <c r="O22" s="157" t="e">
        <f t="shared" si="4"/>
        <v>#DIV/0!</v>
      </c>
      <c r="P22" s="156">
        <f t="shared" si="5"/>
        <v>0</v>
      </c>
      <c r="Q22" s="153">
        <f t="shared" si="6"/>
        <v>0</v>
      </c>
      <c r="R22" s="357">
        <f t="shared" si="7"/>
        <v>274.75</v>
      </c>
      <c r="S22" s="159" t="e">
        <f t="shared" si="8"/>
        <v>#DIV/0!</v>
      </c>
      <c r="T22" s="160"/>
      <c r="U22" s="160"/>
      <c r="V22" s="160"/>
      <c r="W22" s="160"/>
      <c r="X22" s="1"/>
    </row>
    <row r="23" spans="1:26" ht="14" hidden="1" outlineLevel="1" x14ac:dyDescent="0.2">
      <c r="A23" s="7"/>
      <c r="B23" s="110"/>
      <c r="C23" s="161" t="s">
        <v>36</v>
      </c>
      <c r="D23" s="206">
        <v>2437.8000000000002</v>
      </c>
      <c r="E23" s="150">
        <v>29</v>
      </c>
      <c r="F23" s="150">
        <v>24</v>
      </c>
      <c r="G23" s="151">
        <f t="shared" si="0"/>
        <v>1.2083333333333333</v>
      </c>
      <c r="H23" s="152">
        <f t="shared" si="1"/>
        <v>84.062068965517241</v>
      </c>
      <c r="I23" s="294">
        <f t="shared" si="2"/>
        <v>69.568608799048761</v>
      </c>
      <c r="J23" s="206">
        <v>63.47</v>
      </c>
      <c r="K23" s="154">
        <v>12313</v>
      </c>
      <c r="L23" s="150">
        <v>6</v>
      </c>
      <c r="M23" s="207">
        <v>579.70000000000005</v>
      </c>
      <c r="N23" s="156">
        <f t="shared" si="3"/>
        <v>0.10948766603415559</v>
      </c>
      <c r="O23" s="157">
        <f t="shared" si="4"/>
        <v>9.1334488734835357</v>
      </c>
      <c r="P23" s="156">
        <f t="shared" si="5"/>
        <v>2.603576995651817E-2</v>
      </c>
      <c r="Q23" s="153">
        <f t="shared" si="6"/>
        <v>0.23779637377963739</v>
      </c>
      <c r="R23" s="358">
        <f t="shared" si="7"/>
        <v>1858.1000000000001</v>
      </c>
      <c r="S23" s="159">
        <f t="shared" si="8"/>
        <v>10.578333333333333</v>
      </c>
      <c r="T23" s="160"/>
      <c r="U23" s="160"/>
      <c r="V23" s="160"/>
      <c r="W23" s="160"/>
      <c r="X23" s="1"/>
    </row>
    <row r="24" spans="1:26" ht="14" hidden="1" outlineLevel="1" x14ac:dyDescent="0.2">
      <c r="A24" s="7"/>
      <c r="B24" s="110"/>
      <c r="C24" s="161" t="s">
        <v>114</v>
      </c>
      <c r="D24" s="341">
        <v>67.959999999999994</v>
      </c>
      <c r="E24" s="150">
        <v>1</v>
      </c>
      <c r="F24" s="150">
        <v>1</v>
      </c>
      <c r="G24" s="151">
        <f t="shared" si="0"/>
        <v>1</v>
      </c>
      <c r="H24" s="152">
        <f t="shared" si="1"/>
        <v>67.959999999999994</v>
      </c>
      <c r="I24" s="294">
        <f t="shared" si="2"/>
        <v>67.959999999999994</v>
      </c>
      <c r="J24" s="341">
        <v>2.14</v>
      </c>
      <c r="K24" s="154">
        <v>10943</v>
      </c>
      <c r="L24" s="150">
        <v>0</v>
      </c>
      <c r="M24" s="342">
        <v>0</v>
      </c>
      <c r="N24" s="156" t="e">
        <f t="shared" si="3"/>
        <v>#DIV/0!</v>
      </c>
      <c r="O24" s="157">
        <f t="shared" si="4"/>
        <v>0</v>
      </c>
      <c r="P24" s="156">
        <f t="shared" si="5"/>
        <v>3.1489111241907008E-2</v>
      </c>
      <c r="Q24" s="153">
        <f t="shared" si="6"/>
        <v>0</v>
      </c>
      <c r="R24" s="343">
        <f t="shared" si="7"/>
        <v>67.959999999999994</v>
      </c>
      <c r="S24" s="159" t="e">
        <f t="shared" si="8"/>
        <v>#DIV/0!</v>
      </c>
      <c r="T24" s="160"/>
      <c r="U24" s="160"/>
      <c r="V24" s="160"/>
      <c r="W24" s="160"/>
      <c r="X24" s="1"/>
    </row>
    <row r="25" spans="1:26" ht="14" hidden="1" outlineLevel="1" x14ac:dyDescent="0.2">
      <c r="A25" s="7"/>
      <c r="B25" s="110"/>
      <c r="C25" s="161" t="s">
        <v>115</v>
      </c>
      <c r="D25" s="208">
        <v>-139.37</v>
      </c>
      <c r="E25" s="150">
        <v>0</v>
      </c>
      <c r="F25" s="150">
        <v>3</v>
      </c>
      <c r="G25" s="151">
        <f t="shared" si="0"/>
        <v>0</v>
      </c>
      <c r="H25" s="152" t="e">
        <f t="shared" si="1"/>
        <v>#DIV/0!</v>
      </c>
      <c r="I25" s="294" t="e">
        <f t="shared" si="2"/>
        <v>#DIV/0!</v>
      </c>
      <c r="J25" s="208">
        <v>21.79</v>
      </c>
      <c r="K25" s="154">
        <v>21569</v>
      </c>
      <c r="L25" s="150">
        <v>0</v>
      </c>
      <c r="M25" s="209">
        <v>0</v>
      </c>
      <c r="N25" s="156" t="e">
        <f t="shared" si="3"/>
        <v>#DIV/0!</v>
      </c>
      <c r="O25" s="157">
        <f t="shared" si="4"/>
        <v>0</v>
      </c>
      <c r="P25" s="156">
        <f t="shared" si="5"/>
        <v>-0.1563464160149243</v>
      </c>
      <c r="Q25" s="153">
        <f t="shared" si="6"/>
        <v>0</v>
      </c>
      <c r="R25" s="310">
        <f t="shared" si="7"/>
        <v>-139.37</v>
      </c>
      <c r="S25" s="159" t="e">
        <f t="shared" si="8"/>
        <v>#DIV/0!</v>
      </c>
      <c r="T25" s="160"/>
      <c r="U25" s="160"/>
      <c r="V25" s="160"/>
      <c r="W25" s="160"/>
      <c r="X25" s="1"/>
    </row>
    <row r="26" spans="1:26" ht="14" hidden="1" outlineLevel="1" x14ac:dyDescent="0.2">
      <c r="A26" s="7"/>
      <c r="B26" s="110"/>
      <c r="C26" s="161" t="s">
        <v>45</v>
      </c>
      <c r="D26" s="311">
        <v>0</v>
      </c>
      <c r="E26" s="150">
        <v>0</v>
      </c>
      <c r="F26" s="150">
        <v>0</v>
      </c>
      <c r="G26" s="151" t="e">
        <f t="shared" si="0"/>
        <v>#DIV/0!</v>
      </c>
      <c r="H26" s="152" t="e">
        <f t="shared" si="1"/>
        <v>#DIV/0!</v>
      </c>
      <c r="I26" s="294" t="e">
        <f t="shared" si="2"/>
        <v>#DIV/0!</v>
      </c>
      <c r="J26" s="311">
        <v>3.1</v>
      </c>
      <c r="K26" s="154">
        <v>1684</v>
      </c>
      <c r="L26" s="150">
        <v>0</v>
      </c>
      <c r="M26" s="312">
        <v>0</v>
      </c>
      <c r="N26" s="156" t="e">
        <f t="shared" si="3"/>
        <v>#DIV/0!</v>
      </c>
      <c r="O26" s="157">
        <f t="shared" si="4"/>
        <v>0</v>
      </c>
      <c r="P26" s="156" t="e">
        <f t="shared" si="5"/>
        <v>#DIV/0!</v>
      </c>
      <c r="Q26" s="153" t="e">
        <f t="shared" si="6"/>
        <v>#DIV/0!</v>
      </c>
      <c r="R26" s="313">
        <f t="shared" si="7"/>
        <v>0</v>
      </c>
      <c r="S26" s="159" t="e">
        <f t="shared" si="8"/>
        <v>#DIV/0!</v>
      </c>
      <c r="T26" s="160"/>
      <c r="U26" s="160"/>
      <c r="V26" s="160"/>
      <c r="W26" s="160"/>
      <c r="X26" s="1"/>
    </row>
    <row r="27" spans="1:26" ht="14" hidden="1" outlineLevel="1" x14ac:dyDescent="0.2">
      <c r="A27" s="121"/>
      <c r="B27" s="110"/>
      <c r="C27" s="83" t="s">
        <v>116</v>
      </c>
      <c r="D27" s="149">
        <v>0</v>
      </c>
      <c r="E27" s="150">
        <v>0</v>
      </c>
      <c r="F27" s="150">
        <v>0</v>
      </c>
      <c r="G27" s="57" t="e">
        <f t="shared" si="0"/>
        <v>#DIV/0!</v>
      </c>
      <c r="H27" s="58" t="e">
        <f t="shared" si="1"/>
        <v>#DIV/0!</v>
      </c>
      <c r="I27" s="272" t="e">
        <f t="shared" si="2"/>
        <v>#DIV/0!</v>
      </c>
      <c r="J27" s="149">
        <v>0</v>
      </c>
      <c r="K27" s="154">
        <v>0</v>
      </c>
      <c r="L27" s="150">
        <v>0</v>
      </c>
      <c r="M27" s="155">
        <v>0</v>
      </c>
      <c r="N27" s="61" t="e">
        <f t="shared" si="3"/>
        <v>#DIV/0!</v>
      </c>
      <c r="O27" s="62" t="e">
        <f t="shared" si="4"/>
        <v>#DIV/0!</v>
      </c>
      <c r="P27" s="61" t="e">
        <f t="shared" si="5"/>
        <v>#DIV/0!</v>
      </c>
      <c r="Q27" s="59" t="e">
        <f t="shared" si="6"/>
        <v>#DIV/0!</v>
      </c>
      <c r="R27" s="63">
        <f t="shared" si="7"/>
        <v>0</v>
      </c>
      <c r="S27" s="64" t="e">
        <f t="shared" si="8"/>
        <v>#DIV/0!</v>
      </c>
      <c r="T27" s="84"/>
      <c r="U27" s="84"/>
      <c r="V27" s="84"/>
      <c r="W27" s="85"/>
      <c r="X27" s="86"/>
    </row>
    <row r="28" spans="1:26" ht="14" hidden="1" outlineLevel="1" x14ac:dyDescent="0.2">
      <c r="A28" s="52"/>
      <c r="B28" s="53"/>
      <c r="C28" s="54" t="s">
        <v>117</v>
      </c>
      <c r="D28" s="87">
        <v>900.09</v>
      </c>
      <c r="E28" s="56">
        <v>28</v>
      </c>
      <c r="F28" s="56">
        <v>26</v>
      </c>
      <c r="G28" s="57">
        <f t="shared" si="0"/>
        <v>1.0769230769230769</v>
      </c>
      <c r="H28" s="58">
        <f t="shared" si="1"/>
        <v>32.146071428571432</v>
      </c>
      <c r="I28" s="272">
        <f t="shared" si="2"/>
        <v>29.849923469387761</v>
      </c>
      <c r="J28" s="87">
        <v>164.56</v>
      </c>
      <c r="K28" s="89">
        <v>45377</v>
      </c>
      <c r="L28" s="56">
        <v>18</v>
      </c>
      <c r="M28" s="88">
        <v>474.72</v>
      </c>
      <c r="N28" s="61">
        <f t="shared" si="3"/>
        <v>0.34664644421975055</v>
      </c>
      <c r="O28" s="62">
        <f t="shared" si="4"/>
        <v>2.8847836655323289</v>
      </c>
      <c r="P28" s="61">
        <f t="shared" si="5"/>
        <v>0.18282616182826161</v>
      </c>
      <c r="Q28" s="59">
        <f t="shared" si="6"/>
        <v>0.52741392527413922</v>
      </c>
      <c r="R28" s="63">
        <f t="shared" si="7"/>
        <v>425.37</v>
      </c>
      <c r="S28" s="64">
        <f t="shared" si="8"/>
        <v>9.1422222222222231</v>
      </c>
      <c r="T28" s="65"/>
      <c r="U28" s="65"/>
      <c r="V28" s="65"/>
      <c r="W28" s="65"/>
      <c r="X28" s="66"/>
      <c r="Y28" s="67"/>
      <c r="Z28" s="67"/>
    </row>
    <row r="29" spans="1:26" ht="14" hidden="1" outlineLevel="1" x14ac:dyDescent="0.2">
      <c r="A29" s="7" t="str">
        <f t="shared" ref="A29:A30" si="9">IFERROR(IF(B29&gt;0,MONTH(B29)&amp;"-"&amp;YEAR(B29),B29),)</f>
        <v>12-2024</v>
      </c>
      <c r="B29" s="110">
        <v>45647</v>
      </c>
      <c r="C29" s="161" t="s">
        <v>39</v>
      </c>
      <c r="D29" s="162">
        <v>9.8000000000000007</v>
      </c>
      <c r="E29" s="150">
        <v>0</v>
      </c>
      <c r="F29" s="150">
        <v>1</v>
      </c>
      <c r="G29" s="151">
        <f t="shared" si="0"/>
        <v>0</v>
      </c>
      <c r="H29" s="152" t="e">
        <f t="shared" si="1"/>
        <v>#DIV/0!</v>
      </c>
      <c r="I29" s="294" t="e">
        <f t="shared" si="2"/>
        <v>#DIV/0!</v>
      </c>
      <c r="J29" s="162">
        <v>0</v>
      </c>
      <c r="K29" s="154">
        <v>12458</v>
      </c>
      <c r="L29" s="150">
        <v>0</v>
      </c>
      <c r="M29" s="163">
        <v>0</v>
      </c>
      <c r="N29" s="156" t="e">
        <f t="shared" si="3"/>
        <v>#DIV/0!</v>
      </c>
      <c r="O29" s="157" t="e">
        <f t="shared" si="4"/>
        <v>#DIV/0!</v>
      </c>
      <c r="P29" s="156">
        <f t="shared" si="5"/>
        <v>0</v>
      </c>
      <c r="Q29" s="153">
        <f t="shared" si="6"/>
        <v>0</v>
      </c>
      <c r="R29" s="158">
        <f t="shared" si="7"/>
        <v>9.8000000000000007</v>
      </c>
      <c r="S29" s="159" t="e">
        <f t="shared" si="8"/>
        <v>#DIV/0!</v>
      </c>
      <c r="T29" s="160"/>
      <c r="U29" s="160"/>
      <c r="V29" s="160"/>
      <c r="W29" s="160"/>
      <c r="X29" s="1"/>
    </row>
    <row r="30" spans="1:26" ht="14" collapsed="1" x14ac:dyDescent="0.2">
      <c r="A30" s="81">
        <f t="shared" si="9"/>
        <v>0</v>
      </c>
      <c r="B30" s="95" t="s">
        <v>51</v>
      </c>
      <c r="C30" s="134"/>
      <c r="D30" s="135">
        <f t="shared" ref="D30:F30" si="10">SUM(D13:D29)</f>
        <v>23343.57</v>
      </c>
      <c r="E30" s="136">
        <f t="shared" si="10"/>
        <v>150</v>
      </c>
      <c r="F30" s="136">
        <f t="shared" si="10"/>
        <v>158</v>
      </c>
      <c r="G30" s="137">
        <f t="shared" si="0"/>
        <v>0.94936708860759489</v>
      </c>
      <c r="H30" s="138">
        <f t="shared" si="1"/>
        <v>155.62379999999999</v>
      </c>
      <c r="I30" s="359">
        <f t="shared" si="2"/>
        <v>163.92373599999999</v>
      </c>
      <c r="J30" s="360">
        <f t="shared" ref="J30:M30" si="11">SUM(J13:J29)</f>
        <v>1023.8800000000001</v>
      </c>
      <c r="K30" s="256">
        <f t="shared" si="11"/>
        <v>364632</v>
      </c>
      <c r="L30" s="136">
        <f t="shared" si="11"/>
        <v>48</v>
      </c>
      <c r="M30" s="135">
        <f t="shared" si="11"/>
        <v>5056.3200000000006</v>
      </c>
      <c r="N30" s="258">
        <f t="shared" si="3"/>
        <v>0.20249509524713624</v>
      </c>
      <c r="O30" s="306">
        <f t="shared" si="4"/>
        <v>4.9383912177208265</v>
      </c>
      <c r="P30" s="258">
        <f t="shared" si="5"/>
        <v>4.3861328837020222E-2</v>
      </c>
      <c r="Q30" s="139">
        <f t="shared" si="6"/>
        <v>0.21660440112630591</v>
      </c>
      <c r="R30" s="261">
        <f>SUM(R13:R29)</f>
        <v>18287.249999999996</v>
      </c>
      <c r="S30" s="307">
        <f t="shared" si="8"/>
        <v>21.330833333333334</v>
      </c>
      <c r="T30" s="145">
        <f t="shared" ref="T30:U30" si="12">IFERROR((D30-#REF!)/D30,)</f>
        <v>0</v>
      </c>
      <c r="U30" s="145">
        <f t="shared" si="12"/>
        <v>0</v>
      </c>
      <c r="V30" s="301">
        <f>IFERROR((D30-monthly_reporting_2021!D49)/D30, )</f>
        <v>1</v>
      </c>
      <c r="W30" s="302">
        <f>IFERROR((E30-monthly_reporting_2021!E49)/E30, )</f>
        <v>1</v>
      </c>
      <c r="X30" s="67"/>
      <c r="Y30" s="67"/>
      <c r="Z30" s="67"/>
    </row>
    <row r="31" spans="1:26" ht="14" hidden="1" outlineLevel="1" x14ac:dyDescent="0.2">
      <c r="A31" s="67"/>
      <c r="B31" s="53">
        <v>45648</v>
      </c>
      <c r="C31" s="54" t="s">
        <v>107</v>
      </c>
      <c r="D31" s="55">
        <v>12504.3</v>
      </c>
      <c r="E31" s="56">
        <v>32</v>
      </c>
      <c r="F31" s="56">
        <v>32</v>
      </c>
      <c r="G31" s="57">
        <f t="shared" si="0"/>
        <v>1</v>
      </c>
      <c r="H31" s="58">
        <f t="shared" si="1"/>
        <v>390.75937499999998</v>
      </c>
      <c r="I31" s="272">
        <f t="shared" si="2"/>
        <v>390.75937499999998</v>
      </c>
      <c r="J31" s="55">
        <v>106.38</v>
      </c>
      <c r="K31" s="56">
        <v>23406</v>
      </c>
      <c r="L31" s="56">
        <v>10</v>
      </c>
      <c r="M31" s="60">
        <v>4010.3</v>
      </c>
      <c r="N31" s="61">
        <f t="shared" si="3"/>
        <v>2.6526693763558835E-2</v>
      </c>
      <c r="O31" s="62">
        <f t="shared" si="4"/>
        <v>37.697875540515135</v>
      </c>
      <c r="P31" s="61">
        <f t="shared" si="5"/>
        <v>8.5074734291403758E-3</v>
      </c>
      <c r="Q31" s="59">
        <f t="shared" si="6"/>
        <v>0.32071367449597343</v>
      </c>
      <c r="R31" s="63">
        <f t="shared" ref="R31:R47" si="13">D31-M31</f>
        <v>8494</v>
      </c>
      <c r="S31" s="64">
        <f t="shared" si="8"/>
        <v>10.638</v>
      </c>
      <c r="T31" s="65"/>
      <c r="U31" s="65"/>
      <c r="V31" s="65"/>
      <c r="W31" s="65"/>
      <c r="X31" s="66"/>
      <c r="Y31" s="67"/>
      <c r="Z31" s="67"/>
    </row>
    <row r="32" spans="1:26" ht="14" hidden="1" outlineLevel="1" x14ac:dyDescent="0.2">
      <c r="A32" s="67"/>
      <c r="B32" s="68"/>
      <c r="C32" s="54" t="s">
        <v>108</v>
      </c>
      <c r="D32" s="69">
        <v>5241.8599999999997</v>
      </c>
      <c r="E32" s="56">
        <v>31</v>
      </c>
      <c r="F32" s="56">
        <v>37</v>
      </c>
      <c r="G32" s="57">
        <f t="shared" si="0"/>
        <v>0.83783783783783783</v>
      </c>
      <c r="H32" s="58">
        <f t="shared" si="1"/>
        <v>169.09225806451613</v>
      </c>
      <c r="I32" s="272">
        <f t="shared" si="2"/>
        <v>201.81979188345474</v>
      </c>
      <c r="J32" s="69">
        <v>104.84</v>
      </c>
      <c r="K32" s="56">
        <v>18706</v>
      </c>
      <c r="L32" s="56">
        <v>1</v>
      </c>
      <c r="M32" s="70">
        <v>79.95</v>
      </c>
      <c r="N32" s="61">
        <f t="shared" si="3"/>
        <v>1.3113195747342088</v>
      </c>
      <c r="O32" s="62">
        <f t="shared" si="4"/>
        <v>0.76259061426936281</v>
      </c>
      <c r="P32" s="61">
        <f t="shared" si="5"/>
        <v>2.0000534161538082E-2</v>
      </c>
      <c r="Q32" s="59">
        <f t="shared" si="6"/>
        <v>1.5252219631962702E-2</v>
      </c>
      <c r="R32" s="71">
        <f t="shared" si="13"/>
        <v>5161.91</v>
      </c>
      <c r="S32" s="64">
        <f t="shared" si="8"/>
        <v>104.84</v>
      </c>
      <c r="T32" s="65"/>
      <c r="U32" s="65"/>
      <c r="V32" s="65"/>
      <c r="W32" s="65"/>
      <c r="X32" s="66"/>
      <c r="Y32" s="67"/>
      <c r="Z32" s="67"/>
    </row>
    <row r="33" spans="1:26" ht="14" hidden="1" outlineLevel="1" x14ac:dyDescent="0.2">
      <c r="A33" s="67"/>
      <c r="B33" s="68"/>
      <c r="C33" s="54" t="s">
        <v>109</v>
      </c>
      <c r="D33" s="93">
        <v>139.9</v>
      </c>
      <c r="E33" s="56">
        <v>2</v>
      </c>
      <c r="F33" s="56">
        <v>1</v>
      </c>
      <c r="G33" s="57">
        <f t="shared" si="0"/>
        <v>2</v>
      </c>
      <c r="H33" s="58">
        <f t="shared" si="1"/>
        <v>69.95</v>
      </c>
      <c r="I33" s="272">
        <f t="shared" si="2"/>
        <v>34.975000000000001</v>
      </c>
      <c r="J33" s="93">
        <v>0</v>
      </c>
      <c r="K33" s="56">
        <v>0</v>
      </c>
      <c r="L33" s="56">
        <v>0</v>
      </c>
      <c r="M33" s="94">
        <v>0</v>
      </c>
      <c r="N33" s="61" t="e">
        <f t="shared" si="3"/>
        <v>#DIV/0!</v>
      </c>
      <c r="O33" s="62" t="e">
        <f t="shared" si="4"/>
        <v>#DIV/0!</v>
      </c>
      <c r="P33" s="61">
        <f t="shared" si="5"/>
        <v>0</v>
      </c>
      <c r="Q33" s="59">
        <f t="shared" si="6"/>
        <v>0</v>
      </c>
      <c r="R33" s="361">
        <f t="shared" si="13"/>
        <v>139.9</v>
      </c>
      <c r="S33" s="64" t="e">
        <f t="shared" si="8"/>
        <v>#DIV/0!</v>
      </c>
      <c r="T33" s="65"/>
      <c r="U33" s="65"/>
      <c r="V33" s="65"/>
      <c r="W33" s="65"/>
      <c r="X33" s="66"/>
      <c r="Y33" s="67"/>
      <c r="Z33" s="67"/>
    </row>
    <row r="34" spans="1:26" ht="14" hidden="1" outlineLevel="1" x14ac:dyDescent="0.2">
      <c r="A34" s="67"/>
      <c r="B34" s="68"/>
      <c r="C34" s="54" t="s">
        <v>33</v>
      </c>
      <c r="D34" s="93">
        <v>359.7</v>
      </c>
      <c r="E34" s="56">
        <v>6</v>
      </c>
      <c r="F34" s="56">
        <v>5</v>
      </c>
      <c r="G34" s="57">
        <f t="shared" si="0"/>
        <v>1.2</v>
      </c>
      <c r="H34" s="58">
        <f t="shared" si="1"/>
        <v>59.949999999999996</v>
      </c>
      <c r="I34" s="272">
        <f t="shared" si="2"/>
        <v>49.958333333333329</v>
      </c>
      <c r="J34" s="93">
        <v>15.23</v>
      </c>
      <c r="K34" s="56">
        <v>1618</v>
      </c>
      <c r="L34" s="56">
        <v>0</v>
      </c>
      <c r="M34" s="94">
        <v>0</v>
      </c>
      <c r="N34" s="61" t="e">
        <f t="shared" si="3"/>
        <v>#DIV/0!</v>
      </c>
      <c r="O34" s="62">
        <f t="shared" si="4"/>
        <v>0</v>
      </c>
      <c r="P34" s="61">
        <f t="shared" si="5"/>
        <v>4.2340839588546016E-2</v>
      </c>
      <c r="Q34" s="59">
        <f t="shared" si="6"/>
        <v>0</v>
      </c>
      <c r="R34" s="361">
        <f t="shared" si="13"/>
        <v>359.7</v>
      </c>
      <c r="S34" s="64" t="e">
        <f t="shared" si="8"/>
        <v>#DIV/0!</v>
      </c>
      <c r="T34" s="65"/>
      <c r="U34" s="65"/>
      <c r="V34" s="65"/>
      <c r="W34" s="65"/>
      <c r="X34" s="66"/>
      <c r="Y34" s="67"/>
      <c r="Z34" s="67"/>
    </row>
    <row r="35" spans="1:26" ht="14" hidden="1" outlineLevel="1" x14ac:dyDescent="0.2">
      <c r="A35" s="67"/>
      <c r="B35" s="68"/>
      <c r="C35" s="54" t="s">
        <v>37</v>
      </c>
      <c r="D35" s="344">
        <v>0</v>
      </c>
      <c r="E35" s="56">
        <v>0</v>
      </c>
      <c r="F35" s="56">
        <v>0</v>
      </c>
      <c r="G35" s="57" t="e">
        <f t="shared" si="0"/>
        <v>#DIV/0!</v>
      </c>
      <c r="H35" s="58" t="e">
        <f t="shared" si="1"/>
        <v>#DIV/0!</v>
      </c>
      <c r="I35" s="272" t="e">
        <f t="shared" si="2"/>
        <v>#DIV/0!</v>
      </c>
      <c r="J35" s="344">
        <v>0</v>
      </c>
      <c r="K35" s="56">
        <v>0</v>
      </c>
      <c r="L35" s="56">
        <v>0</v>
      </c>
      <c r="M35" s="344">
        <v>0</v>
      </c>
      <c r="N35" s="61" t="e">
        <f t="shared" si="3"/>
        <v>#DIV/0!</v>
      </c>
      <c r="O35" s="62" t="e">
        <f t="shared" si="4"/>
        <v>#DIV/0!</v>
      </c>
      <c r="P35" s="61" t="e">
        <f t="shared" si="5"/>
        <v>#DIV/0!</v>
      </c>
      <c r="Q35" s="59" t="e">
        <f t="shared" si="6"/>
        <v>#DIV/0!</v>
      </c>
      <c r="R35" s="361">
        <f t="shared" si="13"/>
        <v>0</v>
      </c>
      <c r="S35" s="64" t="e">
        <f t="shared" si="8"/>
        <v>#DIV/0!</v>
      </c>
      <c r="T35" s="65"/>
      <c r="U35" s="65"/>
      <c r="V35" s="65"/>
      <c r="W35" s="65"/>
      <c r="X35" s="66"/>
      <c r="Y35" s="67"/>
      <c r="Z35" s="67"/>
    </row>
    <row r="36" spans="1:26" ht="14" hidden="1" outlineLevel="1" x14ac:dyDescent="0.2">
      <c r="A36" s="67"/>
      <c r="B36" s="68"/>
      <c r="C36" s="54" t="s">
        <v>110</v>
      </c>
      <c r="D36" s="362">
        <v>119.98</v>
      </c>
      <c r="E36" s="56">
        <v>2</v>
      </c>
      <c r="F36" s="56">
        <v>1</v>
      </c>
      <c r="G36" s="57">
        <f t="shared" si="0"/>
        <v>2</v>
      </c>
      <c r="H36" s="58">
        <f t="shared" si="1"/>
        <v>59.99</v>
      </c>
      <c r="I36" s="272">
        <f t="shared" si="2"/>
        <v>29.995000000000001</v>
      </c>
      <c r="J36" s="362">
        <v>41.55</v>
      </c>
      <c r="K36" s="56">
        <v>9951</v>
      </c>
      <c r="L36" s="56">
        <v>0</v>
      </c>
      <c r="M36" s="363">
        <v>0</v>
      </c>
      <c r="N36" s="61" t="e">
        <f t="shared" si="3"/>
        <v>#DIV/0!</v>
      </c>
      <c r="O36" s="62">
        <f t="shared" si="4"/>
        <v>0</v>
      </c>
      <c r="P36" s="61">
        <f t="shared" si="5"/>
        <v>0.34630771795299214</v>
      </c>
      <c r="Q36" s="59">
        <f t="shared" si="6"/>
        <v>0</v>
      </c>
      <c r="R36" s="364">
        <f t="shared" si="13"/>
        <v>119.98</v>
      </c>
      <c r="S36" s="64" t="e">
        <f t="shared" si="8"/>
        <v>#DIV/0!</v>
      </c>
      <c r="T36" s="65"/>
      <c r="U36" s="65"/>
      <c r="V36" s="65"/>
      <c r="W36" s="65"/>
      <c r="X36" s="66"/>
      <c r="Y36" s="67"/>
      <c r="Z36" s="67"/>
    </row>
    <row r="37" spans="1:26" ht="14" hidden="1" outlineLevel="1" x14ac:dyDescent="0.2">
      <c r="A37" s="67"/>
      <c r="B37" s="68"/>
      <c r="C37" s="54" t="s">
        <v>35</v>
      </c>
      <c r="D37" s="93">
        <v>849.35</v>
      </c>
      <c r="E37" s="56">
        <v>13</v>
      </c>
      <c r="F37" s="56">
        <v>8</v>
      </c>
      <c r="G37" s="57">
        <f t="shared" si="0"/>
        <v>1.625</v>
      </c>
      <c r="H37" s="58">
        <f t="shared" si="1"/>
        <v>65.33461538461539</v>
      </c>
      <c r="I37" s="272">
        <f t="shared" si="2"/>
        <v>40.205917159763317</v>
      </c>
      <c r="J37" s="93">
        <v>151.87</v>
      </c>
      <c r="K37" s="56">
        <v>3720</v>
      </c>
      <c r="L37" s="56">
        <v>1</v>
      </c>
      <c r="M37" s="94">
        <v>69.95</v>
      </c>
      <c r="N37" s="61">
        <f t="shared" si="3"/>
        <v>2.1711222301644031</v>
      </c>
      <c r="O37" s="62">
        <f t="shared" si="4"/>
        <v>0.4605912951866728</v>
      </c>
      <c r="P37" s="61">
        <f t="shared" si="5"/>
        <v>0.17880732324718904</v>
      </c>
      <c r="Q37" s="59">
        <f t="shared" si="6"/>
        <v>8.2357096603284871E-2</v>
      </c>
      <c r="R37" s="361">
        <f t="shared" si="13"/>
        <v>779.4</v>
      </c>
      <c r="S37" s="64">
        <f t="shared" si="8"/>
        <v>151.87</v>
      </c>
      <c r="T37" s="65"/>
      <c r="U37" s="65"/>
      <c r="V37" s="65"/>
      <c r="W37" s="65"/>
      <c r="X37" s="66"/>
      <c r="Y37" s="67"/>
      <c r="Z37" s="67"/>
    </row>
    <row r="38" spans="1:26" ht="14" hidden="1" outlineLevel="1" x14ac:dyDescent="0.2">
      <c r="A38" s="67"/>
      <c r="B38" s="53" t="s">
        <v>111</v>
      </c>
      <c r="C38" s="54" t="s">
        <v>112</v>
      </c>
      <c r="D38" s="365">
        <v>765.75</v>
      </c>
      <c r="E38" s="56">
        <v>11</v>
      </c>
      <c r="F38" s="56">
        <v>14</v>
      </c>
      <c r="G38" s="57">
        <f t="shared" si="0"/>
        <v>0.7857142857142857</v>
      </c>
      <c r="H38" s="58">
        <f t="shared" si="1"/>
        <v>69.61363636363636</v>
      </c>
      <c r="I38" s="272">
        <f t="shared" si="2"/>
        <v>88.599173553718998</v>
      </c>
      <c r="J38" s="365">
        <v>243.42</v>
      </c>
      <c r="K38" s="56">
        <v>28115</v>
      </c>
      <c r="L38" s="56">
        <v>4</v>
      </c>
      <c r="M38" s="366">
        <v>150.88999999999999</v>
      </c>
      <c r="N38" s="61">
        <f t="shared" si="3"/>
        <v>1.6132281794684871</v>
      </c>
      <c r="O38" s="62">
        <f t="shared" si="4"/>
        <v>0.61987511297346143</v>
      </c>
      <c r="P38" s="61">
        <f t="shared" si="5"/>
        <v>0.31788442703232123</v>
      </c>
      <c r="Q38" s="59">
        <f t="shared" si="6"/>
        <v>0.1970486451191642</v>
      </c>
      <c r="R38" s="367">
        <f t="shared" si="13"/>
        <v>614.86</v>
      </c>
      <c r="S38" s="64">
        <f t="shared" si="8"/>
        <v>60.854999999999997</v>
      </c>
      <c r="T38" s="65"/>
      <c r="U38" s="65"/>
      <c r="V38" s="65"/>
      <c r="W38" s="65"/>
      <c r="X38" s="66"/>
      <c r="Y38" s="67"/>
      <c r="Z38" s="67"/>
    </row>
    <row r="39" spans="1:26" ht="14" hidden="1" outlineLevel="1" x14ac:dyDescent="0.2">
      <c r="A39" s="67"/>
      <c r="B39" s="68"/>
      <c r="C39" s="54" t="s">
        <v>113</v>
      </c>
      <c r="D39" s="368">
        <v>0</v>
      </c>
      <c r="E39" s="56">
        <v>0</v>
      </c>
      <c r="F39" s="56">
        <v>0</v>
      </c>
      <c r="G39" s="57" t="e">
        <f t="shared" si="0"/>
        <v>#DIV/0!</v>
      </c>
      <c r="H39" s="58" t="e">
        <f t="shared" si="1"/>
        <v>#DIV/0!</v>
      </c>
      <c r="I39" s="272" t="e">
        <f t="shared" si="2"/>
        <v>#DIV/0!</v>
      </c>
      <c r="J39" s="368">
        <v>53.92</v>
      </c>
      <c r="K39" s="56">
        <v>167085</v>
      </c>
      <c r="L39" s="56">
        <v>0</v>
      </c>
      <c r="M39" s="369">
        <v>0</v>
      </c>
      <c r="N39" s="61" t="e">
        <f t="shared" si="3"/>
        <v>#DIV/0!</v>
      </c>
      <c r="O39" s="62">
        <f t="shared" si="4"/>
        <v>0</v>
      </c>
      <c r="P39" s="61" t="e">
        <f t="shared" si="5"/>
        <v>#DIV/0!</v>
      </c>
      <c r="Q39" s="59" t="e">
        <f t="shared" si="6"/>
        <v>#DIV/0!</v>
      </c>
      <c r="R39" s="370">
        <f t="shared" si="13"/>
        <v>0</v>
      </c>
      <c r="S39" s="64" t="e">
        <f t="shared" si="8"/>
        <v>#DIV/0!</v>
      </c>
      <c r="T39" s="65"/>
      <c r="U39" s="65"/>
      <c r="V39" s="65"/>
      <c r="W39" s="65"/>
      <c r="X39" s="66"/>
      <c r="Y39" s="67"/>
      <c r="Z39" s="67"/>
    </row>
    <row r="40" spans="1:26" ht="14" hidden="1" outlineLevel="1" x14ac:dyDescent="0.2">
      <c r="A40" s="67"/>
      <c r="B40" s="68"/>
      <c r="C40" s="54" t="s">
        <v>38</v>
      </c>
      <c r="D40" s="371">
        <v>0</v>
      </c>
      <c r="E40" s="56">
        <v>0</v>
      </c>
      <c r="F40" s="56">
        <v>1</v>
      </c>
      <c r="G40" s="57">
        <f t="shared" si="0"/>
        <v>0</v>
      </c>
      <c r="H40" s="58" t="e">
        <f t="shared" si="1"/>
        <v>#DIV/0!</v>
      </c>
      <c r="I40" s="272" t="e">
        <f t="shared" si="2"/>
        <v>#DIV/0!</v>
      </c>
      <c r="J40" s="371">
        <v>0</v>
      </c>
      <c r="K40" s="56">
        <v>0</v>
      </c>
      <c r="L40" s="56">
        <v>0</v>
      </c>
      <c r="M40" s="372">
        <v>0</v>
      </c>
      <c r="N40" s="61" t="e">
        <f t="shared" si="3"/>
        <v>#DIV/0!</v>
      </c>
      <c r="O40" s="62" t="e">
        <f t="shared" si="4"/>
        <v>#DIV/0!</v>
      </c>
      <c r="P40" s="61" t="e">
        <f t="shared" si="5"/>
        <v>#DIV/0!</v>
      </c>
      <c r="Q40" s="59" t="e">
        <f t="shared" si="6"/>
        <v>#DIV/0!</v>
      </c>
      <c r="R40" s="373">
        <f t="shared" si="13"/>
        <v>0</v>
      </c>
      <c r="S40" s="64" t="e">
        <f t="shared" si="8"/>
        <v>#DIV/0!</v>
      </c>
      <c r="T40" s="65"/>
      <c r="U40" s="65"/>
      <c r="V40" s="65"/>
      <c r="W40" s="65"/>
      <c r="X40" s="66"/>
      <c r="Y40" s="67"/>
      <c r="Z40" s="67"/>
    </row>
    <row r="41" spans="1:26" ht="14" hidden="1" outlineLevel="1" x14ac:dyDescent="0.2">
      <c r="A41" s="67"/>
      <c r="B41" s="68"/>
      <c r="C41" s="54" t="s">
        <v>36</v>
      </c>
      <c r="D41" s="72">
        <v>766.15</v>
      </c>
      <c r="E41" s="56">
        <v>15</v>
      </c>
      <c r="F41" s="56">
        <v>14</v>
      </c>
      <c r="G41" s="57">
        <f t="shared" si="0"/>
        <v>1.0714285714285714</v>
      </c>
      <c r="H41" s="58">
        <f t="shared" si="1"/>
        <v>51.076666666666668</v>
      </c>
      <c r="I41" s="272">
        <f t="shared" si="2"/>
        <v>47.671555555555557</v>
      </c>
      <c r="J41" s="72">
        <v>56.99</v>
      </c>
      <c r="K41" s="56">
        <v>12059</v>
      </c>
      <c r="L41" s="56">
        <v>1</v>
      </c>
      <c r="M41" s="73">
        <v>67</v>
      </c>
      <c r="N41" s="61">
        <f t="shared" si="3"/>
        <v>0.85059701492537321</v>
      </c>
      <c r="O41" s="62">
        <f t="shared" si="4"/>
        <v>1.1756448499736796</v>
      </c>
      <c r="P41" s="61">
        <f t="shared" si="5"/>
        <v>7.438491157084122E-2</v>
      </c>
      <c r="Q41" s="59">
        <f t="shared" si="6"/>
        <v>8.7450238204007047E-2</v>
      </c>
      <c r="R41" s="74">
        <f t="shared" si="13"/>
        <v>699.15</v>
      </c>
      <c r="S41" s="64">
        <f t="shared" si="8"/>
        <v>56.99</v>
      </c>
      <c r="T41" s="65"/>
      <c r="U41" s="65"/>
      <c r="V41" s="65"/>
      <c r="W41" s="65"/>
      <c r="X41" s="66"/>
      <c r="Y41" s="67"/>
      <c r="Z41" s="67"/>
    </row>
    <row r="42" spans="1:26" ht="14" hidden="1" outlineLevel="1" x14ac:dyDescent="0.2">
      <c r="A42" s="67"/>
      <c r="B42" s="68"/>
      <c r="C42" s="54" t="s">
        <v>114</v>
      </c>
      <c r="D42" s="93">
        <v>-10.91</v>
      </c>
      <c r="E42" s="56">
        <v>1</v>
      </c>
      <c r="F42" s="56">
        <v>1</v>
      </c>
      <c r="G42" s="57">
        <f t="shared" si="0"/>
        <v>1</v>
      </c>
      <c r="H42" s="58">
        <f t="shared" si="1"/>
        <v>-10.91</v>
      </c>
      <c r="I42" s="272">
        <f t="shared" si="2"/>
        <v>-10.91</v>
      </c>
      <c r="J42" s="93">
        <v>8.58</v>
      </c>
      <c r="K42" s="56">
        <v>10088</v>
      </c>
      <c r="L42" s="56">
        <v>1</v>
      </c>
      <c r="M42" s="94">
        <v>19.989999999999998</v>
      </c>
      <c r="N42" s="61">
        <f t="shared" si="3"/>
        <v>0.42921460730365185</v>
      </c>
      <c r="O42" s="62">
        <f t="shared" si="4"/>
        <v>2.3298368298368297</v>
      </c>
      <c r="P42" s="61">
        <f t="shared" si="5"/>
        <v>-0.78643446379468374</v>
      </c>
      <c r="Q42" s="59">
        <f t="shared" si="6"/>
        <v>-1.832263978001833</v>
      </c>
      <c r="R42" s="361">
        <f t="shared" si="13"/>
        <v>-30.9</v>
      </c>
      <c r="S42" s="64">
        <f t="shared" si="8"/>
        <v>8.58</v>
      </c>
      <c r="T42" s="65"/>
      <c r="U42" s="65"/>
      <c r="V42" s="65"/>
      <c r="W42" s="65"/>
      <c r="X42" s="66"/>
      <c r="Y42" s="67"/>
      <c r="Z42" s="67"/>
    </row>
    <row r="43" spans="1:26" ht="14" hidden="1" outlineLevel="1" x14ac:dyDescent="0.2">
      <c r="A43" s="67"/>
      <c r="B43" s="68"/>
      <c r="C43" s="54" t="s">
        <v>115</v>
      </c>
      <c r="D43" s="75">
        <v>299.89999999999998</v>
      </c>
      <c r="E43" s="56">
        <v>2</v>
      </c>
      <c r="F43" s="56">
        <v>3</v>
      </c>
      <c r="G43" s="57">
        <f t="shared" si="0"/>
        <v>0.66666666666666663</v>
      </c>
      <c r="H43" s="58">
        <f t="shared" si="1"/>
        <v>149.94999999999999</v>
      </c>
      <c r="I43" s="272">
        <f t="shared" si="2"/>
        <v>224.92499999999998</v>
      </c>
      <c r="J43" s="75">
        <v>19.96</v>
      </c>
      <c r="K43" s="56">
        <v>26977</v>
      </c>
      <c r="L43" s="56">
        <v>0</v>
      </c>
      <c r="M43" s="76">
        <v>0</v>
      </c>
      <c r="N43" s="61" t="e">
        <f t="shared" si="3"/>
        <v>#DIV/0!</v>
      </c>
      <c r="O43" s="62">
        <f t="shared" si="4"/>
        <v>0</v>
      </c>
      <c r="P43" s="61">
        <f t="shared" si="5"/>
        <v>6.6555518506168726E-2</v>
      </c>
      <c r="Q43" s="59">
        <f t="shared" si="6"/>
        <v>0</v>
      </c>
      <c r="R43" s="77">
        <f t="shared" si="13"/>
        <v>299.89999999999998</v>
      </c>
      <c r="S43" s="64" t="e">
        <f t="shared" si="8"/>
        <v>#DIV/0!</v>
      </c>
      <c r="T43" s="65"/>
      <c r="U43" s="65"/>
      <c r="V43" s="65"/>
      <c r="W43" s="65"/>
      <c r="X43" s="66"/>
      <c r="Y43" s="67"/>
      <c r="Z43" s="67"/>
    </row>
    <row r="44" spans="1:26" ht="14" hidden="1" outlineLevel="1" x14ac:dyDescent="0.2">
      <c r="A44" s="67"/>
      <c r="B44" s="68"/>
      <c r="C44" s="54" t="s">
        <v>45</v>
      </c>
      <c r="D44" s="78">
        <v>0</v>
      </c>
      <c r="E44" s="56">
        <v>0</v>
      </c>
      <c r="F44" s="56">
        <v>0</v>
      </c>
      <c r="G44" s="57" t="e">
        <f t="shared" si="0"/>
        <v>#DIV/0!</v>
      </c>
      <c r="H44" s="58" t="e">
        <f t="shared" si="1"/>
        <v>#DIV/0!</v>
      </c>
      <c r="I44" s="272" t="e">
        <f t="shared" si="2"/>
        <v>#DIV/0!</v>
      </c>
      <c r="J44" s="78">
        <v>1.02</v>
      </c>
      <c r="K44" s="56">
        <v>12691</v>
      </c>
      <c r="L44" s="56">
        <v>0</v>
      </c>
      <c r="M44" s="79">
        <v>0</v>
      </c>
      <c r="N44" s="61" t="e">
        <f t="shared" si="3"/>
        <v>#DIV/0!</v>
      </c>
      <c r="O44" s="62">
        <f t="shared" si="4"/>
        <v>0</v>
      </c>
      <c r="P44" s="61" t="e">
        <f t="shared" si="5"/>
        <v>#DIV/0!</v>
      </c>
      <c r="Q44" s="59" t="e">
        <f t="shared" si="6"/>
        <v>#DIV/0!</v>
      </c>
      <c r="R44" s="80">
        <f t="shared" si="13"/>
        <v>0</v>
      </c>
      <c r="S44" s="64" t="e">
        <f t="shared" si="8"/>
        <v>#DIV/0!</v>
      </c>
      <c r="T44" s="65"/>
      <c r="U44" s="65"/>
      <c r="V44" s="65"/>
      <c r="W44" s="65"/>
      <c r="X44" s="66"/>
      <c r="Y44" s="67"/>
      <c r="Z44" s="67"/>
    </row>
    <row r="45" spans="1:26" ht="14" hidden="1" outlineLevel="1" x14ac:dyDescent="0.2">
      <c r="A45" s="81"/>
      <c r="B45" s="68"/>
      <c r="C45" s="83" t="s">
        <v>116</v>
      </c>
      <c r="D45" s="55">
        <v>79.8</v>
      </c>
      <c r="E45" s="56">
        <v>4</v>
      </c>
      <c r="F45" s="56">
        <v>2</v>
      </c>
      <c r="G45" s="57">
        <f t="shared" si="0"/>
        <v>2</v>
      </c>
      <c r="H45" s="58">
        <f t="shared" si="1"/>
        <v>19.95</v>
      </c>
      <c r="I45" s="272">
        <f t="shared" si="2"/>
        <v>9.9749999999999996</v>
      </c>
      <c r="J45" s="55">
        <v>0</v>
      </c>
      <c r="K45" s="56">
        <v>0</v>
      </c>
      <c r="L45" s="56">
        <v>0</v>
      </c>
      <c r="M45" s="60">
        <v>0</v>
      </c>
      <c r="N45" s="61" t="e">
        <f t="shared" si="3"/>
        <v>#DIV/0!</v>
      </c>
      <c r="O45" s="62" t="e">
        <f t="shared" si="4"/>
        <v>#DIV/0!</v>
      </c>
      <c r="P45" s="61">
        <f t="shared" si="5"/>
        <v>0</v>
      </c>
      <c r="Q45" s="59">
        <f t="shared" si="6"/>
        <v>0</v>
      </c>
      <c r="R45" s="63">
        <f t="shared" si="13"/>
        <v>79.8</v>
      </c>
      <c r="S45" s="64" t="e">
        <f t="shared" si="8"/>
        <v>#DIV/0!</v>
      </c>
      <c r="T45" s="84"/>
      <c r="U45" s="84"/>
      <c r="V45" s="84"/>
      <c r="W45" s="85"/>
      <c r="X45" s="86"/>
      <c r="Y45" s="67"/>
      <c r="Z45" s="67"/>
    </row>
    <row r="46" spans="1:26" ht="14" hidden="1" outlineLevel="1" x14ac:dyDescent="0.2">
      <c r="A46" s="52"/>
      <c r="B46" s="53"/>
      <c r="C46" s="54" t="s">
        <v>117</v>
      </c>
      <c r="D46" s="87">
        <v>359.6</v>
      </c>
      <c r="E46" s="56">
        <v>10</v>
      </c>
      <c r="F46" s="56">
        <v>12</v>
      </c>
      <c r="G46" s="57">
        <f t="shared" si="0"/>
        <v>0.83333333333333337</v>
      </c>
      <c r="H46" s="58">
        <f t="shared" si="1"/>
        <v>35.96</v>
      </c>
      <c r="I46" s="272">
        <f t="shared" si="2"/>
        <v>43.152000000000001</v>
      </c>
      <c r="J46" s="87">
        <v>98.1</v>
      </c>
      <c r="K46" s="56">
        <v>44788</v>
      </c>
      <c r="L46" s="56">
        <v>4</v>
      </c>
      <c r="M46" s="88">
        <v>143.84</v>
      </c>
      <c r="N46" s="61">
        <f t="shared" si="3"/>
        <v>0.68200778642936588</v>
      </c>
      <c r="O46" s="62">
        <f t="shared" si="4"/>
        <v>1.4662589194699287</v>
      </c>
      <c r="P46" s="61">
        <f t="shared" si="5"/>
        <v>0.27280311457174633</v>
      </c>
      <c r="Q46" s="59">
        <f t="shared" si="6"/>
        <v>0.39999999999999997</v>
      </c>
      <c r="R46" s="63">
        <f t="shared" si="13"/>
        <v>215.76000000000002</v>
      </c>
      <c r="S46" s="64">
        <f t="shared" si="8"/>
        <v>24.524999999999999</v>
      </c>
      <c r="T46" s="65"/>
      <c r="U46" s="65"/>
      <c r="V46" s="65"/>
      <c r="W46" s="65"/>
      <c r="X46" s="66"/>
      <c r="Y46" s="67"/>
      <c r="Z46" s="67"/>
    </row>
    <row r="47" spans="1:26" ht="14" hidden="1" outlineLevel="1" x14ac:dyDescent="0.2">
      <c r="A47" s="52" t="str">
        <f t="shared" ref="A47:A48" si="14">IFERROR(IF(B47&gt;0,MONTH(B47)&amp;"-"&amp;YEAR(B47),B47),)</f>
        <v>12-2024</v>
      </c>
      <c r="B47" s="53">
        <v>45654</v>
      </c>
      <c r="C47" s="161" t="s">
        <v>39</v>
      </c>
      <c r="D47" s="87">
        <v>0</v>
      </c>
      <c r="E47" s="56">
        <v>0</v>
      </c>
      <c r="F47" s="56">
        <v>0</v>
      </c>
      <c r="G47" s="57" t="e">
        <f t="shared" si="0"/>
        <v>#DIV/0!</v>
      </c>
      <c r="H47" s="58" t="e">
        <f t="shared" si="1"/>
        <v>#DIV/0!</v>
      </c>
      <c r="I47" s="272" t="e">
        <f t="shared" si="2"/>
        <v>#DIV/0!</v>
      </c>
      <c r="J47" s="87">
        <v>0.62</v>
      </c>
      <c r="K47" s="56">
        <v>8458</v>
      </c>
      <c r="L47" s="56">
        <v>0</v>
      </c>
      <c r="M47" s="88">
        <v>0</v>
      </c>
      <c r="N47" s="61" t="e">
        <f t="shared" si="3"/>
        <v>#DIV/0!</v>
      </c>
      <c r="O47" s="62">
        <f t="shared" si="4"/>
        <v>0</v>
      </c>
      <c r="P47" s="61" t="e">
        <f t="shared" si="5"/>
        <v>#DIV/0!</v>
      </c>
      <c r="Q47" s="59" t="e">
        <f t="shared" si="6"/>
        <v>#DIV/0!</v>
      </c>
      <c r="R47" s="63">
        <f t="shared" si="13"/>
        <v>0</v>
      </c>
      <c r="S47" s="64" t="e">
        <f t="shared" si="8"/>
        <v>#DIV/0!</v>
      </c>
      <c r="T47" s="65"/>
      <c r="U47" s="65"/>
      <c r="V47" s="65"/>
      <c r="W47" s="65"/>
      <c r="X47" s="66"/>
      <c r="Y47" s="67"/>
      <c r="Z47" s="67"/>
    </row>
    <row r="48" spans="1:26" ht="14" collapsed="1" x14ac:dyDescent="0.2">
      <c r="A48" s="81">
        <f t="shared" si="14"/>
        <v>0</v>
      </c>
      <c r="B48" s="95" t="s">
        <v>52</v>
      </c>
      <c r="C48" s="134"/>
      <c r="D48" s="135">
        <f t="shared" ref="D48:F48" si="15">SUM(D31:D47)</f>
        <v>21475.38</v>
      </c>
      <c r="E48" s="136">
        <f t="shared" si="15"/>
        <v>129</v>
      </c>
      <c r="F48" s="136">
        <f t="shared" si="15"/>
        <v>131</v>
      </c>
      <c r="G48" s="137">
        <f t="shared" si="0"/>
        <v>0.98473282442748089</v>
      </c>
      <c r="H48" s="138">
        <f t="shared" si="1"/>
        <v>166.47581395348837</v>
      </c>
      <c r="I48" s="359">
        <f t="shared" si="2"/>
        <v>169.05683432486029</v>
      </c>
      <c r="J48" s="360">
        <f t="shared" ref="J48:M48" si="16">SUM(J31:J47)</f>
        <v>902.48</v>
      </c>
      <c r="K48" s="136">
        <f t="shared" si="16"/>
        <v>367662</v>
      </c>
      <c r="L48" s="136">
        <f t="shared" si="16"/>
        <v>22</v>
      </c>
      <c r="M48" s="135">
        <f t="shared" si="16"/>
        <v>4541.92</v>
      </c>
      <c r="N48" s="258">
        <f t="shared" si="3"/>
        <v>0.19870010920491774</v>
      </c>
      <c r="O48" s="306">
        <f t="shared" si="4"/>
        <v>5.0327098661466181</v>
      </c>
      <c r="P48" s="258">
        <f t="shared" si="5"/>
        <v>4.2023936246995394E-2</v>
      </c>
      <c r="Q48" s="139">
        <f t="shared" si="6"/>
        <v>0.2114942785645702</v>
      </c>
      <c r="R48" s="261">
        <f>SUM(R31:R47)</f>
        <v>16933.46</v>
      </c>
      <c r="S48" s="307">
        <f t="shared" si="8"/>
        <v>41.021818181818183</v>
      </c>
      <c r="T48" s="145">
        <f t="shared" ref="T48:U48" si="17">IFERROR((D48-#REF!)/D48,)</f>
        <v>0</v>
      </c>
      <c r="U48" s="145">
        <f t="shared" si="17"/>
        <v>0</v>
      </c>
      <c r="V48" s="301">
        <f>IFERROR((D48-monthly_reporting_2021!D49)/D48, )</f>
        <v>1</v>
      </c>
      <c r="W48" s="302">
        <f>IFERROR((E48-monthly_reporting_2021!E49)/E48, )</f>
        <v>1</v>
      </c>
      <c r="X48" s="67"/>
      <c r="Y48" s="67"/>
      <c r="Z48" s="67"/>
    </row>
    <row r="49" spans="1:26" ht="14" hidden="1" outlineLevel="1" x14ac:dyDescent="0.2">
      <c r="A49" s="67"/>
      <c r="B49" s="53">
        <v>45655</v>
      </c>
      <c r="C49" s="54" t="s">
        <v>107</v>
      </c>
      <c r="D49" s="55">
        <v>8188.57</v>
      </c>
      <c r="E49" s="56">
        <v>27</v>
      </c>
      <c r="F49" s="56">
        <v>28</v>
      </c>
      <c r="G49" s="57">
        <f t="shared" si="0"/>
        <v>0.9642857142857143</v>
      </c>
      <c r="H49" s="58">
        <f t="shared" si="1"/>
        <v>303.28037037037035</v>
      </c>
      <c r="I49" s="272">
        <f t="shared" si="2"/>
        <v>314.51297668038404</v>
      </c>
      <c r="J49" s="55">
        <v>129.44</v>
      </c>
      <c r="K49" s="56">
        <v>29413</v>
      </c>
      <c r="L49" s="56">
        <v>10</v>
      </c>
      <c r="M49" s="60">
        <v>1910.85</v>
      </c>
      <c r="N49" s="61">
        <f t="shared" si="3"/>
        <v>6.7739487662558551E-2</v>
      </c>
      <c r="O49" s="62">
        <f t="shared" si="4"/>
        <v>14.762438195302842</v>
      </c>
      <c r="P49" s="61">
        <f t="shared" si="5"/>
        <v>1.580739982683179E-2</v>
      </c>
      <c r="Q49" s="59">
        <f t="shared" si="6"/>
        <v>0.23335576297204519</v>
      </c>
      <c r="R49" s="63">
        <f t="shared" ref="R49:R65" si="18">D49-M49</f>
        <v>6277.7199999999993</v>
      </c>
      <c r="S49" s="64">
        <f t="shared" si="8"/>
        <v>12.943999999999999</v>
      </c>
      <c r="T49" s="65"/>
      <c r="U49" s="65"/>
      <c r="V49" s="65"/>
      <c r="W49" s="65"/>
      <c r="X49" s="66"/>
      <c r="Y49" s="67"/>
      <c r="Z49" s="67"/>
    </row>
    <row r="50" spans="1:26" ht="14" hidden="1" outlineLevel="1" x14ac:dyDescent="0.2">
      <c r="A50" s="67"/>
      <c r="B50" s="68"/>
      <c r="C50" s="54" t="s">
        <v>108</v>
      </c>
      <c r="D50" s="69">
        <v>6119.25</v>
      </c>
      <c r="E50" s="56">
        <v>47</v>
      </c>
      <c r="F50" s="56">
        <v>52</v>
      </c>
      <c r="G50" s="57">
        <f t="shared" si="0"/>
        <v>0.90384615384615385</v>
      </c>
      <c r="H50" s="58">
        <f t="shared" si="1"/>
        <v>130.19680851063831</v>
      </c>
      <c r="I50" s="272">
        <f t="shared" si="2"/>
        <v>144.04753282028068</v>
      </c>
      <c r="J50" s="69">
        <v>150.31</v>
      </c>
      <c r="K50" s="56">
        <v>24899</v>
      </c>
      <c r="L50" s="56">
        <v>2</v>
      </c>
      <c r="M50" s="70">
        <v>59.95</v>
      </c>
      <c r="N50" s="61">
        <f t="shared" si="3"/>
        <v>2.5072560467055878</v>
      </c>
      <c r="O50" s="62">
        <f t="shared" si="4"/>
        <v>0.39884239238906261</v>
      </c>
      <c r="P50" s="61">
        <f t="shared" si="5"/>
        <v>2.4563467745230216E-2</v>
      </c>
      <c r="Q50" s="59">
        <f t="shared" si="6"/>
        <v>9.7969522408791927E-3</v>
      </c>
      <c r="R50" s="71">
        <f t="shared" si="18"/>
        <v>6059.3</v>
      </c>
      <c r="S50" s="64">
        <f t="shared" si="8"/>
        <v>75.155000000000001</v>
      </c>
      <c r="T50" s="65"/>
      <c r="U50" s="65"/>
      <c r="V50" s="65"/>
      <c r="W50" s="65"/>
      <c r="X50" s="66"/>
      <c r="Y50" s="67"/>
      <c r="Z50" s="67"/>
    </row>
    <row r="51" spans="1:26" ht="14" hidden="1" outlineLevel="1" x14ac:dyDescent="0.2">
      <c r="A51" s="67"/>
      <c r="B51" s="68"/>
      <c r="C51" s="54" t="s">
        <v>109</v>
      </c>
      <c r="D51" s="93">
        <v>0</v>
      </c>
      <c r="E51" s="56">
        <v>0</v>
      </c>
      <c r="F51" s="56">
        <v>0</v>
      </c>
      <c r="G51" s="57" t="e">
        <f t="shared" si="0"/>
        <v>#DIV/0!</v>
      </c>
      <c r="H51" s="58" t="e">
        <f t="shared" si="1"/>
        <v>#DIV/0!</v>
      </c>
      <c r="I51" s="272" t="e">
        <f t="shared" si="2"/>
        <v>#DIV/0!</v>
      </c>
      <c r="J51" s="93">
        <v>0</v>
      </c>
      <c r="K51" s="56">
        <v>0</v>
      </c>
      <c r="L51" s="56">
        <v>0</v>
      </c>
      <c r="M51" s="94">
        <v>0</v>
      </c>
      <c r="N51" s="61" t="e">
        <f t="shared" si="3"/>
        <v>#DIV/0!</v>
      </c>
      <c r="O51" s="62" t="e">
        <f t="shared" si="4"/>
        <v>#DIV/0!</v>
      </c>
      <c r="P51" s="61" t="e">
        <f t="shared" si="5"/>
        <v>#DIV/0!</v>
      </c>
      <c r="Q51" s="59" t="e">
        <f t="shared" si="6"/>
        <v>#DIV/0!</v>
      </c>
      <c r="R51" s="361">
        <f t="shared" si="18"/>
        <v>0</v>
      </c>
      <c r="S51" s="64" t="e">
        <f t="shared" si="8"/>
        <v>#DIV/0!</v>
      </c>
      <c r="T51" s="65"/>
      <c r="U51" s="65"/>
      <c r="V51" s="65"/>
      <c r="W51" s="65"/>
      <c r="X51" s="66"/>
      <c r="Y51" s="67"/>
      <c r="Z51" s="67"/>
    </row>
    <row r="52" spans="1:26" ht="14" hidden="1" outlineLevel="1" x14ac:dyDescent="0.2">
      <c r="A52" s="67"/>
      <c r="B52" s="68"/>
      <c r="C52" s="54" t="s">
        <v>33</v>
      </c>
      <c r="D52" s="93">
        <v>0</v>
      </c>
      <c r="E52" s="56">
        <v>0</v>
      </c>
      <c r="F52" s="56">
        <v>0</v>
      </c>
      <c r="G52" s="57" t="e">
        <f t="shared" si="0"/>
        <v>#DIV/0!</v>
      </c>
      <c r="H52" s="58" t="e">
        <f t="shared" si="1"/>
        <v>#DIV/0!</v>
      </c>
      <c r="I52" s="272" t="e">
        <f t="shared" si="2"/>
        <v>#DIV/0!</v>
      </c>
      <c r="J52" s="93">
        <v>0</v>
      </c>
      <c r="K52" s="56">
        <v>0</v>
      </c>
      <c r="L52" s="56">
        <v>0</v>
      </c>
      <c r="M52" s="94">
        <v>0</v>
      </c>
      <c r="N52" s="61" t="e">
        <f t="shared" si="3"/>
        <v>#DIV/0!</v>
      </c>
      <c r="O52" s="62" t="e">
        <f t="shared" si="4"/>
        <v>#DIV/0!</v>
      </c>
      <c r="P52" s="61" t="e">
        <f t="shared" si="5"/>
        <v>#DIV/0!</v>
      </c>
      <c r="Q52" s="59" t="e">
        <f t="shared" si="6"/>
        <v>#DIV/0!</v>
      </c>
      <c r="R52" s="361">
        <f t="shared" si="18"/>
        <v>0</v>
      </c>
      <c r="S52" s="64" t="e">
        <f t="shared" si="8"/>
        <v>#DIV/0!</v>
      </c>
      <c r="T52" s="65"/>
      <c r="U52" s="65"/>
      <c r="V52" s="65"/>
      <c r="W52" s="65"/>
      <c r="X52" s="66"/>
      <c r="Y52" s="67"/>
      <c r="Z52" s="67"/>
    </row>
    <row r="53" spans="1:26" ht="14" hidden="1" outlineLevel="1" x14ac:dyDescent="0.2">
      <c r="A53" s="67"/>
      <c r="B53" s="68"/>
      <c r="C53" s="54" t="s">
        <v>37</v>
      </c>
      <c r="D53" s="344">
        <v>39</v>
      </c>
      <c r="E53" s="56">
        <v>1</v>
      </c>
      <c r="F53" s="56">
        <v>1</v>
      </c>
      <c r="G53" s="57">
        <f t="shared" si="0"/>
        <v>1</v>
      </c>
      <c r="H53" s="58">
        <f t="shared" si="1"/>
        <v>39</v>
      </c>
      <c r="I53" s="272">
        <f t="shared" si="2"/>
        <v>39</v>
      </c>
      <c r="J53" s="344">
        <v>0</v>
      </c>
      <c r="K53" s="56">
        <v>0</v>
      </c>
      <c r="L53" s="56">
        <v>0</v>
      </c>
      <c r="M53" s="344">
        <v>0</v>
      </c>
      <c r="N53" s="61" t="e">
        <f t="shared" si="3"/>
        <v>#DIV/0!</v>
      </c>
      <c r="O53" s="62" t="e">
        <f t="shared" si="4"/>
        <v>#DIV/0!</v>
      </c>
      <c r="P53" s="61">
        <f t="shared" si="5"/>
        <v>0</v>
      </c>
      <c r="Q53" s="59">
        <f t="shared" si="6"/>
        <v>0</v>
      </c>
      <c r="R53" s="361">
        <f t="shared" si="18"/>
        <v>39</v>
      </c>
      <c r="S53" s="64" t="e">
        <f t="shared" si="8"/>
        <v>#DIV/0!</v>
      </c>
      <c r="T53" s="65"/>
      <c r="U53" s="65"/>
      <c r="V53" s="65"/>
      <c r="W53" s="65"/>
      <c r="X53" s="66"/>
      <c r="Y53" s="67"/>
      <c r="Z53" s="67"/>
    </row>
    <row r="54" spans="1:26" ht="14" hidden="1" outlineLevel="1" x14ac:dyDescent="0.2">
      <c r="A54" s="67"/>
      <c r="B54" s="68"/>
      <c r="C54" s="54" t="s">
        <v>110</v>
      </c>
      <c r="D54" s="362">
        <v>0</v>
      </c>
      <c r="E54" s="56">
        <v>0</v>
      </c>
      <c r="F54" s="56">
        <v>0</v>
      </c>
      <c r="G54" s="57" t="e">
        <f t="shared" si="0"/>
        <v>#DIV/0!</v>
      </c>
      <c r="H54" s="58" t="e">
        <f t="shared" si="1"/>
        <v>#DIV/0!</v>
      </c>
      <c r="I54" s="272" t="e">
        <f t="shared" si="2"/>
        <v>#DIV/0!</v>
      </c>
      <c r="J54" s="362">
        <v>63.85</v>
      </c>
      <c r="K54" s="56">
        <v>9126</v>
      </c>
      <c r="L54" s="56">
        <v>0</v>
      </c>
      <c r="M54" s="363">
        <v>0</v>
      </c>
      <c r="N54" s="61" t="e">
        <f t="shared" si="3"/>
        <v>#DIV/0!</v>
      </c>
      <c r="O54" s="62">
        <f t="shared" si="4"/>
        <v>0</v>
      </c>
      <c r="P54" s="61" t="e">
        <f t="shared" si="5"/>
        <v>#DIV/0!</v>
      </c>
      <c r="Q54" s="59" t="e">
        <f t="shared" si="6"/>
        <v>#DIV/0!</v>
      </c>
      <c r="R54" s="364">
        <f t="shared" si="18"/>
        <v>0</v>
      </c>
      <c r="S54" s="64" t="e">
        <f t="shared" si="8"/>
        <v>#DIV/0!</v>
      </c>
      <c r="T54" s="65"/>
      <c r="U54" s="65"/>
      <c r="V54" s="65"/>
      <c r="W54" s="65"/>
      <c r="X54" s="66"/>
      <c r="Y54" s="67"/>
      <c r="Z54" s="67"/>
    </row>
    <row r="55" spans="1:26" ht="14" hidden="1" outlineLevel="1" x14ac:dyDescent="0.2">
      <c r="A55" s="67"/>
      <c r="B55" s="68"/>
      <c r="C55" s="54" t="s">
        <v>35</v>
      </c>
      <c r="D55" s="93">
        <v>559.6</v>
      </c>
      <c r="E55" s="56">
        <v>8</v>
      </c>
      <c r="F55" s="56">
        <v>8</v>
      </c>
      <c r="G55" s="57">
        <f t="shared" si="0"/>
        <v>1</v>
      </c>
      <c r="H55" s="58">
        <f t="shared" si="1"/>
        <v>69.95</v>
      </c>
      <c r="I55" s="272">
        <f t="shared" si="2"/>
        <v>69.95</v>
      </c>
      <c r="J55" s="93">
        <v>109.95</v>
      </c>
      <c r="K55" s="56">
        <v>4948</v>
      </c>
      <c r="L55" s="56">
        <v>2</v>
      </c>
      <c r="M55" s="94">
        <v>139.9</v>
      </c>
      <c r="N55" s="61">
        <f t="shared" si="3"/>
        <v>0.78591851322373119</v>
      </c>
      <c r="O55" s="62">
        <f t="shared" si="4"/>
        <v>1.2723965438835834</v>
      </c>
      <c r="P55" s="61">
        <f t="shared" si="5"/>
        <v>0.1964796283059328</v>
      </c>
      <c r="Q55" s="59">
        <f t="shared" si="6"/>
        <v>0.25</v>
      </c>
      <c r="R55" s="361">
        <f t="shared" si="18"/>
        <v>419.70000000000005</v>
      </c>
      <c r="S55" s="64">
        <f t="shared" si="8"/>
        <v>54.975000000000001</v>
      </c>
      <c r="T55" s="65"/>
      <c r="U55" s="65"/>
      <c r="V55" s="65"/>
      <c r="W55" s="65"/>
      <c r="X55" s="66"/>
      <c r="Y55" s="67"/>
      <c r="Z55" s="67"/>
    </row>
    <row r="56" spans="1:26" ht="14" hidden="1" outlineLevel="1" x14ac:dyDescent="0.2">
      <c r="A56" s="67"/>
      <c r="B56" s="53" t="s">
        <v>111</v>
      </c>
      <c r="C56" s="54" t="s">
        <v>112</v>
      </c>
      <c r="D56" s="365">
        <v>787.34</v>
      </c>
      <c r="E56" s="56">
        <v>15</v>
      </c>
      <c r="F56" s="56">
        <v>17</v>
      </c>
      <c r="G56" s="57">
        <f t="shared" si="0"/>
        <v>0.88235294117647056</v>
      </c>
      <c r="H56" s="58">
        <f t="shared" si="1"/>
        <v>52.489333333333335</v>
      </c>
      <c r="I56" s="272">
        <f t="shared" si="2"/>
        <v>59.487911111111117</v>
      </c>
      <c r="J56" s="365">
        <v>181.4</v>
      </c>
      <c r="K56" s="56">
        <v>21748</v>
      </c>
      <c r="L56" s="56">
        <v>4</v>
      </c>
      <c r="M56" s="366">
        <v>86.24</v>
      </c>
      <c r="N56" s="61">
        <f t="shared" si="3"/>
        <v>2.1034322820037108</v>
      </c>
      <c r="O56" s="62">
        <f t="shared" si="4"/>
        <v>0.47541345093715542</v>
      </c>
      <c r="P56" s="61">
        <f t="shared" si="5"/>
        <v>0.23039601696852693</v>
      </c>
      <c r="Q56" s="59">
        <f t="shared" si="6"/>
        <v>0.1095333655091828</v>
      </c>
      <c r="R56" s="367">
        <f t="shared" si="18"/>
        <v>701.1</v>
      </c>
      <c r="S56" s="64">
        <f t="shared" si="8"/>
        <v>45.35</v>
      </c>
      <c r="T56" s="65"/>
      <c r="U56" s="65"/>
      <c r="V56" s="65"/>
      <c r="W56" s="65"/>
      <c r="X56" s="66"/>
      <c r="Y56" s="67"/>
      <c r="Z56" s="67"/>
    </row>
    <row r="57" spans="1:26" ht="14" hidden="1" outlineLevel="1" x14ac:dyDescent="0.2">
      <c r="A57" s="67"/>
      <c r="B57" s="68"/>
      <c r="C57" s="54" t="s">
        <v>113</v>
      </c>
      <c r="D57" s="368">
        <v>0</v>
      </c>
      <c r="E57" s="56">
        <v>0</v>
      </c>
      <c r="F57" s="56">
        <v>0</v>
      </c>
      <c r="G57" s="57" t="e">
        <f t="shared" si="0"/>
        <v>#DIV/0!</v>
      </c>
      <c r="H57" s="58" t="e">
        <f t="shared" si="1"/>
        <v>#DIV/0!</v>
      </c>
      <c r="I57" s="272" t="e">
        <f t="shared" si="2"/>
        <v>#DIV/0!</v>
      </c>
      <c r="J57" s="368">
        <v>110.73</v>
      </c>
      <c r="K57" s="56">
        <v>148952</v>
      </c>
      <c r="L57" s="56">
        <v>0</v>
      </c>
      <c r="M57" s="369">
        <v>0</v>
      </c>
      <c r="N57" s="61" t="e">
        <f t="shared" si="3"/>
        <v>#DIV/0!</v>
      </c>
      <c r="O57" s="62">
        <f t="shared" si="4"/>
        <v>0</v>
      </c>
      <c r="P57" s="61" t="e">
        <f t="shared" si="5"/>
        <v>#DIV/0!</v>
      </c>
      <c r="Q57" s="59" t="e">
        <f t="shared" si="6"/>
        <v>#DIV/0!</v>
      </c>
      <c r="R57" s="370">
        <f t="shared" si="18"/>
        <v>0</v>
      </c>
      <c r="S57" s="64" t="e">
        <f t="shared" si="8"/>
        <v>#DIV/0!</v>
      </c>
      <c r="T57" s="65"/>
      <c r="U57" s="65"/>
      <c r="V57" s="65"/>
      <c r="W57" s="65"/>
      <c r="X57" s="66"/>
      <c r="Y57" s="67"/>
      <c r="Z57" s="67"/>
    </row>
    <row r="58" spans="1:26" ht="14" hidden="1" outlineLevel="1" x14ac:dyDescent="0.2">
      <c r="A58" s="67"/>
      <c r="B58" s="68"/>
      <c r="C58" s="54" t="s">
        <v>38</v>
      </c>
      <c r="D58" s="371">
        <v>219.8</v>
      </c>
      <c r="E58" s="56">
        <v>4</v>
      </c>
      <c r="F58" s="56">
        <v>4</v>
      </c>
      <c r="G58" s="57">
        <f t="shared" si="0"/>
        <v>1</v>
      </c>
      <c r="H58" s="58">
        <f t="shared" si="1"/>
        <v>54.95</v>
      </c>
      <c r="I58" s="272">
        <f t="shared" si="2"/>
        <v>54.95</v>
      </c>
      <c r="J58" s="371">
        <v>0</v>
      </c>
      <c r="K58" s="56">
        <v>0</v>
      </c>
      <c r="L58" s="56">
        <v>0</v>
      </c>
      <c r="M58" s="372">
        <v>0</v>
      </c>
      <c r="N58" s="61" t="e">
        <f t="shared" si="3"/>
        <v>#DIV/0!</v>
      </c>
      <c r="O58" s="62" t="e">
        <f t="shared" si="4"/>
        <v>#DIV/0!</v>
      </c>
      <c r="P58" s="61">
        <f t="shared" si="5"/>
        <v>0</v>
      </c>
      <c r="Q58" s="59">
        <f t="shared" si="6"/>
        <v>0</v>
      </c>
      <c r="R58" s="373">
        <f t="shared" si="18"/>
        <v>219.8</v>
      </c>
      <c r="S58" s="64" t="e">
        <f t="shared" si="8"/>
        <v>#DIV/0!</v>
      </c>
      <c r="T58" s="65"/>
      <c r="U58" s="65"/>
      <c r="V58" s="65"/>
      <c r="W58" s="65"/>
      <c r="X58" s="66"/>
      <c r="Y58" s="67"/>
      <c r="Z58" s="67"/>
    </row>
    <row r="59" spans="1:26" ht="14" hidden="1" outlineLevel="1" x14ac:dyDescent="0.2">
      <c r="A59" s="67"/>
      <c r="B59" s="68"/>
      <c r="C59" s="54" t="s">
        <v>36</v>
      </c>
      <c r="D59" s="72">
        <v>2148.25</v>
      </c>
      <c r="E59" s="56">
        <v>30</v>
      </c>
      <c r="F59" s="56">
        <v>29</v>
      </c>
      <c r="G59" s="57">
        <f t="shared" si="0"/>
        <v>1.0344827586206897</v>
      </c>
      <c r="H59" s="58">
        <f t="shared" si="1"/>
        <v>71.608333333333334</v>
      </c>
      <c r="I59" s="272">
        <f t="shared" si="2"/>
        <v>69.221388888888882</v>
      </c>
      <c r="J59" s="72">
        <v>95.12</v>
      </c>
      <c r="K59" s="56">
        <v>24865</v>
      </c>
      <c r="L59" s="56">
        <v>5</v>
      </c>
      <c r="M59" s="73">
        <v>381.85</v>
      </c>
      <c r="N59" s="61">
        <f t="shared" si="3"/>
        <v>0.2491030509362315</v>
      </c>
      <c r="O59" s="62">
        <f t="shared" si="4"/>
        <v>4.0144028595458368</v>
      </c>
      <c r="P59" s="61">
        <f t="shared" si="5"/>
        <v>4.42779006167811E-2</v>
      </c>
      <c r="Q59" s="59">
        <f t="shared" si="6"/>
        <v>0.17774933085069244</v>
      </c>
      <c r="R59" s="74">
        <f t="shared" si="18"/>
        <v>1766.4</v>
      </c>
      <c r="S59" s="64">
        <f t="shared" si="8"/>
        <v>19.024000000000001</v>
      </c>
      <c r="T59" s="65"/>
      <c r="U59" s="65"/>
      <c r="V59" s="65"/>
      <c r="W59" s="65"/>
      <c r="X59" s="66"/>
      <c r="Y59" s="67"/>
      <c r="Z59" s="67"/>
    </row>
    <row r="60" spans="1:26" ht="14" hidden="1" outlineLevel="1" x14ac:dyDescent="0.2">
      <c r="A60" s="67"/>
      <c r="B60" s="68"/>
      <c r="C60" s="54" t="s">
        <v>114</v>
      </c>
      <c r="D60" s="93">
        <v>59.97</v>
      </c>
      <c r="E60" s="56">
        <v>3</v>
      </c>
      <c r="F60" s="56">
        <v>2</v>
      </c>
      <c r="G60" s="57">
        <f t="shared" si="0"/>
        <v>1.5</v>
      </c>
      <c r="H60" s="58">
        <f t="shared" si="1"/>
        <v>19.989999999999998</v>
      </c>
      <c r="I60" s="272">
        <f t="shared" si="2"/>
        <v>13.326666666666666</v>
      </c>
      <c r="J60" s="93">
        <v>23.38</v>
      </c>
      <c r="K60" s="56">
        <v>15937</v>
      </c>
      <c r="L60" s="56">
        <v>4</v>
      </c>
      <c r="M60" s="94">
        <v>59.97</v>
      </c>
      <c r="N60" s="61">
        <f t="shared" si="3"/>
        <v>0.38986159746539933</v>
      </c>
      <c r="O60" s="62">
        <f t="shared" si="4"/>
        <v>2.5650128314798972</v>
      </c>
      <c r="P60" s="61">
        <f t="shared" si="5"/>
        <v>0.38986159746539933</v>
      </c>
      <c r="Q60" s="59">
        <f t="shared" si="6"/>
        <v>1</v>
      </c>
      <c r="R60" s="361">
        <f t="shared" si="18"/>
        <v>0</v>
      </c>
      <c r="S60" s="64">
        <f t="shared" si="8"/>
        <v>5.8449999999999998</v>
      </c>
      <c r="T60" s="65"/>
      <c r="U60" s="65"/>
      <c r="V60" s="65"/>
      <c r="W60" s="65"/>
      <c r="X60" s="66"/>
      <c r="Y60" s="67"/>
      <c r="Z60" s="67"/>
    </row>
    <row r="61" spans="1:26" ht="14" hidden="1" outlineLevel="1" x14ac:dyDescent="0.2">
      <c r="A61" s="67"/>
      <c r="B61" s="68"/>
      <c r="C61" s="54" t="s">
        <v>115</v>
      </c>
      <c r="D61" s="75">
        <v>195</v>
      </c>
      <c r="E61" s="56">
        <v>1</v>
      </c>
      <c r="F61" s="56">
        <v>1</v>
      </c>
      <c r="G61" s="57">
        <f t="shared" si="0"/>
        <v>1</v>
      </c>
      <c r="H61" s="58">
        <f t="shared" si="1"/>
        <v>195</v>
      </c>
      <c r="I61" s="272">
        <f t="shared" si="2"/>
        <v>195</v>
      </c>
      <c r="J61" s="75">
        <v>27.6</v>
      </c>
      <c r="K61" s="56">
        <v>25799</v>
      </c>
      <c r="L61" s="56">
        <v>0</v>
      </c>
      <c r="M61" s="76">
        <v>0</v>
      </c>
      <c r="N61" s="61" t="e">
        <f t="shared" si="3"/>
        <v>#DIV/0!</v>
      </c>
      <c r="O61" s="62">
        <f t="shared" si="4"/>
        <v>0</v>
      </c>
      <c r="P61" s="61">
        <f t="shared" si="5"/>
        <v>0.14153846153846156</v>
      </c>
      <c r="Q61" s="59">
        <f t="shared" si="6"/>
        <v>0</v>
      </c>
      <c r="R61" s="77">
        <f t="shared" si="18"/>
        <v>195</v>
      </c>
      <c r="S61" s="64" t="e">
        <f t="shared" si="8"/>
        <v>#DIV/0!</v>
      </c>
      <c r="T61" s="65"/>
      <c r="U61" s="65"/>
      <c r="V61" s="65"/>
      <c r="W61" s="65"/>
      <c r="X61" s="66"/>
      <c r="Y61" s="67"/>
      <c r="Z61" s="67"/>
    </row>
    <row r="62" spans="1:26" ht="14" hidden="1" outlineLevel="1" x14ac:dyDescent="0.2">
      <c r="A62" s="67"/>
      <c r="B62" s="68"/>
      <c r="C62" s="54" t="s">
        <v>45</v>
      </c>
      <c r="D62" s="78">
        <v>59.95</v>
      </c>
      <c r="E62" s="56">
        <v>1</v>
      </c>
      <c r="F62" s="56">
        <v>1</v>
      </c>
      <c r="G62" s="57">
        <f t="shared" si="0"/>
        <v>1</v>
      </c>
      <c r="H62" s="58">
        <f t="shared" si="1"/>
        <v>59.95</v>
      </c>
      <c r="I62" s="272">
        <f t="shared" si="2"/>
        <v>59.95</v>
      </c>
      <c r="J62" s="78">
        <v>4.8099999999999996</v>
      </c>
      <c r="K62" s="56">
        <v>3791</v>
      </c>
      <c r="L62" s="56">
        <v>0</v>
      </c>
      <c r="M62" s="79">
        <v>0</v>
      </c>
      <c r="N62" s="61" t="e">
        <f t="shared" si="3"/>
        <v>#DIV/0!</v>
      </c>
      <c r="O62" s="62">
        <f t="shared" si="4"/>
        <v>0</v>
      </c>
      <c r="P62" s="61">
        <f t="shared" si="5"/>
        <v>8.023352793994995E-2</v>
      </c>
      <c r="Q62" s="59">
        <f t="shared" si="6"/>
        <v>0</v>
      </c>
      <c r="R62" s="80">
        <f t="shared" si="18"/>
        <v>59.95</v>
      </c>
      <c r="S62" s="64" t="e">
        <f t="shared" si="8"/>
        <v>#DIV/0!</v>
      </c>
      <c r="T62" s="65"/>
      <c r="U62" s="65"/>
      <c r="V62" s="65"/>
      <c r="W62" s="65"/>
      <c r="X62" s="66"/>
      <c r="Y62" s="67"/>
      <c r="Z62" s="67"/>
    </row>
    <row r="63" spans="1:26" ht="14" hidden="1" outlineLevel="1" x14ac:dyDescent="0.2">
      <c r="A63" s="81"/>
      <c r="B63" s="68"/>
      <c r="C63" s="83" t="s">
        <v>116</v>
      </c>
      <c r="D63" s="55">
        <v>679.4</v>
      </c>
      <c r="E63" s="56">
        <v>12</v>
      </c>
      <c r="F63" s="56">
        <v>9</v>
      </c>
      <c r="G63" s="57">
        <f t="shared" si="0"/>
        <v>1.3333333333333333</v>
      </c>
      <c r="H63" s="58">
        <f t="shared" si="1"/>
        <v>56.616666666666667</v>
      </c>
      <c r="I63" s="272">
        <f t="shared" si="2"/>
        <v>42.462500000000006</v>
      </c>
      <c r="J63" s="55">
        <v>0</v>
      </c>
      <c r="K63" s="56">
        <v>0</v>
      </c>
      <c r="L63" s="56">
        <v>0</v>
      </c>
      <c r="M63" s="60">
        <v>0</v>
      </c>
      <c r="N63" s="61" t="e">
        <f t="shared" si="3"/>
        <v>#DIV/0!</v>
      </c>
      <c r="O63" s="62" t="e">
        <f t="shared" si="4"/>
        <v>#DIV/0!</v>
      </c>
      <c r="P63" s="61">
        <f t="shared" si="5"/>
        <v>0</v>
      </c>
      <c r="Q63" s="59">
        <f t="shared" si="6"/>
        <v>0</v>
      </c>
      <c r="R63" s="63">
        <f t="shared" si="18"/>
        <v>679.4</v>
      </c>
      <c r="S63" s="64" t="e">
        <f t="shared" si="8"/>
        <v>#DIV/0!</v>
      </c>
      <c r="T63" s="84"/>
      <c r="U63" s="84"/>
      <c r="V63" s="84"/>
      <c r="W63" s="85"/>
      <c r="X63" s="86"/>
      <c r="Y63" s="67"/>
      <c r="Z63" s="67"/>
    </row>
    <row r="64" spans="1:26" ht="14" hidden="1" outlineLevel="1" x14ac:dyDescent="0.2">
      <c r="A64" s="52"/>
      <c r="B64" s="53"/>
      <c r="C64" s="54" t="s">
        <v>117</v>
      </c>
      <c r="D64" s="87">
        <v>303.85000000000002</v>
      </c>
      <c r="E64" s="56">
        <v>8</v>
      </c>
      <c r="F64" s="56">
        <v>15</v>
      </c>
      <c r="G64" s="57">
        <f t="shared" si="0"/>
        <v>0.53333333333333333</v>
      </c>
      <c r="H64" s="58">
        <f t="shared" si="1"/>
        <v>37.981250000000003</v>
      </c>
      <c r="I64" s="272">
        <f t="shared" si="2"/>
        <v>71.21484375</v>
      </c>
      <c r="J64" s="87">
        <v>128.01</v>
      </c>
      <c r="K64" s="56">
        <v>45345</v>
      </c>
      <c r="L64" s="56">
        <v>8</v>
      </c>
      <c r="M64" s="88">
        <v>251.72</v>
      </c>
      <c r="N64" s="61">
        <f t="shared" si="3"/>
        <v>0.50854123629429526</v>
      </c>
      <c r="O64" s="62">
        <f t="shared" si="4"/>
        <v>1.966408874306695</v>
      </c>
      <c r="P64" s="61">
        <f t="shared" si="5"/>
        <v>0.42129340134934995</v>
      </c>
      <c r="Q64" s="59">
        <f t="shared" si="6"/>
        <v>0.82843508310021385</v>
      </c>
      <c r="R64" s="63">
        <f t="shared" si="18"/>
        <v>52.130000000000024</v>
      </c>
      <c r="S64" s="64">
        <f t="shared" si="8"/>
        <v>16.001249999999999</v>
      </c>
      <c r="T64" s="65"/>
      <c r="U64" s="65"/>
      <c r="V64" s="65"/>
      <c r="W64" s="65"/>
      <c r="X64" s="66"/>
      <c r="Y64" s="67"/>
      <c r="Z64" s="67"/>
    </row>
    <row r="65" spans="1:26" ht="14" hidden="1" outlineLevel="1" x14ac:dyDescent="0.2">
      <c r="A65" s="52" t="str">
        <f t="shared" ref="A65:A66" si="19">IFERROR(IF(B65&gt;0,MONTH(B65)&amp;"-"&amp;YEAR(B65),B65),)</f>
        <v>1-2025</v>
      </c>
      <c r="B65" s="53">
        <v>45661</v>
      </c>
      <c r="C65" s="161" t="s">
        <v>39</v>
      </c>
      <c r="D65" s="87">
        <v>156.76</v>
      </c>
      <c r="E65" s="56">
        <v>1</v>
      </c>
      <c r="F65" s="56">
        <v>1</v>
      </c>
      <c r="G65" s="57">
        <f t="shared" si="0"/>
        <v>1</v>
      </c>
      <c r="H65" s="58">
        <f t="shared" si="1"/>
        <v>156.76</v>
      </c>
      <c r="I65" s="272">
        <f t="shared" si="2"/>
        <v>156.76</v>
      </c>
      <c r="J65" s="87">
        <v>2.2799999999999998</v>
      </c>
      <c r="K65" s="56">
        <v>7662</v>
      </c>
      <c r="L65" s="56">
        <v>0</v>
      </c>
      <c r="M65" s="88">
        <v>0</v>
      </c>
      <c r="N65" s="61" t="e">
        <f t="shared" si="3"/>
        <v>#DIV/0!</v>
      </c>
      <c r="O65" s="62">
        <f t="shared" si="4"/>
        <v>0</v>
      </c>
      <c r="P65" s="61">
        <f t="shared" si="5"/>
        <v>1.4544526664965552E-2</v>
      </c>
      <c r="Q65" s="59">
        <f t="shared" si="6"/>
        <v>0</v>
      </c>
      <c r="R65" s="63">
        <f t="shared" si="18"/>
        <v>156.76</v>
      </c>
      <c r="S65" s="64" t="e">
        <f t="shared" si="8"/>
        <v>#DIV/0!</v>
      </c>
      <c r="T65" s="65"/>
      <c r="U65" s="65"/>
      <c r="V65" s="65"/>
      <c r="W65" s="65"/>
      <c r="X65" s="66"/>
      <c r="Y65" s="67"/>
      <c r="Z65" s="67"/>
    </row>
    <row r="66" spans="1:26" ht="14" collapsed="1" x14ac:dyDescent="0.2">
      <c r="A66" s="81">
        <f t="shared" si="19"/>
        <v>0</v>
      </c>
      <c r="B66" s="95" t="s">
        <v>53</v>
      </c>
      <c r="C66" s="134"/>
      <c r="D66" s="135">
        <f t="shared" ref="D66:F66" si="20">SUM(D49:D65)</f>
        <v>19516.739999999998</v>
      </c>
      <c r="E66" s="136">
        <f t="shared" si="20"/>
        <v>158</v>
      </c>
      <c r="F66" s="136">
        <f t="shared" si="20"/>
        <v>168</v>
      </c>
      <c r="G66" s="137">
        <f t="shared" si="0"/>
        <v>0.94047619047619047</v>
      </c>
      <c r="H66" s="138">
        <f t="shared" si="1"/>
        <v>123.52367088607593</v>
      </c>
      <c r="I66" s="359">
        <f t="shared" si="2"/>
        <v>131.34162473962505</v>
      </c>
      <c r="J66" s="360">
        <f t="shared" ref="J66:M66" si="21">SUM(J49:J65)</f>
        <v>1026.8799999999999</v>
      </c>
      <c r="K66" s="136">
        <f t="shared" si="21"/>
        <v>362485</v>
      </c>
      <c r="L66" s="136">
        <f t="shared" si="21"/>
        <v>35</v>
      </c>
      <c r="M66" s="135">
        <f t="shared" si="21"/>
        <v>2890.4799999999991</v>
      </c>
      <c r="N66" s="258">
        <f t="shared" si="3"/>
        <v>0.35526279372284197</v>
      </c>
      <c r="O66" s="306">
        <f t="shared" si="4"/>
        <v>2.814817700218136</v>
      </c>
      <c r="P66" s="258">
        <f t="shared" si="5"/>
        <v>5.2615344570865828E-2</v>
      </c>
      <c r="Q66" s="139">
        <f t="shared" si="6"/>
        <v>0.14810260320114935</v>
      </c>
      <c r="R66" s="261">
        <f>SUM(R49:R65)</f>
        <v>16626.260000000002</v>
      </c>
      <c r="S66" s="307">
        <f t="shared" si="8"/>
        <v>29.339428571428567</v>
      </c>
      <c r="T66" s="145">
        <f t="shared" ref="T66:U66" si="22">IFERROR((D66-#REF!)/D66,)</f>
        <v>0</v>
      </c>
      <c r="U66" s="145">
        <f t="shared" si="22"/>
        <v>0</v>
      </c>
      <c r="V66" s="301">
        <f>IFERROR((D66-monthly_reporting_2021!D49)/D66, )</f>
        <v>1</v>
      </c>
      <c r="W66" s="302">
        <f>IFERROR((E66-monthly_reporting_2021!E49)/E66, )</f>
        <v>1</v>
      </c>
      <c r="X66" s="67"/>
      <c r="Y66" s="67"/>
      <c r="Z66" s="67"/>
    </row>
    <row r="67" spans="1:26" ht="14" hidden="1" outlineLevel="1" x14ac:dyDescent="0.2">
      <c r="A67" s="67"/>
      <c r="B67" s="53">
        <v>45662</v>
      </c>
      <c r="C67" s="54" t="s">
        <v>107</v>
      </c>
      <c r="D67" s="55">
        <v>7753.96</v>
      </c>
      <c r="E67" s="56">
        <v>24</v>
      </c>
      <c r="F67" s="56">
        <v>26</v>
      </c>
      <c r="G67" s="57">
        <f t="shared" si="0"/>
        <v>0.92307692307692313</v>
      </c>
      <c r="H67" s="58">
        <f t="shared" si="1"/>
        <v>323.08166666666665</v>
      </c>
      <c r="I67" s="272">
        <f t="shared" si="2"/>
        <v>350.00513888888884</v>
      </c>
      <c r="J67" s="374">
        <v>169.02</v>
      </c>
      <c r="K67" s="56">
        <v>44579</v>
      </c>
      <c r="L67" s="56">
        <v>16</v>
      </c>
      <c r="M67" s="60">
        <v>933.8</v>
      </c>
      <c r="N67" s="61">
        <f t="shared" si="3"/>
        <v>0.18100235596487471</v>
      </c>
      <c r="O67" s="62">
        <f t="shared" si="4"/>
        <v>5.5247899656845334</v>
      </c>
      <c r="P67" s="61">
        <f t="shared" si="5"/>
        <v>2.1797894237267152E-2</v>
      </c>
      <c r="Q67" s="59">
        <f t="shared" si="6"/>
        <v>0.12042878735510629</v>
      </c>
      <c r="R67" s="63">
        <f t="shared" ref="R67:R83" si="23">D67-M67</f>
        <v>6820.16</v>
      </c>
      <c r="S67" s="64">
        <f t="shared" si="8"/>
        <v>10.563750000000001</v>
      </c>
      <c r="T67" s="65"/>
      <c r="U67" s="65"/>
      <c r="V67" s="65"/>
      <c r="W67" s="65"/>
      <c r="X67" s="66"/>
      <c r="Y67" s="67"/>
      <c r="Z67" s="67"/>
    </row>
    <row r="68" spans="1:26" ht="14" hidden="1" outlineLevel="1" x14ac:dyDescent="0.2">
      <c r="A68" s="67"/>
      <c r="B68" s="68"/>
      <c r="C68" s="54" t="s">
        <v>108</v>
      </c>
      <c r="D68" s="69">
        <v>1654.48</v>
      </c>
      <c r="E68" s="56">
        <v>21</v>
      </c>
      <c r="F68" s="56">
        <v>27</v>
      </c>
      <c r="G68" s="57">
        <f t="shared" si="0"/>
        <v>0.77777777777777779</v>
      </c>
      <c r="H68" s="58">
        <f t="shared" si="1"/>
        <v>78.784761904761908</v>
      </c>
      <c r="I68" s="272">
        <f t="shared" si="2"/>
        <v>101.29469387755103</v>
      </c>
      <c r="J68" s="69">
        <v>104.29</v>
      </c>
      <c r="K68" s="56">
        <v>25301</v>
      </c>
      <c r="L68" s="56">
        <v>4</v>
      </c>
      <c r="M68" s="70">
        <v>951.9</v>
      </c>
      <c r="N68" s="61">
        <f t="shared" si="3"/>
        <v>0.10955982771299508</v>
      </c>
      <c r="O68" s="62">
        <f t="shared" si="4"/>
        <v>9.1274331191868825</v>
      </c>
      <c r="P68" s="61">
        <f t="shared" si="5"/>
        <v>6.3034911271215133E-2</v>
      </c>
      <c r="Q68" s="59">
        <f t="shared" si="6"/>
        <v>0.57534693680189541</v>
      </c>
      <c r="R68" s="71">
        <f t="shared" si="23"/>
        <v>702.58</v>
      </c>
      <c r="S68" s="64">
        <f t="shared" si="8"/>
        <v>26.072500000000002</v>
      </c>
      <c r="T68" s="65"/>
      <c r="U68" s="65"/>
      <c r="V68" s="65"/>
      <c r="W68" s="65"/>
      <c r="X68" s="66"/>
      <c r="Y68" s="67"/>
      <c r="Z68" s="67"/>
    </row>
    <row r="69" spans="1:26" ht="14" hidden="1" outlineLevel="1" x14ac:dyDescent="0.2">
      <c r="A69" s="67"/>
      <c r="B69" s="68"/>
      <c r="C69" s="54" t="s">
        <v>109</v>
      </c>
      <c r="D69" s="93">
        <v>0</v>
      </c>
      <c r="E69" s="56">
        <v>0</v>
      </c>
      <c r="F69" s="56">
        <v>0</v>
      </c>
      <c r="G69" s="57" t="e">
        <f t="shared" si="0"/>
        <v>#DIV/0!</v>
      </c>
      <c r="H69" s="58" t="e">
        <f t="shared" si="1"/>
        <v>#DIV/0!</v>
      </c>
      <c r="I69" s="272" t="e">
        <f t="shared" si="2"/>
        <v>#DIV/0!</v>
      </c>
      <c r="J69" s="93">
        <v>0</v>
      </c>
      <c r="K69" s="56">
        <v>0</v>
      </c>
      <c r="L69" s="56">
        <v>0</v>
      </c>
      <c r="M69" s="94">
        <v>0</v>
      </c>
      <c r="N69" s="61" t="e">
        <f t="shared" si="3"/>
        <v>#DIV/0!</v>
      </c>
      <c r="O69" s="62" t="e">
        <f t="shared" si="4"/>
        <v>#DIV/0!</v>
      </c>
      <c r="P69" s="61" t="e">
        <f t="shared" si="5"/>
        <v>#DIV/0!</v>
      </c>
      <c r="Q69" s="59" t="e">
        <f t="shared" si="6"/>
        <v>#DIV/0!</v>
      </c>
      <c r="R69" s="361">
        <f t="shared" si="23"/>
        <v>0</v>
      </c>
      <c r="S69" s="64" t="e">
        <f t="shared" si="8"/>
        <v>#DIV/0!</v>
      </c>
      <c r="T69" s="65"/>
      <c r="U69" s="65"/>
      <c r="V69" s="65"/>
      <c r="W69" s="65"/>
      <c r="X69" s="66"/>
      <c r="Y69" s="67"/>
      <c r="Z69" s="67"/>
    </row>
    <row r="70" spans="1:26" ht="14" hidden="1" outlineLevel="1" x14ac:dyDescent="0.2">
      <c r="A70" s="67"/>
      <c r="B70" s="68"/>
      <c r="C70" s="54" t="s">
        <v>33</v>
      </c>
      <c r="D70" s="93">
        <v>0</v>
      </c>
      <c r="E70" s="56">
        <v>0</v>
      </c>
      <c r="F70" s="56">
        <v>0</v>
      </c>
      <c r="G70" s="57" t="e">
        <f t="shared" si="0"/>
        <v>#DIV/0!</v>
      </c>
      <c r="H70" s="58" t="e">
        <f t="shared" si="1"/>
        <v>#DIV/0!</v>
      </c>
      <c r="I70" s="272" t="e">
        <f t="shared" si="2"/>
        <v>#DIV/0!</v>
      </c>
      <c r="J70" s="93">
        <v>0</v>
      </c>
      <c r="K70" s="56">
        <v>0</v>
      </c>
      <c r="L70" s="56">
        <v>0</v>
      </c>
      <c r="M70" s="94">
        <v>0</v>
      </c>
      <c r="N70" s="61" t="e">
        <f t="shared" si="3"/>
        <v>#DIV/0!</v>
      </c>
      <c r="O70" s="62" t="e">
        <f t="shared" si="4"/>
        <v>#DIV/0!</v>
      </c>
      <c r="P70" s="61" t="e">
        <f t="shared" si="5"/>
        <v>#DIV/0!</v>
      </c>
      <c r="Q70" s="59" t="e">
        <f t="shared" si="6"/>
        <v>#DIV/0!</v>
      </c>
      <c r="R70" s="361">
        <f t="shared" si="23"/>
        <v>0</v>
      </c>
      <c r="S70" s="64" t="e">
        <f t="shared" si="8"/>
        <v>#DIV/0!</v>
      </c>
      <c r="T70" s="65"/>
      <c r="U70" s="65"/>
      <c r="V70" s="65"/>
      <c r="W70" s="65"/>
      <c r="X70" s="66"/>
      <c r="Y70" s="67"/>
      <c r="Z70" s="67"/>
    </row>
    <row r="71" spans="1:26" ht="14" hidden="1" outlineLevel="1" x14ac:dyDescent="0.2">
      <c r="A71" s="67"/>
      <c r="B71" s="68"/>
      <c r="C71" s="54" t="s">
        <v>37</v>
      </c>
      <c r="D71" s="344">
        <v>0</v>
      </c>
      <c r="E71" s="56">
        <v>0</v>
      </c>
      <c r="F71" s="56">
        <v>0</v>
      </c>
      <c r="G71" s="57" t="e">
        <f t="shared" si="0"/>
        <v>#DIV/0!</v>
      </c>
      <c r="H71" s="58" t="e">
        <f t="shared" si="1"/>
        <v>#DIV/0!</v>
      </c>
      <c r="I71" s="272" t="e">
        <f t="shared" si="2"/>
        <v>#DIV/0!</v>
      </c>
      <c r="J71" s="344">
        <v>0</v>
      </c>
      <c r="K71" s="56">
        <v>0</v>
      </c>
      <c r="L71" s="56">
        <v>0</v>
      </c>
      <c r="M71" s="344">
        <v>0</v>
      </c>
      <c r="N71" s="61" t="e">
        <f t="shared" si="3"/>
        <v>#DIV/0!</v>
      </c>
      <c r="O71" s="62" t="e">
        <f t="shared" si="4"/>
        <v>#DIV/0!</v>
      </c>
      <c r="P71" s="61" t="e">
        <f t="shared" si="5"/>
        <v>#DIV/0!</v>
      </c>
      <c r="Q71" s="59" t="e">
        <f t="shared" si="6"/>
        <v>#DIV/0!</v>
      </c>
      <c r="R71" s="361">
        <f t="shared" si="23"/>
        <v>0</v>
      </c>
      <c r="S71" s="64" t="e">
        <f t="shared" si="8"/>
        <v>#DIV/0!</v>
      </c>
      <c r="T71" s="65"/>
      <c r="U71" s="65"/>
      <c r="V71" s="65"/>
      <c r="W71" s="65"/>
      <c r="X71" s="66"/>
      <c r="Y71" s="67"/>
      <c r="Z71" s="67"/>
    </row>
    <row r="72" spans="1:26" ht="14" hidden="1" outlineLevel="1" x14ac:dyDescent="0.2">
      <c r="A72" s="67"/>
      <c r="B72" s="68"/>
      <c r="C72" s="54" t="s">
        <v>110</v>
      </c>
      <c r="D72" s="362">
        <v>64.95</v>
      </c>
      <c r="E72" s="56">
        <v>1</v>
      </c>
      <c r="F72" s="56">
        <v>1</v>
      </c>
      <c r="G72" s="57">
        <f t="shared" si="0"/>
        <v>1</v>
      </c>
      <c r="H72" s="58">
        <f t="shared" si="1"/>
        <v>64.95</v>
      </c>
      <c r="I72" s="272">
        <f t="shared" si="2"/>
        <v>64.95</v>
      </c>
      <c r="J72" s="362">
        <v>42.63</v>
      </c>
      <c r="K72" s="56">
        <v>7041</v>
      </c>
      <c r="L72" s="56">
        <v>3</v>
      </c>
      <c r="M72" s="363">
        <v>184.93</v>
      </c>
      <c r="N72" s="61">
        <f t="shared" si="3"/>
        <v>0.23051965608608663</v>
      </c>
      <c r="O72" s="62">
        <f t="shared" si="4"/>
        <v>4.3380248651184612</v>
      </c>
      <c r="P72" s="61">
        <f t="shared" si="5"/>
        <v>0.65635103926096994</v>
      </c>
      <c r="Q72" s="59">
        <f t="shared" si="6"/>
        <v>2.8472671285604312</v>
      </c>
      <c r="R72" s="364">
        <f t="shared" si="23"/>
        <v>-119.98</v>
      </c>
      <c r="S72" s="64">
        <f t="shared" si="8"/>
        <v>14.21</v>
      </c>
      <c r="T72" s="65"/>
      <c r="U72" s="65"/>
      <c r="V72" s="65"/>
      <c r="W72" s="65"/>
      <c r="X72" s="66"/>
      <c r="Y72" s="67"/>
      <c r="Z72" s="67"/>
    </row>
    <row r="73" spans="1:26" ht="14" hidden="1" outlineLevel="1" x14ac:dyDescent="0.2">
      <c r="A73" s="67"/>
      <c r="B73" s="68"/>
      <c r="C73" s="54" t="s">
        <v>35</v>
      </c>
      <c r="D73" s="93">
        <v>929.86</v>
      </c>
      <c r="E73" s="56">
        <v>14</v>
      </c>
      <c r="F73" s="56">
        <v>14</v>
      </c>
      <c r="G73" s="57">
        <f t="shared" si="0"/>
        <v>1</v>
      </c>
      <c r="H73" s="58">
        <f t="shared" si="1"/>
        <v>66.418571428571425</v>
      </c>
      <c r="I73" s="272">
        <f t="shared" si="2"/>
        <v>66.418571428571425</v>
      </c>
      <c r="J73" s="93">
        <v>123.76</v>
      </c>
      <c r="K73" s="56">
        <v>5860</v>
      </c>
      <c r="L73" s="56">
        <v>3</v>
      </c>
      <c r="M73" s="94">
        <v>199.85</v>
      </c>
      <c r="N73" s="61">
        <f t="shared" si="3"/>
        <v>0.61926444833625227</v>
      </c>
      <c r="O73" s="62">
        <f t="shared" si="4"/>
        <v>1.6148190045248867</v>
      </c>
      <c r="P73" s="61">
        <f t="shared" si="5"/>
        <v>0.13309530466952016</v>
      </c>
      <c r="Q73" s="59">
        <f t="shared" si="6"/>
        <v>0.21492482739337104</v>
      </c>
      <c r="R73" s="361">
        <f t="shared" si="23"/>
        <v>730.01</v>
      </c>
      <c r="S73" s="64">
        <f t="shared" si="8"/>
        <v>41.253333333333337</v>
      </c>
      <c r="T73" s="65"/>
      <c r="U73" s="65"/>
      <c r="V73" s="65"/>
      <c r="W73" s="65"/>
      <c r="X73" s="66"/>
      <c r="Y73" s="67"/>
      <c r="Z73" s="67"/>
    </row>
    <row r="74" spans="1:26" ht="14" hidden="1" outlineLevel="1" x14ac:dyDescent="0.2">
      <c r="A74" s="67"/>
      <c r="B74" s="53" t="s">
        <v>111</v>
      </c>
      <c r="C74" s="54" t="s">
        <v>112</v>
      </c>
      <c r="D74" s="365">
        <v>1117.44</v>
      </c>
      <c r="E74" s="56">
        <v>19</v>
      </c>
      <c r="F74" s="56">
        <v>20</v>
      </c>
      <c r="G74" s="57">
        <f t="shared" si="0"/>
        <v>0.95</v>
      </c>
      <c r="H74" s="58">
        <f t="shared" si="1"/>
        <v>58.812631578947368</v>
      </c>
      <c r="I74" s="272">
        <f t="shared" si="2"/>
        <v>61.908033240997234</v>
      </c>
      <c r="J74" s="365">
        <v>143.4</v>
      </c>
      <c r="K74" s="56">
        <v>20285</v>
      </c>
      <c r="L74" s="56">
        <v>7</v>
      </c>
      <c r="M74" s="366">
        <v>107.8</v>
      </c>
      <c r="N74" s="61">
        <f t="shared" si="3"/>
        <v>1.3302411873840445</v>
      </c>
      <c r="O74" s="62">
        <f t="shared" si="4"/>
        <v>0.75174337517433742</v>
      </c>
      <c r="P74" s="61">
        <f t="shared" si="5"/>
        <v>0.12832903780068727</v>
      </c>
      <c r="Q74" s="59">
        <f t="shared" si="6"/>
        <v>9.6470504009163793E-2</v>
      </c>
      <c r="R74" s="367">
        <f t="shared" si="23"/>
        <v>1009.6400000000001</v>
      </c>
      <c r="S74" s="64">
        <f t="shared" si="8"/>
        <v>20.485714285714288</v>
      </c>
      <c r="T74" s="65"/>
      <c r="U74" s="65"/>
      <c r="V74" s="65"/>
      <c r="W74" s="65"/>
      <c r="X74" s="66"/>
      <c r="Y74" s="67"/>
      <c r="Z74" s="67"/>
    </row>
    <row r="75" spans="1:26" ht="14" hidden="1" outlineLevel="1" x14ac:dyDescent="0.2">
      <c r="A75" s="67"/>
      <c r="B75" s="68"/>
      <c r="C75" s="54" t="s">
        <v>113</v>
      </c>
      <c r="D75" s="368">
        <v>99.95</v>
      </c>
      <c r="E75" s="56">
        <v>1</v>
      </c>
      <c r="F75" s="56">
        <v>1</v>
      </c>
      <c r="G75" s="57">
        <f t="shared" si="0"/>
        <v>1</v>
      </c>
      <c r="H75" s="58">
        <f t="shared" si="1"/>
        <v>99.95</v>
      </c>
      <c r="I75" s="272">
        <f t="shared" si="2"/>
        <v>99.95</v>
      </c>
      <c r="J75" s="368">
        <v>108.68</v>
      </c>
      <c r="K75" s="56">
        <v>119332</v>
      </c>
      <c r="L75" s="56">
        <v>0</v>
      </c>
      <c r="M75" s="369">
        <v>0</v>
      </c>
      <c r="N75" s="61" t="e">
        <f t="shared" si="3"/>
        <v>#DIV/0!</v>
      </c>
      <c r="O75" s="62">
        <f t="shared" si="4"/>
        <v>0</v>
      </c>
      <c r="P75" s="61">
        <f t="shared" si="5"/>
        <v>1.087343671835918</v>
      </c>
      <c r="Q75" s="59">
        <f t="shared" si="6"/>
        <v>0</v>
      </c>
      <c r="R75" s="370">
        <f t="shared" si="23"/>
        <v>99.95</v>
      </c>
      <c r="S75" s="64" t="e">
        <f t="shared" si="8"/>
        <v>#DIV/0!</v>
      </c>
      <c r="T75" s="65"/>
      <c r="U75" s="65"/>
      <c r="V75" s="65"/>
      <c r="W75" s="65"/>
      <c r="X75" s="66"/>
      <c r="Y75" s="67"/>
      <c r="Z75" s="67"/>
    </row>
    <row r="76" spans="1:26" ht="14" hidden="1" outlineLevel="1" x14ac:dyDescent="0.2">
      <c r="A76" s="67"/>
      <c r="B76" s="68"/>
      <c r="C76" s="54" t="s">
        <v>38</v>
      </c>
      <c r="D76" s="371">
        <v>-54.95</v>
      </c>
      <c r="E76" s="56">
        <v>-1</v>
      </c>
      <c r="F76" s="56">
        <v>0</v>
      </c>
      <c r="G76" s="57" t="e">
        <f t="shared" si="0"/>
        <v>#DIV/0!</v>
      </c>
      <c r="H76" s="58">
        <f t="shared" si="1"/>
        <v>54.95</v>
      </c>
      <c r="I76" s="272" t="e">
        <f t="shared" si="2"/>
        <v>#DIV/0!</v>
      </c>
      <c r="J76" s="371">
        <v>0</v>
      </c>
      <c r="K76" s="56">
        <v>0</v>
      </c>
      <c r="L76" s="56">
        <v>0</v>
      </c>
      <c r="M76" s="372">
        <v>0</v>
      </c>
      <c r="N76" s="61" t="e">
        <f t="shared" si="3"/>
        <v>#DIV/0!</v>
      </c>
      <c r="O76" s="62" t="e">
        <f t="shared" si="4"/>
        <v>#DIV/0!</v>
      </c>
      <c r="P76" s="61">
        <f t="shared" si="5"/>
        <v>0</v>
      </c>
      <c r="Q76" s="59">
        <f t="shared" si="6"/>
        <v>0</v>
      </c>
      <c r="R76" s="373">
        <f t="shared" si="23"/>
        <v>-54.95</v>
      </c>
      <c r="S76" s="64" t="e">
        <f t="shared" si="8"/>
        <v>#DIV/0!</v>
      </c>
      <c r="T76" s="65"/>
      <c r="U76" s="65"/>
      <c r="V76" s="65"/>
      <c r="W76" s="65"/>
      <c r="X76" s="66"/>
      <c r="Y76" s="67"/>
      <c r="Z76" s="67"/>
    </row>
    <row r="77" spans="1:26" ht="14" hidden="1" outlineLevel="1" x14ac:dyDescent="0.2">
      <c r="A77" s="67"/>
      <c r="B77" s="68"/>
      <c r="C77" s="54" t="s">
        <v>36</v>
      </c>
      <c r="D77" s="72">
        <v>2116.5500000000002</v>
      </c>
      <c r="E77" s="56">
        <v>32</v>
      </c>
      <c r="F77" s="56">
        <v>29</v>
      </c>
      <c r="G77" s="57">
        <f t="shared" si="0"/>
        <v>1.103448275862069</v>
      </c>
      <c r="H77" s="58">
        <f t="shared" si="1"/>
        <v>66.142187500000006</v>
      </c>
      <c r="I77" s="272">
        <f t="shared" si="2"/>
        <v>59.941357421875004</v>
      </c>
      <c r="J77" s="72">
        <v>119.38</v>
      </c>
      <c r="K77" s="56">
        <v>28955</v>
      </c>
      <c r="L77" s="56">
        <v>12</v>
      </c>
      <c r="M77" s="73">
        <v>1170.25</v>
      </c>
      <c r="N77" s="61">
        <f t="shared" si="3"/>
        <v>0.10201239051484726</v>
      </c>
      <c r="O77" s="62">
        <f t="shared" si="4"/>
        <v>9.8027307756743181</v>
      </c>
      <c r="P77" s="61">
        <f t="shared" si="5"/>
        <v>5.6403108832770305E-2</v>
      </c>
      <c r="Q77" s="59">
        <f t="shared" si="6"/>
        <v>0.55290449079870541</v>
      </c>
      <c r="R77" s="74">
        <f t="shared" si="23"/>
        <v>946.30000000000018</v>
      </c>
      <c r="S77" s="64">
        <f t="shared" si="8"/>
        <v>9.9483333333333324</v>
      </c>
      <c r="T77" s="65"/>
      <c r="U77" s="65"/>
      <c r="V77" s="65"/>
      <c r="W77" s="65"/>
      <c r="X77" s="66"/>
      <c r="Y77" s="67"/>
      <c r="Z77" s="67"/>
    </row>
    <row r="78" spans="1:26" ht="14" hidden="1" outlineLevel="1" x14ac:dyDescent="0.2">
      <c r="A78" s="67"/>
      <c r="B78" s="68"/>
      <c r="C78" s="54" t="s">
        <v>114</v>
      </c>
      <c r="D78" s="93">
        <v>29.98</v>
      </c>
      <c r="E78" s="56">
        <v>2</v>
      </c>
      <c r="F78" s="56">
        <v>2</v>
      </c>
      <c r="G78" s="57">
        <f t="shared" si="0"/>
        <v>1</v>
      </c>
      <c r="H78" s="58">
        <f t="shared" si="1"/>
        <v>14.99</v>
      </c>
      <c r="I78" s="272">
        <f t="shared" si="2"/>
        <v>14.99</v>
      </c>
      <c r="J78" s="93">
        <v>16.170000000000002</v>
      </c>
      <c r="K78" s="56">
        <v>22820</v>
      </c>
      <c r="L78" s="56">
        <v>0</v>
      </c>
      <c r="M78" s="94">
        <v>0</v>
      </c>
      <c r="N78" s="61" t="e">
        <f t="shared" si="3"/>
        <v>#DIV/0!</v>
      </c>
      <c r="O78" s="62">
        <f t="shared" si="4"/>
        <v>0</v>
      </c>
      <c r="P78" s="61">
        <f t="shared" si="5"/>
        <v>0.53935957304869919</v>
      </c>
      <c r="Q78" s="59">
        <f t="shared" si="6"/>
        <v>0</v>
      </c>
      <c r="R78" s="361">
        <f t="shared" si="23"/>
        <v>29.98</v>
      </c>
      <c r="S78" s="64" t="e">
        <f t="shared" si="8"/>
        <v>#DIV/0!</v>
      </c>
      <c r="T78" s="65"/>
      <c r="U78" s="65"/>
      <c r="V78" s="65"/>
      <c r="W78" s="65"/>
      <c r="X78" s="66"/>
      <c r="Y78" s="67"/>
      <c r="Z78" s="67"/>
    </row>
    <row r="79" spans="1:26" ht="14" hidden="1" outlineLevel="1" x14ac:dyDescent="0.2">
      <c r="A79" s="67"/>
      <c r="B79" s="68"/>
      <c r="C79" s="54" t="s">
        <v>115</v>
      </c>
      <c r="D79" s="75">
        <v>39</v>
      </c>
      <c r="E79" s="56">
        <v>0</v>
      </c>
      <c r="F79" s="56">
        <v>1</v>
      </c>
      <c r="G79" s="57">
        <f t="shared" si="0"/>
        <v>0</v>
      </c>
      <c r="H79" s="58" t="e">
        <f t="shared" si="1"/>
        <v>#DIV/0!</v>
      </c>
      <c r="I79" s="272" t="e">
        <f t="shared" si="2"/>
        <v>#DIV/0!</v>
      </c>
      <c r="J79" s="75">
        <v>13.25</v>
      </c>
      <c r="K79" s="56">
        <v>21425</v>
      </c>
      <c r="L79" s="56">
        <v>0</v>
      </c>
      <c r="M79" s="76">
        <v>0</v>
      </c>
      <c r="N79" s="61" t="e">
        <f t="shared" si="3"/>
        <v>#DIV/0!</v>
      </c>
      <c r="O79" s="62">
        <f t="shared" si="4"/>
        <v>0</v>
      </c>
      <c r="P79" s="61">
        <f t="shared" si="5"/>
        <v>0.33974358974358976</v>
      </c>
      <c r="Q79" s="59">
        <f t="shared" si="6"/>
        <v>0</v>
      </c>
      <c r="R79" s="77">
        <f t="shared" si="23"/>
        <v>39</v>
      </c>
      <c r="S79" s="64" t="e">
        <f t="shared" si="8"/>
        <v>#DIV/0!</v>
      </c>
      <c r="T79" s="65"/>
      <c r="U79" s="65"/>
      <c r="V79" s="65"/>
      <c r="W79" s="65"/>
      <c r="X79" s="66"/>
      <c r="Y79" s="67"/>
      <c r="Z79" s="67"/>
    </row>
    <row r="80" spans="1:26" ht="14" hidden="1" outlineLevel="1" x14ac:dyDescent="0.2">
      <c r="A80" s="67"/>
      <c r="B80" s="68"/>
      <c r="C80" s="54" t="s">
        <v>45</v>
      </c>
      <c r="D80" s="78">
        <v>59.95</v>
      </c>
      <c r="E80" s="56">
        <v>1</v>
      </c>
      <c r="F80" s="56">
        <v>1</v>
      </c>
      <c r="G80" s="57">
        <f t="shared" si="0"/>
        <v>1</v>
      </c>
      <c r="H80" s="58">
        <f t="shared" si="1"/>
        <v>59.95</v>
      </c>
      <c r="I80" s="272">
        <f t="shared" si="2"/>
        <v>59.95</v>
      </c>
      <c r="J80" s="78">
        <v>4.8499999999999996</v>
      </c>
      <c r="K80" s="56">
        <v>1339</v>
      </c>
      <c r="L80" s="56">
        <v>1</v>
      </c>
      <c r="M80" s="79">
        <v>59.95</v>
      </c>
      <c r="N80" s="61">
        <f t="shared" si="3"/>
        <v>8.0900750625521253E-2</v>
      </c>
      <c r="O80" s="62">
        <f t="shared" si="4"/>
        <v>12.360824742268044</v>
      </c>
      <c r="P80" s="61">
        <f t="shared" si="5"/>
        <v>8.0900750625521253E-2</v>
      </c>
      <c r="Q80" s="59">
        <f t="shared" si="6"/>
        <v>1</v>
      </c>
      <c r="R80" s="80">
        <f t="shared" si="23"/>
        <v>0</v>
      </c>
      <c r="S80" s="64">
        <f t="shared" si="8"/>
        <v>4.8499999999999996</v>
      </c>
      <c r="T80" s="65"/>
      <c r="U80" s="65"/>
      <c r="V80" s="65"/>
      <c r="W80" s="65"/>
      <c r="X80" s="66"/>
      <c r="Y80" s="67"/>
      <c r="Z80" s="67"/>
    </row>
    <row r="81" spans="1:26" ht="14" hidden="1" outlineLevel="1" x14ac:dyDescent="0.2">
      <c r="A81" s="81"/>
      <c r="B81" s="68"/>
      <c r="C81" s="83" t="s">
        <v>116</v>
      </c>
      <c r="D81" s="55">
        <v>419.93</v>
      </c>
      <c r="E81" s="56">
        <v>7</v>
      </c>
      <c r="F81" s="56">
        <v>6</v>
      </c>
      <c r="G81" s="57">
        <f t="shared" si="0"/>
        <v>1.1666666666666667</v>
      </c>
      <c r="H81" s="58">
        <f t="shared" si="1"/>
        <v>59.99</v>
      </c>
      <c r="I81" s="272">
        <f t="shared" si="2"/>
        <v>51.42</v>
      </c>
      <c r="J81" s="55">
        <v>0</v>
      </c>
      <c r="K81" s="56">
        <v>37401</v>
      </c>
      <c r="L81" s="56">
        <v>0</v>
      </c>
      <c r="M81" s="60">
        <v>251.72</v>
      </c>
      <c r="N81" s="61">
        <f t="shared" si="3"/>
        <v>0</v>
      </c>
      <c r="O81" s="62" t="e">
        <f t="shared" si="4"/>
        <v>#DIV/0!</v>
      </c>
      <c r="P81" s="61">
        <f t="shared" si="5"/>
        <v>0</v>
      </c>
      <c r="Q81" s="59">
        <f t="shared" si="6"/>
        <v>0.59943323887314548</v>
      </c>
      <c r="R81" s="63">
        <f t="shared" si="23"/>
        <v>168.21</v>
      </c>
      <c r="S81" s="64" t="e">
        <f t="shared" si="8"/>
        <v>#DIV/0!</v>
      </c>
      <c r="T81" s="84"/>
      <c r="U81" s="84"/>
      <c r="V81" s="84"/>
      <c r="W81" s="85"/>
      <c r="X81" s="86"/>
      <c r="Y81" s="67"/>
      <c r="Z81" s="67"/>
    </row>
    <row r="82" spans="1:26" ht="14" hidden="1" outlineLevel="1" x14ac:dyDescent="0.2">
      <c r="A82" s="67"/>
      <c r="B82" s="68"/>
      <c r="C82" s="54" t="s">
        <v>117</v>
      </c>
      <c r="D82" s="87">
        <v>472.87</v>
      </c>
      <c r="E82" s="56">
        <v>13</v>
      </c>
      <c r="F82" s="56">
        <v>13</v>
      </c>
      <c r="G82" s="57">
        <f t="shared" si="0"/>
        <v>1</v>
      </c>
      <c r="H82" s="58">
        <f t="shared" si="1"/>
        <v>36.374615384615382</v>
      </c>
      <c r="I82" s="272">
        <f t="shared" si="2"/>
        <v>36.374615384615382</v>
      </c>
      <c r="J82" s="87">
        <v>120.98</v>
      </c>
      <c r="K82" s="56">
        <v>0</v>
      </c>
      <c r="L82" s="56">
        <v>8</v>
      </c>
      <c r="M82" s="88">
        <v>0</v>
      </c>
      <c r="N82" s="61" t="e">
        <f t="shared" si="3"/>
        <v>#DIV/0!</v>
      </c>
      <c r="O82" s="62">
        <f t="shared" si="4"/>
        <v>0</v>
      </c>
      <c r="P82" s="61">
        <f t="shared" si="5"/>
        <v>0.25584198616956033</v>
      </c>
      <c r="Q82" s="59">
        <f t="shared" si="6"/>
        <v>0</v>
      </c>
      <c r="R82" s="63">
        <f t="shared" si="23"/>
        <v>472.87</v>
      </c>
      <c r="S82" s="64">
        <f t="shared" si="8"/>
        <v>15.1225</v>
      </c>
      <c r="T82" s="65"/>
      <c r="U82" s="65"/>
      <c r="V82" s="65"/>
      <c r="W82" s="65"/>
      <c r="X82" s="66"/>
      <c r="Y82" s="67"/>
      <c r="Z82" s="67"/>
    </row>
    <row r="83" spans="1:26" ht="14" hidden="1" outlineLevel="1" x14ac:dyDescent="0.2">
      <c r="A83" s="52" t="str">
        <f t="shared" ref="A83:A84" si="24">IFERROR(IF(B83&gt;0,MONTH(B83)&amp;"-"&amp;YEAR(B83),B83),)</f>
        <v>1-2025</v>
      </c>
      <c r="B83" s="53">
        <v>45668</v>
      </c>
      <c r="C83" s="54" t="s">
        <v>39</v>
      </c>
      <c r="D83" s="87">
        <v>0</v>
      </c>
      <c r="E83" s="56">
        <v>0</v>
      </c>
      <c r="F83" s="56">
        <v>0</v>
      </c>
      <c r="G83" s="57" t="e">
        <f t="shared" si="0"/>
        <v>#DIV/0!</v>
      </c>
      <c r="H83" s="58" t="e">
        <f t="shared" si="1"/>
        <v>#DIV/0!</v>
      </c>
      <c r="I83" s="272" t="e">
        <f t="shared" si="2"/>
        <v>#DIV/0!</v>
      </c>
      <c r="J83" s="87">
        <v>3.71</v>
      </c>
      <c r="K83" s="56">
        <v>6184</v>
      </c>
      <c r="L83" s="56">
        <v>0</v>
      </c>
      <c r="M83" s="88">
        <v>0</v>
      </c>
      <c r="N83" s="61" t="e">
        <f t="shared" si="3"/>
        <v>#DIV/0!</v>
      </c>
      <c r="O83" s="62">
        <f t="shared" si="4"/>
        <v>0</v>
      </c>
      <c r="P83" s="61" t="e">
        <f t="shared" si="5"/>
        <v>#DIV/0!</v>
      </c>
      <c r="Q83" s="59" t="e">
        <f t="shared" si="6"/>
        <v>#DIV/0!</v>
      </c>
      <c r="R83" s="63">
        <f t="shared" si="23"/>
        <v>0</v>
      </c>
      <c r="S83" s="64" t="e">
        <f t="shared" si="8"/>
        <v>#DIV/0!</v>
      </c>
      <c r="T83" s="65"/>
      <c r="U83" s="65"/>
      <c r="V83" s="65"/>
      <c r="W83" s="65"/>
      <c r="X83" s="66"/>
      <c r="Y83" s="67"/>
      <c r="Z83" s="67"/>
    </row>
    <row r="84" spans="1:26" ht="14" collapsed="1" x14ac:dyDescent="0.2">
      <c r="A84" s="81">
        <f t="shared" si="24"/>
        <v>0</v>
      </c>
      <c r="B84" s="95" t="s">
        <v>54</v>
      </c>
      <c r="C84" s="134"/>
      <c r="D84" s="135">
        <f t="shared" ref="D84:F84" si="25">SUM(D67:D83)</f>
        <v>14703.970000000003</v>
      </c>
      <c r="E84" s="136">
        <f t="shared" si="25"/>
        <v>134</v>
      </c>
      <c r="F84" s="136">
        <f t="shared" si="25"/>
        <v>141</v>
      </c>
      <c r="G84" s="137">
        <f t="shared" si="0"/>
        <v>0.95035460992907805</v>
      </c>
      <c r="H84" s="138">
        <f t="shared" si="1"/>
        <v>109.7311194029851</v>
      </c>
      <c r="I84" s="359">
        <f t="shared" si="2"/>
        <v>115.46334205836492</v>
      </c>
      <c r="J84" s="360">
        <f t="shared" ref="J84:M84" si="26">SUM(J67:J83)</f>
        <v>970.12</v>
      </c>
      <c r="K84" s="136">
        <f t="shared" si="26"/>
        <v>340522</v>
      </c>
      <c r="L84" s="136">
        <f t="shared" si="26"/>
        <v>54</v>
      </c>
      <c r="M84" s="135">
        <f t="shared" si="26"/>
        <v>3860.1999999999994</v>
      </c>
      <c r="N84" s="258">
        <f t="shared" si="3"/>
        <v>0.25131340345059844</v>
      </c>
      <c r="O84" s="306">
        <f t="shared" si="4"/>
        <v>3.9790953696449916</v>
      </c>
      <c r="P84" s="258">
        <f t="shared" si="5"/>
        <v>6.5976739615219548E-2</v>
      </c>
      <c r="Q84" s="139">
        <f t="shared" si="6"/>
        <v>0.2625277391071934</v>
      </c>
      <c r="R84" s="261">
        <f>SUM(R67:R83)</f>
        <v>10843.769999999999</v>
      </c>
      <c r="S84" s="307">
        <f t="shared" si="8"/>
        <v>17.965185185185184</v>
      </c>
      <c r="T84" s="145">
        <f t="shared" ref="T84:U84" si="27">IFERROR((D84-#REF!)/D84,)</f>
        <v>0</v>
      </c>
      <c r="U84" s="145">
        <f t="shared" si="27"/>
        <v>0</v>
      </c>
      <c r="V84" s="301">
        <f>IFERROR((D84-monthly_reporting_2021!D49)/D84, )</f>
        <v>1</v>
      </c>
      <c r="W84" s="302">
        <f>IFERROR((E84-monthly_reporting_2021!E49)/E84, )</f>
        <v>1</v>
      </c>
      <c r="X84" s="67"/>
      <c r="Y84" s="67"/>
      <c r="Z84" s="67"/>
    </row>
    <row r="85" spans="1:26" ht="14" hidden="1" outlineLevel="1" x14ac:dyDescent="0.2">
      <c r="A85" s="67"/>
      <c r="B85" s="53">
        <v>45669</v>
      </c>
      <c r="C85" s="54" t="s">
        <v>107</v>
      </c>
      <c r="D85" s="55">
        <v>10610.64</v>
      </c>
      <c r="E85" s="56">
        <v>26</v>
      </c>
      <c r="F85" s="56">
        <v>31</v>
      </c>
      <c r="G85" s="57">
        <f t="shared" si="0"/>
        <v>0.83870967741935487</v>
      </c>
      <c r="H85" s="58">
        <f t="shared" si="1"/>
        <v>408.10153846153844</v>
      </c>
      <c r="I85" s="272">
        <f t="shared" si="2"/>
        <v>486.5826035502958</v>
      </c>
      <c r="J85" s="374">
        <v>89.05</v>
      </c>
      <c r="K85" s="56">
        <v>25999</v>
      </c>
      <c r="L85" s="56">
        <v>10</v>
      </c>
      <c r="M85" s="60">
        <v>2795.9</v>
      </c>
      <c r="N85" s="61">
        <f t="shared" si="3"/>
        <v>3.1850209234951174E-2</v>
      </c>
      <c r="O85" s="62">
        <f t="shared" si="4"/>
        <v>31.396967995508142</v>
      </c>
      <c r="P85" s="61">
        <f t="shared" si="5"/>
        <v>8.39251920713548E-3</v>
      </c>
      <c r="Q85" s="59">
        <f t="shared" si="6"/>
        <v>0.26349965694812</v>
      </c>
      <c r="R85" s="63">
        <f t="shared" ref="R85:R101" si="28">D85-M85</f>
        <v>7814.74</v>
      </c>
      <c r="S85" s="64">
        <f t="shared" si="8"/>
        <v>8.9049999999999994</v>
      </c>
      <c r="T85" s="65"/>
      <c r="U85" s="65"/>
      <c r="V85" s="65"/>
      <c r="W85" s="65"/>
      <c r="X85" s="66"/>
      <c r="Y85" s="67"/>
      <c r="Z85" s="67"/>
    </row>
    <row r="86" spans="1:26" ht="14" hidden="1" outlineLevel="1" x14ac:dyDescent="0.2">
      <c r="A86" s="67"/>
      <c r="B86" s="68"/>
      <c r="C86" s="54" t="s">
        <v>108</v>
      </c>
      <c r="D86" s="69">
        <v>-422.05</v>
      </c>
      <c r="E86" s="56">
        <v>14</v>
      </c>
      <c r="F86" s="56">
        <v>20</v>
      </c>
      <c r="G86" s="57">
        <f t="shared" si="0"/>
        <v>0.7</v>
      </c>
      <c r="H86" s="58">
        <f t="shared" si="1"/>
        <v>-30.146428571428572</v>
      </c>
      <c r="I86" s="272">
        <f t="shared" si="2"/>
        <v>-43.066326530612251</v>
      </c>
      <c r="J86" s="69">
        <v>129.86000000000001</v>
      </c>
      <c r="K86" s="56">
        <v>35081</v>
      </c>
      <c r="L86" s="56">
        <v>1</v>
      </c>
      <c r="M86" s="70">
        <v>0</v>
      </c>
      <c r="N86" s="61" t="e">
        <f t="shared" si="3"/>
        <v>#DIV/0!</v>
      </c>
      <c r="O86" s="62">
        <f t="shared" si="4"/>
        <v>0</v>
      </c>
      <c r="P86" s="61">
        <f t="shared" si="5"/>
        <v>-0.30768866248074878</v>
      </c>
      <c r="Q86" s="59">
        <f t="shared" si="6"/>
        <v>0</v>
      </c>
      <c r="R86" s="71">
        <f t="shared" si="28"/>
        <v>-422.05</v>
      </c>
      <c r="S86" s="64">
        <f t="shared" si="8"/>
        <v>129.86000000000001</v>
      </c>
      <c r="T86" s="65"/>
      <c r="U86" s="65"/>
      <c r="V86" s="65"/>
      <c r="W86" s="65"/>
      <c r="X86" s="66"/>
      <c r="Y86" s="67"/>
      <c r="Z86" s="67"/>
    </row>
    <row r="87" spans="1:26" ht="14" hidden="1" outlineLevel="1" x14ac:dyDescent="0.2">
      <c r="A87" s="67"/>
      <c r="B87" s="68"/>
      <c r="C87" s="54" t="s">
        <v>109</v>
      </c>
      <c r="D87" s="93">
        <v>0</v>
      </c>
      <c r="E87" s="56">
        <v>0</v>
      </c>
      <c r="F87" s="56">
        <v>0</v>
      </c>
      <c r="G87" s="57" t="e">
        <f t="shared" si="0"/>
        <v>#DIV/0!</v>
      </c>
      <c r="H87" s="58" t="e">
        <f t="shared" si="1"/>
        <v>#DIV/0!</v>
      </c>
      <c r="I87" s="272" t="e">
        <f t="shared" si="2"/>
        <v>#DIV/0!</v>
      </c>
      <c r="J87" s="93">
        <v>0</v>
      </c>
      <c r="K87" s="56">
        <v>0</v>
      </c>
      <c r="L87" s="56">
        <v>0</v>
      </c>
      <c r="M87" s="94">
        <v>0</v>
      </c>
      <c r="N87" s="61" t="e">
        <f t="shared" si="3"/>
        <v>#DIV/0!</v>
      </c>
      <c r="O87" s="62" t="e">
        <f t="shared" si="4"/>
        <v>#DIV/0!</v>
      </c>
      <c r="P87" s="61" t="e">
        <f t="shared" si="5"/>
        <v>#DIV/0!</v>
      </c>
      <c r="Q87" s="59" t="e">
        <f t="shared" si="6"/>
        <v>#DIV/0!</v>
      </c>
      <c r="R87" s="361">
        <f t="shared" si="28"/>
        <v>0</v>
      </c>
      <c r="S87" s="64" t="e">
        <f t="shared" si="8"/>
        <v>#DIV/0!</v>
      </c>
      <c r="T87" s="65"/>
      <c r="U87" s="65"/>
      <c r="V87" s="65"/>
      <c r="W87" s="65"/>
      <c r="X87" s="66"/>
      <c r="Y87" s="67"/>
      <c r="Z87" s="67"/>
    </row>
    <row r="88" spans="1:26" ht="14" hidden="1" outlineLevel="1" x14ac:dyDescent="0.2">
      <c r="A88" s="67"/>
      <c r="B88" s="68"/>
      <c r="C88" s="54" t="s">
        <v>33</v>
      </c>
      <c r="D88" s="93">
        <v>251.8</v>
      </c>
      <c r="E88" s="56">
        <v>4</v>
      </c>
      <c r="F88" s="56">
        <v>2</v>
      </c>
      <c r="G88" s="57">
        <f t="shared" si="0"/>
        <v>2</v>
      </c>
      <c r="H88" s="58">
        <f t="shared" si="1"/>
        <v>62.95</v>
      </c>
      <c r="I88" s="272">
        <f t="shared" si="2"/>
        <v>31.475000000000001</v>
      </c>
      <c r="J88" s="93">
        <v>0</v>
      </c>
      <c r="K88" s="56">
        <v>0</v>
      </c>
      <c r="L88" s="56">
        <v>0</v>
      </c>
      <c r="M88" s="94">
        <v>0</v>
      </c>
      <c r="N88" s="61" t="e">
        <f t="shared" si="3"/>
        <v>#DIV/0!</v>
      </c>
      <c r="O88" s="62" t="e">
        <f t="shared" si="4"/>
        <v>#DIV/0!</v>
      </c>
      <c r="P88" s="61">
        <f t="shared" si="5"/>
        <v>0</v>
      </c>
      <c r="Q88" s="59">
        <f t="shared" si="6"/>
        <v>0</v>
      </c>
      <c r="R88" s="361">
        <f t="shared" si="28"/>
        <v>251.8</v>
      </c>
      <c r="S88" s="64" t="e">
        <f t="shared" si="8"/>
        <v>#DIV/0!</v>
      </c>
      <c r="T88" s="65"/>
      <c r="U88" s="65"/>
      <c r="V88" s="65"/>
      <c r="W88" s="65"/>
      <c r="X88" s="66"/>
      <c r="Y88" s="67"/>
      <c r="Z88" s="67"/>
    </row>
    <row r="89" spans="1:26" ht="14" hidden="1" outlineLevel="1" x14ac:dyDescent="0.2">
      <c r="A89" s="67"/>
      <c r="B89" s="68"/>
      <c r="C89" s="54" t="s">
        <v>37</v>
      </c>
      <c r="D89" s="344">
        <v>0</v>
      </c>
      <c r="E89" s="56">
        <v>0</v>
      </c>
      <c r="F89" s="56">
        <v>0</v>
      </c>
      <c r="G89" s="57" t="e">
        <f t="shared" si="0"/>
        <v>#DIV/0!</v>
      </c>
      <c r="H89" s="58" t="e">
        <f t="shared" si="1"/>
        <v>#DIV/0!</v>
      </c>
      <c r="I89" s="272" t="e">
        <f t="shared" si="2"/>
        <v>#DIV/0!</v>
      </c>
      <c r="J89" s="344">
        <v>0</v>
      </c>
      <c r="K89" s="56">
        <v>0</v>
      </c>
      <c r="L89" s="56">
        <v>0</v>
      </c>
      <c r="M89" s="344">
        <v>0</v>
      </c>
      <c r="N89" s="61" t="e">
        <f t="shared" si="3"/>
        <v>#DIV/0!</v>
      </c>
      <c r="O89" s="62" t="e">
        <f t="shared" si="4"/>
        <v>#DIV/0!</v>
      </c>
      <c r="P89" s="61" t="e">
        <f t="shared" si="5"/>
        <v>#DIV/0!</v>
      </c>
      <c r="Q89" s="59" t="e">
        <f t="shared" si="6"/>
        <v>#DIV/0!</v>
      </c>
      <c r="R89" s="361">
        <f t="shared" si="28"/>
        <v>0</v>
      </c>
      <c r="S89" s="64" t="e">
        <f t="shared" si="8"/>
        <v>#DIV/0!</v>
      </c>
      <c r="T89" s="65"/>
      <c r="U89" s="65"/>
      <c r="V89" s="65"/>
      <c r="W89" s="65"/>
      <c r="X89" s="66"/>
      <c r="Y89" s="67"/>
      <c r="Z89" s="67"/>
    </row>
    <row r="90" spans="1:26" ht="14" hidden="1" outlineLevel="1" x14ac:dyDescent="0.2">
      <c r="A90" s="67"/>
      <c r="B90" s="68"/>
      <c r="C90" s="54" t="s">
        <v>110</v>
      </c>
      <c r="D90" s="362">
        <v>0</v>
      </c>
      <c r="E90" s="56">
        <v>0</v>
      </c>
      <c r="F90" s="56">
        <v>0</v>
      </c>
      <c r="G90" s="57" t="e">
        <f t="shared" si="0"/>
        <v>#DIV/0!</v>
      </c>
      <c r="H90" s="58" t="e">
        <f t="shared" si="1"/>
        <v>#DIV/0!</v>
      </c>
      <c r="I90" s="272" t="e">
        <f t="shared" si="2"/>
        <v>#DIV/0!</v>
      </c>
      <c r="J90" s="362">
        <v>2.13</v>
      </c>
      <c r="K90" s="56">
        <v>1611</v>
      </c>
      <c r="L90" s="56">
        <v>0</v>
      </c>
      <c r="M90" s="363">
        <v>0</v>
      </c>
      <c r="N90" s="61" t="e">
        <f t="shared" si="3"/>
        <v>#DIV/0!</v>
      </c>
      <c r="O90" s="62">
        <f t="shared" si="4"/>
        <v>0</v>
      </c>
      <c r="P90" s="61" t="e">
        <f t="shared" si="5"/>
        <v>#DIV/0!</v>
      </c>
      <c r="Q90" s="59" t="e">
        <f t="shared" si="6"/>
        <v>#DIV/0!</v>
      </c>
      <c r="R90" s="364">
        <f t="shared" si="28"/>
        <v>0</v>
      </c>
      <c r="S90" s="64" t="e">
        <f t="shared" si="8"/>
        <v>#DIV/0!</v>
      </c>
      <c r="T90" s="65"/>
      <c r="U90" s="65"/>
      <c r="V90" s="65"/>
      <c r="W90" s="65"/>
      <c r="X90" s="66"/>
      <c r="Y90" s="67"/>
      <c r="Z90" s="67"/>
    </row>
    <row r="91" spans="1:26" ht="14" hidden="1" outlineLevel="1" x14ac:dyDescent="0.2">
      <c r="A91" s="67"/>
      <c r="B91" s="68"/>
      <c r="C91" s="54" t="s">
        <v>35</v>
      </c>
      <c r="D91" s="93">
        <v>569.83000000000004</v>
      </c>
      <c r="E91" s="56">
        <v>9</v>
      </c>
      <c r="F91" s="56">
        <v>9</v>
      </c>
      <c r="G91" s="57">
        <f t="shared" si="0"/>
        <v>1</v>
      </c>
      <c r="H91" s="58">
        <f t="shared" si="1"/>
        <v>63.314444444444447</v>
      </c>
      <c r="I91" s="272">
        <f t="shared" si="2"/>
        <v>63.314444444444447</v>
      </c>
      <c r="J91" s="93">
        <v>302.45999999999998</v>
      </c>
      <c r="K91" s="56">
        <v>6203</v>
      </c>
      <c r="L91" s="56">
        <v>1</v>
      </c>
      <c r="M91" s="94">
        <v>69.95</v>
      </c>
      <c r="N91" s="61">
        <f t="shared" si="3"/>
        <v>4.323945675482487</v>
      </c>
      <c r="O91" s="62">
        <f t="shared" si="4"/>
        <v>0.23127025061165116</v>
      </c>
      <c r="P91" s="61">
        <f t="shared" si="5"/>
        <v>0.53078988470245503</v>
      </c>
      <c r="Q91" s="59">
        <f t="shared" si="6"/>
        <v>0.1227559096572662</v>
      </c>
      <c r="R91" s="361">
        <f t="shared" si="28"/>
        <v>499.88000000000005</v>
      </c>
      <c r="S91" s="64">
        <f t="shared" si="8"/>
        <v>302.45999999999998</v>
      </c>
      <c r="T91" s="65"/>
      <c r="U91" s="65"/>
      <c r="V91" s="65"/>
      <c r="W91" s="65"/>
      <c r="X91" s="66"/>
      <c r="Y91" s="67"/>
      <c r="Z91" s="67"/>
    </row>
    <row r="92" spans="1:26" ht="14" hidden="1" outlineLevel="1" x14ac:dyDescent="0.2">
      <c r="A92" s="67"/>
      <c r="B92" s="53" t="s">
        <v>111</v>
      </c>
      <c r="C92" s="54" t="s">
        <v>112</v>
      </c>
      <c r="D92" s="365">
        <v>1344.93</v>
      </c>
      <c r="E92" s="56">
        <v>27</v>
      </c>
      <c r="F92" s="56">
        <v>26</v>
      </c>
      <c r="G92" s="57">
        <f t="shared" si="0"/>
        <v>1.0384615384615385</v>
      </c>
      <c r="H92" s="58">
        <f t="shared" si="1"/>
        <v>49.812222222222225</v>
      </c>
      <c r="I92" s="272">
        <f t="shared" si="2"/>
        <v>47.967325102880658</v>
      </c>
      <c r="J92" s="365">
        <v>153.1</v>
      </c>
      <c r="K92" s="56">
        <v>17899</v>
      </c>
      <c r="L92" s="56">
        <v>8</v>
      </c>
      <c r="M92" s="366">
        <v>249.74</v>
      </c>
      <c r="N92" s="61">
        <f t="shared" si="3"/>
        <v>0.61303755906142388</v>
      </c>
      <c r="O92" s="62">
        <f t="shared" si="4"/>
        <v>1.6312214239059439</v>
      </c>
      <c r="P92" s="61">
        <f t="shared" si="5"/>
        <v>0.11383492077654599</v>
      </c>
      <c r="Q92" s="59">
        <f t="shared" si="6"/>
        <v>0.18568996155933765</v>
      </c>
      <c r="R92" s="367">
        <f t="shared" si="28"/>
        <v>1095.19</v>
      </c>
      <c r="S92" s="64">
        <f t="shared" si="8"/>
        <v>19.137499999999999</v>
      </c>
      <c r="T92" s="65"/>
      <c r="U92" s="65"/>
      <c r="V92" s="65"/>
      <c r="W92" s="65"/>
      <c r="X92" s="66"/>
      <c r="Y92" s="67"/>
      <c r="Z92" s="67"/>
    </row>
    <row r="93" spans="1:26" ht="14" hidden="1" outlineLevel="1" x14ac:dyDescent="0.2">
      <c r="A93" s="67"/>
      <c r="B93" s="68"/>
      <c r="C93" s="54" t="s">
        <v>113</v>
      </c>
      <c r="D93" s="368">
        <v>0</v>
      </c>
      <c r="E93" s="56">
        <v>0</v>
      </c>
      <c r="F93" s="56">
        <v>0</v>
      </c>
      <c r="G93" s="57" t="e">
        <f t="shared" si="0"/>
        <v>#DIV/0!</v>
      </c>
      <c r="H93" s="58" t="e">
        <f t="shared" si="1"/>
        <v>#DIV/0!</v>
      </c>
      <c r="I93" s="272" t="e">
        <f t="shared" si="2"/>
        <v>#DIV/0!</v>
      </c>
      <c r="J93" s="368">
        <v>73.569999999999993</v>
      </c>
      <c r="K93" s="56">
        <v>99519</v>
      </c>
      <c r="L93" s="56">
        <v>0</v>
      </c>
      <c r="M93" s="369">
        <v>0</v>
      </c>
      <c r="N93" s="61" t="e">
        <f t="shared" si="3"/>
        <v>#DIV/0!</v>
      </c>
      <c r="O93" s="62">
        <f t="shared" si="4"/>
        <v>0</v>
      </c>
      <c r="P93" s="61" t="e">
        <f t="shared" si="5"/>
        <v>#DIV/0!</v>
      </c>
      <c r="Q93" s="59" t="e">
        <f t="shared" si="6"/>
        <v>#DIV/0!</v>
      </c>
      <c r="R93" s="370">
        <f t="shared" si="28"/>
        <v>0</v>
      </c>
      <c r="S93" s="64" t="e">
        <f t="shared" si="8"/>
        <v>#DIV/0!</v>
      </c>
      <c r="T93" s="65"/>
      <c r="U93" s="65"/>
      <c r="V93" s="65"/>
      <c r="W93" s="65"/>
      <c r="X93" s="66"/>
      <c r="Y93" s="67"/>
      <c r="Z93" s="67"/>
    </row>
    <row r="94" spans="1:26" ht="14" hidden="1" outlineLevel="1" x14ac:dyDescent="0.2">
      <c r="A94" s="67"/>
      <c r="B94" s="68"/>
      <c r="C94" s="54" t="s">
        <v>38</v>
      </c>
      <c r="D94" s="371">
        <v>54.95</v>
      </c>
      <c r="E94" s="56">
        <v>1</v>
      </c>
      <c r="F94" s="56">
        <v>1</v>
      </c>
      <c r="G94" s="57">
        <f t="shared" si="0"/>
        <v>1</v>
      </c>
      <c r="H94" s="58">
        <f t="shared" si="1"/>
        <v>54.95</v>
      </c>
      <c r="I94" s="272">
        <f t="shared" si="2"/>
        <v>54.95</v>
      </c>
      <c r="J94" s="371">
        <v>0</v>
      </c>
      <c r="K94" s="56">
        <v>0</v>
      </c>
      <c r="L94" s="56">
        <v>0</v>
      </c>
      <c r="M94" s="372">
        <v>0</v>
      </c>
      <c r="N94" s="61" t="e">
        <f t="shared" si="3"/>
        <v>#DIV/0!</v>
      </c>
      <c r="O94" s="62" t="e">
        <f t="shared" si="4"/>
        <v>#DIV/0!</v>
      </c>
      <c r="P94" s="61">
        <f t="shared" si="5"/>
        <v>0</v>
      </c>
      <c r="Q94" s="59">
        <f t="shared" si="6"/>
        <v>0</v>
      </c>
      <c r="R94" s="373">
        <f t="shared" si="28"/>
        <v>54.95</v>
      </c>
      <c r="S94" s="64" t="e">
        <f t="shared" si="8"/>
        <v>#DIV/0!</v>
      </c>
      <c r="T94" s="65"/>
      <c r="U94" s="65"/>
      <c r="V94" s="65"/>
      <c r="W94" s="65"/>
      <c r="X94" s="66"/>
      <c r="Y94" s="67"/>
      <c r="Z94" s="67"/>
    </row>
    <row r="95" spans="1:26" ht="14" hidden="1" outlineLevel="1" x14ac:dyDescent="0.2">
      <c r="A95" s="67"/>
      <c r="B95" s="68"/>
      <c r="C95" s="54" t="s">
        <v>36</v>
      </c>
      <c r="D95" s="72">
        <v>613.44000000000005</v>
      </c>
      <c r="E95" s="56">
        <v>15</v>
      </c>
      <c r="F95" s="56">
        <v>16</v>
      </c>
      <c r="G95" s="57">
        <f t="shared" si="0"/>
        <v>0.9375</v>
      </c>
      <c r="H95" s="58">
        <f t="shared" si="1"/>
        <v>40.896000000000001</v>
      </c>
      <c r="I95" s="272">
        <f t="shared" si="2"/>
        <v>43.622399999999999</v>
      </c>
      <c r="J95" s="72">
        <v>39.18</v>
      </c>
      <c r="K95" s="56">
        <v>5351</v>
      </c>
      <c r="L95" s="56">
        <v>8</v>
      </c>
      <c r="M95" s="73">
        <v>524</v>
      </c>
      <c r="N95" s="61">
        <f t="shared" si="3"/>
        <v>7.4770992366412214E-2</v>
      </c>
      <c r="O95" s="62">
        <f t="shared" si="4"/>
        <v>13.374170495150587</v>
      </c>
      <c r="P95" s="61">
        <f t="shared" si="5"/>
        <v>6.3869327073552418E-2</v>
      </c>
      <c r="Q95" s="59">
        <f t="shared" si="6"/>
        <v>0.85419926969222737</v>
      </c>
      <c r="R95" s="74">
        <f t="shared" si="28"/>
        <v>89.440000000000055</v>
      </c>
      <c r="S95" s="64">
        <f t="shared" si="8"/>
        <v>4.8975</v>
      </c>
      <c r="T95" s="65"/>
      <c r="U95" s="65"/>
      <c r="V95" s="65"/>
      <c r="W95" s="65"/>
      <c r="X95" s="66"/>
      <c r="Y95" s="67"/>
      <c r="Z95" s="67"/>
    </row>
    <row r="96" spans="1:26" ht="14" hidden="1" outlineLevel="1" x14ac:dyDescent="0.2">
      <c r="A96" s="67"/>
      <c r="B96" s="68"/>
      <c r="C96" s="54" t="s">
        <v>114</v>
      </c>
      <c r="D96" s="93">
        <v>49.95</v>
      </c>
      <c r="E96" s="56">
        <v>5</v>
      </c>
      <c r="F96" s="56">
        <v>4</v>
      </c>
      <c r="G96" s="57">
        <f t="shared" si="0"/>
        <v>1.25</v>
      </c>
      <c r="H96" s="58">
        <f t="shared" si="1"/>
        <v>9.99</v>
      </c>
      <c r="I96" s="272">
        <f t="shared" si="2"/>
        <v>7.992</v>
      </c>
      <c r="J96" s="93">
        <v>9.31</v>
      </c>
      <c r="K96" s="56">
        <v>24144</v>
      </c>
      <c r="L96" s="56">
        <v>2</v>
      </c>
      <c r="M96" s="94">
        <v>19.989999999999998</v>
      </c>
      <c r="N96" s="61">
        <f t="shared" si="3"/>
        <v>0.46573286643321665</v>
      </c>
      <c r="O96" s="62">
        <f t="shared" si="4"/>
        <v>2.1471535982814176</v>
      </c>
      <c r="P96" s="61">
        <f t="shared" si="5"/>
        <v>0.18638638638638638</v>
      </c>
      <c r="Q96" s="59">
        <f t="shared" si="6"/>
        <v>0.40020020020020014</v>
      </c>
      <c r="R96" s="361">
        <f t="shared" si="28"/>
        <v>29.960000000000004</v>
      </c>
      <c r="S96" s="64">
        <f t="shared" si="8"/>
        <v>4.6550000000000002</v>
      </c>
      <c r="T96" s="65"/>
      <c r="U96" s="65"/>
      <c r="V96" s="65"/>
      <c r="W96" s="65"/>
      <c r="X96" s="66"/>
      <c r="Y96" s="67"/>
      <c r="Z96" s="67"/>
    </row>
    <row r="97" spans="1:26" ht="14" hidden="1" outlineLevel="1" x14ac:dyDescent="0.2">
      <c r="A97" s="67"/>
      <c r="B97" s="68"/>
      <c r="C97" s="54" t="s">
        <v>115</v>
      </c>
      <c r="D97" s="75">
        <v>344</v>
      </c>
      <c r="E97" s="56">
        <v>2</v>
      </c>
      <c r="F97" s="56">
        <v>2</v>
      </c>
      <c r="G97" s="57">
        <f t="shared" si="0"/>
        <v>1</v>
      </c>
      <c r="H97" s="58">
        <f t="shared" si="1"/>
        <v>172</v>
      </c>
      <c r="I97" s="272">
        <f t="shared" si="2"/>
        <v>172</v>
      </c>
      <c r="J97" s="75">
        <v>16.25</v>
      </c>
      <c r="K97" s="56">
        <v>21537</v>
      </c>
      <c r="L97" s="56">
        <v>1</v>
      </c>
      <c r="M97" s="76">
        <v>195</v>
      </c>
      <c r="N97" s="61">
        <f t="shared" si="3"/>
        <v>8.3333333333333329E-2</v>
      </c>
      <c r="O97" s="62">
        <f t="shared" si="4"/>
        <v>12</v>
      </c>
      <c r="P97" s="61">
        <f t="shared" si="5"/>
        <v>4.7238372093023256E-2</v>
      </c>
      <c r="Q97" s="59">
        <f t="shared" si="6"/>
        <v>0.56686046511627908</v>
      </c>
      <c r="R97" s="77">
        <f t="shared" si="28"/>
        <v>149</v>
      </c>
      <c r="S97" s="64">
        <f t="shared" si="8"/>
        <v>16.25</v>
      </c>
      <c r="T97" s="65"/>
      <c r="U97" s="65"/>
      <c r="V97" s="65"/>
      <c r="W97" s="65"/>
      <c r="X97" s="66"/>
      <c r="Y97" s="67"/>
      <c r="Z97" s="67"/>
    </row>
    <row r="98" spans="1:26" ht="14" hidden="1" outlineLevel="1" x14ac:dyDescent="0.2">
      <c r="A98" s="67"/>
      <c r="B98" s="68"/>
      <c r="C98" s="54" t="s">
        <v>45</v>
      </c>
      <c r="D98" s="78">
        <v>0</v>
      </c>
      <c r="E98" s="56">
        <v>0</v>
      </c>
      <c r="F98" s="56">
        <v>0</v>
      </c>
      <c r="G98" s="57" t="e">
        <f t="shared" si="0"/>
        <v>#DIV/0!</v>
      </c>
      <c r="H98" s="58" t="e">
        <f t="shared" si="1"/>
        <v>#DIV/0!</v>
      </c>
      <c r="I98" s="272" t="e">
        <f t="shared" si="2"/>
        <v>#DIV/0!</v>
      </c>
      <c r="J98" s="78">
        <v>1.89</v>
      </c>
      <c r="K98" s="56">
        <v>1230</v>
      </c>
      <c r="L98" s="56">
        <v>0</v>
      </c>
      <c r="M98" s="79">
        <v>0</v>
      </c>
      <c r="N98" s="61" t="e">
        <f t="shared" si="3"/>
        <v>#DIV/0!</v>
      </c>
      <c r="O98" s="62">
        <f t="shared" si="4"/>
        <v>0</v>
      </c>
      <c r="P98" s="61" t="e">
        <f t="shared" si="5"/>
        <v>#DIV/0!</v>
      </c>
      <c r="Q98" s="59" t="e">
        <f t="shared" si="6"/>
        <v>#DIV/0!</v>
      </c>
      <c r="R98" s="80">
        <f t="shared" si="28"/>
        <v>0</v>
      </c>
      <c r="S98" s="64" t="e">
        <f t="shared" si="8"/>
        <v>#DIV/0!</v>
      </c>
      <c r="T98" s="65"/>
      <c r="U98" s="65"/>
      <c r="V98" s="65"/>
      <c r="W98" s="65"/>
      <c r="X98" s="66"/>
      <c r="Y98" s="67"/>
      <c r="Z98" s="67"/>
    </row>
    <row r="99" spans="1:26" ht="14" hidden="1" outlineLevel="1" x14ac:dyDescent="0.2">
      <c r="A99" s="81"/>
      <c r="B99" s="68"/>
      <c r="C99" s="83" t="s">
        <v>116</v>
      </c>
      <c r="D99" s="55">
        <v>0</v>
      </c>
      <c r="E99" s="56">
        <v>0</v>
      </c>
      <c r="F99" s="56">
        <v>0</v>
      </c>
      <c r="G99" s="57" t="e">
        <f t="shared" si="0"/>
        <v>#DIV/0!</v>
      </c>
      <c r="H99" s="58" t="e">
        <f t="shared" si="1"/>
        <v>#DIV/0!</v>
      </c>
      <c r="I99" s="272" t="e">
        <f t="shared" si="2"/>
        <v>#DIV/0!</v>
      </c>
      <c r="J99" s="55">
        <v>0</v>
      </c>
      <c r="K99" s="56">
        <v>0</v>
      </c>
      <c r="L99" s="56">
        <v>0</v>
      </c>
      <c r="M99" s="60">
        <v>0</v>
      </c>
      <c r="N99" s="61" t="e">
        <f t="shared" si="3"/>
        <v>#DIV/0!</v>
      </c>
      <c r="O99" s="62" t="e">
        <f t="shared" si="4"/>
        <v>#DIV/0!</v>
      </c>
      <c r="P99" s="61" t="e">
        <f t="shared" si="5"/>
        <v>#DIV/0!</v>
      </c>
      <c r="Q99" s="59" t="e">
        <f t="shared" si="6"/>
        <v>#DIV/0!</v>
      </c>
      <c r="R99" s="63">
        <f t="shared" si="28"/>
        <v>0</v>
      </c>
      <c r="S99" s="64" t="e">
        <f t="shared" si="8"/>
        <v>#DIV/0!</v>
      </c>
      <c r="T99" s="84"/>
      <c r="U99" s="84"/>
      <c r="V99" s="84"/>
      <c r="W99" s="85"/>
      <c r="X99" s="86"/>
      <c r="Y99" s="67"/>
      <c r="Z99" s="67"/>
    </row>
    <row r="100" spans="1:26" ht="14" hidden="1" outlineLevel="1" x14ac:dyDescent="0.2">
      <c r="A100" s="67"/>
      <c r="B100" s="68"/>
      <c r="C100" s="54" t="s">
        <v>117</v>
      </c>
      <c r="D100" s="87">
        <v>940.35</v>
      </c>
      <c r="E100" s="56">
        <v>26</v>
      </c>
      <c r="F100" s="56">
        <v>25</v>
      </c>
      <c r="G100" s="57">
        <f t="shared" si="0"/>
        <v>1.04</v>
      </c>
      <c r="H100" s="58">
        <f t="shared" si="1"/>
        <v>36.167307692307695</v>
      </c>
      <c r="I100" s="272">
        <f t="shared" si="2"/>
        <v>34.776257396449708</v>
      </c>
      <c r="J100" s="87">
        <v>111.95</v>
      </c>
      <c r="K100" s="56">
        <v>38466</v>
      </c>
      <c r="L100" s="56">
        <v>14</v>
      </c>
      <c r="M100" s="88">
        <v>323.64</v>
      </c>
      <c r="N100" s="61">
        <f t="shared" si="3"/>
        <v>0.34590903472994688</v>
      </c>
      <c r="O100" s="62">
        <f t="shared" si="4"/>
        <v>2.8909334524341221</v>
      </c>
      <c r="P100" s="61">
        <f t="shared" si="5"/>
        <v>0.11905141702557559</v>
      </c>
      <c r="Q100" s="59">
        <f t="shared" si="6"/>
        <v>0.34416972403892165</v>
      </c>
      <c r="R100" s="63">
        <f t="shared" si="28"/>
        <v>616.71</v>
      </c>
      <c r="S100" s="64">
        <f t="shared" si="8"/>
        <v>7.9964285714285719</v>
      </c>
      <c r="T100" s="65"/>
      <c r="U100" s="65"/>
      <c r="V100" s="65"/>
      <c r="W100" s="65"/>
      <c r="X100" s="66"/>
      <c r="Y100" s="67"/>
      <c r="Z100" s="67"/>
    </row>
    <row r="101" spans="1:26" ht="14" hidden="1" outlineLevel="1" x14ac:dyDescent="0.2">
      <c r="A101" s="52" t="str">
        <f t="shared" ref="A101:A102" si="29">IFERROR(IF(B101&gt;0,MONTH(B101)&amp;"-"&amp;YEAR(B101),B101),)</f>
        <v>1-2025</v>
      </c>
      <c r="B101" s="53">
        <v>45675</v>
      </c>
      <c r="C101" s="54" t="s">
        <v>39</v>
      </c>
      <c r="D101" s="87">
        <v>0</v>
      </c>
      <c r="E101" s="56">
        <v>0</v>
      </c>
      <c r="F101" s="56">
        <v>0</v>
      </c>
      <c r="G101" s="57" t="e">
        <f t="shared" si="0"/>
        <v>#DIV/0!</v>
      </c>
      <c r="H101" s="58" t="e">
        <f t="shared" si="1"/>
        <v>#DIV/0!</v>
      </c>
      <c r="I101" s="272" t="e">
        <f t="shared" si="2"/>
        <v>#DIV/0!</v>
      </c>
      <c r="J101" s="87">
        <v>5.13</v>
      </c>
      <c r="K101" s="56">
        <v>7342</v>
      </c>
      <c r="L101" s="56">
        <v>0</v>
      </c>
      <c r="M101" s="88">
        <v>0</v>
      </c>
      <c r="N101" s="61" t="e">
        <f t="shared" si="3"/>
        <v>#DIV/0!</v>
      </c>
      <c r="O101" s="62">
        <f t="shared" si="4"/>
        <v>0</v>
      </c>
      <c r="P101" s="61" t="e">
        <f t="shared" si="5"/>
        <v>#DIV/0!</v>
      </c>
      <c r="Q101" s="59" t="e">
        <f t="shared" si="6"/>
        <v>#DIV/0!</v>
      </c>
      <c r="R101" s="63">
        <f t="shared" si="28"/>
        <v>0</v>
      </c>
      <c r="S101" s="64" t="e">
        <f t="shared" si="8"/>
        <v>#DIV/0!</v>
      </c>
      <c r="T101" s="65"/>
      <c r="U101" s="65"/>
      <c r="V101" s="65"/>
      <c r="W101" s="65"/>
      <c r="X101" s="66"/>
      <c r="Y101" s="67"/>
      <c r="Z101" s="67"/>
    </row>
    <row r="102" spans="1:26" ht="14" collapsed="1" x14ac:dyDescent="0.2">
      <c r="A102" s="81">
        <f t="shared" si="29"/>
        <v>0</v>
      </c>
      <c r="B102" s="95" t="s">
        <v>55</v>
      </c>
      <c r="C102" s="134"/>
      <c r="D102" s="135">
        <f t="shared" ref="D102:F102" si="30">SUM(D85:D101)</f>
        <v>14357.840000000002</v>
      </c>
      <c r="E102" s="136">
        <f t="shared" si="30"/>
        <v>129</v>
      </c>
      <c r="F102" s="136">
        <f t="shared" si="30"/>
        <v>136</v>
      </c>
      <c r="G102" s="137">
        <f t="shared" si="0"/>
        <v>0.94852941176470584</v>
      </c>
      <c r="H102" s="138">
        <f t="shared" si="1"/>
        <v>111.30108527131785</v>
      </c>
      <c r="I102" s="359">
        <f t="shared" si="2"/>
        <v>117.34067904573044</v>
      </c>
      <c r="J102" s="360">
        <f t="shared" ref="J102:M102" si="31">SUM(J85:J101)</f>
        <v>933.88</v>
      </c>
      <c r="K102" s="136">
        <f t="shared" si="31"/>
        <v>284382</v>
      </c>
      <c r="L102" s="136">
        <f t="shared" si="31"/>
        <v>45</v>
      </c>
      <c r="M102" s="135">
        <f t="shared" si="31"/>
        <v>4178.22</v>
      </c>
      <c r="N102" s="258">
        <f t="shared" si="3"/>
        <v>0.22351144745848708</v>
      </c>
      <c r="O102" s="306">
        <f t="shared" si="4"/>
        <v>4.474043774360732</v>
      </c>
      <c r="P102" s="258">
        <f t="shared" si="5"/>
        <v>6.5043209842148952E-2</v>
      </c>
      <c r="Q102" s="139">
        <f t="shared" si="6"/>
        <v>0.29100616805870516</v>
      </c>
      <c r="R102" s="261">
        <f>SUM(R85:R101)</f>
        <v>10179.619999999999</v>
      </c>
      <c r="S102" s="307">
        <f t="shared" si="8"/>
        <v>20.75288888888889</v>
      </c>
      <c r="T102" s="145">
        <f t="shared" ref="T102:U102" si="32">IFERROR((D102-#REF!)/D102,)</f>
        <v>0</v>
      </c>
      <c r="U102" s="145">
        <f t="shared" si="32"/>
        <v>0</v>
      </c>
      <c r="V102" s="301">
        <f>IFERROR((D102-monthly_reporting_2021!D49)/D102, )</f>
        <v>1</v>
      </c>
      <c r="W102" s="302">
        <f>IFERROR((E102-monthly_reporting_2021!E49)/E102, )</f>
        <v>1</v>
      </c>
      <c r="X102" s="67"/>
      <c r="Y102" s="67"/>
      <c r="Z102" s="67"/>
    </row>
    <row r="103" spans="1:26" ht="14" hidden="1" outlineLevel="1" x14ac:dyDescent="0.2">
      <c r="A103" s="67"/>
      <c r="B103" s="53">
        <v>45676</v>
      </c>
      <c r="C103" s="54" t="s">
        <v>107</v>
      </c>
      <c r="D103" s="55">
        <v>5219.09</v>
      </c>
      <c r="E103" s="56">
        <v>30</v>
      </c>
      <c r="F103" s="56">
        <v>31</v>
      </c>
      <c r="G103" s="57">
        <f t="shared" si="0"/>
        <v>0.967741935483871</v>
      </c>
      <c r="H103" s="58">
        <f t="shared" si="1"/>
        <v>173.96966666666668</v>
      </c>
      <c r="I103" s="272">
        <f t="shared" si="2"/>
        <v>179.76865555555557</v>
      </c>
      <c r="J103" s="374">
        <v>251.03</v>
      </c>
      <c r="K103" s="56">
        <v>30736</v>
      </c>
      <c r="L103" s="56">
        <v>8</v>
      </c>
      <c r="M103" s="60">
        <v>514.85</v>
      </c>
      <c r="N103" s="61">
        <f t="shared" si="3"/>
        <v>0.48757890647761482</v>
      </c>
      <c r="O103" s="62">
        <f t="shared" si="4"/>
        <v>2.0509500856471341</v>
      </c>
      <c r="P103" s="61">
        <f t="shared" si="5"/>
        <v>4.8098423288351032E-2</v>
      </c>
      <c r="Q103" s="59">
        <f t="shared" si="6"/>
        <v>9.8647465362735651E-2</v>
      </c>
      <c r="R103" s="63">
        <f t="shared" ref="R103:R119" si="33">D103-M103</f>
        <v>4704.24</v>
      </c>
      <c r="S103" s="64">
        <f t="shared" si="8"/>
        <v>31.37875</v>
      </c>
      <c r="T103" s="65"/>
      <c r="U103" s="65"/>
      <c r="V103" s="65"/>
      <c r="W103" s="65"/>
      <c r="X103" s="66"/>
      <c r="Y103" s="67"/>
      <c r="Z103" s="67"/>
    </row>
    <row r="104" spans="1:26" ht="14" hidden="1" outlineLevel="1" x14ac:dyDescent="0.2">
      <c r="A104" s="67"/>
      <c r="B104" s="68"/>
      <c r="C104" s="54" t="s">
        <v>108</v>
      </c>
      <c r="D104" s="69">
        <v>1471.06</v>
      </c>
      <c r="E104" s="56">
        <v>16</v>
      </c>
      <c r="F104" s="56">
        <v>21</v>
      </c>
      <c r="G104" s="57">
        <f t="shared" si="0"/>
        <v>0.76190476190476186</v>
      </c>
      <c r="H104" s="58">
        <f t="shared" si="1"/>
        <v>91.941249999999997</v>
      </c>
      <c r="I104" s="272">
        <f t="shared" si="2"/>
        <v>120.67289062500001</v>
      </c>
      <c r="J104" s="69">
        <v>228.59</v>
      </c>
      <c r="K104" s="56">
        <v>65754</v>
      </c>
      <c r="L104" s="56">
        <v>4</v>
      </c>
      <c r="M104" s="70">
        <v>542.9</v>
      </c>
      <c r="N104" s="61">
        <f t="shared" si="3"/>
        <v>0.42105360103149753</v>
      </c>
      <c r="O104" s="62">
        <f t="shared" si="4"/>
        <v>2.3749945316942997</v>
      </c>
      <c r="P104" s="61">
        <f t="shared" si="5"/>
        <v>0.15539135045477412</v>
      </c>
      <c r="Q104" s="59">
        <f t="shared" si="6"/>
        <v>0.36905360760268108</v>
      </c>
      <c r="R104" s="71">
        <f t="shared" si="33"/>
        <v>928.16</v>
      </c>
      <c r="S104" s="64">
        <f t="shared" si="8"/>
        <v>57.147500000000001</v>
      </c>
      <c r="T104" s="65"/>
      <c r="U104" s="65"/>
      <c r="V104" s="65"/>
      <c r="W104" s="65"/>
      <c r="X104" s="66"/>
      <c r="Y104" s="67"/>
      <c r="Z104" s="67"/>
    </row>
    <row r="105" spans="1:26" ht="14" hidden="1" outlineLevel="1" x14ac:dyDescent="0.2">
      <c r="A105" s="67"/>
      <c r="B105" s="68"/>
      <c r="C105" s="54" t="s">
        <v>109</v>
      </c>
      <c r="D105" s="93">
        <v>0</v>
      </c>
      <c r="E105" s="56">
        <v>0</v>
      </c>
      <c r="F105" s="56">
        <v>0</v>
      </c>
      <c r="G105" s="57" t="e">
        <f t="shared" si="0"/>
        <v>#DIV/0!</v>
      </c>
      <c r="H105" s="58" t="e">
        <f t="shared" si="1"/>
        <v>#DIV/0!</v>
      </c>
      <c r="I105" s="272" t="e">
        <f t="shared" si="2"/>
        <v>#DIV/0!</v>
      </c>
      <c r="J105" s="93">
        <v>0</v>
      </c>
      <c r="K105" s="56">
        <v>0</v>
      </c>
      <c r="L105" s="56">
        <v>0</v>
      </c>
      <c r="M105" s="94">
        <v>0</v>
      </c>
      <c r="N105" s="61" t="e">
        <f t="shared" si="3"/>
        <v>#DIV/0!</v>
      </c>
      <c r="O105" s="62" t="e">
        <f t="shared" si="4"/>
        <v>#DIV/0!</v>
      </c>
      <c r="P105" s="61" t="e">
        <f t="shared" si="5"/>
        <v>#DIV/0!</v>
      </c>
      <c r="Q105" s="59" t="e">
        <f t="shared" si="6"/>
        <v>#DIV/0!</v>
      </c>
      <c r="R105" s="361">
        <f t="shared" si="33"/>
        <v>0</v>
      </c>
      <c r="S105" s="64" t="e">
        <f t="shared" si="8"/>
        <v>#DIV/0!</v>
      </c>
      <c r="T105" s="65"/>
      <c r="U105" s="65"/>
      <c r="V105" s="65"/>
      <c r="W105" s="65"/>
      <c r="X105" s="66"/>
      <c r="Y105" s="67"/>
      <c r="Z105" s="67"/>
    </row>
    <row r="106" spans="1:26" ht="14" hidden="1" outlineLevel="1" x14ac:dyDescent="0.2">
      <c r="A106" s="67"/>
      <c r="B106" s="68"/>
      <c r="C106" s="54" t="s">
        <v>33</v>
      </c>
      <c r="D106" s="93">
        <v>314.75</v>
      </c>
      <c r="E106" s="56">
        <v>5</v>
      </c>
      <c r="F106" s="56">
        <v>2</v>
      </c>
      <c r="G106" s="57">
        <f t="shared" si="0"/>
        <v>2.5</v>
      </c>
      <c r="H106" s="58">
        <f t="shared" si="1"/>
        <v>62.95</v>
      </c>
      <c r="I106" s="272">
        <f t="shared" si="2"/>
        <v>25.18</v>
      </c>
      <c r="J106" s="93">
        <v>0</v>
      </c>
      <c r="K106" s="56">
        <v>0</v>
      </c>
      <c r="L106" s="56">
        <v>0</v>
      </c>
      <c r="M106" s="94">
        <v>0</v>
      </c>
      <c r="N106" s="61" t="e">
        <f t="shared" si="3"/>
        <v>#DIV/0!</v>
      </c>
      <c r="O106" s="62" t="e">
        <f t="shared" si="4"/>
        <v>#DIV/0!</v>
      </c>
      <c r="P106" s="61">
        <f t="shared" si="5"/>
        <v>0</v>
      </c>
      <c r="Q106" s="59">
        <f t="shared" si="6"/>
        <v>0</v>
      </c>
      <c r="R106" s="361">
        <f t="shared" si="33"/>
        <v>314.75</v>
      </c>
      <c r="S106" s="64" t="e">
        <f t="shared" si="8"/>
        <v>#DIV/0!</v>
      </c>
      <c r="T106" s="65"/>
      <c r="U106" s="65"/>
      <c r="V106" s="65"/>
      <c r="W106" s="65"/>
      <c r="X106" s="66"/>
      <c r="Y106" s="67"/>
      <c r="Z106" s="67"/>
    </row>
    <row r="107" spans="1:26" ht="14" hidden="1" outlineLevel="1" x14ac:dyDescent="0.2">
      <c r="A107" s="67"/>
      <c r="B107" s="68"/>
      <c r="C107" s="54" t="s">
        <v>37</v>
      </c>
      <c r="D107" s="344">
        <v>0</v>
      </c>
      <c r="E107" s="56">
        <v>0</v>
      </c>
      <c r="F107" s="56">
        <v>0</v>
      </c>
      <c r="G107" s="57" t="e">
        <f t="shared" si="0"/>
        <v>#DIV/0!</v>
      </c>
      <c r="H107" s="58" t="e">
        <f t="shared" si="1"/>
        <v>#DIV/0!</v>
      </c>
      <c r="I107" s="272" t="e">
        <f t="shared" si="2"/>
        <v>#DIV/0!</v>
      </c>
      <c r="J107" s="344">
        <v>0</v>
      </c>
      <c r="K107" s="56">
        <v>0</v>
      </c>
      <c r="L107" s="56">
        <v>0</v>
      </c>
      <c r="M107" s="344">
        <v>0</v>
      </c>
      <c r="N107" s="61" t="e">
        <f t="shared" si="3"/>
        <v>#DIV/0!</v>
      </c>
      <c r="O107" s="62" t="e">
        <f t="shared" si="4"/>
        <v>#DIV/0!</v>
      </c>
      <c r="P107" s="61" t="e">
        <f t="shared" si="5"/>
        <v>#DIV/0!</v>
      </c>
      <c r="Q107" s="59" t="e">
        <f t="shared" si="6"/>
        <v>#DIV/0!</v>
      </c>
      <c r="R107" s="361">
        <f t="shared" si="33"/>
        <v>0</v>
      </c>
      <c r="S107" s="64" t="e">
        <f t="shared" si="8"/>
        <v>#DIV/0!</v>
      </c>
      <c r="T107" s="65"/>
      <c r="U107" s="65"/>
      <c r="V107" s="65"/>
      <c r="W107" s="65"/>
      <c r="X107" s="66"/>
      <c r="Y107" s="67"/>
      <c r="Z107" s="67"/>
    </row>
    <row r="108" spans="1:26" ht="14" hidden="1" outlineLevel="1" x14ac:dyDescent="0.2">
      <c r="A108" s="67"/>
      <c r="B108" s="68"/>
      <c r="C108" s="54" t="s">
        <v>110</v>
      </c>
      <c r="D108" s="362">
        <v>-59.99</v>
      </c>
      <c r="E108" s="56">
        <v>-1</v>
      </c>
      <c r="F108" s="56">
        <v>0</v>
      </c>
      <c r="G108" s="57" t="e">
        <f t="shared" si="0"/>
        <v>#DIV/0!</v>
      </c>
      <c r="H108" s="58">
        <f t="shared" si="1"/>
        <v>59.99</v>
      </c>
      <c r="I108" s="272" t="e">
        <f t="shared" si="2"/>
        <v>#DIV/0!</v>
      </c>
      <c r="J108" s="362">
        <v>2</v>
      </c>
      <c r="K108" s="56">
        <v>1511</v>
      </c>
      <c r="L108" s="56">
        <v>0</v>
      </c>
      <c r="M108" s="363">
        <v>0</v>
      </c>
      <c r="N108" s="61" t="e">
        <f t="shared" si="3"/>
        <v>#DIV/0!</v>
      </c>
      <c r="O108" s="62">
        <f t="shared" si="4"/>
        <v>0</v>
      </c>
      <c r="P108" s="61">
        <f t="shared" si="5"/>
        <v>-3.3338889814969158E-2</v>
      </c>
      <c r="Q108" s="59">
        <f t="shared" si="6"/>
        <v>0</v>
      </c>
      <c r="R108" s="364">
        <f t="shared" si="33"/>
        <v>-59.99</v>
      </c>
      <c r="S108" s="64" t="e">
        <f t="shared" si="8"/>
        <v>#DIV/0!</v>
      </c>
      <c r="T108" s="65"/>
      <c r="U108" s="65"/>
      <c r="V108" s="65"/>
      <c r="W108" s="65"/>
      <c r="X108" s="66"/>
      <c r="Y108" s="67"/>
      <c r="Z108" s="67"/>
    </row>
    <row r="109" spans="1:26" ht="14" hidden="1" outlineLevel="1" x14ac:dyDescent="0.2">
      <c r="A109" s="67"/>
      <c r="B109" s="68"/>
      <c r="C109" s="54" t="s">
        <v>35</v>
      </c>
      <c r="D109" s="93">
        <v>580.11</v>
      </c>
      <c r="E109" s="56">
        <v>9</v>
      </c>
      <c r="F109" s="56">
        <v>10</v>
      </c>
      <c r="G109" s="57">
        <f t="shared" si="0"/>
        <v>0.9</v>
      </c>
      <c r="H109" s="58">
        <f t="shared" si="1"/>
        <v>64.456666666666663</v>
      </c>
      <c r="I109" s="272">
        <f t="shared" si="2"/>
        <v>71.618518518518513</v>
      </c>
      <c r="J109" s="93">
        <v>217.73</v>
      </c>
      <c r="K109" s="56">
        <v>5546</v>
      </c>
      <c r="L109" s="56">
        <v>2</v>
      </c>
      <c r="M109" s="94">
        <v>119.9</v>
      </c>
      <c r="N109" s="61">
        <f t="shared" si="3"/>
        <v>1.8159299416180148</v>
      </c>
      <c r="O109" s="62">
        <f t="shared" si="4"/>
        <v>0.55068203738575305</v>
      </c>
      <c r="P109" s="61">
        <f t="shared" si="5"/>
        <v>0.37532536932650701</v>
      </c>
      <c r="Q109" s="59">
        <f t="shared" si="6"/>
        <v>0.20668493906328111</v>
      </c>
      <c r="R109" s="361">
        <f t="shared" si="33"/>
        <v>460.21000000000004</v>
      </c>
      <c r="S109" s="64">
        <f t="shared" si="8"/>
        <v>108.86499999999999</v>
      </c>
      <c r="T109" s="65"/>
      <c r="U109" s="65"/>
      <c r="V109" s="65"/>
      <c r="W109" s="65"/>
      <c r="X109" s="66"/>
      <c r="Y109" s="67"/>
      <c r="Z109" s="67"/>
    </row>
    <row r="110" spans="1:26" ht="14" hidden="1" outlineLevel="1" x14ac:dyDescent="0.2">
      <c r="A110" s="67"/>
      <c r="B110" s="53" t="s">
        <v>111</v>
      </c>
      <c r="C110" s="54" t="s">
        <v>112</v>
      </c>
      <c r="D110" s="365">
        <v>592.11</v>
      </c>
      <c r="E110" s="56">
        <v>10</v>
      </c>
      <c r="F110" s="56">
        <v>15</v>
      </c>
      <c r="G110" s="57">
        <f t="shared" si="0"/>
        <v>0.66666666666666663</v>
      </c>
      <c r="H110" s="58">
        <f t="shared" si="1"/>
        <v>59.210999999999999</v>
      </c>
      <c r="I110" s="272">
        <f t="shared" si="2"/>
        <v>88.816500000000005</v>
      </c>
      <c r="J110" s="365">
        <v>160.22999999999999</v>
      </c>
      <c r="K110" s="56">
        <v>16248</v>
      </c>
      <c r="L110" s="56">
        <v>6</v>
      </c>
      <c r="M110" s="366">
        <v>64.680000000000007</v>
      </c>
      <c r="N110" s="61">
        <f t="shared" si="3"/>
        <v>2.4772727272727271</v>
      </c>
      <c r="O110" s="62">
        <f t="shared" si="4"/>
        <v>0.40366972477064228</v>
      </c>
      <c r="P110" s="61">
        <f t="shared" si="5"/>
        <v>0.27060850179865226</v>
      </c>
      <c r="Q110" s="59">
        <f t="shared" si="6"/>
        <v>0.10923645944165782</v>
      </c>
      <c r="R110" s="367">
        <f t="shared" si="33"/>
        <v>527.43000000000006</v>
      </c>
      <c r="S110" s="64">
        <f t="shared" si="8"/>
        <v>26.704999999999998</v>
      </c>
      <c r="T110" s="65"/>
      <c r="U110" s="65"/>
      <c r="V110" s="65"/>
      <c r="W110" s="65"/>
      <c r="X110" s="66"/>
      <c r="Y110" s="67"/>
      <c r="Z110" s="67"/>
    </row>
    <row r="111" spans="1:26" ht="14" hidden="1" outlineLevel="1" x14ac:dyDescent="0.2">
      <c r="A111" s="67"/>
      <c r="B111" s="68"/>
      <c r="C111" s="54" t="s">
        <v>113</v>
      </c>
      <c r="D111" s="368">
        <v>35.9</v>
      </c>
      <c r="E111" s="56">
        <v>1</v>
      </c>
      <c r="F111" s="56">
        <v>1</v>
      </c>
      <c r="G111" s="57">
        <f t="shared" si="0"/>
        <v>1</v>
      </c>
      <c r="H111" s="58">
        <f t="shared" si="1"/>
        <v>35.9</v>
      </c>
      <c r="I111" s="272">
        <f t="shared" si="2"/>
        <v>35.9</v>
      </c>
      <c r="J111" s="368">
        <v>68.180000000000007</v>
      </c>
      <c r="K111" s="56">
        <v>35241</v>
      </c>
      <c r="L111" s="56">
        <v>0</v>
      </c>
      <c r="M111" s="369">
        <v>0</v>
      </c>
      <c r="N111" s="61" t="e">
        <f t="shared" si="3"/>
        <v>#DIV/0!</v>
      </c>
      <c r="O111" s="62">
        <f t="shared" si="4"/>
        <v>0</v>
      </c>
      <c r="P111" s="61">
        <f t="shared" si="5"/>
        <v>1.8991643454039</v>
      </c>
      <c r="Q111" s="59">
        <f t="shared" si="6"/>
        <v>0</v>
      </c>
      <c r="R111" s="370">
        <f t="shared" si="33"/>
        <v>35.9</v>
      </c>
      <c r="S111" s="64" t="e">
        <f t="shared" si="8"/>
        <v>#DIV/0!</v>
      </c>
      <c r="T111" s="65"/>
      <c r="U111" s="65"/>
      <c r="V111" s="65"/>
      <c r="W111" s="65"/>
      <c r="X111" s="66"/>
      <c r="Y111" s="67"/>
      <c r="Z111" s="67"/>
    </row>
    <row r="112" spans="1:26" ht="14" hidden="1" outlineLevel="1" x14ac:dyDescent="0.2">
      <c r="A112" s="67"/>
      <c r="B112" s="68"/>
      <c r="C112" s="54" t="s">
        <v>38</v>
      </c>
      <c r="D112" s="371">
        <v>329.7</v>
      </c>
      <c r="E112" s="56">
        <v>6</v>
      </c>
      <c r="F112" s="56">
        <v>5</v>
      </c>
      <c r="G112" s="57">
        <f t="shared" si="0"/>
        <v>1.2</v>
      </c>
      <c r="H112" s="58">
        <f t="shared" si="1"/>
        <v>54.949999999999996</v>
      </c>
      <c r="I112" s="272">
        <f t="shared" si="2"/>
        <v>45.791666666666664</v>
      </c>
      <c r="J112" s="371">
        <v>0</v>
      </c>
      <c r="K112" s="56">
        <v>0</v>
      </c>
      <c r="L112" s="56">
        <v>0</v>
      </c>
      <c r="M112" s="372">
        <v>0</v>
      </c>
      <c r="N112" s="61" t="e">
        <f t="shared" si="3"/>
        <v>#DIV/0!</v>
      </c>
      <c r="O112" s="62" t="e">
        <f t="shared" si="4"/>
        <v>#DIV/0!</v>
      </c>
      <c r="P112" s="61">
        <f t="shared" si="5"/>
        <v>0</v>
      </c>
      <c r="Q112" s="59">
        <f t="shared" si="6"/>
        <v>0</v>
      </c>
      <c r="R112" s="373">
        <f t="shared" si="33"/>
        <v>329.7</v>
      </c>
      <c r="S112" s="64" t="e">
        <f t="shared" si="8"/>
        <v>#DIV/0!</v>
      </c>
      <c r="T112" s="65"/>
      <c r="U112" s="65"/>
      <c r="V112" s="65"/>
      <c r="W112" s="65"/>
      <c r="X112" s="66"/>
      <c r="Y112" s="67"/>
      <c r="Z112" s="67"/>
    </row>
    <row r="113" spans="1:26" ht="14" hidden="1" outlineLevel="1" x14ac:dyDescent="0.2">
      <c r="A113" s="67"/>
      <c r="B113" s="68"/>
      <c r="C113" s="54" t="s">
        <v>36</v>
      </c>
      <c r="D113" s="72">
        <v>220</v>
      </c>
      <c r="E113" s="56">
        <v>4</v>
      </c>
      <c r="F113" s="56">
        <v>2</v>
      </c>
      <c r="G113" s="57">
        <f t="shared" si="0"/>
        <v>2</v>
      </c>
      <c r="H113" s="58">
        <f t="shared" si="1"/>
        <v>55</v>
      </c>
      <c r="I113" s="272">
        <f t="shared" si="2"/>
        <v>27.5</v>
      </c>
      <c r="J113" s="72">
        <v>0</v>
      </c>
      <c r="K113" s="56">
        <v>15</v>
      </c>
      <c r="L113" s="56">
        <v>0</v>
      </c>
      <c r="M113" s="73">
        <v>0</v>
      </c>
      <c r="N113" s="61" t="e">
        <f t="shared" si="3"/>
        <v>#DIV/0!</v>
      </c>
      <c r="O113" s="62" t="e">
        <f t="shared" si="4"/>
        <v>#DIV/0!</v>
      </c>
      <c r="P113" s="61">
        <f t="shared" si="5"/>
        <v>0</v>
      </c>
      <c r="Q113" s="59">
        <f t="shared" si="6"/>
        <v>0</v>
      </c>
      <c r="R113" s="74">
        <f t="shared" si="33"/>
        <v>220</v>
      </c>
      <c r="S113" s="64" t="e">
        <f t="shared" si="8"/>
        <v>#DIV/0!</v>
      </c>
      <c r="T113" s="65"/>
      <c r="U113" s="65"/>
      <c r="V113" s="65"/>
      <c r="W113" s="65"/>
      <c r="X113" s="66"/>
      <c r="Y113" s="67"/>
      <c r="Z113" s="67"/>
    </row>
    <row r="114" spans="1:26" ht="14" hidden="1" outlineLevel="1" x14ac:dyDescent="0.2">
      <c r="A114" s="67"/>
      <c r="B114" s="68"/>
      <c r="C114" s="54" t="s">
        <v>114</v>
      </c>
      <c r="D114" s="93">
        <v>-69.959999999999994</v>
      </c>
      <c r="E114" s="56">
        <v>0</v>
      </c>
      <c r="F114" s="56">
        <v>2</v>
      </c>
      <c r="G114" s="57">
        <f t="shared" si="0"/>
        <v>0</v>
      </c>
      <c r="H114" s="58" t="e">
        <f t="shared" si="1"/>
        <v>#DIV/0!</v>
      </c>
      <c r="I114" s="272" t="e">
        <f t="shared" si="2"/>
        <v>#DIV/0!</v>
      </c>
      <c r="J114" s="93">
        <v>12.11</v>
      </c>
      <c r="K114" s="56">
        <v>16322</v>
      </c>
      <c r="L114" s="56">
        <v>2</v>
      </c>
      <c r="M114" s="94">
        <v>19.989999999999998</v>
      </c>
      <c r="N114" s="61">
        <f t="shared" si="3"/>
        <v>0.60580290145072535</v>
      </c>
      <c r="O114" s="62">
        <f t="shared" si="4"/>
        <v>1.6507018992568125</v>
      </c>
      <c r="P114" s="61">
        <f t="shared" si="5"/>
        <v>-0.17309891366495142</v>
      </c>
      <c r="Q114" s="59">
        <f t="shared" si="6"/>
        <v>-0.28573470554602631</v>
      </c>
      <c r="R114" s="361">
        <f t="shared" si="33"/>
        <v>-89.949999999999989</v>
      </c>
      <c r="S114" s="64">
        <f t="shared" si="8"/>
        <v>6.0549999999999997</v>
      </c>
      <c r="T114" s="65"/>
      <c r="U114" s="65"/>
      <c r="V114" s="65"/>
      <c r="W114" s="65"/>
      <c r="X114" s="66"/>
      <c r="Y114" s="67"/>
      <c r="Z114" s="67"/>
    </row>
    <row r="115" spans="1:26" ht="14" hidden="1" outlineLevel="1" x14ac:dyDescent="0.2">
      <c r="A115" s="67"/>
      <c r="B115" s="68"/>
      <c r="C115" s="54" t="s">
        <v>115</v>
      </c>
      <c r="D115" s="75">
        <v>298</v>
      </c>
      <c r="E115" s="56">
        <v>2</v>
      </c>
      <c r="F115" s="56">
        <v>2</v>
      </c>
      <c r="G115" s="57">
        <f t="shared" si="0"/>
        <v>1</v>
      </c>
      <c r="H115" s="58">
        <f t="shared" si="1"/>
        <v>149</v>
      </c>
      <c r="I115" s="272">
        <f t="shared" si="2"/>
        <v>149</v>
      </c>
      <c r="J115" s="75">
        <v>29.35</v>
      </c>
      <c r="K115" s="56">
        <v>23712</v>
      </c>
      <c r="L115" s="56">
        <v>0</v>
      </c>
      <c r="M115" s="76">
        <v>0</v>
      </c>
      <c r="N115" s="61" t="e">
        <f t="shared" si="3"/>
        <v>#DIV/0!</v>
      </c>
      <c r="O115" s="62">
        <f t="shared" si="4"/>
        <v>0</v>
      </c>
      <c r="P115" s="61">
        <f t="shared" si="5"/>
        <v>9.8489932885906045E-2</v>
      </c>
      <c r="Q115" s="59">
        <f t="shared" si="6"/>
        <v>0</v>
      </c>
      <c r="R115" s="77">
        <f t="shared" si="33"/>
        <v>298</v>
      </c>
      <c r="S115" s="64" t="e">
        <f t="shared" si="8"/>
        <v>#DIV/0!</v>
      </c>
      <c r="T115" s="65"/>
      <c r="U115" s="65"/>
      <c r="V115" s="65"/>
      <c r="W115" s="65"/>
      <c r="X115" s="66"/>
      <c r="Y115" s="67"/>
      <c r="Z115" s="67"/>
    </row>
    <row r="116" spans="1:26" ht="14" hidden="1" outlineLevel="1" x14ac:dyDescent="0.2">
      <c r="A116" s="67"/>
      <c r="B116" s="68"/>
      <c r="C116" s="54" t="s">
        <v>45</v>
      </c>
      <c r="D116" s="78">
        <v>239.8</v>
      </c>
      <c r="E116" s="56">
        <v>4</v>
      </c>
      <c r="F116" s="56">
        <v>4</v>
      </c>
      <c r="G116" s="57">
        <f t="shared" si="0"/>
        <v>1</v>
      </c>
      <c r="H116" s="58">
        <f t="shared" si="1"/>
        <v>59.95</v>
      </c>
      <c r="I116" s="272">
        <f t="shared" si="2"/>
        <v>59.95</v>
      </c>
      <c r="J116" s="78">
        <v>5.89</v>
      </c>
      <c r="K116" s="56">
        <v>872</v>
      </c>
      <c r="L116" s="56">
        <v>1</v>
      </c>
      <c r="M116" s="79">
        <v>59.95</v>
      </c>
      <c r="N116" s="61">
        <f t="shared" si="3"/>
        <v>9.8248540450375302E-2</v>
      </c>
      <c r="O116" s="62">
        <f t="shared" si="4"/>
        <v>10.178268251273346</v>
      </c>
      <c r="P116" s="61">
        <f t="shared" si="5"/>
        <v>2.4562135112593825E-2</v>
      </c>
      <c r="Q116" s="59">
        <f t="shared" si="6"/>
        <v>0.25</v>
      </c>
      <c r="R116" s="80">
        <f t="shared" si="33"/>
        <v>179.85000000000002</v>
      </c>
      <c r="S116" s="64">
        <f t="shared" si="8"/>
        <v>5.89</v>
      </c>
      <c r="T116" s="65"/>
      <c r="U116" s="65"/>
      <c r="V116" s="65"/>
      <c r="W116" s="65"/>
      <c r="X116" s="66"/>
      <c r="Y116" s="67"/>
      <c r="Z116" s="67"/>
    </row>
    <row r="117" spans="1:26" ht="14" hidden="1" outlineLevel="1" x14ac:dyDescent="0.2">
      <c r="A117" s="81"/>
      <c r="B117" s="68"/>
      <c r="C117" s="83" t="s">
        <v>116</v>
      </c>
      <c r="D117" s="55">
        <v>19.95</v>
      </c>
      <c r="E117" s="56">
        <v>1</v>
      </c>
      <c r="F117" s="56">
        <v>1</v>
      </c>
      <c r="G117" s="57">
        <f t="shared" si="0"/>
        <v>1</v>
      </c>
      <c r="H117" s="58">
        <f t="shared" si="1"/>
        <v>19.95</v>
      </c>
      <c r="I117" s="272">
        <f t="shared" si="2"/>
        <v>19.95</v>
      </c>
      <c r="J117" s="55">
        <v>0</v>
      </c>
      <c r="K117" s="56">
        <v>0</v>
      </c>
      <c r="L117" s="56">
        <v>0</v>
      </c>
      <c r="M117" s="60">
        <v>0</v>
      </c>
      <c r="N117" s="61" t="e">
        <f t="shared" si="3"/>
        <v>#DIV/0!</v>
      </c>
      <c r="O117" s="62" t="e">
        <f t="shared" si="4"/>
        <v>#DIV/0!</v>
      </c>
      <c r="P117" s="61">
        <f t="shared" si="5"/>
        <v>0</v>
      </c>
      <c r="Q117" s="59">
        <f t="shared" si="6"/>
        <v>0</v>
      </c>
      <c r="R117" s="63">
        <f t="shared" si="33"/>
        <v>19.95</v>
      </c>
      <c r="S117" s="64" t="e">
        <f t="shared" si="8"/>
        <v>#DIV/0!</v>
      </c>
      <c r="T117" s="84"/>
      <c r="U117" s="84"/>
      <c r="V117" s="84"/>
      <c r="W117" s="85"/>
      <c r="X117" s="86"/>
      <c r="Y117" s="67"/>
      <c r="Z117" s="67"/>
    </row>
    <row r="118" spans="1:26" ht="14" hidden="1" outlineLevel="1" x14ac:dyDescent="0.2">
      <c r="A118" s="67"/>
      <c r="B118" s="68"/>
      <c r="C118" s="54" t="s">
        <v>117</v>
      </c>
      <c r="D118" s="87">
        <v>638.64</v>
      </c>
      <c r="E118" s="56">
        <v>18</v>
      </c>
      <c r="F118" s="56">
        <v>20</v>
      </c>
      <c r="G118" s="57">
        <f t="shared" si="0"/>
        <v>0.9</v>
      </c>
      <c r="H118" s="58">
        <f t="shared" si="1"/>
        <v>35.479999999999997</v>
      </c>
      <c r="I118" s="272">
        <f t="shared" si="2"/>
        <v>39.422222222222217</v>
      </c>
      <c r="J118" s="87">
        <v>117.81</v>
      </c>
      <c r="K118" s="56">
        <v>43098</v>
      </c>
      <c r="L118" s="56">
        <v>9</v>
      </c>
      <c r="M118" s="88">
        <v>277.68</v>
      </c>
      <c r="N118" s="61">
        <f t="shared" si="3"/>
        <v>0.42426534140017286</v>
      </c>
      <c r="O118" s="62">
        <f t="shared" si="4"/>
        <v>2.3570155334861216</v>
      </c>
      <c r="P118" s="61">
        <f t="shared" si="5"/>
        <v>0.18447012401352875</v>
      </c>
      <c r="Q118" s="59">
        <f t="shared" si="6"/>
        <v>0.43479894776399852</v>
      </c>
      <c r="R118" s="63">
        <f t="shared" si="33"/>
        <v>360.96</v>
      </c>
      <c r="S118" s="64">
        <f t="shared" si="8"/>
        <v>13.09</v>
      </c>
      <c r="T118" s="65"/>
      <c r="U118" s="65"/>
      <c r="V118" s="65"/>
      <c r="W118" s="65"/>
      <c r="X118" s="66"/>
      <c r="Y118" s="67"/>
      <c r="Z118" s="67"/>
    </row>
    <row r="119" spans="1:26" ht="14" hidden="1" outlineLevel="1" x14ac:dyDescent="0.2">
      <c r="A119" s="52" t="str">
        <f t="shared" ref="A119:A120" si="34">IFERROR(IF(B119&gt;0,MONTH(B119)&amp;"-"&amp;YEAR(B119),B119),)</f>
        <v>1-2025</v>
      </c>
      <c r="B119" s="53">
        <v>45682</v>
      </c>
      <c r="C119" s="54" t="s">
        <v>39</v>
      </c>
      <c r="D119" s="87">
        <v>0</v>
      </c>
      <c r="E119" s="56">
        <v>0</v>
      </c>
      <c r="F119" s="56">
        <v>0</v>
      </c>
      <c r="G119" s="57" t="e">
        <f t="shared" si="0"/>
        <v>#DIV/0!</v>
      </c>
      <c r="H119" s="58" t="e">
        <f t="shared" si="1"/>
        <v>#DIV/0!</v>
      </c>
      <c r="I119" s="272" t="e">
        <f t="shared" si="2"/>
        <v>#DIV/0!</v>
      </c>
      <c r="J119" s="87">
        <v>1.2</v>
      </c>
      <c r="K119" s="56">
        <v>7739</v>
      </c>
      <c r="L119" s="56">
        <v>0</v>
      </c>
      <c r="M119" s="88">
        <v>0</v>
      </c>
      <c r="N119" s="61" t="e">
        <f t="shared" si="3"/>
        <v>#DIV/0!</v>
      </c>
      <c r="O119" s="62">
        <f t="shared" si="4"/>
        <v>0</v>
      </c>
      <c r="P119" s="61" t="e">
        <f t="shared" si="5"/>
        <v>#DIV/0!</v>
      </c>
      <c r="Q119" s="59" t="e">
        <f t="shared" si="6"/>
        <v>#DIV/0!</v>
      </c>
      <c r="R119" s="63">
        <f t="shared" si="33"/>
        <v>0</v>
      </c>
      <c r="S119" s="64" t="e">
        <f t="shared" si="8"/>
        <v>#DIV/0!</v>
      </c>
      <c r="T119" s="65"/>
      <c r="U119" s="65"/>
      <c r="V119" s="65"/>
      <c r="W119" s="65"/>
      <c r="X119" s="66"/>
      <c r="Y119" s="67"/>
      <c r="Z119" s="67"/>
    </row>
    <row r="120" spans="1:26" ht="14" collapsed="1" x14ac:dyDescent="0.2">
      <c r="A120" s="81">
        <f t="shared" si="34"/>
        <v>0</v>
      </c>
      <c r="B120" s="95" t="s">
        <v>56</v>
      </c>
      <c r="C120" s="134"/>
      <c r="D120" s="135">
        <f t="shared" ref="D120:F120" si="35">SUM(D103:D119)</f>
        <v>9829.16</v>
      </c>
      <c r="E120" s="136">
        <f t="shared" si="35"/>
        <v>105</v>
      </c>
      <c r="F120" s="136">
        <f t="shared" si="35"/>
        <v>116</v>
      </c>
      <c r="G120" s="137">
        <f t="shared" si="0"/>
        <v>0.90517241379310343</v>
      </c>
      <c r="H120" s="138">
        <f t="shared" si="1"/>
        <v>93.611047619047611</v>
      </c>
      <c r="I120" s="359">
        <f t="shared" si="2"/>
        <v>103.41791927437642</v>
      </c>
      <c r="J120" s="360">
        <f t="shared" ref="J120:M120" si="36">SUM(J103:J119)</f>
        <v>1094.1200000000001</v>
      </c>
      <c r="K120" s="136">
        <f t="shared" si="36"/>
        <v>246794</v>
      </c>
      <c r="L120" s="136">
        <f t="shared" si="36"/>
        <v>32</v>
      </c>
      <c r="M120" s="135">
        <f t="shared" si="36"/>
        <v>1599.9500000000003</v>
      </c>
      <c r="N120" s="258">
        <f t="shared" si="3"/>
        <v>0.68384637019906869</v>
      </c>
      <c r="O120" s="306">
        <f t="shared" si="4"/>
        <v>1.4623167477059189</v>
      </c>
      <c r="P120" s="258">
        <f t="shared" si="5"/>
        <v>0.11131368295968325</v>
      </c>
      <c r="Q120" s="139">
        <f t="shared" si="6"/>
        <v>0.16277586284077178</v>
      </c>
      <c r="R120" s="261">
        <f>SUM(R103:R119)</f>
        <v>8229.2099999999991</v>
      </c>
      <c r="S120" s="307">
        <f t="shared" si="8"/>
        <v>34.191250000000004</v>
      </c>
      <c r="T120" s="145">
        <f t="shared" ref="T120:U120" si="37">IFERROR((D120-#REF!)/D120,)</f>
        <v>0</v>
      </c>
      <c r="U120" s="145">
        <f t="shared" si="37"/>
        <v>0</v>
      </c>
      <c r="V120" s="301">
        <f>IFERROR((D120-monthly_reporting_2021!D49)/D120, )</f>
        <v>1</v>
      </c>
      <c r="W120" s="302">
        <f>IFERROR((E120-monthly_reporting_2021!E49)/E120, )</f>
        <v>1</v>
      </c>
      <c r="X120" s="67"/>
      <c r="Y120" s="67"/>
      <c r="Z120" s="67"/>
    </row>
    <row r="121" spans="1:26" ht="14" hidden="1" outlineLevel="1" x14ac:dyDescent="0.2">
      <c r="A121" s="67"/>
      <c r="B121" s="53">
        <v>45683</v>
      </c>
      <c r="C121" s="54" t="s">
        <v>107</v>
      </c>
      <c r="D121" s="55">
        <v>3275.99</v>
      </c>
      <c r="E121" s="56">
        <v>9</v>
      </c>
      <c r="F121" s="56">
        <v>15</v>
      </c>
      <c r="G121" s="57">
        <f t="shared" si="0"/>
        <v>0.6</v>
      </c>
      <c r="H121" s="58">
        <f t="shared" si="1"/>
        <v>363.99888888888887</v>
      </c>
      <c r="I121" s="272">
        <f t="shared" si="2"/>
        <v>606.6648148148148</v>
      </c>
      <c r="J121" s="374">
        <v>480.63</v>
      </c>
      <c r="K121" s="56">
        <v>48160</v>
      </c>
      <c r="L121" s="56">
        <v>5</v>
      </c>
      <c r="M121" s="60">
        <v>1033</v>
      </c>
      <c r="N121" s="61">
        <f t="shared" si="3"/>
        <v>0.46527589545014519</v>
      </c>
      <c r="O121" s="62">
        <f t="shared" si="4"/>
        <v>2.149262426398685</v>
      </c>
      <c r="P121" s="61">
        <f t="shared" si="5"/>
        <v>0.14671290205403559</v>
      </c>
      <c r="Q121" s="59">
        <f t="shared" si="6"/>
        <v>0.31532452785264914</v>
      </c>
      <c r="R121" s="63">
        <f t="shared" ref="R121:R137" si="38">D121-M121</f>
        <v>2242.9899999999998</v>
      </c>
      <c r="S121" s="64">
        <f t="shared" si="8"/>
        <v>96.126000000000005</v>
      </c>
      <c r="T121" s="65"/>
      <c r="U121" s="65"/>
      <c r="V121" s="65"/>
      <c r="W121" s="65"/>
      <c r="X121" s="66"/>
      <c r="Y121" s="67"/>
      <c r="Z121" s="67"/>
    </row>
    <row r="122" spans="1:26" ht="14" hidden="1" outlineLevel="1" x14ac:dyDescent="0.2">
      <c r="A122" s="67"/>
      <c r="B122" s="68"/>
      <c r="C122" s="54" t="s">
        <v>108</v>
      </c>
      <c r="D122" s="69">
        <v>452.55</v>
      </c>
      <c r="E122" s="56">
        <v>40</v>
      </c>
      <c r="F122" s="56">
        <v>37</v>
      </c>
      <c r="G122" s="57">
        <f t="shared" si="0"/>
        <v>1.0810810810810811</v>
      </c>
      <c r="H122" s="58">
        <f t="shared" si="1"/>
        <v>11.313750000000001</v>
      </c>
      <c r="I122" s="272">
        <f t="shared" si="2"/>
        <v>10.46521875</v>
      </c>
      <c r="J122" s="69">
        <v>401.67</v>
      </c>
      <c r="K122" s="56">
        <v>107458</v>
      </c>
      <c r="L122" s="56">
        <v>4</v>
      </c>
      <c r="M122" s="70">
        <v>289.8</v>
      </c>
      <c r="N122" s="61">
        <f t="shared" si="3"/>
        <v>1.3860248447204968</v>
      </c>
      <c r="O122" s="62">
        <f t="shared" si="4"/>
        <v>0.72148778848308315</v>
      </c>
      <c r="P122" s="61">
        <f t="shared" si="5"/>
        <v>0.8875704342061651</v>
      </c>
      <c r="Q122" s="59">
        <f t="shared" si="6"/>
        <v>0.6403712296983759</v>
      </c>
      <c r="R122" s="71">
        <f t="shared" si="38"/>
        <v>162.75</v>
      </c>
      <c r="S122" s="64">
        <f t="shared" si="8"/>
        <v>100.4175</v>
      </c>
      <c r="T122" s="65"/>
      <c r="U122" s="65"/>
      <c r="V122" s="65"/>
      <c r="W122" s="65"/>
      <c r="X122" s="66"/>
      <c r="Y122" s="67"/>
      <c r="Z122" s="67"/>
    </row>
    <row r="123" spans="1:26" ht="14" hidden="1" outlineLevel="1" x14ac:dyDescent="0.2">
      <c r="A123" s="67"/>
      <c r="B123" s="68"/>
      <c r="C123" s="54" t="s">
        <v>109</v>
      </c>
      <c r="D123" s="93">
        <v>0</v>
      </c>
      <c r="E123" s="56">
        <v>0</v>
      </c>
      <c r="F123" s="56">
        <v>0</v>
      </c>
      <c r="G123" s="57" t="e">
        <f t="shared" si="0"/>
        <v>#DIV/0!</v>
      </c>
      <c r="H123" s="58" t="e">
        <f t="shared" si="1"/>
        <v>#DIV/0!</v>
      </c>
      <c r="I123" s="272" t="e">
        <f t="shared" si="2"/>
        <v>#DIV/0!</v>
      </c>
      <c r="J123" s="93">
        <v>0</v>
      </c>
      <c r="K123" s="56">
        <v>0</v>
      </c>
      <c r="L123" s="56">
        <v>0</v>
      </c>
      <c r="M123" s="94">
        <v>0</v>
      </c>
      <c r="N123" s="61" t="e">
        <f t="shared" si="3"/>
        <v>#DIV/0!</v>
      </c>
      <c r="O123" s="62" t="e">
        <f t="shared" si="4"/>
        <v>#DIV/0!</v>
      </c>
      <c r="P123" s="61" t="e">
        <f t="shared" si="5"/>
        <v>#DIV/0!</v>
      </c>
      <c r="Q123" s="59" t="e">
        <f t="shared" si="6"/>
        <v>#DIV/0!</v>
      </c>
      <c r="R123" s="361">
        <f t="shared" si="38"/>
        <v>0</v>
      </c>
      <c r="S123" s="64" t="e">
        <f t="shared" si="8"/>
        <v>#DIV/0!</v>
      </c>
      <c r="T123" s="65"/>
      <c r="U123" s="65"/>
      <c r="V123" s="65"/>
      <c r="W123" s="65"/>
      <c r="X123" s="66"/>
      <c r="Y123" s="67"/>
      <c r="Z123" s="67"/>
    </row>
    <row r="124" spans="1:26" ht="14" hidden="1" outlineLevel="1" x14ac:dyDescent="0.2">
      <c r="A124" s="67"/>
      <c r="B124" s="68"/>
      <c r="C124" s="54" t="s">
        <v>33</v>
      </c>
      <c r="D124" s="93">
        <v>395.65</v>
      </c>
      <c r="E124" s="56">
        <v>7</v>
      </c>
      <c r="F124" s="56">
        <v>7</v>
      </c>
      <c r="G124" s="57">
        <f t="shared" si="0"/>
        <v>1</v>
      </c>
      <c r="H124" s="58">
        <f t="shared" si="1"/>
        <v>56.521428571428565</v>
      </c>
      <c r="I124" s="272">
        <f t="shared" si="2"/>
        <v>56.521428571428565</v>
      </c>
      <c r="J124" s="93">
        <v>52.21</v>
      </c>
      <c r="K124" s="56">
        <v>4185</v>
      </c>
      <c r="L124" s="56">
        <v>3</v>
      </c>
      <c r="M124" s="94">
        <v>161.85</v>
      </c>
      <c r="N124" s="61">
        <f t="shared" si="3"/>
        <v>0.32258263824528888</v>
      </c>
      <c r="O124" s="62">
        <f t="shared" si="4"/>
        <v>3.0999808465811145</v>
      </c>
      <c r="P124" s="61">
        <f t="shared" si="5"/>
        <v>0.1319600657146468</v>
      </c>
      <c r="Q124" s="59">
        <f t="shared" si="6"/>
        <v>0.40907367622899027</v>
      </c>
      <c r="R124" s="361">
        <f t="shared" si="38"/>
        <v>233.79999999999998</v>
      </c>
      <c r="S124" s="64">
        <f t="shared" si="8"/>
        <v>17.403333333333332</v>
      </c>
      <c r="T124" s="65"/>
      <c r="U124" s="65"/>
      <c r="V124" s="65"/>
      <c r="W124" s="65"/>
      <c r="X124" s="66"/>
      <c r="Y124" s="67"/>
      <c r="Z124" s="67"/>
    </row>
    <row r="125" spans="1:26" ht="14" hidden="1" outlineLevel="1" x14ac:dyDescent="0.2">
      <c r="A125" s="67"/>
      <c r="B125" s="68"/>
      <c r="C125" s="54" t="s">
        <v>37</v>
      </c>
      <c r="D125" s="344">
        <v>39</v>
      </c>
      <c r="E125" s="56">
        <v>1</v>
      </c>
      <c r="F125" s="56">
        <v>1</v>
      </c>
      <c r="G125" s="57">
        <f t="shared" si="0"/>
        <v>1</v>
      </c>
      <c r="H125" s="58">
        <f t="shared" si="1"/>
        <v>39</v>
      </c>
      <c r="I125" s="272">
        <f t="shared" si="2"/>
        <v>39</v>
      </c>
      <c r="J125" s="344">
        <v>0</v>
      </c>
      <c r="K125" s="56">
        <v>0</v>
      </c>
      <c r="L125" s="56">
        <v>0</v>
      </c>
      <c r="M125" s="344">
        <v>0</v>
      </c>
      <c r="N125" s="61" t="e">
        <f t="shared" si="3"/>
        <v>#DIV/0!</v>
      </c>
      <c r="O125" s="62" t="e">
        <f t="shared" si="4"/>
        <v>#DIV/0!</v>
      </c>
      <c r="P125" s="61">
        <f t="shared" si="5"/>
        <v>0</v>
      </c>
      <c r="Q125" s="59">
        <f t="shared" si="6"/>
        <v>0</v>
      </c>
      <c r="R125" s="361">
        <f t="shared" si="38"/>
        <v>39</v>
      </c>
      <c r="S125" s="64" t="e">
        <f t="shared" si="8"/>
        <v>#DIV/0!</v>
      </c>
      <c r="T125" s="65"/>
      <c r="U125" s="65"/>
      <c r="V125" s="65"/>
      <c r="W125" s="65"/>
      <c r="X125" s="66"/>
      <c r="Y125" s="67"/>
      <c r="Z125" s="67"/>
    </row>
    <row r="126" spans="1:26" ht="14" hidden="1" outlineLevel="1" x14ac:dyDescent="0.2">
      <c r="A126" s="67"/>
      <c r="B126" s="68"/>
      <c r="C126" s="54" t="s">
        <v>110</v>
      </c>
      <c r="D126" s="362">
        <v>0</v>
      </c>
      <c r="E126" s="56">
        <v>0</v>
      </c>
      <c r="F126" s="56">
        <v>0</v>
      </c>
      <c r="G126" s="57" t="e">
        <f t="shared" si="0"/>
        <v>#DIV/0!</v>
      </c>
      <c r="H126" s="58" t="e">
        <f t="shared" si="1"/>
        <v>#DIV/0!</v>
      </c>
      <c r="I126" s="272" t="e">
        <f t="shared" si="2"/>
        <v>#DIV/0!</v>
      </c>
      <c r="J126" s="362">
        <v>24.06</v>
      </c>
      <c r="K126" s="56">
        <v>4657</v>
      </c>
      <c r="L126" s="56">
        <v>1</v>
      </c>
      <c r="M126" s="363">
        <v>59.99</v>
      </c>
      <c r="N126" s="61">
        <f t="shared" si="3"/>
        <v>0.40106684447407898</v>
      </c>
      <c r="O126" s="62">
        <f t="shared" si="4"/>
        <v>2.4933499584372405</v>
      </c>
      <c r="P126" s="61" t="e">
        <f t="shared" si="5"/>
        <v>#DIV/0!</v>
      </c>
      <c r="Q126" s="59" t="e">
        <f t="shared" si="6"/>
        <v>#DIV/0!</v>
      </c>
      <c r="R126" s="364">
        <f t="shared" si="38"/>
        <v>-59.99</v>
      </c>
      <c r="S126" s="64">
        <f t="shared" si="8"/>
        <v>24.06</v>
      </c>
      <c r="T126" s="65"/>
      <c r="U126" s="65"/>
      <c r="V126" s="65"/>
      <c r="W126" s="65"/>
      <c r="X126" s="66"/>
      <c r="Y126" s="67"/>
      <c r="Z126" s="67"/>
    </row>
    <row r="127" spans="1:26" ht="14" hidden="1" outlineLevel="1" x14ac:dyDescent="0.2">
      <c r="A127" s="67"/>
      <c r="B127" s="68"/>
      <c r="C127" s="54" t="s">
        <v>35</v>
      </c>
      <c r="D127" s="93">
        <v>189.57</v>
      </c>
      <c r="E127" s="56">
        <v>3</v>
      </c>
      <c r="F127" s="56">
        <v>4</v>
      </c>
      <c r="G127" s="57">
        <f t="shared" si="0"/>
        <v>0.75</v>
      </c>
      <c r="H127" s="58">
        <f t="shared" si="1"/>
        <v>63.19</v>
      </c>
      <c r="I127" s="272">
        <f t="shared" si="2"/>
        <v>84.25333333333333</v>
      </c>
      <c r="J127" s="93">
        <v>105.38</v>
      </c>
      <c r="K127" s="56">
        <v>5971</v>
      </c>
      <c r="L127" s="56">
        <v>2</v>
      </c>
      <c r="M127" s="94">
        <v>139.9</v>
      </c>
      <c r="N127" s="61">
        <f t="shared" si="3"/>
        <v>0.75325232308791989</v>
      </c>
      <c r="O127" s="62">
        <f t="shared" si="4"/>
        <v>1.3275763902068705</v>
      </c>
      <c r="P127" s="61">
        <f t="shared" si="5"/>
        <v>0.555889644986021</v>
      </c>
      <c r="Q127" s="59">
        <f t="shared" si="6"/>
        <v>0.73798596824392049</v>
      </c>
      <c r="R127" s="361">
        <f t="shared" si="38"/>
        <v>49.669999999999987</v>
      </c>
      <c r="S127" s="64">
        <f t="shared" si="8"/>
        <v>52.69</v>
      </c>
      <c r="T127" s="65"/>
      <c r="U127" s="65"/>
      <c r="V127" s="65"/>
      <c r="W127" s="65"/>
      <c r="X127" s="66"/>
      <c r="Y127" s="67"/>
      <c r="Z127" s="67"/>
    </row>
    <row r="128" spans="1:26" ht="14" hidden="1" outlineLevel="1" x14ac:dyDescent="0.2">
      <c r="A128" s="67"/>
      <c r="B128" s="53" t="s">
        <v>111</v>
      </c>
      <c r="C128" s="54" t="s">
        <v>112</v>
      </c>
      <c r="D128" s="365">
        <v>851.99</v>
      </c>
      <c r="E128" s="56">
        <v>15</v>
      </c>
      <c r="F128" s="56">
        <v>16</v>
      </c>
      <c r="G128" s="57">
        <f t="shared" si="0"/>
        <v>0.9375</v>
      </c>
      <c r="H128" s="58">
        <f t="shared" si="1"/>
        <v>56.799333333333337</v>
      </c>
      <c r="I128" s="272">
        <f t="shared" si="2"/>
        <v>60.585955555555557</v>
      </c>
      <c r="J128" s="365">
        <v>154</v>
      </c>
      <c r="K128" s="56">
        <v>14576</v>
      </c>
      <c r="L128" s="56">
        <v>5</v>
      </c>
      <c r="M128" s="366">
        <v>172.45</v>
      </c>
      <c r="N128" s="61">
        <f t="shared" si="3"/>
        <v>0.89301246738184992</v>
      </c>
      <c r="O128" s="62">
        <f t="shared" si="4"/>
        <v>1.1198051948051948</v>
      </c>
      <c r="P128" s="61">
        <f t="shared" si="5"/>
        <v>0.1807532952264698</v>
      </c>
      <c r="Q128" s="59">
        <f t="shared" si="6"/>
        <v>0.20240847897275788</v>
      </c>
      <c r="R128" s="367">
        <f t="shared" si="38"/>
        <v>679.54</v>
      </c>
      <c r="S128" s="64">
        <f t="shared" si="8"/>
        <v>30.8</v>
      </c>
      <c r="T128" s="65"/>
      <c r="U128" s="65"/>
      <c r="V128" s="65"/>
      <c r="W128" s="65"/>
      <c r="X128" s="66"/>
      <c r="Y128" s="67"/>
      <c r="Z128" s="67"/>
    </row>
    <row r="129" spans="1:26" ht="14" hidden="1" outlineLevel="1" x14ac:dyDescent="0.2">
      <c r="A129" s="67"/>
      <c r="B129" s="68"/>
      <c r="C129" s="54" t="s">
        <v>113</v>
      </c>
      <c r="D129" s="368">
        <v>0</v>
      </c>
      <c r="E129" s="56">
        <v>0</v>
      </c>
      <c r="F129" s="56">
        <v>0</v>
      </c>
      <c r="G129" s="57" t="e">
        <f t="shared" si="0"/>
        <v>#DIV/0!</v>
      </c>
      <c r="H129" s="58" t="e">
        <f t="shared" si="1"/>
        <v>#DIV/0!</v>
      </c>
      <c r="I129" s="272" t="e">
        <f t="shared" si="2"/>
        <v>#DIV/0!</v>
      </c>
      <c r="J129" s="368">
        <v>84.87</v>
      </c>
      <c r="K129" s="56">
        <v>58326</v>
      </c>
      <c r="L129" s="56">
        <v>0</v>
      </c>
      <c r="M129" s="369">
        <v>0</v>
      </c>
      <c r="N129" s="61" t="e">
        <f t="shared" si="3"/>
        <v>#DIV/0!</v>
      </c>
      <c r="O129" s="62">
        <f t="shared" si="4"/>
        <v>0</v>
      </c>
      <c r="P129" s="61" t="e">
        <f t="shared" si="5"/>
        <v>#DIV/0!</v>
      </c>
      <c r="Q129" s="59" t="e">
        <f t="shared" si="6"/>
        <v>#DIV/0!</v>
      </c>
      <c r="R129" s="370">
        <f t="shared" si="38"/>
        <v>0</v>
      </c>
      <c r="S129" s="64" t="e">
        <f t="shared" si="8"/>
        <v>#DIV/0!</v>
      </c>
      <c r="T129" s="65"/>
      <c r="U129" s="65"/>
      <c r="V129" s="65"/>
      <c r="W129" s="65"/>
      <c r="X129" s="66"/>
      <c r="Y129" s="67"/>
      <c r="Z129" s="67"/>
    </row>
    <row r="130" spans="1:26" ht="14" hidden="1" outlineLevel="1" x14ac:dyDescent="0.2">
      <c r="A130" s="67"/>
      <c r="B130" s="68"/>
      <c r="C130" s="54" t="s">
        <v>38</v>
      </c>
      <c r="D130" s="371">
        <v>439.6</v>
      </c>
      <c r="E130" s="56">
        <v>8</v>
      </c>
      <c r="F130" s="56">
        <v>4</v>
      </c>
      <c r="G130" s="57">
        <f t="shared" si="0"/>
        <v>2</v>
      </c>
      <c r="H130" s="58">
        <f t="shared" si="1"/>
        <v>54.95</v>
      </c>
      <c r="I130" s="272">
        <f t="shared" si="2"/>
        <v>27.475000000000001</v>
      </c>
      <c r="J130" s="371">
        <v>0</v>
      </c>
      <c r="K130" s="56">
        <v>0</v>
      </c>
      <c r="L130" s="56">
        <v>0</v>
      </c>
      <c r="M130" s="372">
        <v>0</v>
      </c>
      <c r="N130" s="61" t="e">
        <f t="shared" si="3"/>
        <v>#DIV/0!</v>
      </c>
      <c r="O130" s="62" t="e">
        <f t="shared" si="4"/>
        <v>#DIV/0!</v>
      </c>
      <c r="P130" s="61">
        <f t="shared" si="5"/>
        <v>0</v>
      </c>
      <c r="Q130" s="59">
        <f t="shared" si="6"/>
        <v>0</v>
      </c>
      <c r="R130" s="373">
        <f t="shared" si="38"/>
        <v>439.6</v>
      </c>
      <c r="S130" s="64" t="e">
        <f t="shared" si="8"/>
        <v>#DIV/0!</v>
      </c>
      <c r="T130" s="65"/>
      <c r="U130" s="65"/>
      <c r="V130" s="65"/>
      <c r="W130" s="65"/>
      <c r="X130" s="66"/>
      <c r="Y130" s="67"/>
      <c r="Z130" s="67"/>
    </row>
    <row r="131" spans="1:26" ht="14" hidden="1" outlineLevel="1" x14ac:dyDescent="0.2">
      <c r="A131" s="67"/>
      <c r="B131" s="68"/>
      <c r="C131" s="54" t="s">
        <v>36</v>
      </c>
      <c r="D131" s="72">
        <v>330</v>
      </c>
      <c r="E131" s="56">
        <v>6</v>
      </c>
      <c r="F131" s="56">
        <v>6</v>
      </c>
      <c r="G131" s="57">
        <f t="shared" si="0"/>
        <v>1</v>
      </c>
      <c r="H131" s="58">
        <f t="shared" si="1"/>
        <v>55</v>
      </c>
      <c r="I131" s="272">
        <f t="shared" si="2"/>
        <v>55</v>
      </c>
      <c r="J131" s="72">
        <v>38.86</v>
      </c>
      <c r="K131" s="56">
        <v>6385</v>
      </c>
      <c r="L131" s="56">
        <v>0</v>
      </c>
      <c r="M131" s="73">
        <v>0</v>
      </c>
      <c r="N131" s="61" t="e">
        <f t="shared" si="3"/>
        <v>#DIV/0!</v>
      </c>
      <c r="O131" s="62">
        <f t="shared" si="4"/>
        <v>0</v>
      </c>
      <c r="P131" s="61">
        <f t="shared" si="5"/>
        <v>0.11775757575757576</v>
      </c>
      <c r="Q131" s="59">
        <f t="shared" si="6"/>
        <v>0</v>
      </c>
      <c r="R131" s="74">
        <f t="shared" si="38"/>
        <v>330</v>
      </c>
      <c r="S131" s="64" t="e">
        <f t="shared" si="8"/>
        <v>#DIV/0!</v>
      </c>
      <c r="T131" s="65"/>
      <c r="U131" s="65"/>
      <c r="V131" s="65"/>
      <c r="W131" s="65"/>
      <c r="X131" s="66"/>
      <c r="Y131" s="67"/>
      <c r="Z131" s="67"/>
    </row>
    <row r="132" spans="1:26" ht="14" hidden="1" outlineLevel="1" x14ac:dyDescent="0.2">
      <c r="A132" s="67"/>
      <c r="B132" s="68"/>
      <c r="C132" s="54" t="s">
        <v>114</v>
      </c>
      <c r="D132" s="93">
        <v>39.979999999999997</v>
      </c>
      <c r="E132" s="56">
        <v>2</v>
      </c>
      <c r="F132" s="56">
        <v>1</v>
      </c>
      <c r="G132" s="57">
        <f t="shared" si="0"/>
        <v>2</v>
      </c>
      <c r="H132" s="58">
        <f t="shared" si="1"/>
        <v>19.989999999999998</v>
      </c>
      <c r="I132" s="272">
        <f t="shared" si="2"/>
        <v>9.9949999999999992</v>
      </c>
      <c r="J132" s="93">
        <v>6.94</v>
      </c>
      <c r="K132" s="56">
        <v>21359</v>
      </c>
      <c r="L132" s="56">
        <v>2</v>
      </c>
      <c r="M132" s="94">
        <v>39.979999999999997</v>
      </c>
      <c r="N132" s="61">
        <f t="shared" si="3"/>
        <v>0.17358679339669839</v>
      </c>
      <c r="O132" s="62">
        <f t="shared" si="4"/>
        <v>5.7608069164265121</v>
      </c>
      <c r="P132" s="61">
        <f t="shared" si="5"/>
        <v>0.17358679339669839</v>
      </c>
      <c r="Q132" s="59">
        <f t="shared" si="6"/>
        <v>1</v>
      </c>
      <c r="R132" s="361">
        <f t="shared" si="38"/>
        <v>0</v>
      </c>
      <c r="S132" s="64">
        <f t="shared" si="8"/>
        <v>3.47</v>
      </c>
      <c r="T132" s="65"/>
      <c r="U132" s="65"/>
      <c r="V132" s="65"/>
      <c r="W132" s="65"/>
      <c r="X132" s="66"/>
      <c r="Y132" s="67"/>
      <c r="Z132" s="67"/>
    </row>
    <row r="133" spans="1:26" ht="14" hidden="1" outlineLevel="1" x14ac:dyDescent="0.2">
      <c r="A133" s="67"/>
      <c r="B133" s="68"/>
      <c r="C133" s="54" t="s">
        <v>115</v>
      </c>
      <c r="D133" s="75">
        <v>447</v>
      </c>
      <c r="E133" s="56">
        <v>3</v>
      </c>
      <c r="F133" s="56">
        <v>3</v>
      </c>
      <c r="G133" s="57">
        <f t="shared" si="0"/>
        <v>1</v>
      </c>
      <c r="H133" s="58">
        <f t="shared" si="1"/>
        <v>149</v>
      </c>
      <c r="I133" s="272">
        <f t="shared" si="2"/>
        <v>149</v>
      </c>
      <c r="J133" s="75">
        <v>42.91</v>
      </c>
      <c r="K133" s="56">
        <v>27786</v>
      </c>
      <c r="L133" s="56">
        <v>0</v>
      </c>
      <c r="M133" s="76">
        <v>0</v>
      </c>
      <c r="N133" s="61" t="e">
        <f t="shared" si="3"/>
        <v>#DIV/0!</v>
      </c>
      <c r="O133" s="62">
        <f t="shared" si="4"/>
        <v>0</v>
      </c>
      <c r="P133" s="61">
        <f t="shared" si="5"/>
        <v>9.5995525727069347E-2</v>
      </c>
      <c r="Q133" s="59">
        <f t="shared" si="6"/>
        <v>0</v>
      </c>
      <c r="R133" s="77">
        <f t="shared" si="38"/>
        <v>447</v>
      </c>
      <c r="S133" s="64" t="e">
        <f t="shared" si="8"/>
        <v>#DIV/0!</v>
      </c>
      <c r="T133" s="65"/>
      <c r="U133" s="65"/>
      <c r="V133" s="65"/>
      <c r="W133" s="65"/>
      <c r="X133" s="66"/>
      <c r="Y133" s="67"/>
      <c r="Z133" s="67"/>
    </row>
    <row r="134" spans="1:26" ht="14" hidden="1" outlineLevel="1" x14ac:dyDescent="0.2">
      <c r="A134" s="67"/>
      <c r="B134" s="68"/>
      <c r="C134" s="54" t="s">
        <v>45</v>
      </c>
      <c r="D134" s="78">
        <v>119.9</v>
      </c>
      <c r="E134" s="56">
        <v>2</v>
      </c>
      <c r="F134" s="56">
        <v>1</v>
      </c>
      <c r="G134" s="57">
        <f t="shared" si="0"/>
        <v>2</v>
      </c>
      <c r="H134" s="58">
        <f t="shared" si="1"/>
        <v>59.95</v>
      </c>
      <c r="I134" s="272">
        <f t="shared" si="2"/>
        <v>29.975000000000001</v>
      </c>
      <c r="J134" s="78">
        <v>7.41</v>
      </c>
      <c r="K134" s="56">
        <v>1796</v>
      </c>
      <c r="L134" s="56">
        <v>0</v>
      </c>
      <c r="M134" s="79">
        <v>0</v>
      </c>
      <c r="N134" s="61" t="e">
        <f t="shared" si="3"/>
        <v>#DIV/0!</v>
      </c>
      <c r="O134" s="62">
        <f t="shared" si="4"/>
        <v>0</v>
      </c>
      <c r="P134" s="61">
        <f t="shared" si="5"/>
        <v>6.1801501251042536E-2</v>
      </c>
      <c r="Q134" s="59">
        <f t="shared" si="6"/>
        <v>0</v>
      </c>
      <c r="R134" s="80">
        <f t="shared" si="38"/>
        <v>119.9</v>
      </c>
      <c r="S134" s="64" t="e">
        <f t="shared" si="8"/>
        <v>#DIV/0!</v>
      </c>
      <c r="T134" s="65"/>
      <c r="U134" s="65"/>
      <c r="V134" s="65"/>
      <c r="W134" s="65"/>
      <c r="X134" s="66"/>
      <c r="Y134" s="67"/>
      <c r="Z134" s="67"/>
    </row>
    <row r="135" spans="1:26" ht="14" hidden="1" outlineLevel="1" x14ac:dyDescent="0.2">
      <c r="A135" s="81"/>
      <c r="B135" s="68"/>
      <c r="C135" s="83" t="s">
        <v>116</v>
      </c>
      <c r="D135" s="55">
        <v>99.89</v>
      </c>
      <c r="E135" s="56">
        <v>3</v>
      </c>
      <c r="F135" s="56">
        <v>3</v>
      </c>
      <c r="G135" s="57">
        <f t="shared" si="0"/>
        <v>1</v>
      </c>
      <c r="H135" s="58">
        <f t="shared" si="1"/>
        <v>33.296666666666667</v>
      </c>
      <c r="I135" s="272">
        <f t="shared" si="2"/>
        <v>33.296666666666667</v>
      </c>
      <c r="J135" s="55">
        <v>0</v>
      </c>
      <c r="K135" s="56">
        <v>0</v>
      </c>
      <c r="L135" s="56">
        <v>0</v>
      </c>
      <c r="M135" s="60">
        <v>0</v>
      </c>
      <c r="N135" s="61" t="e">
        <f t="shared" si="3"/>
        <v>#DIV/0!</v>
      </c>
      <c r="O135" s="62" t="e">
        <f t="shared" si="4"/>
        <v>#DIV/0!</v>
      </c>
      <c r="P135" s="61">
        <f t="shared" si="5"/>
        <v>0</v>
      </c>
      <c r="Q135" s="59">
        <f t="shared" si="6"/>
        <v>0</v>
      </c>
      <c r="R135" s="63">
        <f t="shared" si="38"/>
        <v>99.89</v>
      </c>
      <c r="S135" s="64" t="e">
        <f t="shared" si="8"/>
        <v>#DIV/0!</v>
      </c>
      <c r="T135" s="84"/>
      <c r="U135" s="84"/>
      <c r="V135" s="84"/>
      <c r="W135" s="85"/>
      <c r="X135" s="86"/>
      <c r="Y135" s="67"/>
      <c r="Z135" s="67"/>
    </row>
    <row r="136" spans="1:26" ht="14" hidden="1" outlineLevel="1" x14ac:dyDescent="0.2">
      <c r="A136" s="67"/>
      <c r="B136" s="68"/>
      <c r="C136" s="54" t="s">
        <v>117</v>
      </c>
      <c r="D136" s="87">
        <v>359.6</v>
      </c>
      <c r="E136" s="56">
        <v>10</v>
      </c>
      <c r="F136" s="56">
        <v>13</v>
      </c>
      <c r="G136" s="57">
        <f t="shared" si="0"/>
        <v>0.76923076923076927</v>
      </c>
      <c r="H136" s="58">
        <f t="shared" si="1"/>
        <v>35.96</v>
      </c>
      <c r="I136" s="272">
        <f t="shared" si="2"/>
        <v>46.747999999999998</v>
      </c>
      <c r="J136" s="87">
        <v>159.04</v>
      </c>
      <c r="K136" s="56">
        <v>41214</v>
      </c>
      <c r="L136" s="56">
        <v>8</v>
      </c>
      <c r="M136" s="88">
        <v>287.68</v>
      </c>
      <c r="N136" s="61">
        <f t="shared" si="3"/>
        <v>0.55283648498331472</v>
      </c>
      <c r="O136" s="62">
        <f t="shared" si="4"/>
        <v>1.8088531187122738</v>
      </c>
      <c r="P136" s="61">
        <f t="shared" si="5"/>
        <v>0.44226918798665177</v>
      </c>
      <c r="Q136" s="59">
        <f t="shared" si="6"/>
        <v>0.79999999999999993</v>
      </c>
      <c r="R136" s="63">
        <f t="shared" si="38"/>
        <v>71.920000000000016</v>
      </c>
      <c r="S136" s="64">
        <f t="shared" si="8"/>
        <v>19.88</v>
      </c>
      <c r="T136" s="65"/>
      <c r="U136" s="65"/>
      <c r="V136" s="65"/>
      <c r="W136" s="65"/>
      <c r="X136" s="66"/>
      <c r="Y136" s="67"/>
      <c r="Z136" s="67"/>
    </row>
    <row r="137" spans="1:26" ht="14" hidden="1" outlineLevel="1" x14ac:dyDescent="0.2">
      <c r="A137" s="52" t="str">
        <f t="shared" ref="A137:A138" si="39">IFERROR(IF(B137&gt;0,MONTH(B137)&amp;"-"&amp;YEAR(B137),B137),)</f>
        <v>2-2025</v>
      </c>
      <c r="B137" s="53">
        <v>45689</v>
      </c>
      <c r="C137" s="54" t="s">
        <v>39</v>
      </c>
      <c r="D137" s="87">
        <v>0</v>
      </c>
      <c r="E137" s="56">
        <v>0</v>
      </c>
      <c r="F137" s="56">
        <v>0</v>
      </c>
      <c r="G137" s="57" t="e">
        <f t="shared" si="0"/>
        <v>#DIV/0!</v>
      </c>
      <c r="H137" s="58" t="e">
        <f t="shared" si="1"/>
        <v>#DIV/0!</v>
      </c>
      <c r="I137" s="272" t="e">
        <f t="shared" si="2"/>
        <v>#DIV/0!</v>
      </c>
      <c r="J137" s="87">
        <v>4</v>
      </c>
      <c r="K137" s="56">
        <v>6557</v>
      </c>
      <c r="L137" s="56">
        <v>0</v>
      </c>
      <c r="M137" s="88">
        <v>0</v>
      </c>
      <c r="N137" s="61" t="e">
        <f t="shared" si="3"/>
        <v>#DIV/0!</v>
      </c>
      <c r="O137" s="62">
        <f t="shared" si="4"/>
        <v>0</v>
      </c>
      <c r="P137" s="61" t="e">
        <f t="shared" si="5"/>
        <v>#DIV/0!</v>
      </c>
      <c r="Q137" s="59" t="e">
        <f t="shared" si="6"/>
        <v>#DIV/0!</v>
      </c>
      <c r="R137" s="63">
        <f t="shared" si="38"/>
        <v>0</v>
      </c>
      <c r="S137" s="64" t="e">
        <f t="shared" si="8"/>
        <v>#DIV/0!</v>
      </c>
      <c r="T137" s="65"/>
      <c r="U137" s="65"/>
      <c r="V137" s="65"/>
      <c r="W137" s="65"/>
      <c r="X137" s="66"/>
      <c r="Y137" s="67"/>
      <c r="Z137" s="67"/>
    </row>
    <row r="138" spans="1:26" ht="17.25" customHeight="1" collapsed="1" x14ac:dyDescent="0.2">
      <c r="A138" s="81">
        <f t="shared" si="39"/>
        <v>0</v>
      </c>
      <c r="B138" s="95" t="s">
        <v>57</v>
      </c>
      <c r="C138" s="134"/>
      <c r="D138" s="135">
        <f t="shared" ref="D138:F138" si="40">SUM(D121:D137)</f>
        <v>7040.7199999999993</v>
      </c>
      <c r="E138" s="136">
        <f t="shared" si="40"/>
        <v>109</v>
      </c>
      <c r="F138" s="136">
        <f t="shared" si="40"/>
        <v>111</v>
      </c>
      <c r="G138" s="137">
        <f t="shared" si="0"/>
        <v>0.98198198198198194</v>
      </c>
      <c r="H138" s="138">
        <f t="shared" si="1"/>
        <v>64.593761467889905</v>
      </c>
      <c r="I138" s="359">
        <f t="shared" si="2"/>
        <v>65.778968100328257</v>
      </c>
      <c r="J138" s="360">
        <f t="shared" ref="J138:M138" si="41">SUM(J121:J137)</f>
        <v>1561.9799999999998</v>
      </c>
      <c r="K138" s="136">
        <f t="shared" si="41"/>
        <v>348430</v>
      </c>
      <c r="L138" s="136">
        <f t="shared" si="41"/>
        <v>30</v>
      </c>
      <c r="M138" s="135">
        <f t="shared" si="41"/>
        <v>2184.65</v>
      </c>
      <c r="N138" s="258">
        <f t="shared" si="3"/>
        <v>0.71497951616963806</v>
      </c>
      <c r="O138" s="306">
        <f t="shared" si="4"/>
        <v>1.3986414678805108</v>
      </c>
      <c r="P138" s="258">
        <f t="shared" si="5"/>
        <v>0.22184946994057425</v>
      </c>
      <c r="Q138" s="139">
        <f t="shared" si="6"/>
        <v>0.31028786828619803</v>
      </c>
      <c r="R138" s="261">
        <f>SUM(R121:R137)</f>
        <v>4856.0700000000006</v>
      </c>
      <c r="S138" s="307">
        <f t="shared" si="8"/>
        <v>52.065999999999995</v>
      </c>
      <c r="T138" s="145">
        <f t="shared" ref="T138:U138" si="42">IFERROR((D138-#REF!)/D138,)</f>
        <v>0</v>
      </c>
      <c r="U138" s="145">
        <f t="shared" si="42"/>
        <v>0</v>
      </c>
      <c r="V138" s="301">
        <f>IFERROR((D138-monthly_reporting_2021!D49)/D138, )</f>
        <v>1</v>
      </c>
      <c r="W138" s="302">
        <f>IFERROR((E138-monthly_reporting_2021!E49)/E138, )</f>
        <v>1</v>
      </c>
      <c r="X138" s="67"/>
      <c r="Y138" s="67"/>
      <c r="Z138" s="67"/>
    </row>
    <row r="139" spans="1:26" ht="14" hidden="1" outlineLevel="1" x14ac:dyDescent="0.2">
      <c r="A139" s="67"/>
      <c r="B139" s="53">
        <v>45690</v>
      </c>
      <c r="C139" s="54" t="s">
        <v>107</v>
      </c>
      <c r="D139" s="55">
        <v>4622.6000000000004</v>
      </c>
      <c r="E139" s="56">
        <v>15</v>
      </c>
      <c r="F139" s="56">
        <v>20</v>
      </c>
      <c r="G139" s="57">
        <f t="shared" si="0"/>
        <v>0.75</v>
      </c>
      <c r="H139" s="58">
        <f t="shared" si="1"/>
        <v>308.17333333333335</v>
      </c>
      <c r="I139" s="272">
        <f t="shared" si="2"/>
        <v>410.89777777777778</v>
      </c>
      <c r="J139" s="374">
        <v>682.26</v>
      </c>
      <c r="K139" s="56">
        <v>63764</v>
      </c>
      <c r="L139" s="56">
        <v>8</v>
      </c>
      <c r="M139" s="60">
        <v>4704</v>
      </c>
      <c r="N139" s="61">
        <f t="shared" si="3"/>
        <v>0.14503826530612246</v>
      </c>
      <c r="O139" s="62">
        <f t="shared" si="4"/>
        <v>6.8947322135256357</v>
      </c>
      <c r="P139" s="61">
        <f t="shared" si="5"/>
        <v>0.14759226409380002</v>
      </c>
      <c r="Q139" s="59">
        <f t="shared" si="6"/>
        <v>1.0176091377147058</v>
      </c>
      <c r="R139" s="63">
        <f t="shared" ref="R139:R155" si="43">D139-M139</f>
        <v>-81.399999999999636</v>
      </c>
      <c r="S139" s="64">
        <f t="shared" si="8"/>
        <v>85.282499999999999</v>
      </c>
      <c r="T139" s="65"/>
      <c r="U139" s="65"/>
      <c r="V139" s="65"/>
      <c r="W139" s="65"/>
      <c r="X139" s="66"/>
      <c r="Y139" s="67"/>
      <c r="Z139" s="67"/>
    </row>
    <row r="140" spans="1:26" ht="14" hidden="1" outlineLevel="1" x14ac:dyDescent="0.2">
      <c r="A140" s="67"/>
      <c r="B140" s="68"/>
      <c r="C140" s="54" t="s">
        <v>108</v>
      </c>
      <c r="D140" s="69">
        <v>2343.89</v>
      </c>
      <c r="E140" s="56">
        <v>32</v>
      </c>
      <c r="F140" s="56">
        <v>33</v>
      </c>
      <c r="G140" s="57">
        <f t="shared" si="0"/>
        <v>0.96969696969696972</v>
      </c>
      <c r="H140" s="58">
        <f t="shared" si="1"/>
        <v>73.246562499999996</v>
      </c>
      <c r="I140" s="272">
        <f t="shared" si="2"/>
        <v>75.535517578124995</v>
      </c>
      <c r="J140" s="69">
        <v>408.41</v>
      </c>
      <c r="K140" s="56">
        <v>93358</v>
      </c>
      <c r="L140" s="56">
        <v>10</v>
      </c>
      <c r="M140" s="70">
        <v>413.8</v>
      </c>
      <c r="N140" s="61">
        <f t="shared" si="3"/>
        <v>0.98697438376027069</v>
      </c>
      <c r="O140" s="62">
        <f t="shared" si="4"/>
        <v>1.0131975220978917</v>
      </c>
      <c r="P140" s="61">
        <f t="shared" si="5"/>
        <v>0.17424452512703242</v>
      </c>
      <c r="Q140" s="59">
        <f t="shared" si="6"/>
        <v>0.1765441210978331</v>
      </c>
      <c r="R140" s="71">
        <f t="shared" si="43"/>
        <v>1930.09</v>
      </c>
      <c r="S140" s="64">
        <f t="shared" si="8"/>
        <v>40.841000000000001</v>
      </c>
      <c r="T140" s="65"/>
      <c r="U140" s="65"/>
      <c r="V140" s="65"/>
      <c r="W140" s="65"/>
      <c r="X140" s="66"/>
      <c r="Y140" s="67"/>
      <c r="Z140" s="67"/>
    </row>
    <row r="141" spans="1:26" ht="14" hidden="1" outlineLevel="1" x14ac:dyDescent="0.2">
      <c r="A141" s="67"/>
      <c r="B141" s="68"/>
      <c r="C141" s="54" t="s">
        <v>109</v>
      </c>
      <c r="D141" s="93">
        <v>0</v>
      </c>
      <c r="E141" s="56">
        <v>0</v>
      </c>
      <c r="F141" s="56">
        <v>0</v>
      </c>
      <c r="G141" s="57" t="e">
        <f t="shared" si="0"/>
        <v>#DIV/0!</v>
      </c>
      <c r="H141" s="58" t="e">
        <f t="shared" si="1"/>
        <v>#DIV/0!</v>
      </c>
      <c r="I141" s="272" t="e">
        <f t="shared" si="2"/>
        <v>#DIV/0!</v>
      </c>
      <c r="J141" s="93">
        <v>0</v>
      </c>
      <c r="K141" s="56">
        <v>0</v>
      </c>
      <c r="L141" s="56">
        <v>0</v>
      </c>
      <c r="M141" s="94">
        <v>0</v>
      </c>
      <c r="N141" s="61" t="e">
        <f>(J141/M141)</f>
        <v>#DIV/0!</v>
      </c>
      <c r="O141" s="62" t="e">
        <f t="shared" si="4"/>
        <v>#DIV/0!</v>
      </c>
      <c r="P141" s="61" t="e">
        <f t="shared" si="5"/>
        <v>#DIV/0!</v>
      </c>
      <c r="Q141" s="59" t="e">
        <f t="shared" si="6"/>
        <v>#DIV/0!</v>
      </c>
      <c r="R141" s="361">
        <f t="shared" si="43"/>
        <v>0</v>
      </c>
      <c r="S141" s="64" t="e">
        <f t="shared" si="8"/>
        <v>#DIV/0!</v>
      </c>
      <c r="T141" s="65"/>
      <c r="U141" s="65"/>
      <c r="V141" s="65"/>
      <c r="W141" s="65"/>
      <c r="X141" s="66"/>
      <c r="Y141" s="67"/>
      <c r="Z141" s="67"/>
    </row>
    <row r="142" spans="1:26" ht="14" hidden="1" outlineLevel="1" x14ac:dyDescent="0.2">
      <c r="A142" s="67"/>
      <c r="B142" s="68"/>
      <c r="C142" s="54" t="s">
        <v>33</v>
      </c>
      <c r="D142" s="93">
        <v>557.5</v>
      </c>
      <c r="E142" s="56">
        <v>10</v>
      </c>
      <c r="F142" s="56">
        <v>7</v>
      </c>
      <c r="G142" s="57">
        <f t="shared" si="0"/>
        <v>1.4285714285714286</v>
      </c>
      <c r="H142" s="58">
        <f t="shared" si="1"/>
        <v>55.75</v>
      </c>
      <c r="I142" s="272">
        <f t="shared" si="2"/>
        <v>39.024999999999999</v>
      </c>
      <c r="J142" s="93">
        <v>94.66</v>
      </c>
      <c r="K142" s="56">
        <v>7555</v>
      </c>
      <c r="L142" s="56">
        <v>4</v>
      </c>
      <c r="M142" s="94">
        <v>215.8</v>
      </c>
      <c r="N142" s="61">
        <f t="shared" ref="N142:N158" si="44">J142/M142</f>
        <v>0.43864689527340128</v>
      </c>
      <c r="O142" s="62">
        <f t="shared" si="4"/>
        <v>2.2797380097189945</v>
      </c>
      <c r="P142" s="61">
        <f t="shared" si="5"/>
        <v>0.16979372197309417</v>
      </c>
      <c r="Q142" s="59">
        <f t="shared" si="6"/>
        <v>0.38708520179372197</v>
      </c>
      <c r="R142" s="361">
        <f t="shared" si="43"/>
        <v>341.7</v>
      </c>
      <c r="S142" s="64">
        <f t="shared" si="8"/>
        <v>23.664999999999999</v>
      </c>
      <c r="T142" s="65"/>
      <c r="U142" s="65"/>
      <c r="V142" s="65"/>
      <c r="W142" s="65"/>
      <c r="X142" s="66"/>
      <c r="Y142" s="67"/>
      <c r="Z142" s="67"/>
    </row>
    <row r="143" spans="1:26" ht="14" hidden="1" outlineLevel="1" x14ac:dyDescent="0.2">
      <c r="A143" s="67"/>
      <c r="B143" s="68"/>
      <c r="C143" s="54" t="s">
        <v>37</v>
      </c>
      <c r="D143" s="344">
        <v>39</v>
      </c>
      <c r="E143" s="56">
        <v>1</v>
      </c>
      <c r="F143" s="56">
        <v>1</v>
      </c>
      <c r="G143" s="57">
        <f t="shared" si="0"/>
        <v>1</v>
      </c>
      <c r="H143" s="58">
        <f t="shared" si="1"/>
        <v>39</v>
      </c>
      <c r="I143" s="272">
        <f t="shared" si="2"/>
        <v>39</v>
      </c>
      <c r="J143" s="344">
        <v>0</v>
      </c>
      <c r="K143" s="56">
        <v>0</v>
      </c>
      <c r="L143" s="56">
        <v>0</v>
      </c>
      <c r="M143" s="344">
        <v>0</v>
      </c>
      <c r="N143" s="61" t="e">
        <f t="shared" si="44"/>
        <v>#DIV/0!</v>
      </c>
      <c r="O143" s="62" t="e">
        <f t="shared" si="4"/>
        <v>#DIV/0!</v>
      </c>
      <c r="P143" s="61">
        <f t="shared" si="5"/>
        <v>0</v>
      </c>
      <c r="Q143" s="59">
        <f t="shared" si="6"/>
        <v>0</v>
      </c>
      <c r="R143" s="361">
        <f t="shared" si="43"/>
        <v>39</v>
      </c>
      <c r="S143" s="64" t="e">
        <f t="shared" si="8"/>
        <v>#DIV/0!</v>
      </c>
      <c r="T143" s="65"/>
      <c r="U143" s="65"/>
      <c r="V143" s="65"/>
      <c r="W143" s="65"/>
      <c r="X143" s="66"/>
      <c r="Y143" s="67"/>
      <c r="Z143" s="67"/>
    </row>
    <row r="144" spans="1:26" ht="14" hidden="1" outlineLevel="1" x14ac:dyDescent="0.2">
      <c r="A144" s="67"/>
      <c r="B144" s="68"/>
      <c r="C144" s="54" t="s">
        <v>110</v>
      </c>
      <c r="D144" s="362">
        <v>0</v>
      </c>
      <c r="E144" s="56">
        <v>0</v>
      </c>
      <c r="F144" s="56">
        <v>0</v>
      </c>
      <c r="G144" s="57" t="e">
        <f t="shared" si="0"/>
        <v>#DIV/0!</v>
      </c>
      <c r="H144" s="58" t="e">
        <f t="shared" si="1"/>
        <v>#DIV/0!</v>
      </c>
      <c r="I144" s="272" t="e">
        <f t="shared" si="2"/>
        <v>#DIV/0!</v>
      </c>
      <c r="J144" s="362">
        <v>26.6</v>
      </c>
      <c r="K144" s="56">
        <v>7162</v>
      </c>
      <c r="L144" s="56">
        <v>4</v>
      </c>
      <c r="M144" s="363">
        <v>239.96</v>
      </c>
      <c r="N144" s="61">
        <f t="shared" si="44"/>
        <v>0.11085180863477247</v>
      </c>
      <c r="O144" s="62">
        <f t="shared" si="4"/>
        <v>9.0210526315789465</v>
      </c>
      <c r="P144" s="61" t="e">
        <f t="shared" si="5"/>
        <v>#DIV/0!</v>
      </c>
      <c r="Q144" s="59" t="e">
        <f t="shared" si="6"/>
        <v>#DIV/0!</v>
      </c>
      <c r="R144" s="364">
        <f t="shared" si="43"/>
        <v>-239.96</v>
      </c>
      <c r="S144" s="64">
        <f t="shared" si="8"/>
        <v>6.65</v>
      </c>
      <c r="T144" s="65"/>
      <c r="U144" s="65"/>
      <c r="V144" s="65"/>
      <c r="W144" s="65"/>
      <c r="X144" s="66"/>
      <c r="Y144" s="67"/>
      <c r="Z144" s="67"/>
    </row>
    <row r="145" spans="1:26" ht="14" hidden="1" outlineLevel="1" x14ac:dyDescent="0.2">
      <c r="A145" s="67"/>
      <c r="B145" s="68"/>
      <c r="C145" s="54" t="s">
        <v>35</v>
      </c>
      <c r="D145" s="93">
        <v>180.41</v>
      </c>
      <c r="E145" s="56">
        <v>3</v>
      </c>
      <c r="F145" s="56">
        <v>3</v>
      </c>
      <c r="G145" s="57">
        <f t="shared" si="0"/>
        <v>1</v>
      </c>
      <c r="H145" s="58">
        <f t="shared" si="1"/>
        <v>60.136666666666663</v>
      </c>
      <c r="I145" s="272">
        <f t="shared" si="2"/>
        <v>60.136666666666663</v>
      </c>
      <c r="J145" s="93">
        <v>110.61</v>
      </c>
      <c r="K145" s="56">
        <v>6260</v>
      </c>
      <c r="L145" s="56">
        <v>2</v>
      </c>
      <c r="M145" s="94">
        <v>139.9</v>
      </c>
      <c r="N145" s="61">
        <f t="shared" si="44"/>
        <v>0.79063616869192277</v>
      </c>
      <c r="O145" s="62">
        <f t="shared" si="4"/>
        <v>1.2648042672452762</v>
      </c>
      <c r="P145" s="61">
        <f t="shared" si="5"/>
        <v>0.61310348650296542</v>
      </c>
      <c r="Q145" s="59">
        <f t="shared" si="6"/>
        <v>0.77545590599190739</v>
      </c>
      <c r="R145" s="361">
        <f t="shared" si="43"/>
        <v>40.509999999999991</v>
      </c>
      <c r="S145" s="64">
        <f t="shared" si="8"/>
        <v>55.305</v>
      </c>
      <c r="T145" s="65"/>
      <c r="U145" s="65"/>
      <c r="V145" s="65"/>
      <c r="W145" s="65"/>
      <c r="X145" s="66"/>
      <c r="Y145" s="67"/>
      <c r="Z145" s="67"/>
    </row>
    <row r="146" spans="1:26" ht="14" hidden="1" outlineLevel="1" x14ac:dyDescent="0.2">
      <c r="A146" s="67"/>
      <c r="B146" s="53" t="s">
        <v>111</v>
      </c>
      <c r="C146" s="54" t="s">
        <v>112</v>
      </c>
      <c r="D146" s="365">
        <v>545.44000000000005</v>
      </c>
      <c r="E146" s="56">
        <v>10</v>
      </c>
      <c r="F146" s="56">
        <v>11</v>
      </c>
      <c r="G146" s="57">
        <f t="shared" si="0"/>
        <v>0.90909090909090906</v>
      </c>
      <c r="H146" s="58">
        <f t="shared" si="1"/>
        <v>54.544000000000004</v>
      </c>
      <c r="I146" s="272">
        <f t="shared" si="2"/>
        <v>59.998400000000004</v>
      </c>
      <c r="J146" s="365">
        <v>130.91</v>
      </c>
      <c r="K146" s="56">
        <v>13564</v>
      </c>
      <c r="L146" s="56">
        <v>2</v>
      </c>
      <c r="M146" s="366">
        <v>43.12</v>
      </c>
      <c r="N146" s="61">
        <f t="shared" si="44"/>
        <v>3.0359461966604826</v>
      </c>
      <c r="O146" s="62">
        <f t="shared" si="4"/>
        <v>0.32938660148193416</v>
      </c>
      <c r="P146" s="61">
        <f t="shared" si="5"/>
        <v>0.24000806688178347</v>
      </c>
      <c r="Q146" s="59">
        <f t="shared" si="6"/>
        <v>7.9055441478439417E-2</v>
      </c>
      <c r="R146" s="367">
        <f t="shared" si="43"/>
        <v>502.32000000000005</v>
      </c>
      <c r="S146" s="64">
        <f t="shared" si="8"/>
        <v>65.454999999999998</v>
      </c>
      <c r="T146" s="65"/>
      <c r="U146" s="65"/>
      <c r="V146" s="65"/>
      <c r="W146" s="65"/>
      <c r="X146" s="66"/>
      <c r="Y146" s="67"/>
      <c r="Z146" s="67"/>
    </row>
    <row r="147" spans="1:26" ht="14" hidden="1" outlineLevel="1" x14ac:dyDescent="0.2">
      <c r="A147" s="67"/>
      <c r="B147" s="68"/>
      <c r="C147" s="54" t="s">
        <v>113</v>
      </c>
      <c r="D147" s="368">
        <v>0</v>
      </c>
      <c r="E147" s="56">
        <v>0</v>
      </c>
      <c r="F147" s="56">
        <v>0</v>
      </c>
      <c r="G147" s="57" t="e">
        <f t="shared" si="0"/>
        <v>#DIV/0!</v>
      </c>
      <c r="H147" s="58" t="e">
        <f t="shared" si="1"/>
        <v>#DIV/0!</v>
      </c>
      <c r="I147" s="272" t="e">
        <f t="shared" si="2"/>
        <v>#DIV/0!</v>
      </c>
      <c r="J147" s="368">
        <v>58.08</v>
      </c>
      <c r="K147" s="56">
        <v>34947</v>
      </c>
      <c r="L147" s="56">
        <v>0</v>
      </c>
      <c r="M147" s="369">
        <v>0</v>
      </c>
      <c r="N147" s="61" t="e">
        <f t="shared" si="44"/>
        <v>#DIV/0!</v>
      </c>
      <c r="O147" s="62">
        <f t="shared" si="4"/>
        <v>0</v>
      </c>
      <c r="P147" s="61" t="e">
        <f t="shared" si="5"/>
        <v>#DIV/0!</v>
      </c>
      <c r="Q147" s="59" t="e">
        <f t="shared" si="6"/>
        <v>#DIV/0!</v>
      </c>
      <c r="R147" s="370">
        <f t="shared" si="43"/>
        <v>0</v>
      </c>
      <c r="S147" s="64" t="e">
        <f t="shared" si="8"/>
        <v>#DIV/0!</v>
      </c>
      <c r="T147" s="65"/>
      <c r="U147" s="65"/>
      <c r="V147" s="65"/>
      <c r="W147" s="65"/>
      <c r="X147" s="66"/>
      <c r="Y147" s="67"/>
      <c r="Z147" s="67"/>
    </row>
    <row r="148" spans="1:26" ht="14" hidden="1" outlineLevel="1" x14ac:dyDescent="0.2">
      <c r="A148" s="67"/>
      <c r="B148" s="68"/>
      <c r="C148" s="54" t="s">
        <v>38</v>
      </c>
      <c r="D148" s="371">
        <v>219.8</v>
      </c>
      <c r="E148" s="56">
        <v>4</v>
      </c>
      <c r="F148" s="56">
        <v>4</v>
      </c>
      <c r="G148" s="57">
        <f t="shared" si="0"/>
        <v>1</v>
      </c>
      <c r="H148" s="58">
        <f t="shared" si="1"/>
        <v>54.95</v>
      </c>
      <c r="I148" s="272">
        <f t="shared" si="2"/>
        <v>54.95</v>
      </c>
      <c r="J148" s="371">
        <v>0</v>
      </c>
      <c r="K148" s="56">
        <v>0</v>
      </c>
      <c r="L148" s="56">
        <v>0</v>
      </c>
      <c r="M148" s="372">
        <v>0</v>
      </c>
      <c r="N148" s="61" t="e">
        <f t="shared" si="44"/>
        <v>#DIV/0!</v>
      </c>
      <c r="O148" s="62" t="e">
        <f t="shared" si="4"/>
        <v>#DIV/0!</v>
      </c>
      <c r="P148" s="61">
        <f t="shared" si="5"/>
        <v>0</v>
      </c>
      <c r="Q148" s="59">
        <f t="shared" si="6"/>
        <v>0</v>
      </c>
      <c r="R148" s="373">
        <f t="shared" si="43"/>
        <v>219.8</v>
      </c>
      <c r="S148" s="64" t="e">
        <f t="shared" si="8"/>
        <v>#DIV/0!</v>
      </c>
      <c r="T148" s="65"/>
      <c r="U148" s="65"/>
      <c r="V148" s="65"/>
      <c r="W148" s="65"/>
      <c r="X148" s="66"/>
      <c r="Y148" s="67"/>
      <c r="Z148" s="67"/>
    </row>
    <row r="149" spans="1:26" ht="14" hidden="1" outlineLevel="1" x14ac:dyDescent="0.2">
      <c r="A149" s="67"/>
      <c r="B149" s="68"/>
      <c r="C149" s="54" t="s">
        <v>36</v>
      </c>
      <c r="D149" s="72">
        <v>641.70000000000005</v>
      </c>
      <c r="E149" s="56">
        <v>8</v>
      </c>
      <c r="F149" s="56">
        <v>7</v>
      </c>
      <c r="G149" s="57">
        <f t="shared" si="0"/>
        <v>1.1428571428571428</v>
      </c>
      <c r="H149" s="58">
        <f t="shared" si="1"/>
        <v>80.212500000000006</v>
      </c>
      <c r="I149" s="272">
        <f t="shared" si="2"/>
        <v>70.185937500000009</v>
      </c>
      <c r="J149" s="72">
        <v>95.34</v>
      </c>
      <c r="K149" s="56">
        <v>7828</v>
      </c>
      <c r="L149" s="56">
        <v>3</v>
      </c>
      <c r="M149" s="73">
        <v>366.7</v>
      </c>
      <c r="N149" s="61">
        <f t="shared" si="44"/>
        <v>0.25999454595036814</v>
      </c>
      <c r="O149" s="62">
        <f t="shared" si="4"/>
        <v>3.8462345290539122</v>
      </c>
      <c r="P149" s="61">
        <f t="shared" si="5"/>
        <v>0.14857410004675081</v>
      </c>
      <c r="Q149" s="59">
        <f t="shared" si="6"/>
        <v>0.57145083372292338</v>
      </c>
      <c r="R149" s="74">
        <f t="shared" si="43"/>
        <v>275.00000000000006</v>
      </c>
      <c r="S149" s="64">
        <f t="shared" si="8"/>
        <v>31.78</v>
      </c>
      <c r="T149" s="65"/>
      <c r="U149" s="65"/>
      <c r="V149" s="65"/>
      <c r="W149" s="65"/>
      <c r="X149" s="66"/>
      <c r="Y149" s="67"/>
      <c r="Z149" s="67"/>
    </row>
    <row r="150" spans="1:26" ht="14" hidden="1" outlineLevel="1" x14ac:dyDescent="0.2">
      <c r="A150" s="67"/>
      <c r="B150" s="68"/>
      <c r="C150" s="54" t="s">
        <v>114</v>
      </c>
      <c r="D150" s="93">
        <v>0</v>
      </c>
      <c r="E150" s="56">
        <v>0</v>
      </c>
      <c r="F150" s="56">
        <v>0</v>
      </c>
      <c r="G150" s="57" t="e">
        <f t="shared" si="0"/>
        <v>#DIV/0!</v>
      </c>
      <c r="H150" s="58" t="e">
        <f t="shared" si="1"/>
        <v>#DIV/0!</v>
      </c>
      <c r="I150" s="272" t="e">
        <f t="shared" si="2"/>
        <v>#DIV/0!</v>
      </c>
      <c r="J150" s="93">
        <v>6.62</v>
      </c>
      <c r="K150" s="56">
        <v>18618</v>
      </c>
      <c r="L150" s="56">
        <v>0</v>
      </c>
      <c r="M150" s="94">
        <v>0</v>
      </c>
      <c r="N150" s="61" t="e">
        <f t="shared" si="44"/>
        <v>#DIV/0!</v>
      </c>
      <c r="O150" s="62">
        <f t="shared" si="4"/>
        <v>0</v>
      </c>
      <c r="P150" s="61" t="e">
        <f t="shared" si="5"/>
        <v>#DIV/0!</v>
      </c>
      <c r="Q150" s="59" t="e">
        <f t="shared" si="6"/>
        <v>#DIV/0!</v>
      </c>
      <c r="R150" s="361">
        <f t="shared" si="43"/>
        <v>0</v>
      </c>
      <c r="S150" s="64" t="e">
        <f t="shared" si="8"/>
        <v>#DIV/0!</v>
      </c>
      <c r="T150" s="65"/>
      <c r="U150" s="65"/>
      <c r="V150" s="65"/>
      <c r="W150" s="65"/>
      <c r="X150" s="66"/>
      <c r="Y150" s="67"/>
      <c r="Z150" s="67"/>
    </row>
    <row r="151" spans="1:26" ht="14" hidden="1" outlineLevel="1" x14ac:dyDescent="0.2">
      <c r="A151" s="67"/>
      <c r="B151" s="68"/>
      <c r="C151" s="54" t="s">
        <v>115</v>
      </c>
      <c r="D151" s="75">
        <v>149</v>
      </c>
      <c r="E151" s="56">
        <v>1</v>
      </c>
      <c r="F151" s="56">
        <v>2</v>
      </c>
      <c r="G151" s="57">
        <f t="shared" si="0"/>
        <v>0.5</v>
      </c>
      <c r="H151" s="58">
        <f t="shared" si="1"/>
        <v>149</v>
      </c>
      <c r="I151" s="272">
        <f t="shared" si="2"/>
        <v>298</v>
      </c>
      <c r="J151" s="75">
        <v>56.6</v>
      </c>
      <c r="K151" s="56">
        <v>29672</v>
      </c>
      <c r="L151" s="56">
        <v>0</v>
      </c>
      <c r="M151" s="76">
        <v>0</v>
      </c>
      <c r="N151" s="61" t="e">
        <f t="shared" si="44"/>
        <v>#DIV/0!</v>
      </c>
      <c r="O151" s="62">
        <f t="shared" si="4"/>
        <v>0</v>
      </c>
      <c r="P151" s="61">
        <f t="shared" si="5"/>
        <v>0.37986577181208053</v>
      </c>
      <c r="Q151" s="59">
        <f t="shared" si="6"/>
        <v>0</v>
      </c>
      <c r="R151" s="77">
        <f t="shared" si="43"/>
        <v>149</v>
      </c>
      <c r="S151" s="64" t="e">
        <f t="shared" si="8"/>
        <v>#DIV/0!</v>
      </c>
      <c r="T151" s="65"/>
      <c r="U151" s="65"/>
      <c r="V151" s="65"/>
      <c r="W151" s="65"/>
      <c r="X151" s="66"/>
      <c r="Y151" s="67"/>
      <c r="Z151" s="67"/>
    </row>
    <row r="152" spans="1:26" ht="14" hidden="1" outlineLevel="1" x14ac:dyDescent="0.2">
      <c r="A152" s="67"/>
      <c r="B152" s="68"/>
      <c r="C152" s="54" t="s">
        <v>45</v>
      </c>
      <c r="D152" s="78">
        <v>179.85</v>
      </c>
      <c r="E152" s="56">
        <v>3</v>
      </c>
      <c r="F152" s="56">
        <v>3</v>
      </c>
      <c r="G152" s="57">
        <f t="shared" si="0"/>
        <v>1</v>
      </c>
      <c r="H152" s="58">
        <f t="shared" si="1"/>
        <v>59.949999999999996</v>
      </c>
      <c r="I152" s="272">
        <f t="shared" si="2"/>
        <v>59.949999999999996</v>
      </c>
      <c r="J152" s="78">
        <v>7.14</v>
      </c>
      <c r="K152" s="56">
        <v>3327</v>
      </c>
      <c r="L152" s="56">
        <v>1</v>
      </c>
      <c r="M152" s="79">
        <v>59.95</v>
      </c>
      <c r="N152" s="61">
        <f t="shared" si="44"/>
        <v>0.11909924937447872</v>
      </c>
      <c r="O152" s="62">
        <f t="shared" si="4"/>
        <v>8.3963585434173673</v>
      </c>
      <c r="P152" s="61">
        <f t="shared" si="5"/>
        <v>3.9699749791492912E-2</v>
      </c>
      <c r="Q152" s="59">
        <f t="shared" si="6"/>
        <v>0.33333333333333337</v>
      </c>
      <c r="R152" s="80">
        <f t="shared" si="43"/>
        <v>119.89999999999999</v>
      </c>
      <c r="S152" s="64">
        <f t="shared" si="8"/>
        <v>7.14</v>
      </c>
      <c r="T152" s="65"/>
      <c r="U152" s="65"/>
      <c r="V152" s="65"/>
      <c r="W152" s="65"/>
      <c r="X152" s="66"/>
      <c r="Y152" s="67"/>
      <c r="Z152" s="67"/>
    </row>
    <row r="153" spans="1:26" ht="14" hidden="1" outlineLevel="1" x14ac:dyDescent="0.2">
      <c r="A153" s="81"/>
      <c r="B153" s="68"/>
      <c r="C153" s="83" t="s">
        <v>116</v>
      </c>
      <c r="D153" s="55">
        <v>399.84</v>
      </c>
      <c r="E153" s="56">
        <v>8</v>
      </c>
      <c r="F153" s="56">
        <v>6</v>
      </c>
      <c r="G153" s="57">
        <f t="shared" si="0"/>
        <v>1.3333333333333333</v>
      </c>
      <c r="H153" s="58">
        <f t="shared" si="1"/>
        <v>49.98</v>
      </c>
      <c r="I153" s="272">
        <f t="shared" si="2"/>
        <v>37.484999999999999</v>
      </c>
      <c r="J153" s="55">
        <v>0</v>
      </c>
      <c r="K153" s="56">
        <v>0</v>
      </c>
      <c r="L153" s="56">
        <v>0</v>
      </c>
      <c r="M153" s="60">
        <v>0</v>
      </c>
      <c r="N153" s="61" t="e">
        <f t="shared" si="44"/>
        <v>#DIV/0!</v>
      </c>
      <c r="O153" s="62" t="e">
        <f t="shared" si="4"/>
        <v>#DIV/0!</v>
      </c>
      <c r="P153" s="61">
        <f t="shared" si="5"/>
        <v>0</v>
      </c>
      <c r="Q153" s="59">
        <f t="shared" si="6"/>
        <v>0</v>
      </c>
      <c r="R153" s="63">
        <f t="shared" si="43"/>
        <v>399.84</v>
      </c>
      <c r="S153" s="64" t="e">
        <f t="shared" si="8"/>
        <v>#DIV/0!</v>
      </c>
      <c r="T153" s="84"/>
      <c r="U153" s="84"/>
      <c r="V153" s="84"/>
      <c r="W153" s="85"/>
      <c r="X153" s="86"/>
      <c r="Y153" s="67"/>
      <c r="Z153" s="67"/>
    </row>
    <row r="154" spans="1:26" ht="14" hidden="1" outlineLevel="1" x14ac:dyDescent="0.2">
      <c r="A154" s="67"/>
      <c r="B154" s="68"/>
      <c r="C154" s="54" t="s">
        <v>117</v>
      </c>
      <c r="D154" s="87">
        <v>755.16</v>
      </c>
      <c r="E154" s="56">
        <v>21</v>
      </c>
      <c r="F154" s="56">
        <v>22</v>
      </c>
      <c r="G154" s="57">
        <f t="shared" si="0"/>
        <v>0.95454545454545459</v>
      </c>
      <c r="H154" s="58">
        <f t="shared" si="1"/>
        <v>35.96</v>
      </c>
      <c r="I154" s="272">
        <f t="shared" si="2"/>
        <v>37.672380952380955</v>
      </c>
      <c r="J154" s="87">
        <v>159.49</v>
      </c>
      <c r="K154" s="56">
        <v>61366</v>
      </c>
      <c r="L154" s="56">
        <v>13</v>
      </c>
      <c r="M154" s="88">
        <v>395.56</v>
      </c>
      <c r="N154" s="61">
        <f t="shared" si="44"/>
        <v>0.40320052583678839</v>
      </c>
      <c r="O154" s="62">
        <f t="shared" si="4"/>
        <v>2.4801554956423599</v>
      </c>
      <c r="P154" s="61">
        <f t="shared" si="5"/>
        <v>0.21120027543831774</v>
      </c>
      <c r="Q154" s="59">
        <f t="shared" si="6"/>
        <v>0.52380952380952384</v>
      </c>
      <c r="R154" s="63">
        <f t="shared" si="43"/>
        <v>359.59999999999997</v>
      </c>
      <c r="S154" s="64">
        <f t="shared" si="8"/>
        <v>12.268461538461539</v>
      </c>
      <c r="T154" s="65"/>
      <c r="U154" s="65"/>
      <c r="V154" s="65"/>
      <c r="W154" s="65"/>
      <c r="X154" s="66"/>
      <c r="Y154" s="67"/>
      <c r="Z154" s="67"/>
    </row>
    <row r="155" spans="1:26" ht="14" hidden="1" outlineLevel="1" x14ac:dyDescent="0.2">
      <c r="A155" s="52" t="str">
        <f t="shared" ref="A155:A156" si="45">IFERROR(IF(B155&gt;0,MONTH(B155)&amp;"-"&amp;YEAR(B155),B155),)</f>
        <v>2-2025</v>
      </c>
      <c r="B155" s="53">
        <v>45696</v>
      </c>
      <c r="C155" s="54" t="s">
        <v>39</v>
      </c>
      <c r="D155" s="87">
        <v>0</v>
      </c>
      <c r="E155" s="56">
        <v>0</v>
      </c>
      <c r="F155" s="56">
        <v>0</v>
      </c>
      <c r="G155" s="57" t="e">
        <f t="shared" si="0"/>
        <v>#DIV/0!</v>
      </c>
      <c r="H155" s="58" t="e">
        <f t="shared" si="1"/>
        <v>#DIV/0!</v>
      </c>
      <c r="I155" s="272" t="e">
        <f t="shared" si="2"/>
        <v>#DIV/0!</v>
      </c>
      <c r="J155" s="87">
        <v>2.1800000000000002</v>
      </c>
      <c r="K155" s="56">
        <v>6511</v>
      </c>
      <c r="L155" s="56">
        <v>0</v>
      </c>
      <c r="M155" s="88">
        <v>0</v>
      </c>
      <c r="N155" s="61" t="e">
        <f t="shared" si="44"/>
        <v>#DIV/0!</v>
      </c>
      <c r="O155" s="62">
        <f t="shared" si="4"/>
        <v>0</v>
      </c>
      <c r="P155" s="61" t="e">
        <f t="shared" si="5"/>
        <v>#DIV/0!</v>
      </c>
      <c r="Q155" s="59" t="e">
        <f t="shared" si="6"/>
        <v>#DIV/0!</v>
      </c>
      <c r="R155" s="63">
        <f t="shared" si="43"/>
        <v>0</v>
      </c>
      <c r="S155" s="64" t="e">
        <f t="shared" si="8"/>
        <v>#DIV/0!</v>
      </c>
      <c r="T155" s="65"/>
      <c r="U155" s="65"/>
      <c r="V155" s="65"/>
      <c r="W155" s="65"/>
      <c r="X155" s="66"/>
      <c r="Y155" s="67"/>
      <c r="Z155" s="67"/>
    </row>
    <row r="156" spans="1:26" ht="14" collapsed="1" x14ac:dyDescent="0.2">
      <c r="A156" s="81">
        <f t="shared" si="45"/>
        <v>0</v>
      </c>
      <c r="B156" s="95" t="s">
        <v>58</v>
      </c>
      <c r="C156" s="134"/>
      <c r="D156" s="135">
        <f t="shared" ref="D156:F156" si="46">SUM(D139:D155)</f>
        <v>10634.19</v>
      </c>
      <c r="E156" s="136">
        <f t="shared" si="46"/>
        <v>116</v>
      </c>
      <c r="F156" s="136">
        <f t="shared" si="46"/>
        <v>119</v>
      </c>
      <c r="G156" s="137">
        <f t="shared" si="0"/>
        <v>0.97478991596638653</v>
      </c>
      <c r="H156" s="138">
        <f t="shared" si="1"/>
        <v>91.674051724137939</v>
      </c>
      <c r="I156" s="359">
        <f t="shared" si="2"/>
        <v>94.044932372175992</v>
      </c>
      <c r="J156" s="360">
        <f t="shared" ref="J156:M156" si="47">SUM(J139:J155)</f>
        <v>1838.8999999999999</v>
      </c>
      <c r="K156" s="136">
        <f t="shared" si="47"/>
        <v>353932</v>
      </c>
      <c r="L156" s="136">
        <f t="shared" si="47"/>
        <v>47</v>
      </c>
      <c r="M156" s="135">
        <f t="shared" si="47"/>
        <v>6578.79</v>
      </c>
      <c r="N156" s="258">
        <f t="shared" si="44"/>
        <v>0.27951948610610766</v>
      </c>
      <c r="O156" s="306">
        <f t="shared" si="4"/>
        <v>3.5775681113709283</v>
      </c>
      <c r="P156" s="258">
        <f t="shared" si="5"/>
        <v>0.17292337263110774</v>
      </c>
      <c r="Q156" s="139">
        <f t="shared" si="6"/>
        <v>0.61864514363576351</v>
      </c>
      <c r="R156" s="261">
        <f>SUM(R139:R155)</f>
        <v>4055.4000000000005</v>
      </c>
      <c r="S156" s="307">
        <f t="shared" si="8"/>
        <v>39.125531914893614</v>
      </c>
      <c r="T156" s="145">
        <f t="shared" ref="T156:U156" si="48">IFERROR((D156-#REF!)/D156,)</f>
        <v>0</v>
      </c>
      <c r="U156" s="145">
        <f t="shared" si="48"/>
        <v>0</v>
      </c>
      <c r="V156" s="301">
        <f>IFERROR((D156-monthly_reporting_2021!D49)/D156, )</f>
        <v>1</v>
      </c>
      <c r="W156" s="302">
        <f>IFERROR((E156-monthly_reporting_2021!E49)/E156, )</f>
        <v>1</v>
      </c>
      <c r="X156" s="67"/>
      <c r="Y156" s="67"/>
      <c r="Z156" s="67"/>
    </row>
    <row r="157" spans="1:26" ht="14" hidden="1" outlineLevel="1" x14ac:dyDescent="0.2">
      <c r="A157" s="67"/>
      <c r="B157" s="53">
        <v>45697</v>
      </c>
      <c r="C157" s="54" t="s">
        <v>107</v>
      </c>
      <c r="D157" s="55">
        <v>5506.74</v>
      </c>
      <c r="E157" s="56">
        <v>32</v>
      </c>
      <c r="F157" s="56">
        <v>21</v>
      </c>
      <c r="G157" s="57">
        <f t="shared" si="0"/>
        <v>1.5238095238095237</v>
      </c>
      <c r="H157" s="58">
        <f t="shared" si="1"/>
        <v>172.08562499999999</v>
      </c>
      <c r="I157" s="272">
        <f t="shared" si="2"/>
        <v>112.93119140625001</v>
      </c>
      <c r="J157" s="374">
        <v>1234.1500000000001</v>
      </c>
      <c r="K157" s="56">
        <v>106542</v>
      </c>
      <c r="L157" s="56">
        <v>19</v>
      </c>
      <c r="M157" s="60">
        <v>1964.8</v>
      </c>
      <c r="N157" s="61">
        <f t="shared" si="44"/>
        <v>0.62813008957654726</v>
      </c>
      <c r="O157" s="62">
        <f t="shared" si="4"/>
        <v>1.5920269011060242</v>
      </c>
      <c r="P157" s="61">
        <f t="shared" si="5"/>
        <v>0.22411626479550517</v>
      </c>
      <c r="Q157" s="59">
        <f t="shared" si="6"/>
        <v>0.35679912252984525</v>
      </c>
      <c r="R157" s="63">
        <f t="shared" ref="R157:R173" si="49">D157-M157</f>
        <v>3541.9399999999996</v>
      </c>
      <c r="S157" s="64">
        <f t="shared" si="8"/>
        <v>64.955263157894748</v>
      </c>
      <c r="T157" s="65"/>
      <c r="U157" s="65"/>
      <c r="V157" s="65"/>
      <c r="W157" s="65"/>
      <c r="X157" s="66"/>
      <c r="Y157" s="67"/>
      <c r="Z157" s="67"/>
    </row>
    <row r="158" spans="1:26" ht="14" hidden="1" outlineLevel="1" x14ac:dyDescent="0.2">
      <c r="A158" s="67"/>
      <c r="B158" s="68"/>
      <c r="C158" s="54" t="s">
        <v>108</v>
      </c>
      <c r="D158" s="69">
        <v>1375.74</v>
      </c>
      <c r="E158" s="56">
        <v>21</v>
      </c>
      <c r="F158" s="56">
        <v>17</v>
      </c>
      <c r="G158" s="57">
        <f t="shared" si="0"/>
        <v>1.2352941176470589</v>
      </c>
      <c r="H158" s="58">
        <f t="shared" si="1"/>
        <v>65.511428571428567</v>
      </c>
      <c r="I158" s="272">
        <f t="shared" si="2"/>
        <v>53.033061224489792</v>
      </c>
      <c r="J158" s="69">
        <v>316.64999999999998</v>
      </c>
      <c r="K158" s="56">
        <v>103313</v>
      </c>
      <c r="L158" s="56">
        <v>3</v>
      </c>
      <c r="M158" s="70">
        <v>51.14</v>
      </c>
      <c r="N158" s="61">
        <f t="shared" si="44"/>
        <v>6.1918263590144695</v>
      </c>
      <c r="O158" s="62">
        <f t="shared" si="4"/>
        <v>0.16150323701247435</v>
      </c>
      <c r="P158" s="61">
        <f t="shared" si="5"/>
        <v>0.23016703737624841</v>
      </c>
      <c r="Q158" s="59">
        <f t="shared" si="6"/>
        <v>3.7172721589835291E-2</v>
      </c>
      <c r="R158" s="71">
        <f t="shared" si="49"/>
        <v>1324.6</v>
      </c>
      <c r="S158" s="64">
        <f t="shared" si="8"/>
        <v>105.55</v>
      </c>
      <c r="T158" s="65"/>
      <c r="U158" s="65"/>
      <c r="V158" s="65"/>
      <c r="W158" s="65"/>
      <c r="X158" s="66"/>
      <c r="Y158" s="67"/>
      <c r="Z158" s="67"/>
    </row>
    <row r="159" spans="1:26" ht="14" hidden="1" outlineLevel="1" x14ac:dyDescent="0.2">
      <c r="A159" s="67"/>
      <c r="B159" s="68"/>
      <c r="C159" s="54" t="s">
        <v>109</v>
      </c>
      <c r="D159" s="93">
        <v>0</v>
      </c>
      <c r="E159" s="56">
        <v>0</v>
      </c>
      <c r="F159" s="56">
        <v>0</v>
      </c>
      <c r="G159" s="57" t="e">
        <f t="shared" si="0"/>
        <v>#DIV/0!</v>
      </c>
      <c r="H159" s="58" t="e">
        <f t="shared" si="1"/>
        <v>#DIV/0!</v>
      </c>
      <c r="I159" s="272" t="e">
        <f t="shared" si="2"/>
        <v>#DIV/0!</v>
      </c>
      <c r="J159" s="93">
        <v>0</v>
      </c>
      <c r="K159" s="56">
        <v>0</v>
      </c>
      <c r="L159" s="56">
        <v>0</v>
      </c>
      <c r="M159" s="94">
        <v>0</v>
      </c>
      <c r="N159" s="61" t="e">
        <f>(J159/M159)</f>
        <v>#DIV/0!</v>
      </c>
      <c r="O159" s="62" t="e">
        <f t="shared" si="4"/>
        <v>#DIV/0!</v>
      </c>
      <c r="P159" s="61" t="e">
        <f t="shared" si="5"/>
        <v>#DIV/0!</v>
      </c>
      <c r="Q159" s="59" t="e">
        <f t="shared" si="6"/>
        <v>#DIV/0!</v>
      </c>
      <c r="R159" s="361">
        <f t="shared" si="49"/>
        <v>0</v>
      </c>
      <c r="S159" s="64" t="e">
        <f t="shared" si="8"/>
        <v>#DIV/0!</v>
      </c>
      <c r="T159" s="65"/>
      <c r="U159" s="65"/>
      <c r="V159" s="65"/>
      <c r="W159" s="65"/>
      <c r="X159" s="66"/>
      <c r="Y159" s="67"/>
      <c r="Z159" s="67"/>
    </row>
    <row r="160" spans="1:26" ht="14" hidden="1" outlineLevel="1" x14ac:dyDescent="0.2">
      <c r="A160" s="67"/>
      <c r="B160" s="68"/>
      <c r="C160" s="54" t="s">
        <v>33</v>
      </c>
      <c r="D160" s="93">
        <v>593.45000000000005</v>
      </c>
      <c r="E160" s="56">
        <v>11</v>
      </c>
      <c r="F160" s="56">
        <v>9</v>
      </c>
      <c r="G160" s="57">
        <f t="shared" si="0"/>
        <v>1.2222222222222223</v>
      </c>
      <c r="H160" s="58">
        <f t="shared" si="1"/>
        <v>53.95</v>
      </c>
      <c r="I160" s="272">
        <f t="shared" si="2"/>
        <v>44.140909090909091</v>
      </c>
      <c r="J160" s="93">
        <v>97.53</v>
      </c>
      <c r="K160" s="56">
        <v>7819</v>
      </c>
      <c r="L160" s="56">
        <v>6</v>
      </c>
      <c r="M160" s="94">
        <v>323.7</v>
      </c>
      <c r="N160" s="61">
        <f t="shared" ref="N160:N176" si="50">J160/M160</f>
        <v>0.30129749768303987</v>
      </c>
      <c r="O160" s="62">
        <f t="shared" si="4"/>
        <v>3.3189787757613041</v>
      </c>
      <c r="P160" s="61">
        <f t="shared" si="5"/>
        <v>0.16434408964529446</v>
      </c>
      <c r="Q160" s="59">
        <f t="shared" si="6"/>
        <v>0.54545454545454541</v>
      </c>
      <c r="R160" s="361">
        <f t="shared" si="49"/>
        <v>269.75000000000006</v>
      </c>
      <c r="S160" s="64">
        <f t="shared" si="8"/>
        <v>16.254999999999999</v>
      </c>
      <c r="T160" s="65"/>
      <c r="U160" s="65"/>
      <c r="V160" s="65"/>
      <c r="W160" s="65"/>
      <c r="X160" s="66"/>
      <c r="Y160" s="67"/>
      <c r="Z160" s="67"/>
    </row>
    <row r="161" spans="1:26" ht="14" hidden="1" outlineLevel="1" x14ac:dyDescent="0.2">
      <c r="A161" s="67"/>
      <c r="B161" s="68"/>
      <c r="C161" s="54" t="s">
        <v>37</v>
      </c>
      <c r="D161" s="344">
        <v>72</v>
      </c>
      <c r="E161" s="56">
        <v>2</v>
      </c>
      <c r="F161" s="56">
        <v>1</v>
      </c>
      <c r="G161" s="57">
        <f t="shared" si="0"/>
        <v>2</v>
      </c>
      <c r="H161" s="58">
        <f t="shared" si="1"/>
        <v>36</v>
      </c>
      <c r="I161" s="272">
        <f t="shared" si="2"/>
        <v>18</v>
      </c>
      <c r="J161" s="344">
        <v>0</v>
      </c>
      <c r="K161" s="56">
        <v>0</v>
      </c>
      <c r="L161" s="56">
        <v>0</v>
      </c>
      <c r="M161" s="344">
        <v>0</v>
      </c>
      <c r="N161" s="61" t="e">
        <f t="shared" si="50"/>
        <v>#DIV/0!</v>
      </c>
      <c r="O161" s="62" t="e">
        <f t="shared" si="4"/>
        <v>#DIV/0!</v>
      </c>
      <c r="P161" s="61">
        <f t="shared" si="5"/>
        <v>0</v>
      </c>
      <c r="Q161" s="59">
        <f t="shared" si="6"/>
        <v>0</v>
      </c>
      <c r="R161" s="361">
        <f t="shared" si="49"/>
        <v>72</v>
      </c>
      <c r="S161" s="64" t="e">
        <f t="shared" si="8"/>
        <v>#DIV/0!</v>
      </c>
      <c r="T161" s="65"/>
      <c r="U161" s="65"/>
      <c r="V161" s="65"/>
      <c r="W161" s="65"/>
      <c r="X161" s="66"/>
      <c r="Y161" s="67"/>
      <c r="Z161" s="67"/>
    </row>
    <row r="162" spans="1:26" ht="14" hidden="1" outlineLevel="1" x14ac:dyDescent="0.2">
      <c r="A162" s="67"/>
      <c r="B162" s="68"/>
      <c r="C162" s="54" t="s">
        <v>110</v>
      </c>
      <c r="D162" s="362">
        <v>0</v>
      </c>
      <c r="E162" s="56">
        <v>0</v>
      </c>
      <c r="F162" s="56">
        <v>0</v>
      </c>
      <c r="G162" s="57" t="e">
        <f t="shared" si="0"/>
        <v>#DIV/0!</v>
      </c>
      <c r="H162" s="58" t="e">
        <f t="shared" si="1"/>
        <v>#DIV/0!</v>
      </c>
      <c r="I162" s="272" t="e">
        <f t="shared" si="2"/>
        <v>#DIV/0!</v>
      </c>
      <c r="J162" s="362">
        <v>21.24</v>
      </c>
      <c r="K162" s="56">
        <v>2481</v>
      </c>
      <c r="L162" s="56">
        <v>2</v>
      </c>
      <c r="M162" s="363">
        <v>119.98</v>
      </c>
      <c r="N162" s="61">
        <f t="shared" si="50"/>
        <v>0.17702950491748623</v>
      </c>
      <c r="O162" s="62">
        <f t="shared" si="4"/>
        <v>5.6487758945386073</v>
      </c>
      <c r="P162" s="61" t="e">
        <f t="shared" si="5"/>
        <v>#DIV/0!</v>
      </c>
      <c r="Q162" s="59" t="e">
        <f t="shared" si="6"/>
        <v>#DIV/0!</v>
      </c>
      <c r="R162" s="364">
        <f t="shared" si="49"/>
        <v>-119.98</v>
      </c>
      <c r="S162" s="64">
        <f t="shared" si="8"/>
        <v>10.62</v>
      </c>
      <c r="T162" s="65"/>
      <c r="U162" s="65"/>
      <c r="V162" s="65"/>
      <c r="W162" s="65"/>
      <c r="X162" s="66"/>
      <c r="Y162" s="67"/>
      <c r="Z162" s="67"/>
    </row>
    <row r="163" spans="1:26" ht="14" hidden="1" outlineLevel="1" x14ac:dyDescent="0.2">
      <c r="A163" s="67"/>
      <c r="B163" s="68"/>
      <c r="C163" s="54" t="s">
        <v>35</v>
      </c>
      <c r="D163" s="93">
        <v>680.06</v>
      </c>
      <c r="E163" s="56">
        <v>10</v>
      </c>
      <c r="F163" s="56">
        <v>8</v>
      </c>
      <c r="G163" s="57">
        <f t="shared" si="0"/>
        <v>1.25</v>
      </c>
      <c r="H163" s="58">
        <f t="shared" si="1"/>
        <v>68.006</v>
      </c>
      <c r="I163" s="272">
        <f t="shared" si="2"/>
        <v>54.404800000000002</v>
      </c>
      <c r="J163" s="93">
        <v>110.92</v>
      </c>
      <c r="K163" s="56">
        <v>6524</v>
      </c>
      <c r="L163" s="56">
        <v>0</v>
      </c>
      <c r="M163" s="94">
        <v>0</v>
      </c>
      <c r="N163" s="61" t="e">
        <f t="shared" si="50"/>
        <v>#DIV/0!</v>
      </c>
      <c r="O163" s="62">
        <f t="shared" si="4"/>
        <v>0</v>
      </c>
      <c r="P163" s="61">
        <f t="shared" si="5"/>
        <v>0.16310325559509456</v>
      </c>
      <c r="Q163" s="59">
        <f t="shared" si="6"/>
        <v>0</v>
      </c>
      <c r="R163" s="361">
        <f t="shared" si="49"/>
        <v>680.06</v>
      </c>
      <c r="S163" s="64" t="e">
        <f t="shared" si="8"/>
        <v>#DIV/0!</v>
      </c>
      <c r="T163" s="65"/>
      <c r="U163" s="65"/>
      <c r="V163" s="65"/>
      <c r="W163" s="65"/>
      <c r="X163" s="66"/>
      <c r="Y163" s="67"/>
      <c r="Z163" s="67"/>
    </row>
    <row r="164" spans="1:26" ht="14" hidden="1" outlineLevel="1" x14ac:dyDescent="0.2">
      <c r="A164" s="67"/>
      <c r="B164" s="53" t="s">
        <v>111</v>
      </c>
      <c r="C164" s="54" t="s">
        <v>112</v>
      </c>
      <c r="D164" s="365">
        <v>1163.45</v>
      </c>
      <c r="E164" s="56">
        <v>23</v>
      </c>
      <c r="F164" s="56">
        <v>23</v>
      </c>
      <c r="G164" s="57">
        <f t="shared" si="0"/>
        <v>1</v>
      </c>
      <c r="H164" s="58">
        <f t="shared" si="1"/>
        <v>50.584782608695654</v>
      </c>
      <c r="I164" s="272">
        <f t="shared" si="2"/>
        <v>50.584782608695654</v>
      </c>
      <c r="J164" s="365">
        <v>176.12</v>
      </c>
      <c r="K164" s="56">
        <v>14851</v>
      </c>
      <c r="L164" s="56">
        <v>10</v>
      </c>
      <c r="M164" s="366">
        <v>198.83</v>
      </c>
      <c r="N164" s="61">
        <f t="shared" si="50"/>
        <v>0.88578182366846048</v>
      </c>
      <c r="O164" s="62">
        <f t="shared" si="4"/>
        <v>1.1289461730638202</v>
      </c>
      <c r="P164" s="61">
        <f t="shared" si="5"/>
        <v>0.151377369031759</v>
      </c>
      <c r="Q164" s="59">
        <f t="shared" si="6"/>
        <v>0.17089690145687395</v>
      </c>
      <c r="R164" s="367">
        <f t="shared" si="49"/>
        <v>964.62</v>
      </c>
      <c r="S164" s="64">
        <f t="shared" si="8"/>
        <v>17.612000000000002</v>
      </c>
      <c r="T164" s="65"/>
      <c r="U164" s="65"/>
      <c r="V164" s="65"/>
      <c r="W164" s="65"/>
      <c r="X164" s="66"/>
      <c r="Y164" s="67"/>
      <c r="Z164" s="67"/>
    </row>
    <row r="165" spans="1:26" ht="14" hidden="1" outlineLevel="1" x14ac:dyDescent="0.2">
      <c r="A165" s="67"/>
      <c r="B165" s="68"/>
      <c r="C165" s="54" t="s">
        <v>113</v>
      </c>
      <c r="D165" s="368">
        <v>0</v>
      </c>
      <c r="E165" s="56">
        <v>0</v>
      </c>
      <c r="F165" s="56">
        <v>0</v>
      </c>
      <c r="G165" s="57" t="e">
        <f t="shared" si="0"/>
        <v>#DIV/0!</v>
      </c>
      <c r="H165" s="58" t="e">
        <f t="shared" si="1"/>
        <v>#DIV/0!</v>
      </c>
      <c r="I165" s="272" t="e">
        <f t="shared" si="2"/>
        <v>#DIV/0!</v>
      </c>
      <c r="J165" s="368">
        <v>83.59</v>
      </c>
      <c r="K165" s="56">
        <v>9547</v>
      </c>
      <c r="L165" s="56">
        <v>0</v>
      </c>
      <c r="M165" s="369">
        <v>0</v>
      </c>
      <c r="N165" s="61" t="e">
        <f t="shared" si="50"/>
        <v>#DIV/0!</v>
      </c>
      <c r="O165" s="62">
        <f t="shared" si="4"/>
        <v>0</v>
      </c>
      <c r="P165" s="61" t="e">
        <f t="shared" si="5"/>
        <v>#DIV/0!</v>
      </c>
      <c r="Q165" s="59" t="e">
        <f t="shared" si="6"/>
        <v>#DIV/0!</v>
      </c>
      <c r="R165" s="370">
        <f t="shared" si="49"/>
        <v>0</v>
      </c>
      <c r="S165" s="64" t="e">
        <f t="shared" si="8"/>
        <v>#DIV/0!</v>
      </c>
      <c r="T165" s="65"/>
      <c r="U165" s="65"/>
      <c r="V165" s="65"/>
      <c r="W165" s="65"/>
      <c r="X165" s="66"/>
      <c r="Y165" s="67"/>
      <c r="Z165" s="67"/>
    </row>
    <row r="166" spans="1:26" ht="14" hidden="1" outlineLevel="1" x14ac:dyDescent="0.2">
      <c r="A166" s="67"/>
      <c r="B166" s="68"/>
      <c r="C166" s="54" t="s">
        <v>38</v>
      </c>
      <c r="D166" s="371">
        <v>0</v>
      </c>
      <c r="E166" s="56">
        <v>0</v>
      </c>
      <c r="F166" s="56">
        <v>0</v>
      </c>
      <c r="G166" s="57" t="e">
        <f t="shared" si="0"/>
        <v>#DIV/0!</v>
      </c>
      <c r="H166" s="58" t="e">
        <f t="shared" si="1"/>
        <v>#DIV/0!</v>
      </c>
      <c r="I166" s="272" t="e">
        <f t="shared" si="2"/>
        <v>#DIV/0!</v>
      </c>
      <c r="J166" s="371">
        <v>0</v>
      </c>
      <c r="K166" s="56">
        <v>0</v>
      </c>
      <c r="L166" s="56">
        <v>0</v>
      </c>
      <c r="M166" s="372">
        <v>0</v>
      </c>
      <c r="N166" s="61" t="e">
        <f t="shared" si="50"/>
        <v>#DIV/0!</v>
      </c>
      <c r="O166" s="62" t="e">
        <f t="shared" si="4"/>
        <v>#DIV/0!</v>
      </c>
      <c r="P166" s="61" t="e">
        <f t="shared" si="5"/>
        <v>#DIV/0!</v>
      </c>
      <c r="Q166" s="59" t="e">
        <f t="shared" si="6"/>
        <v>#DIV/0!</v>
      </c>
      <c r="R166" s="373">
        <f t="shared" si="49"/>
        <v>0</v>
      </c>
      <c r="S166" s="64" t="e">
        <f t="shared" si="8"/>
        <v>#DIV/0!</v>
      </c>
      <c r="T166" s="65"/>
      <c r="U166" s="65"/>
      <c r="V166" s="65"/>
      <c r="W166" s="65"/>
      <c r="X166" s="66"/>
      <c r="Y166" s="67"/>
      <c r="Z166" s="67"/>
    </row>
    <row r="167" spans="1:26" ht="14" hidden="1" outlineLevel="1" x14ac:dyDescent="0.2">
      <c r="A167" s="67"/>
      <c r="B167" s="68"/>
      <c r="C167" s="54" t="s">
        <v>36</v>
      </c>
      <c r="D167" s="72">
        <v>421.7</v>
      </c>
      <c r="E167" s="56">
        <v>4</v>
      </c>
      <c r="F167" s="56">
        <v>4</v>
      </c>
      <c r="G167" s="57">
        <f t="shared" si="0"/>
        <v>1</v>
      </c>
      <c r="H167" s="58">
        <f t="shared" si="1"/>
        <v>105.425</v>
      </c>
      <c r="I167" s="272">
        <f t="shared" si="2"/>
        <v>105.425</v>
      </c>
      <c r="J167" s="72">
        <v>100.69</v>
      </c>
      <c r="K167" s="56">
        <v>10004</v>
      </c>
      <c r="L167" s="56">
        <v>1</v>
      </c>
      <c r="M167" s="73">
        <v>149.85</v>
      </c>
      <c r="N167" s="61">
        <f t="shared" si="50"/>
        <v>0.6719386052719386</v>
      </c>
      <c r="O167" s="62">
        <f t="shared" si="4"/>
        <v>1.4882312046876551</v>
      </c>
      <c r="P167" s="61">
        <f t="shared" si="5"/>
        <v>0.23877163860564382</v>
      </c>
      <c r="Q167" s="59">
        <f t="shared" si="6"/>
        <v>0.35534740336732273</v>
      </c>
      <c r="R167" s="74">
        <f t="shared" si="49"/>
        <v>271.85000000000002</v>
      </c>
      <c r="S167" s="64">
        <f t="shared" si="8"/>
        <v>100.69</v>
      </c>
      <c r="T167" s="65"/>
      <c r="U167" s="65"/>
      <c r="V167" s="65"/>
      <c r="W167" s="65"/>
      <c r="X167" s="66"/>
      <c r="Y167" s="67"/>
      <c r="Z167" s="67"/>
    </row>
    <row r="168" spans="1:26" ht="14" hidden="1" outlineLevel="1" x14ac:dyDescent="0.2">
      <c r="A168" s="67"/>
      <c r="B168" s="68"/>
      <c r="C168" s="54" t="s">
        <v>114</v>
      </c>
      <c r="D168" s="93">
        <v>19.989999999999998</v>
      </c>
      <c r="E168" s="56">
        <v>1</v>
      </c>
      <c r="F168" s="56">
        <v>0</v>
      </c>
      <c r="G168" s="57" t="e">
        <f t="shared" si="0"/>
        <v>#DIV/0!</v>
      </c>
      <c r="H168" s="58">
        <f t="shared" si="1"/>
        <v>19.989999999999998</v>
      </c>
      <c r="I168" s="272" t="e">
        <f t="shared" si="2"/>
        <v>#DIV/0!</v>
      </c>
      <c r="J168" s="93">
        <v>5.98</v>
      </c>
      <c r="K168" s="56">
        <v>11515</v>
      </c>
      <c r="L168" s="56">
        <v>0</v>
      </c>
      <c r="M168" s="94">
        <v>0</v>
      </c>
      <c r="N168" s="61" t="e">
        <f t="shared" si="50"/>
        <v>#DIV/0!</v>
      </c>
      <c r="O168" s="62">
        <f t="shared" si="4"/>
        <v>0</v>
      </c>
      <c r="P168" s="61">
        <f t="shared" si="5"/>
        <v>0.29914957478739373</v>
      </c>
      <c r="Q168" s="59">
        <f t="shared" si="6"/>
        <v>0</v>
      </c>
      <c r="R168" s="361">
        <f t="shared" si="49"/>
        <v>19.989999999999998</v>
      </c>
      <c r="S168" s="64" t="e">
        <f t="shared" si="8"/>
        <v>#DIV/0!</v>
      </c>
      <c r="T168" s="65"/>
      <c r="U168" s="65"/>
      <c r="V168" s="65"/>
      <c r="W168" s="65"/>
      <c r="X168" s="66"/>
      <c r="Y168" s="67"/>
      <c r="Z168" s="67"/>
    </row>
    <row r="169" spans="1:26" ht="14" hidden="1" outlineLevel="1" x14ac:dyDescent="0.2">
      <c r="A169" s="67"/>
      <c r="B169" s="68"/>
      <c r="C169" s="54" t="s">
        <v>115</v>
      </c>
      <c r="D169" s="75">
        <v>594.20000000000005</v>
      </c>
      <c r="E169" s="56">
        <v>4</v>
      </c>
      <c r="F169" s="56">
        <v>5</v>
      </c>
      <c r="G169" s="57">
        <f t="shared" si="0"/>
        <v>0.8</v>
      </c>
      <c r="H169" s="58">
        <f t="shared" si="1"/>
        <v>148.55000000000001</v>
      </c>
      <c r="I169" s="272">
        <f t="shared" si="2"/>
        <v>185.6875</v>
      </c>
      <c r="J169" s="75">
        <v>50.02</v>
      </c>
      <c r="K169" s="56">
        <v>24667</v>
      </c>
      <c r="L169" s="56">
        <v>2</v>
      </c>
      <c r="M169" s="76">
        <v>312</v>
      </c>
      <c r="N169" s="61">
        <f t="shared" si="50"/>
        <v>0.16032051282051282</v>
      </c>
      <c r="O169" s="62">
        <f t="shared" si="4"/>
        <v>6.2375049980007997</v>
      </c>
      <c r="P169" s="61">
        <f t="shared" si="5"/>
        <v>8.418041063614945E-2</v>
      </c>
      <c r="Q169" s="59">
        <f t="shared" si="6"/>
        <v>0.52507573207674185</v>
      </c>
      <c r="R169" s="77">
        <f t="shared" si="49"/>
        <v>282.20000000000005</v>
      </c>
      <c r="S169" s="64">
        <f t="shared" si="8"/>
        <v>25.01</v>
      </c>
      <c r="T169" s="65"/>
      <c r="U169" s="65"/>
      <c r="V169" s="65"/>
      <c r="W169" s="65"/>
      <c r="X169" s="66"/>
      <c r="Y169" s="67"/>
      <c r="Z169" s="67"/>
    </row>
    <row r="170" spans="1:26" ht="14" hidden="1" outlineLevel="1" x14ac:dyDescent="0.2">
      <c r="A170" s="67"/>
      <c r="B170" s="68"/>
      <c r="C170" s="54" t="s">
        <v>45</v>
      </c>
      <c r="D170" s="78">
        <v>47.96</v>
      </c>
      <c r="E170" s="56">
        <v>1</v>
      </c>
      <c r="F170" s="56">
        <v>3</v>
      </c>
      <c r="G170" s="57">
        <f t="shared" si="0"/>
        <v>0.33333333333333331</v>
      </c>
      <c r="H170" s="58">
        <f t="shared" si="1"/>
        <v>47.96</v>
      </c>
      <c r="I170" s="272">
        <f t="shared" si="2"/>
        <v>143.88000000000002</v>
      </c>
      <c r="J170" s="78">
        <v>11.87</v>
      </c>
      <c r="K170" s="56">
        <v>1996</v>
      </c>
      <c r="L170" s="56">
        <v>3</v>
      </c>
      <c r="M170" s="79">
        <v>147.86000000000001</v>
      </c>
      <c r="N170" s="61">
        <f t="shared" si="50"/>
        <v>8.0278641958609481E-2</v>
      </c>
      <c r="O170" s="62">
        <f t="shared" si="4"/>
        <v>12.456613310867736</v>
      </c>
      <c r="P170" s="61">
        <f t="shared" si="5"/>
        <v>0.24749791492910758</v>
      </c>
      <c r="Q170" s="59">
        <f t="shared" si="6"/>
        <v>3.0829858215179318</v>
      </c>
      <c r="R170" s="80">
        <f t="shared" si="49"/>
        <v>-99.9</v>
      </c>
      <c r="S170" s="64">
        <f t="shared" si="8"/>
        <v>3.9566666666666666</v>
      </c>
      <c r="T170" s="65"/>
      <c r="U170" s="65"/>
      <c r="V170" s="65"/>
      <c r="W170" s="65"/>
      <c r="X170" s="66"/>
      <c r="Y170" s="67"/>
      <c r="Z170" s="67"/>
    </row>
    <row r="171" spans="1:26" ht="14" hidden="1" outlineLevel="1" x14ac:dyDescent="0.2">
      <c r="A171" s="81"/>
      <c r="B171" s="68"/>
      <c r="C171" s="83" t="s">
        <v>116</v>
      </c>
      <c r="D171" s="55">
        <v>239.96</v>
      </c>
      <c r="E171" s="56">
        <v>4</v>
      </c>
      <c r="F171" s="56">
        <v>4</v>
      </c>
      <c r="G171" s="57">
        <f t="shared" si="0"/>
        <v>1</v>
      </c>
      <c r="H171" s="58">
        <f t="shared" si="1"/>
        <v>59.99</v>
      </c>
      <c r="I171" s="272">
        <f t="shared" si="2"/>
        <v>59.99</v>
      </c>
      <c r="J171" s="55">
        <v>0</v>
      </c>
      <c r="K171" s="56">
        <v>0</v>
      </c>
      <c r="L171" s="56">
        <v>0</v>
      </c>
      <c r="M171" s="60">
        <v>0</v>
      </c>
      <c r="N171" s="61" t="e">
        <f t="shared" si="50"/>
        <v>#DIV/0!</v>
      </c>
      <c r="O171" s="62" t="e">
        <f t="shared" si="4"/>
        <v>#DIV/0!</v>
      </c>
      <c r="P171" s="61">
        <f t="shared" si="5"/>
        <v>0</v>
      </c>
      <c r="Q171" s="59">
        <f t="shared" si="6"/>
        <v>0</v>
      </c>
      <c r="R171" s="63">
        <f t="shared" si="49"/>
        <v>239.96</v>
      </c>
      <c r="S171" s="64" t="e">
        <f t="shared" si="8"/>
        <v>#DIV/0!</v>
      </c>
      <c r="T171" s="84"/>
      <c r="U171" s="84"/>
      <c r="V171" s="84"/>
      <c r="W171" s="85"/>
      <c r="X171" s="86"/>
      <c r="Y171" s="67"/>
      <c r="Z171" s="67"/>
    </row>
    <row r="172" spans="1:26" ht="14" hidden="1" outlineLevel="1" x14ac:dyDescent="0.2">
      <c r="A172" s="67"/>
      <c r="B172" s="68"/>
      <c r="C172" s="54" t="s">
        <v>117</v>
      </c>
      <c r="D172" s="87">
        <v>1226.9000000000001</v>
      </c>
      <c r="E172" s="56">
        <v>41</v>
      </c>
      <c r="F172" s="56">
        <v>31</v>
      </c>
      <c r="G172" s="57">
        <f t="shared" si="0"/>
        <v>1.3225806451612903</v>
      </c>
      <c r="H172" s="58">
        <f t="shared" si="1"/>
        <v>29.92439024390244</v>
      </c>
      <c r="I172" s="272">
        <f t="shared" si="2"/>
        <v>22.625758477096969</v>
      </c>
      <c r="J172" s="87">
        <v>159.97999999999999</v>
      </c>
      <c r="K172" s="56">
        <v>37212</v>
      </c>
      <c r="L172" s="56">
        <v>15</v>
      </c>
      <c r="M172" s="88">
        <v>399.98</v>
      </c>
      <c r="N172" s="61">
        <f t="shared" si="50"/>
        <v>0.39996999849992493</v>
      </c>
      <c r="O172" s="62">
        <f t="shared" si="4"/>
        <v>2.5001875234404305</v>
      </c>
      <c r="P172" s="61">
        <f t="shared" si="5"/>
        <v>0.13039367511614636</v>
      </c>
      <c r="Q172" s="59">
        <f t="shared" si="6"/>
        <v>0.32600863966093407</v>
      </c>
      <c r="R172" s="63">
        <f t="shared" si="49"/>
        <v>826.92000000000007</v>
      </c>
      <c r="S172" s="64">
        <f t="shared" si="8"/>
        <v>10.665333333333333</v>
      </c>
      <c r="T172" s="65"/>
      <c r="U172" s="65"/>
      <c r="V172" s="65"/>
      <c r="W172" s="65"/>
      <c r="X172" s="66"/>
      <c r="Y172" s="67"/>
      <c r="Z172" s="67"/>
    </row>
    <row r="173" spans="1:26" ht="14" hidden="1" outlineLevel="1" x14ac:dyDescent="0.2">
      <c r="A173" s="52" t="str">
        <f t="shared" ref="A173:A174" si="51">IFERROR(IF(B173&gt;0,MONTH(B173)&amp;"-"&amp;YEAR(B173),B173),)</f>
        <v>2-2025</v>
      </c>
      <c r="B173" s="53">
        <v>45703</v>
      </c>
      <c r="C173" s="54" t="s">
        <v>39</v>
      </c>
      <c r="D173" s="87">
        <v>117.57</v>
      </c>
      <c r="E173" s="56">
        <v>1</v>
      </c>
      <c r="F173" s="56">
        <v>1</v>
      </c>
      <c r="G173" s="57">
        <f t="shared" si="0"/>
        <v>1</v>
      </c>
      <c r="H173" s="58">
        <f t="shared" si="1"/>
        <v>117.57</v>
      </c>
      <c r="I173" s="272">
        <f t="shared" si="2"/>
        <v>117.57</v>
      </c>
      <c r="J173" s="87">
        <v>6.94</v>
      </c>
      <c r="K173" s="56">
        <v>9377</v>
      </c>
      <c r="L173" s="56">
        <v>1</v>
      </c>
      <c r="M173" s="88">
        <v>117.57</v>
      </c>
      <c r="N173" s="61">
        <f t="shared" si="50"/>
        <v>5.9028663774772484E-2</v>
      </c>
      <c r="O173" s="62">
        <f t="shared" si="4"/>
        <v>16.940922190201729</v>
      </c>
      <c r="P173" s="61">
        <f t="shared" si="5"/>
        <v>5.9028663774772484E-2</v>
      </c>
      <c r="Q173" s="59">
        <f t="shared" si="6"/>
        <v>1</v>
      </c>
      <c r="R173" s="63">
        <f t="shared" si="49"/>
        <v>0</v>
      </c>
      <c r="S173" s="64">
        <f t="shared" si="8"/>
        <v>6.94</v>
      </c>
      <c r="T173" s="65"/>
      <c r="U173" s="65"/>
      <c r="V173" s="65"/>
      <c r="W173" s="65"/>
      <c r="X173" s="66"/>
      <c r="Y173" s="67"/>
      <c r="Z173" s="67"/>
    </row>
    <row r="174" spans="1:26" ht="14" collapsed="1" x14ac:dyDescent="0.2">
      <c r="A174" s="81">
        <f t="shared" si="51"/>
        <v>0</v>
      </c>
      <c r="B174" s="95" t="s">
        <v>59</v>
      </c>
      <c r="C174" s="134"/>
      <c r="D174" s="135">
        <f t="shared" ref="D174:F174" si="52">SUM(D157:D173)</f>
        <v>12059.72</v>
      </c>
      <c r="E174" s="136">
        <f t="shared" si="52"/>
        <v>155</v>
      </c>
      <c r="F174" s="136">
        <f t="shared" si="52"/>
        <v>127</v>
      </c>
      <c r="G174" s="137">
        <f t="shared" si="0"/>
        <v>1.2204724409448819</v>
      </c>
      <c r="H174" s="138">
        <f t="shared" si="1"/>
        <v>77.804645161290324</v>
      </c>
      <c r="I174" s="359">
        <f t="shared" si="2"/>
        <v>63.749612486992717</v>
      </c>
      <c r="J174" s="360">
        <f t="shared" ref="J174:M174" si="53">SUM(J157:J173)</f>
        <v>2375.6799999999998</v>
      </c>
      <c r="K174" s="136">
        <f t="shared" si="53"/>
        <v>345848</v>
      </c>
      <c r="L174" s="136">
        <f t="shared" si="53"/>
        <v>62</v>
      </c>
      <c r="M174" s="135">
        <f t="shared" si="53"/>
        <v>3785.71</v>
      </c>
      <c r="N174" s="258">
        <f t="shared" si="50"/>
        <v>0.62753882362885693</v>
      </c>
      <c r="O174" s="306">
        <f t="shared" si="4"/>
        <v>1.5935269059806036</v>
      </c>
      <c r="P174" s="258">
        <f t="shared" si="5"/>
        <v>0.19699296501079627</v>
      </c>
      <c r="Q174" s="139">
        <f t="shared" si="6"/>
        <v>0.31391359003359948</v>
      </c>
      <c r="R174" s="261">
        <f>SUM(R157:R173)</f>
        <v>8274.0099999999984</v>
      </c>
      <c r="S174" s="307">
        <f t="shared" si="8"/>
        <v>38.317419354838705</v>
      </c>
      <c r="T174" s="145">
        <f t="shared" ref="T174:U174" si="54">IFERROR((D174-#REF!)/D174,)</f>
        <v>0</v>
      </c>
      <c r="U174" s="145">
        <f t="shared" si="54"/>
        <v>0</v>
      </c>
      <c r="V174" s="301">
        <f>IFERROR((D174-monthly_reporting_2021!D49)/D174, )</f>
        <v>1</v>
      </c>
      <c r="W174" s="302">
        <f>IFERROR((E174-monthly_reporting_2021!E49)/E174, )</f>
        <v>1</v>
      </c>
      <c r="X174" s="67"/>
      <c r="Y174" s="67"/>
      <c r="Z174" s="67"/>
    </row>
    <row r="175" spans="1:26" ht="14" hidden="1" outlineLevel="1" x14ac:dyDescent="0.2">
      <c r="A175" s="67"/>
      <c r="B175" s="53">
        <v>45704</v>
      </c>
      <c r="C175" s="54" t="s">
        <v>107</v>
      </c>
      <c r="D175" s="55">
        <v>2118.6799999999998</v>
      </c>
      <c r="E175" s="56">
        <v>4</v>
      </c>
      <c r="F175" s="56">
        <v>11</v>
      </c>
      <c r="G175" s="57">
        <f t="shared" si="0"/>
        <v>0.36363636363636365</v>
      </c>
      <c r="H175" s="58">
        <f t="shared" si="1"/>
        <v>529.66999999999996</v>
      </c>
      <c r="I175" s="272">
        <f t="shared" si="2"/>
        <v>1456.5924999999997</v>
      </c>
      <c r="J175" s="374">
        <v>974.08</v>
      </c>
      <c r="K175" s="56">
        <v>94735</v>
      </c>
      <c r="L175" s="56">
        <v>9</v>
      </c>
      <c r="M175" s="60">
        <v>648.75</v>
      </c>
      <c r="N175" s="61">
        <f t="shared" si="50"/>
        <v>1.5014720616570327</v>
      </c>
      <c r="O175" s="62">
        <f t="shared" si="4"/>
        <v>0.66601305847568981</v>
      </c>
      <c r="P175" s="61">
        <f t="shared" si="5"/>
        <v>0.45975796250495599</v>
      </c>
      <c r="Q175" s="59">
        <f t="shared" si="6"/>
        <v>0.30620480676647727</v>
      </c>
      <c r="R175" s="63">
        <f t="shared" ref="R175:R191" si="55">D175-M175</f>
        <v>1469.9299999999998</v>
      </c>
      <c r="S175" s="64">
        <f t="shared" si="8"/>
        <v>108.23111111111112</v>
      </c>
      <c r="T175" s="65"/>
      <c r="U175" s="65"/>
      <c r="V175" s="65"/>
      <c r="W175" s="65"/>
      <c r="X175" s="66"/>
      <c r="Y175" s="67"/>
      <c r="Z175" s="67"/>
    </row>
    <row r="176" spans="1:26" ht="14" hidden="1" outlineLevel="1" x14ac:dyDescent="0.2">
      <c r="A176" s="67"/>
      <c r="B176" s="68"/>
      <c r="C176" s="54" t="s">
        <v>108</v>
      </c>
      <c r="D176" s="69">
        <v>1880.36</v>
      </c>
      <c r="E176" s="56">
        <v>16</v>
      </c>
      <c r="F176" s="56">
        <v>18</v>
      </c>
      <c r="G176" s="57">
        <f t="shared" si="0"/>
        <v>0.88888888888888884</v>
      </c>
      <c r="H176" s="58">
        <f t="shared" si="1"/>
        <v>117.52249999999999</v>
      </c>
      <c r="I176" s="272">
        <f t="shared" si="2"/>
        <v>132.21281250000001</v>
      </c>
      <c r="J176" s="69">
        <v>358.65</v>
      </c>
      <c r="K176" s="56">
        <v>101363</v>
      </c>
      <c r="L176" s="56">
        <v>2</v>
      </c>
      <c r="M176" s="70">
        <v>438.95</v>
      </c>
      <c r="N176" s="61">
        <f t="shared" si="50"/>
        <v>0.8170634468618293</v>
      </c>
      <c r="O176" s="62">
        <f t="shared" si="4"/>
        <v>1.2238951624146104</v>
      </c>
      <c r="P176" s="61">
        <f t="shared" si="5"/>
        <v>0.19073475291965369</v>
      </c>
      <c r="Q176" s="59">
        <f t="shared" si="6"/>
        <v>0.23343934140271014</v>
      </c>
      <c r="R176" s="71">
        <f t="shared" si="55"/>
        <v>1441.4099999999999</v>
      </c>
      <c r="S176" s="64">
        <f t="shared" si="8"/>
        <v>179.32499999999999</v>
      </c>
      <c r="T176" s="65"/>
      <c r="U176" s="65"/>
      <c r="V176" s="65"/>
      <c r="W176" s="65"/>
      <c r="X176" s="66"/>
      <c r="Y176" s="67"/>
      <c r="Z176" s="67"/>
    </row>
    <row r="177" spans="1:26" ht="14" hidden="1" outlineLevel="1" x14ac:dyDescent="0.2">
      <c r="A177" s="67"/>
      <c r="B177" s="68"/>
      <c r="C177" s="54" t="s">
        <v>109</v>
      </c>
      <c r="D177" s="93">
        <v>0</v>
      </c>
      <c r="E177" s="56">
        <v>0</v>
      </c>
      <c r="F177" s="56">
        <v>0</v>
      </c>
      <c r="G177" s="57" t="e">
        <f t="shared" si="0"/>
        <v>#DIV/0!</v>
      </c>
      <c r="H177" s="58" t="e">
        <f t="shared" si="1"/>
        <v>#DIV/0!</v>
      </c>
      <c r="I177" s="272" t="e">
        <f t="shared" si="2"/>
        <v>#DIV/0!</v>
      </c>
      <c r="J177" s="93">
        <v>0</v>
      </c>
      <c r="K177" s="56">
        <v>73</v>
      </c>
      <c r="L177" s="56">
        <v>0</v>
      </c>
      <c r="M177" s="94">
        <v>0</v>
      </c>
      <c r="N177" s="61" t="e">
        <f>(J177/M177)</f>
        <v>#DIV/0!</v>
      </c>
      <c r="O177" s="62" t="e">
        <f t="shared" si="4"/>
        <v>#DIV/0!</v>
      </c>
      <c r="P177" s="61" t="e">
        <f t="shared" si="5"/>
        <v>#DIV/0!</v>
      </c>
      <c r="Q177" s="59" t="e">
        <f t="shared" si="6"/>
        <v>#DIV/0!</v>
      </c>
      <c r="R177" s="361">
        <f t="shared" si="55"/>
        <v>0</v>
      </c>
      <c r="S177" s="64" t="e">
        <f t="shared" si="8"/>
        <v>#DIV/0!</v>
      </c>
      <c r="T177" s="65"/>
      <c r="U177" s="65"/>
      <c r="V177" s="65"/>
      <c r="W177" s="65"/>
      <c r="X177" s="66"/>
      <c r="Y177" s="67"/>
      <c r="Z177" s="67"/>
    </row>
    <row r="178" spans="1:26" ht="14" hidden="1" outlineLevel="1" x14ac:dyDescent="0.2">
      <c r="A178" s="67"/>
      <c r="B178" s="68"/>
      <c r="C178" s="54" t="s">
        <v>33</v>
      </c>
      <c r="D178" s="93">
        <v>386.65</v>
      </c>
      <c r="E178" s="56">
        <v>7</v>
      </c>
      <c r="F178" s="56">
        <v>7</v>
      </c>
      <c r="G178" s="57">
        <f t="shared" si="0"/>
        <v>1</v>
      </c>
      <c r="H178" s="58">
        <f t="shared" si="1"/>
        <v>55.23571428571428</v>
      </c>
      <c r="I178" s="272">
        <f t="shared" si="2"/>
        <v>55.23571428571428</v>
      </c>
      <c r="J178" s="93">
        <v>105.42</v>
      </c>
      <c r="K178" s="56">
        <v>8339</v>
      </c>
      <c r="L178" s="56">
        <v>7</v>
      </c>
      <c r="M178" s="94">
        <v>377.65</v>
      </c>
      <c r="N178" s="61">
        <f t="shared" ref="N178:N194" si="56">J178/M178</f>
        <v>0.279147358665431</v>
      </c>
      <c r="O178" s="62">
        <f t="shared" si="4"/>
        <v>3.5823373173970783</v>
      </c>
      <c r="P178" s="61">
        <f t="shared" si="5"/>
        <v>0.27264968317599897</v>
      </c>
      <c r="Q178" s="59">
        <f t="shared" si="6"/>
        <v>0.97672313461787141</v>
      </c>
      <c r="R178" s="361">
        <f t="shared" si="55"/>
        <v>9</v>
      </c>
      <c r="S178" s="64">
        <f t="shared" si="8"/>
        <v>15.06</v>
      </c>
      <c r="T178" s="65"/>
      <c r="U178" s="65"/>
      <c r="V178" s="65"/>
      <c r="W178" s="65"/>
      <c r="X178" s="66"/>
      <c r="Y178" s="67"/>
      <c r="Z178" s="67"/>
    </row>
    <row r="179" spans="1:26" ht="14" hidden="1" outlineLevel="1" x14ac:dyDescent="0.2">
      <c r="A179" s="67"/>
      <c r="B179" s="68"/>
      <c r="C179" s="54" t="s">
        <v>37</v>
      </c>
      <c r="D179" s="344">
        <v>39</v>
      </c>
      <c r="E179" s="56">
        <v>1</v>
      </c>
      <c r="F179" s="56">
        <v>1</v>
      </c>
      <c r="G179" s="57">
        <f t="shared" si="0"/>
        <v>1</v>
      </c>
      <c r="H179" s="58">
        <f t="shared" si="1"/>
        <v>39</v>
      </c>
      <c r="I179" s="272">
        <f t="shared" si="2"/>
        <v>39</v>
      </c>
      <c r="J179" s="344">
        <v>0</v>
      </c>
      <c r="K179" s="56">
        <v>0</v>
      </c>
      <c r="L179" s="56">
        <v>0</v>
      </c>
      <c r="M179" s="344">
        <v>0</v>
      </c>
      <c r="N179" s="61" t="e">
        <f t="shared" si="56"/>
        <v>#DIV/0!</v>
      </c>
      <c r="O179" s="62" t="e">
        <f t="shared" si="4"/>
        <v>#DIV/0!</v>
      </c>
      <c r="P179" s="61">
        <f t="shared" si="5"/>
        <v>0</v>
      </c>
      <c r="Q179" s="59">
        <f t="shared" si="6"/>
        <v>0</v>
      </c>
      <c r="R179" s="361">
        <f t="shared" si="55"/>
        <v>39</v>
      </c>
      <c r="S179" s="64" t="e">
        <f t="shared" si="8"/>
        <v>#DIV/0!</v>
      </c>
      <c r="T179" s="65"/>
      <c r="U179" s="65"/>
      <c r="V179" s="65"/>
      <c r="W179" s="65"/>
      <c r="X179" s="66"/>
      <c r="Y179" s="67"/>
      <c r="Z179" s="67"/>
    </row>
    <row r="180" spans="1:26" ht="14" hidden="1" outlineLevel="1" x14ac:dyDescent="0.2">
      <c r="A180" s="67"/>
      <c r="B180" s="68"/>
      <c r="C180" s="54" t="s">
        <v>110</v>
      </c>
      <c r="D180" s="362">
        <v>0</v>
      </c>
      <c r="E180" s="56">
        <v>0</v>
      </c>
      <c r="F180" s="56">
        <v>0</v>
      </c>
      <c r="G180" s="57" t="e">
        <f t="shared" si="0"/>
        <v>#DIV/0!</v>
      </c>
      <c r="H180" s="58" t="e">
        <f t="shared" si="1"/>
        <v>#DIV/0!</v>
      </c>
      <c r="I180" s="272" t="e">
        <f t="shared" si="2"/>
        <v>#DIV/0!</v>
      </c>
      <c r="J180" s="362">
        <v>35.200000000000003</v>
      </c>
      <c r="K180" s="56">
        <v>11451</v>
      </c>
      <c r="L180" s="56">
        <v>0</v>
      </c>
      <c r="M180" s="363">
        <v>0</v>
      </c>
      <c r="N180" s="61" t="e">
        <f t="shared" si="56"/>
        <v>#DIV/0!</v>
      </c>
      <c r="O180" s="62">
        <f t="shared" si="4"/>
        <v>0</v>
      </c>
      <c r="P180" s="61" t="e">
        <f t="shared" si="5"/>
        <v>#DIV/0!</v>
      </c>
      <c r="Q180" s="59" t="e">
        <f t="shared" si="6"/>
        <v>#DIV/0!</v>
      </c>
      <c r="R180" s="364">
        <f t="shared" si="55"/>
        <v>0</v>
      </c>
      <c r="S180" s="64" t="e">
        <f t="shared" si="8"/>
        <v>#DIV/0!</v>
      </c>
      <c r="T180" s="65"/>
      <c r="U180" s="65"/>
      <c r="V180" s="65"/>
      <c r="W180" s="65"/>
      <c r="X180" s="66"/>
      <c r="Y180" s="67"/>
      <c r="Z180" s="67"/>
    </row>
    <row r="181" spans="1:26" ht="14" hidden="1" outlineLevel="1" x14ac:dyDescent="0.2">
      <c r="A181" s="67"/>
      <c r="B181" s="68"/>
      <c r="C181" s="54" t="s">
        <v>35</v>
      </c>
      <c r="D181" s="93">
        <v>329.75</v>
      </c>
      <c r="E181" s="56">
        <v>5</v>
      </c>
      <c r="F181" s="56">
        <v>5</v>
      </c>
      <c r="G181" s="57">
        <f t="shared" si="0"/>
        <v>1</v>
      </c>
      <c r="H181" s="58">
        <f t="shared" si="1"/>
        <v>65.95</v>
      </c>
      <c r="I181" s="272">
        <f t="shared" si="2"/>
        <v>65.95</v>
      </c>
      <c r="J181" s="93">
        <v>99.15</v>
      </c>
      <c r="K181" s="56">
        <v>7192</v>
      </c>
      <c r="L181" s="56">
        <v>1</v>
      </c>
      <c r="M181" s="94">
        <v>69.95</v>
      </c>
      <c r="N181" s="61">
        <f t="shared" si="56"/>
        <v>1.4174410293066477</v>
      </c>
      <c r="O181" s="62">
        <f t="shared" si="4"/>
        <v>0.70549672213817449</v>
      </c>
      <c r="P181" s="61">
        <f t="shared" si="5"/>
        <v>0.30068233510235026</v>
      </c>
      <c r="Q181" s="59">
        <f t="shared" si="6"/>
        <v>0.21213040181956028</v>
      </c>
      <c r="R181" s="361">
        <f t="shared" si="55"/>
        <v>259.8</v>
      </c>
      <c r="S181" s="64">
        <f t="shared" si="8"/>
        <v>99.15</v>
      </c>
      <c r="T181" s="65"/>
      <c r="U181" s="65"/>
      <c r="V181" s="65"/>
      <c r="W181" s="65"/>
      <c r="X181" s="66"/>
      <c r="Y181" s="67"/>
      <c r="Z181" s="67"/>
    </row>
    <row r="182" spans="1:26" ht="14" hidden="1" outlineLevel="1" x14ac:dyDescent="0.2">
      <c r="A182" s="67"/>
      <c r="B182" s="53" t="s">
        <v>111</v>
      </c>
      <c r="C182" s="54" t="s">
        <v>112</v>
      </c>
      <c r="D182" s="365">
        <v>558.9</v>
      </c>
      <c r="E182" s="56">
        <v>14</v>
      </c>
      <c r="F182" s="56">
        <v>12</v>
      </c>
      <c r="G182" s="57">
        <f t="shared" si="0"/>
        <v>1.1666666666666667</v>
      </c>
      <c r="H182" s="58">
        <f t="shared" si="1"/>
        <v>39.921428571428571</v>
      </c>
      <c r="I182" s="272">
        <f t="shared" si="2"/>
        <v>34.21836734693877</v>
      </c>
      <c r="J182" s="365">
        <v>149.52000000000001</v>
      </c>
      <c r="K182" s="56">
        <v>15258</v>
      </c>
      <c r="L182" s="56">
        <v>2</v>
      </c>
      <c r="M182" s="366">
        <v>54.51</v>
      </c>
      <c r="N182" s="61">
        <f t="shared" si="56"/>
        <v>2.7429829389102918</v>
      </c>
      <c r="O182" s="62">
        <f t="shared" si="4"/>
        <v>0.36456661316211875</v>
      </c>
      <c r="P182" s="61">
        <f t="shared" si="5"/>
        <v>0.26752549651100377</v>
      </c>
      <c r="Q182" s="59">
        <f t="shared" si="6"/>
        <v>9.7530864197530862E-2</v>
      </c>
      <c r="R182" s="367">
        <f t="shared" si="55"/>
        <v>504.39</v>
      </c>
      <c r="S182" s="64">
        <f t="shared" si="8"/>
        <v>74.760000000000005</v>
      </c>
      <c r="T182" s="65"/>
      <c r="U182" s="65"/>
      <c r="V182" s="65"/>
      <c r="W182" s="65"/>
      <c r="X182" s="66"/>
      <c r="Y182" s="67"/>
      <c r="Z182" s="67"/>
    </row>
    <row r="183" spans="1:26" ht="14" hidden="1" outlineLevel="1" x14ac:dyDescent="0.2">
      <c r="A183" s="67"/>
      <c r="B183" s="68"/>
      <c r="C183" s="54" t="s">
        <v>113</v>
      </c>
      <c r="D183" s="368">
        <v>119.91</v>
      </c>
      <c r="E183" s="56">
        <v>2</v>
      </c>
      <c r="F183" s="56">
        <v>2</v>
      </c>
      <c r="G183" s="57">
        <f t="shared" si="0"/>
        <v>1</v>
      </c>
      <c r="H183" s="58">
        <f t="shared" si="1"/>
        <v>59.954999999999998</v>
      </c>
      <c r="I183" s="272">
        <f t="shared" si="2"/>
        <v>59.954999999999998</v>
      </c>
      <c r="J183" s="368">
        <v>45.63</v>
      </c>
      <c r="K183" s="56">
        <v>22716</v>
      </c>
      <c r="L183" s="56">
        <v>0</v>
      </c>
      <c r="M183" s="369">
        <v>0</v>
      </c>
      <c r="N183" s="61" t="e">
        <f t="shared" si="56"/>
        <v>#DIV/0!</v>
      </c>
      <c r="O183" s="62">
        <f t="shared" si="4"/>
        <v>0</v>
      </c>
      <c r="P183" s="61">
        <f t="shared" si="5"/>
        <v>0.38053540155116339</v>
      </c>
      <c r="Q183" s="59">
        <f t="shared" si="6"/>
        <v>0</v>
      </c>
      <c r="R183" s="370">
        <f t="shared" si="55"/>
        <v>119.91</v>
      </c>
      <c r="S183" s="64" t="e">
        <f t="shared" si="8"/>
        <v>#DIV/0!</v>
      </c>
      <c r="T183" s="65"/>
      <c r="U183" s="65"/>
      <c r="V183" s="65"/>
      <c r="W183" s="65"/>
      <c r="X183" s="66"/>
      <c r="Y183" s="67"/>
      <c r="Z183" s="67"/>
    </row>
    <row r="184" spans="1:26" ht="14" hidden="1" outlineLevel="1" x14ac:dyDescent="0.2">
      <c r="A184" s="67"/>
      <c r="B184" s="68"/>
      <c r="C184" s="54" t="s">
        <v>38</v>
      </c>
      <c r="D184" s="371">
        <v>54.95</v>
      </c>
      <c r="E184" s="56">
        <v>1</v>
      </c>
      <c r="F184" s="56">
        <v>1</v>
      </c>
      <c r="G184" s="57">
        <f t="shared" si="0"/>
        <v>1</v>
      </c>
      <c r="H184" s="58">
        <f t="shared" si="1"/>
        <v>54.95</v>
      </c>
      <c r="I184" s="272">
        <f t="shared" si="2"/>
        <v>54.95</v>
      </c>
      <c r="J184" s="371">
        <v>0</v>
      </c>
      <c r="K184" s="56">
        <v>0</v>
      </c>
      <c r="L184" s="56">
        <v>0</v>
      </c>
      <c r="M184" s="372">
        <v>0</v>
      </c>
      <c r="N184" s="61" t="e">
        <f t="shared" si="56"/>
        <v>#DIV/0!</v>
      </c>
      <c r="O184" s="62" t="e">
        <f t="shared" si="4"/>
        <v>#DIV/0!</v>
      </c>
      <c r="P184" s="61">
        <f t="shared" si="5"/>
        <v>0</v>
      </c>
      <c r="Q184" s="59">
        <f t="shared" si="6"/>
        <v>0</v>
      </c>
      <c r="R184" s="373">
        <f t="shared" si="55"/>
        <v>54.95</v>
      </c>
      <c r="S184" s="64" t="e">
        <f t="shared" si="8"/>
        <v>#DIV/0!</v>
      </c>
      <c r="T184" s="65"/>
      <c r="U184" s="65"/>
      <c r="V184" s="65"/>
      <c r="W184" s="65"/>
      <c r="X184" s="66"/>
      <c r="Y184" s="67"/>
      <c r="Z184" s="67"/>
    </row>
    <row r="185" spans="1:26" ht="14" hidden="1" outlineLevel="1" x14ac:dyDescent="0.2">
      <c r="A185" s="67"/>
      <c r="B185" s="68"/>
      <c r="C185" s="54" t="s">
        <v>36</v>
      </c>
      <c r="D185" s="72">
        <v>323</v>
      </c>
      <c r="E185" s="56">
        <v>5</v>
      </c>
      <c r="F185" s="56">
        <v>6</v>
      </c>
      <c r="G185" s="57">
        <f t="shared" si="0"/>
        <v>0.83333333333333337</v>
      </c>
      <c r="H185" s="58">
        <f t="shared" si="1"/>
        <v>64.599999999999994</v>
      </c>
      <c r="I185" s="272">
        <f t="shared" si="2"/>
        <v>77.52</v>
      </c>
      <c r="J185" s="72">
        <v>84.71</v>
      </c>
      <c r="K185" s="56">
        <v>10073</v>
      </c>
      <c r="L185" s="56">
        <v>5</v>
      </c>
      <c r="M185" s="73">
        <v>335</v>
      </c>
      <c r="N185" s="61">
        <f t="shared" si="56"/>
        <v>0.25286567164179102</v>
      </c>
      <c r="O185" s="62">
        <f t="shared" si="4"/>
        <v>3.9546688702632515</v>
      </c>
      <c r="P185" s="61">
        <f t="shared" si="5"/>
        <v>0.26226006191950463</v>
      </c>
      <c r="Q185" s="59">
        <f t="shared" si="6"/>
        <v>1.0371517027863777</v>
      </c>
      <c r="R185" s="74">
        <f t="shared" si="55"/>
        <v>-12</v>
      </c>
      <c r="S185" s="64">
        <f t="shared" si="8"/>
        <v>16.942</v>
      </c>
      <c r="T185" s="65"/>
      <c r="U185" s="65"/>
      <c r="V185" s="65"/>
      <c r="W185" s="65"/>
      <c r="X185" s="66"/>
      <c r="Y185" s="67"/>
      <c r="Z185" s="67"/>
    </row>
    <row r="186" spans="1:26" ht="14" hidden="1" outlineLevel="1" x14ac:dyDescent="0.2">
      <c r="A186" s="67"/>
      <c r="B186" s="68"/>
      <c r="C186" s="54" t="s">
        <v>114</v>
      </c>
      <c r="D186" s="93">
        <v>139.93</v>
      </c>
      <c r="E186" s="56">
        <v>7</v>
      </c>
      <c r="F186" s="56">
        <v>3</v>
      </c>
      <c r="G186" s="57">
        <f t="shared" si="0"/>
        <v>2.3333333333333335</v>
      </c>
      <c r="H186" s="58">
        <f t="shared" si="1"/>
        <v>19.990000000000002</v>
      </c>
      <c r="I186" s="272">
        <f t="shared" si="2"/>
        <v>8.5671428571428567</v>
      </c>
      <c r="J186" s="93">
        <v>11.78</v>
      </c>
      <c r="K186" s="56">
        <v>14994</v>
      </c>
      <c r="L186" s="56">
        <v>2</v>
      </c>
      <c r="M186" s="94">
        <v>39.979999999999997</v>
      </c>
      <c r="N186" s="61">
        <f t="shared" si="56"/>
        <v>0.29464732366183094</v>
      </c>
      <c r="O186" s="62">
        <f t="shared" si="4"/>
        <v>3.3938879456706279</v>
      </c>
      <c r="P186" s="61">
        <f t="shared" si="5"/>
        <v>8.4184949617665969E-2</v>
      </c>
      <c r="Q186" s="59">
        <f t="shared" si="6"/>
        <v>0.2857142857142857</v>
      </c>
      <c r="R186" s="361">
        <f t="shared" si="55"/>
        <v>99.950000000000017</v>
      </c>
      <c r="S186" s="64">
        <f t="shared" si="8"/>
        <v>5.89</v>
      </c>
      <c r="T186" s="65"/>
      <c r="U186" s="65"/>
      <c r="V186" s="65"/>
      <c r="W186" s="65"/>
      <c r="X186" s="66"/>
      <c r="Y186" s="67"/>
      <c r="Z186" s="67"/>
    </row>
    <row r="187" spans="1:26" ht="14" hidden="1" outlineLevel="1" x14ac:dyDescent="0.2">
      <c r="A187" s="67"/>
      <c r="B187" s="68"/>
      <c r="C187" s="54" t="s">
        <v>115</v>
      </c>
      <c r="D187" s="75">
        <v>156</v>
      </c>
      <c r="E187" s="56">
        <v>1</v>
      </c>
      <c r="F187" s="56">
        <v>1</v>
      </c>
      <c r="G187" s="57">
        <f t="shared" si="0"/>
        <v>1</v>
      </c>
      <c r="H187" s="58">
        <f t="shared" si="1"/>
        <v>156</v>
      </c>
      <c r="I187" s="272">
        <f t="shared" si="2"/>
        <v>156</v>
      </c>
      <c r="J187" s="75">
        <v>36.5</v>
      </c>
      <c r="K187" s="56">
        <v>34973</v>
      </c>
      <c r="L187" s="56">
        <v>0</v>
      </c>
      <c r="M187" s="76">
        <v>0</v>
      </c>
      <c r="N187" s="61" t="e">
        <f t="shared" si="56"/>
        <v>#DIV/0!</v>
      </c>
      <c r="O187" s="62">
        <f t="shared" si="4"/>
        <v>0</v>
      </c>
      <c r="P187" s="61">
        <f t="shared" si="5"/>
        <v>0.23397435897435898</v>
      </c>
      <c r="Q187" s="59">
        <f t="shared" si="6"/>
        <v>0</v>
      </c>
      <c r="R187" s="77">
        <f t="shared" si="55"/>
        <v>156</v>
      </c>
      <c r="S187" s="64" t="e">
        <f t="shared" si="8"/>
        <v>#DIV/0!</v>
      </c>
      <c r="T187" s="65"/>
      <c r="U187" s="65"/>
      <c r="V187" s="65"/>
      <c r="W187" s="65"/>
      <c r="X187" s="66"/>
      <c r="Y187" s="67"/>
      <c r="Z187" s="67"/>
    </row>
    <row r="188" spans="1:26" ht="14" hidden="1" outlineLevel="1" x14ac:dyDescent="0.2">
      <c r="A188" s="67"/>
      <c r="B188" s="68"/>
      <c r="C188" s="54" t="s">
        <v>45</v>
      </c>
      <c r="D188" s="78">
        <v>37.96</v>
      </c>
      <c r="E188" s="56">
        <v>1</v>
      </c>
      <c r="F188" s="56">
        <v>1</v>
      </c>
      <c r="G188" s="57">
        <f t="shared" si="0"/>
        <v>1</v>
      </c>
      <c r="H188" s="58">
        <f t="shared" si="1"/>
        <v>37.96</v>
      </c>
      <c r="I188" s="272">
        <f t="shared" si="2"/>
        <v>37.96</v>
      </c>
      <c r="J188" s="78">
        <v>15.41</v>
      </c>
      <c r="K188" s="56">
        <v>5434</v>
      </c>
      <c r="L188" s="56">
        <v>0</v>
      </c>
      <c r="M188" s="79">
        <v>0</v>
      </c>
      <c r="N188" s="61" t="e">
        <f t="shared" si="56"/>
        <v>#DIV/0!</v>
      </c>
      <c r="O188" s="62">
        <f t="shared" si="4"/>
        <v>0</v>
      </c>
      <c r="P188" s="61">
        <f t="shared" si="5"/>
        <v>0.40595363540569018</v>
      </c>
      <c r="Q188" s="59">
        <f t="shared" si="6"/>
        <v>0</v>
      </c>
      <c r="R188" s="80">
        <f t="shared" si="55"/>
        <v>37.96</v>
      </c>
      <c r="S188" s="64" t="e">
        <f t="shared" si="8"/>
        <v>#DIV/0!</v>
      </c>
      <c r="T188" s="65"/>
      <c r="U188" s="65"/>
      <c r="V188" s="65"/>
      <c r="W188" s="65"/>
      <c r="X188" s="66"/>
      <c r="Y188" s="67"/>
      <c r="Z188" s="67"/>
    </row>
    <row r="189" spans="1:26" ht="14" hidden="1" outlineLevel="1" x14ac:dyDescent="0.2">
      <c r="A189" s="81"/>
      <c r="B189" s="68"/>
      <c r="C189" s="83" t="s">
        <v>116</v>
      </c>
      <c r="D189" s="55">
        <v>575.42999999999995</v>
      </c>
      <c r="E189" s="56">
        <v>11</v>
      </c>
      <c r="F189" s="56">
        <v>6</v>
      </c>
      <c r="G189" s="57">
        <f t="shared" si="0"/>
        <v>1.8333333333333333</v>
      </c>
      <c r="H189" s="58">
        <f t="shared" si="1"/>
        <v>52.311818181818175</v>
      </c>
      <c r="I189" s="272">
        <f t="shared" si="2"/>
        <v>28.533719008264459</v>
      </c>
      <c r="J189" s="55">
        <v>0</v>
      </c>
      <c r="K189" s="56">
        <v>0</v>
      </c>
      <c r="L189" s="56">
        <v>0</v>
      </c>
      <c r="M189" s="60">
        <v>0</v>
      </c>
      <c r="N189" s="61" t="e">
        <f t="shared" si="56"/>
        <v>#DIV/0!</v>
      </c>
      <c r="O189" s="62" t="e">
        <f t="shared" si="4"/>
        <v>#DIV/0!</v>
      </c>
      <c r="P189" s="61">
        <f t="shared" si="5"/>
        <v>0</v>
      </c>
      <c r="Q189" s="59">
        <f t="shared" si="6"/>
        <v>0</v>
      </c>
      <c r="R189" s="63">
        <f t="shared" si="55"/>
        <v>575.42999999999995</v>
      </c>
      <c r="S189" s="64" t="e">
        <f t="shared" si="8"/>
        <v>#DIV/0!</v>
      </c>
      <c r="T189" s="84"/>
      <c r="U189" s="84"/>
      <c r="V189" s="84"/>
      <c r="W189" s="85"/>
      <c r="X189" s="86"/>
      <c r="Y189" s="67"/>
      <c r="Z189" s="67"/>
    </row>
    <row r="190" spans="1:26" ht="14" hidden="1" outlineLevel="1" x14ac:dyDescent="0.2">
      <c r="A190" s="67"/>
      <c r="B190" s="68"/>
      <c r="C190" s="54" t="s">
        <v>117</v>
      </c>
      <c r="D190" s="87">
        <v>611.34</v>
      </c>
      <c r="E190" s="56">
        <v>19</v>
      </c>
      <c r="F190" s="56">
        <v>17</v>
      </c>
      <c r="G190" s="57">
        <f t="shared" si="0"/>
        <v>1.1176470588235294</v>
      </c>
      <c r="H190" s="58">
        <f t="shared" si="1"/>
        <v>32.175789473684212</v>
      </c>
      <c r="I190" s="272">
        <f t="shared" si="2"/>
        <v>28.788864265927977</v>
      </c>
      <c r="J190" s="87">
        <v>86.51</v>
      </c>
      <c r="K190" s="56">
        <v>33745</v>
      </c>
      <c r="L190" s="56">
        <v>7</v>
      </c>
      <c r="M190" s="88">
        <v>237.34</v>
      </c>
      <c r="N190" s="61">
        <f t="shared" si="56"/>
        <v>0.36449818825313895</v>
      </c>
      <c r="O190" s="62">
        <f t="shared" si="4"/>
        <v>2.7434978615188994</v>
      </c>
      <c r="P190" s="61">
        <f t="shared" si="5"/>
        <v>0.14150881669774593</v>
      </c>
      <c r="Q190" s="59">
        <f t="shared" si="6"/>
        <v>0.38822913599633591</v>
      </c>
      <c r="R190" s="63">
        <f t="shared" si="55"/>
        <v>374</v>
      </c>
      <c r="S190" s="64">
        <f t="shared" si="8"/>
        <v>12.358571428571429</v>
      </c>
      <c r="T190" s="65"/>
      <c r="U190" s="65"/>
      <c r="V190" s="65"/>
      <c r="W190" s="65"/>
      <c r="X190" s="66"/>
      <c r="Y190" s="67"/>
      <c r="Z190" s="67"/>
    </row>
    <row r="191" spans="1:26" ht="14" hidden="1" outlineLevel="1" x14ac:dyDescent="0.2">
      <c r="A191" s="52" t="str">
        <f t="shared" ref="A191:A192" si="57">IFERROR(IF(B191&gt;0,MONTH(B191)&amp;"-"&amp;YEAR(B191),B191),)</f>
        <v>2-2025</v>
      </c>
      <c r="B191" s="53">
        <v>45710</v>
      </c>
      <c r="C191" s="54" t="s">
        <v>39</v>
      </c>
      <c r="D191" s="87">
        <v>-117.57</v>
      </c>
      <c r="E191" s="56">
        <v>-1</v>
      </c>
      <c r="F191" s="56">
        <v>0</v>
      </c>
      <c r="G191" s="57" t="e">
        <f t="shared" si="0"/>
        <v>#DIV/0!</v>
      </c>
      <c r="H191" s="58">
        <f t="shared" si="1"/>
        <v>117.57</v>
      </c>
      <c r="I191" s="272" t="e">
        <f t="shared" si="2"/>
        <v>#DIV/0!</v>
      </c>
      <c r="J191" s="87">
        <v>5.64</v>
      </c>
      <c r="K191" s="56">
        <v>13666</v>
      </c>
      <c r="L191" s="56">
        <v>0</v>
      </c>
      <c r="M191" s="88">
        <v>0</v>
      </c>
      <c r="N191" s="61" t="e">
        <f t="shared" si="56"/>
        <v>#DIV/0!</v>
      </c>
      <c r="O191" s="62">
        <f t="shared" si="4"/>
        <v>0</v>
      </c>
      <c r="P191" s="61">
        <f t="shared" si="5"/>
        <v>-4.7971421280939015E-2</v>
      </c>
      <c r="Q191" s="59">
        <f t="shared" si="6"/>
        <v>0</v>
      </c>
      <c r="R191" s="63">
        <f t="shared" si="55"/>
        <v>-117.57</v>
      </c>
      <c r="S191" s="64" t="e">
        <f t="shared" si="8"/>
        <v>#DIV/0!</v>
      </c>
      <c r="T191" s="65"/>
      <c r="U191" s="65"/>
      <c r="V191" s="65"/>
      <c r="W191" s="65"/>
      <c r="X191" s="66"/>
      <c r="Y191" s="67"/>
      <c r="Z191" s="67"/>
    </row>
    <row r="192" spans="1:26" ht="14" collapsed="1" x14ac:dyDescent="0.2">
      <c r="A192" s="81">
        <f t="shared" si="57"/>
        <v>0</v>
      </c>
      <c r="B192" s="95" t="s">
        <v>60</v>
      </c>
      <c r="C192" s="134"/>
      <c r="D192" s="135">
        <f t="shared" ref="D192:F192" si="58">SUM(D175:D191)</f>
        <v>7214.29</v>
      </c>
      <c r="E192" s="136">
        <f t="shared" si="58"/>
        <v>93</v>
      </c>
      <c r="F192" s="136">
        <f t="shared" si="58"/>
        <v>91</v>
      </c>
      <c r="G192" s="137">
        <f t="shared" si="0"/>
        <v>1.0219780219780219</v>
      </c>
      <c r="H192" s="138">
        <f t="shared" si="1"/>
        <v>77.573010752688177</v>
      </c>
      <c r="I192" s="359">
        <f t="shared" si="2"/>
        <v>75.904773962307786</v>
      </c>
      <c r="J192" s="360">
        <f t="shared" ref="J192:M192" si="59">SUM(J175:J191)</f>
        <v>2008.2000000000005</v>
      </c>
      <c r="K192" s="136">
        <f t="shared" si="59"/>
        <v>374012</v>
      </c>
      <c r="L192" s="136">
        <f t="shared" si="59"/>
        <v>35</v>
      </c>
      <c r="M192" s="135">
        <f t="shared" si="59"/>
        <v>2202.13</v>
      </c>
      <c r="N192" s="258">
        <f t="shared" si="56"/>
        <v>0.9119352626774988</v>
      </c>
      <c r="O192" s="306">
        <f t="shared" si="4"/>
        <v>1.0965690668260131</v>
      </c>
      <c r="P192" s="258">
        <f t="shared" si="5"/>
        <v>0.27836419107077764</v>
      </c>
      <c r="Q192" s="139">
        <f t="shared" si="6"/>
        <v>0.30524556124026064</v>
      </c>
      <c r="R192" s="261">
        <f>SUM(R175:R191)</f>
        <v>5012.16</v>
      </c>
      <c r="S192" s="307">
        <f t="shared" si="8"/>
        <v>57.377142857142871</v>
      </c>
      <c r="T192" s="145">
        <f t="shared" ref="T192:U192" si="60">IFERROR((D192-#REF!)/D192,)</f>
        <v>0</v>
      </c>
      <c r="U192" s="145">
        <f t="shared" si="60"/>
        <v>0</v>
      </c>
      <c r="V192" s="301">
        <f>IFERROR((D192-monthly_reporting_2021!D49)/D192, )</f>
        <v>1</v>
      </c>
      <c r="W192" s="302">
        <f>IFERROR((E192-monthly_reporting_2021!E49)/E192, )</f>
        <v>1</v>
      </c>
      <c r="X192" s="67"/>
      <c r="Y192" s="67"/>
      <c r="Z192" s="67"/>
    </row>
    <row r="193" spans="1:26" ht="14" hidden="1" outlineLevel="1" x14ac:dyDescent="0.2">
      <c r="A193" s="67"/>
      <c r="B193" s="53">
        <v>45711</v>
      </c>
      <c r="C193" s="54" t="s">
        <v>107</v>
      </c>
      <c r="D193" s="55">
        <v>1138.5999999999999</v>
      </c>
      <c r="E193" s="56">
        <v>9</v>
      </c>
      <c r="F193" s="56">
        <v>10</v>
      </c>
      <c r="G193" s="57">
        <f t="shared" si="0"/>
        <v>0.9</v>
      </c>
      <c r="H193" s="58">
        <f t="shared" si="1"/>
        <v>126.51111111111111</v>
      </c>
      <c r="I193" s="272">
        <f t="shared" si="2"/>
        <v>140.5679012345679</v>
      </c>
      <c r="J193" s="374">
        <v>652.84</v>
      </c>
      <c r="K193" s="56">
        <v>91286</v>
      </c>
      <c r="L193" s="56">
        <v>5</v>
      </c>
      <c r="M193" s="60">
        <v>289.8</v>
      </c>
      <c r="N193" s="61">
        <f t="shared" si="56"/>
        <v>2.2527260179434094</v>
      </c>
      <c r="O193" s="62">
        <f t="shared" si="4"/>
        <v>0.44390662336866615</v>
      </c>
      <c r="P193" s="61">
        <f t="shared" si="5"/>
        <v>0.57337080625329362</v>
      </c>
      <c r="Q193" s="59">
        <f t="shared" si="6"/>
        <v>0.25452309854206923</v>
      </c>
      <c r="R193" s="63">
        <f t="shared" ref="R193:R209" si="61">D193-M193</f>
        <v>848.8</v>
      </c>
      <c r="S193" s="64">
        <f t="shared" si="8"/>
        <v>130.56800000000001</v>
      </c>
      <c r="T193" s="65"/>
      <c r="U193" s="65"/>
      <c r="V193" s="65"/>
      <c r="W193" s="65"/>
      <c r="X193" s="66"/>
      <c r="Y193" s="67"/>
      <c r="Z193" s="67"/>
    </row>
    <row r="194" spans="1:26" ht="14" hidden="1" outlineLevel="1" x14ac:dyDescent="0.2">
      <c r="A194" s="67"/>
      <c r="B194" s="68"/>
      <c r="C194" s="54" t="s">
        <v>108</v>
      </c>
      <c r="D194" s="69">
        <v>7251.12</v>
      </c>
      <c r="E194" s="56">
        <v>45</v>
      </c>
      <c r="F194" s="56">
        <v>47</v>
      </c>
      <c r="G194" s="57">
        <f t="shared" si="0"/>
        <v>0.95744680851063835</v>
      </c>
      <c r="H194" s="58">
        <f t="shared" si="1"/>
        <v>161.136</v>
      </c>
      <c r="I194" s="272">
        <f t="shared" si="2"/>
        <v>168.29759999999999</v>
      </c>
      <c r="J194" s="69">
        <v>325.06</v>
      </c>
      <c r="K194" s="56">
        <v>109626</v>
      </c>
      <c r="L194" s="56">
        <v>10</v>
      </c>
      <c r="M194" s="70">
        <v>1276.8499999999999</v>
      </c>
      <c r="N194" s="61">
        <f t="shared" si="56"/>
        <v>0.25457962955711322</v>
      </c>
      <c r="O194" s="62">
        <f t="shared" si="4"/>
        <v>3.9280440534055248</v>
      </c>
      <c r="P194" s="61">
        <f t="shared" si="5"/>
        <v>4.4828936771147077E-2</v>
      </c>
      <c r="Q194" s="59">
        <f t="shared" si="6"/>
        <v>0.17609003850439656</v>
      </c>
      <c r="R194" s="71">
        <f t="shared" si="61"/>
        <v>5974.27</v>
      </c>
      <c r="S194" s="64">
        <f t="shared" si="8"/>
        <v>32.506</v>
      </c>
      <c r="T194" s="65"/>
      <c r="U194" s="65"/>
      <c r="V194" s="65"/>
      <c r="W194" s="65"/>
      <c r="X194" s="66"/>
      <c r="Y194" s="67"/>
      <c r="Z194" s="67"/>
    </row>
    <row r="195" spans="1:26" ht="14" hidden="1" outlineLevel="1" x14ac:dyDescent="0.2">
      <c r="A195" s="67"/>
      <c r="B195" s="68"/>
      <c r="C195" s="54" t="s">
        <v>109</v>
      </c>
      <c r="D195" s="93">
        <v>0</v>
      </c>
      <c r="E195" s="56">
        <v>0</v>
      </c>
      <c r="F195" s="56">
        <v>0</v>
      </c>
      <c r="G195" s="57" t="e">
        <f t="shared" si="0"/>
        <v>#DIV/0!</v>
      </c>
      <c r="H195" s="58" t="e">
        <f t="shared" si="1"/>
        <v>#DIV/0!</v>
      </c>
      <c r="I195" s="272" t="e">
        <f t="shared" si="2"/>
        <v>#DIV/0!</v>
      </c>
      <c r="J195" s="93">
        <v>17.22</v>
      </c>
      <c r="K195" s="56">
        <v>128</v>
      </c>
      <c r="L195" s="56">
        <v>0</v>
      </c>
      <c r="M195" s="94">
        <v>0</v>
      </c>
      <c r="N195" s="61" t="e">
        <f>(J195/M195)</f>
        <v>#DIV/0!</v>
      </c>
      <c r="O195" s="62">
        <f t="shared" si="4"/>
        <v>0</v>
      </c>
      <c r="P195" s="61" t="e">
        <f t="shared" si="5"/>
        <v>#DIV/0!</v>
      </c>
      <c r="Q195" s="59" t="e">
        <f t="shared" si="6"/>
        <v>#DIV/0!</v>
      </c>
      <c r="R195" s="361">
        <f t="shared" si="61"/>
        <v>0</v>
      </c>
      <c r="S195" s="64" t="e">
        <f t="shared" si="8"/>
        <v>#DIV/0!</v>
      </c>
      <c r="T195" s="65"/>
      <c r="U195" s="65"/>
      <c r="V195" s="65"/>
      <c r="W195" s="65"/>
      <c r="X195" s="66"/>
      <c r="Y195" s="67"/>
      <c r="Z195" s="67"/>
    </row>
    <row r="196" spans="1:26" ht="14" hidden="1" outlineLevel="1" x14ac:dyDescent="0.2">
      <c r="A196" s="67"/>
      <c r="B196" s="68"/>
      <c r="C196" s="54" t="s">
        <v>33</v>
      </c>
      <c r="D196" s="93">
        <v>269.75</v>
      </c>
      <c r="E196" s="56">
        <v>5</v>
      </c>
      <c r="F196" s="56">
        <v>3</v>
      </c>
      <c r="G196" s="57">
        <f t="shared" si="0"/>
        <v>1.6666666666666667</v>
      </c>
      <c r="H196" s="58">
        <f t="shared" si="1"/>
        <v>53.95</v>
      </c>
      <c r="I196" s="272">
        <f t="shared" si="2"/>
        <v>32.369999999999997</v>
      </c>
      <c r="J196" s="93">
        <v>163.92</v>
      </c>
      <c r="K196" s="56">
        <v>9083</v>
      </c>
      <c r="L196" s="56">
        <v>0</v>
      </c>
      <c r="M196" s="94">
        <v>0</v>
      </c>
      <c r="N196" s="61" t="e">
        <f t="shared" ref="N196:N212" si="62">J196/M196</f>
        <v>#DIV/0!</v>
      </c>
      <c r="O196" s="62">
        <f t="shared" si="4"/>
        <v>0</v>
      </c>
      <c r="P196" s="61">
        <f t="shared" si="5"/>
        <v>0.60767377201112138</v>
      </c>
      <c r="Q196" s="59">
        <f t="shared" si="6"/>
        <v>0</v>
      </c>
      <c r="R196" s="361">
        <f t="shared" si="61"/>
        <v>269.75</v>
      </c>
      <c r="S196" s="64" t="e">
        <f t="shared" si="8"/>
        <v>#DIV/0!</v>
      </c>
      <c r="T196" s="65"/>
      <c r="U196" s="65"/>
      <c r="V196" s="65"/>
      <c r="W196" s="65"/>
      <c r="X196" s="66"/>
      <c r="Y196" s="67"/>
      <c r="Z196" s="67"/>
    </row>
    <row r="197" spans="1:26" ht="14" hidden="1" outlineLevel="1" x14ac:dyDescent="0.2">
      <c r="A197" s="67"/>
      <c r="B197" s="68"/>
      <c r="C197" s="54" t="s">
        <v>37</v>
      </c>
      <c r="D197" s="344">
        <v>0</v>
      </c>
      <c r="E197" s="56">
        <v>0</v>
      </c>
      <c r="F197" s="56">
        <v>0</v>
      </c>
      <c r="G197" s="57" t="e">
        <f t="shared" si="0"/>
        <v>#DIV/0!</v>
      </c>
      <c r="H197" s="58" t="e">
        <f t="shared" si="1"/>
        <v>#DIV/0!</v>
      </c>
      <c r="I197" s="272" t="e">
        <f t="shared" si="2"/>
        <v>#DIV/0!</v>
      </c>
      <c r="J197" s="344">
        <v>0</v>
      </c>
      <c r="K197" s="56">
        <v>0</v>
      </c>
      <c r="L197" s="56">
        <v>0</v>
      </c>
      <c r="M197" s="344">
        <v>0</v>
      </c>
      <c r="N197" s="61" t="e">
        <f t="shared" si="62"/>
        <v>#DIV/0!</v>
      </c>
      <c r="O197" s="62" t="e">
        <f t="shared" si="4"/>
        <v>#DIV/0!</v>
      </c>
      <c r="P197" s="61" t="e">
        <f t="shared" si="5"/>
        <v>#DIV/0!</v>
      </c>
      <c r="Q197" s="59" t="e">
        <f t="shared" si="6"/>
        <v>#DIV/0!</v>
      </c>
      <c r="R197" s="361">
        <f t="shared" si="61"/>
        <v>0</v>
      </c>
      <c r="S197" s="64" t="e">
        <f t="shared" si="8"/>
        <v>#DIV/0!</v>
      </c>
      <c r="T197" s="65"/>
      <c r="U197" s="65"/>
      <c r="V197" s="65"/>
      <c r="W197" s="65"/>
      <c r="X197" s="66"/>
      <c r="Y197" s="67"/>
      <c r="Z197" s="67"/>
    </row>
    <row r="198" spans="1:26" ht="14" hidden="1" outlineLevel="1" x14ac:dyDescent="0.2">
      <c r="A198" s="67"/>
      <c r="B198" s="68"/>
      <c r="C198" s="54" t="s">
        <v>110</v>
      </c>
      <c r="D198" s="362">
        <v>455.81</v>
      </c>
      <c r="E198" s="56">
        <v>7</v>
      </c>
      <c r="F198" s="56">
        <v>6</v>
      </c>
      <c r="G198" s="57">
        <f t="shared" si="0"/>
        <v>1.1666666666666667</v>
      </c>
      <c r="H198" s="58">
        <f t="shared" si="1"/>
        <v>65.11571428571429</v>
      </c>
      <c r="I198" s="272">
        <f t="shared" si="2"/>
        <v>55.813469387755106</v>
      </c>
      <c r="J198" s="362">
        <v>49.89</v>
      </c>
      <c r="K198" s="56">
        <v>6245</v>
      </c>
      <c r="L198" s="56">
        <v>2</v>
      </c>
      <c r="M198" s="363">
        <v>124.94</v>
      </c>
      <c r="N198" s="61">
        <f t="shared" si="62"/>
        <v>0.39931166960140868</v>
      </c>
      <c r="O198" s="62">
        <f t="shared" si="4"/>
        <v>2.5043094808578874</v>
      </c>
      <c r="P198" s="61">
        <f t="shared" si="5"/>
        <v>0.10945350036199293</v>
      </c>
      <c r="Q198" s="59">
        <f t="shared" si="6"/>
        <v>0.27410543866962112</v>
      </c>
      <c r="R198" s="364">
        <f t="shared" si="61"/>
        <v>330.87</v>
      </c>
      <c r="S198" s="64">
        <f t="shared" si="8"/>
        <v>24.945</v>
      </c>
      <c r="T198" s="65"/>
      <c r="U198" s="65"/>
      <c r="V198" s="65"/>
      <c r="W198" s="65"/>
      <c r="X198" s="66"/>
      <c r="Y198" s="67"/>
      <c r="Z198" s="67"/>
    </row>
    <row r="199" spans="1:26" ht="14" hidden="1" outlineLevel="1" x14ac:dyDescent="0.2">
      <c r="A199" s="67"/>
      <c r="B199" s="68"/>
      <c r="C199" s="54" t="s">
        <v>35</v>
      </c>
      <c r="D199" s="93">
        <v>500.16</v>
      </c>
      <c r="E199" s="56">
        <v>8</v>
      </c>
      <c r="F199" s="56">
        <v>8</v>
      </c>
      <c r="G199" s="57">
        <f t="shared" si="0"/>
        <v>1</v>
      </c>
      <c r="H199" s="58">
        <f t="shared" si="1"/>
        <v>62.52</v>
      </c>
      <c r="I199" s="272">
        <f t="shared" si="2"/>
        <v>62.52</v>
      </c>
      <c r="J199" s="93">
        <v>67.81</v>
      </c>
      <c r="K199" s="56">
        <v>6402</v>
      </c>
      <c r="L199" s="56">
        <v>1</v>
      </c>
      <c r="M199" s="94">
        <v>59.95</v>
      </c>
      <c r="N199" s="61">
        <f t="shared" si="62"/>
        <v>1.1311092577147623</v>
      </c>
      <c r="O199" s="62">
        <f t="shared" si="4"/>
        <v>0.88408789264120335</v>
      </c>
      <c r="P199" s="61">
        <f t="shared" si="5"/>
        <v>0.13557661548304542</v>
      </c>
      <c r="Q199" s="59">
        <f t="shared" si="6"/>
        <v>0.11986164427383238</v>
      </c>
      <c r="R199" s="361">
        <f t="shared" si="61"/>
        <v>440.21000000000004</v>
      </c>
      <c r="S199" s="64">
        <f t="shared" si="8"/>
        <v>67.81</v>
      </c>
      <c r="T199" s="65"/>
      <c r="U199" s="65"/>
      <c r="V199" s="65"/>
      <c r="W199" s="65"/>
      <c r="X199" s="66"/>
      <c r="Y199" s="67"/>
      <c r="Z199" s="67"/>
    </row>
    <row r="200" spans="1:26" ht="14" hidden="1" outlineLevel="1" x14ac:dyDescent="0.2">
      <c r="A200" s="67"/>
      <c r="B200" s="53" t="s">
        <v>111</v>
      </c>
      <c r="C200" s="54" t="s">
        <v>112</v>
      </c>
      <c r="D200" s="365">
        <v>614.91999999999996</v>
      </c>
      <c r="E200" s="56">
        <v>13</v>
      </c>
      <c r="F200" s="56">
        <v>12</v>
      </c>
      <c r="G200" s="57">
        <f t="shared" si="0"/>
        <v>1.0833333333333333</v>
      </c>
      <c r="H200" s="58">
        <f t="shared" si="1"/>
        <v>47.301538461538456</v>
      </c>
      <c r="I200" s="272">
        <f t="shared" si="2"/>
        <v>43.662958579881654</v>
      </c>
      <c r="J200" s="365">
        <v>123.69</v>
      </c>
      <c r="K200" s="56">
        <v>14424</v>
      </c>
      <c r="L200" s="56">
        <v>5</v>
      </c>
      <c r="M200" s="366">
        <v>107.8</v>
      </c>
      <c r="N200" s="61">
        <f t="shared" si="62"/>
        <v>1.1474025974025974</v>
      </c>
      <c r="O200" s="62">
        <f t="shared" si="4"/>
        <v>0.8715336728919072</v>
      </c>
      <c r="P200" s="61">
        <f t="shared" si="5"/>
        <v>0.2011481168282053</v>
      </c>
      <c r="Q200" s="59">
        <f t="shared" si="6"/>
        <v>0.1753073570545762</v>
      </c>
      <c r="R200" s="367">
        <f t="shared" si="61"/>
        <v>507.11999999999995</v>
      </c>
      <c r="S200" s="64">
        <f t="shared" si="8"/>
        <v>24.738</v>
      </c>
      <c r="T200" s="65"/>
      <c r="U200" s="65"/>
      <c r="V200" s="65"/>
      <c r="W200" s="65"/>
      <c r="X200" s="66"/>
      <c r="Y200" s="67"/>
      <c r="Z200" s="67"/>
    </row>
    <row r="201" spans="1:26" ht="14" hidden="1" outlineLevel="1" x14ac:dyDescent="0.2">
      <c r="A201" s="67"/>
      <c r="B201" s="68"/>
      <c r="C201" s="54" t="s">
        <v>113</v>
      </c>
      <c r="D201" s="368">
        <v>0</v>
      </c>
      <c r="E201" s="56">
        <v>0</v>
      </c>
      <c r="F201" s="56">
        <v>0</v>
      </c>
      <c r="G201" s="57" t="e">
        <f t="shared" si="0"/>
        <v>#DIV/0!</v>
      </c>
      <c r="H201" s="58" t="e">
        <f t="shared" si="1"/>
        <v>#DIV/0!</v>
      </c>
      <c r="I201" s="272" t="e">
        <f t="shared" si="2"/>
        <v>#DIV/0!</v>
      </c>
      <c r="J201" s="368">
        <v>61.54</v>
      </c>
      <c r="K201" s="56">
        <v>58340</v>
      </c>
      <c r="L201" s="56">
        <v>2</v>
      </c>
      <c r="M201" s="369">
        <v>199.9</v>
      </c>
      <c r="N201" s="61">
        <f t="shared" si="62"/>
        <v>0.30785392696348174</v>
      </c>
      <c r="O201" s="62">
        <f t="shared" si="4"/>
        <v>3.2482937926551836</v>
      </c>
      <c r="P201" s="61" t="e">
        <f t="shared" si="5"/>
        <v>#DIV/0!</v>
      </c>
      <c r="Q201" s="59" t="e">
        <f t="shared" si="6"/>
        <v>#DIV/0!</v>
      </c>
      <c r="R201" s="370">
        <f t="shared" si="61"/>
        <v>-199.9</v>
      </c>
      <c r="S201" s="64">
        <f t="shared" si="8"/>
        <v>30.77</v>
      </c>
      <c r="T201" s="65"/>
      <c r="U201" s="65"/>
      <c r="V201" s="65"/>
      <c r="W201" s="65"/>
      <c r="X201" s="66"/>
      <c r="Y201" s="67"/>
      <c r="Z201" s="67"/>
    </row>
    <row r="202" spans="1:26" ht="14" hidden="1" outlineLevel="1" x14ac:dyDescent="0.2">
      <c r="A202" s="67"/>
      <c r="B202" s="68"/>
      <c r="C202" s="54" t="s">
        <v>38</v>
      </c>
      <c r="D202" s="371">
        <v>54.95</v>
      </c>
      <c r="E202" s="56">
        <v>1</v>
      </c>
      <c r="F202" s="56">
        <v>1</v>
      </c>
      <c r="G202" s="57">
        <f t="shared" si="0"/>
        <v>1</v>
      </c>
      <c r="H202" s="58">
        <f t="shared" si="1"/>
        <v>54.95</v>
      </c>
      <c r="I202" s="272">
        <f t="shared" si="2"/>
        <v>54.95</v>
      </c>
      <c r="J202" s="371">
        <v>0</v>
      </c>
      <c r="K202" s="56">
        <v>0</v>
      </c>
      <c r="L202" s="56">
        <v>0</v>
      </c>
      <c r="M202" s="372">
        <v>0</v>
      </c>
      <c r="N202" s="61" t="e">
        <f t="shared" si="62"/>
        <v>#DIV/0!</v>
      </c>
      <c r="O202" s="62" t="e">
        <f t="shared" si="4"/>
        <v>#DIV/0!</v>
      </c>
      <c r="P202" s="61">
        <f t="shared" si="5"/>
        <v>0</v>
      </c>
      <c r="Q202" s="59">
        <f t="shared" si="6"/>
        <v>0</v>
      </c>
      <c r="R202" s="373">
        <f t="shared" si="61"/>
        <v>54.95</v>
      </c>
      <c r="S202" s="64" t="e">
        <f t="shared" si="8"/>
        <v>#DIV/0!</v>
      </c>
      <c r="T202" s="65"/>
      <c r="U202" s="65"/>
      <c r="V202" s="65"/>
      <c r="W202" s="65"/>
      <c r="X202" s="66"/>
      <c r="Y202" s="67"/>
      <c r="Z202" s="67"/>
    </row>
    <row r="203" spans="1:26" ht="14" hidden="1" outlineLevel="1" x14ac:dyDescent="0.2">
      <c r="A203" s="67"/>
      <c r="B203" s="68"/>
      <c r="C203" s="54" t="s">
        <v>36</v>
      </c>
      <c r="D203" s="72">
        <v>201</v>
      </c>
      <c r="E203" s="56">
        <v>3</v>
      </c>
      <c r="F203" s="56">
        <v>3</v>
      </c>
      <c r="G203" s="57">
        <f t="shared" si="0"/>
        <v>1</v>
      </c>
      <c r="H203" s="58">
        <f t="shared" si="1"/>
        <v>67</v>
      </c>
      <c r="I203" s="272">
        <f t="shared" si="2"/>
        <v>67</v>
      </c>
      <c r="J203" s="72">
        <v>52.07</v>
      </c>
      <c r="K203" s="56">
        <v>7101</v>
      </c>
      <c r="L203" s="56">
        <v>1</v>
      </c>
      <c r="M203" s="73">
        <v>67</v>
      </c>
      <c r="N203" s="61">
        <f t="shared" si="62"/>
        <v>0.77716417910447766</v>
      </c>
      <c r="O203" s="62">
        <f t="shared" si="4"/>
        <v>1.2867294027270981</v>
      </c>
      <c r="P203" s="61">
        <f t="shared" si="5"/>
        <v>0.25905472636815918</v>
      </c>
      <c r="Q203" s="59">
        <f t="shared" si="6"/>
        <v>0.33333333333333331</v>
      </c>
      <c r="R203" s="74">
        <f t="shared" si="61"/>
        <v>134</v>
      </c>
      <c r="S203" s="64">
        <f t="shared" si="8"/>
        <v>52.07</v>
      </c>
      <c r="T203" s="65"/>
      <c r="U203" s="65"/>
      <c r="V203" s="65"/>
      <c r="W203" s="65"/>
      <c r="X203" s="66"/>
      <c r="Y203" s="67"/>
      <c r="Z203" s="67"/>
    </row>
    <row r="204" spans="1:26" ht="14" hidden="1" outlineLevel="1" x14ac:dyDescent="0.2">
      <c r="A204" s="67"/>
      <c r="B204" s="68"/>
      <c r="C204" s="54" t="s">
        <v>114</v>
      </c>
      <c r="D204" s="93">
        <v>39.979999999999997</v>
      </c>
      <c r="E204" s="56">
        <v>2</v>
      </c>
      <c r="F204" s="56">
        <v>2</v>
      </c>
      <c r="G204" s="57">
        <f t="shared" si="0"/>
        <v>1</v>
      </c>
      <c r="H204" s="58">
        <f t="shared" si="1"/>
        <v>19.989999999999998</v>
      </c>
      <c r="I204" s="272">
        <f t="shared" si="2"/>
        <v>19.989999999999998</v>
      </c>
      <c r="J204" s="93">
        <v>7.73</v>
      </c>
      <c r="K204" s="56">
        <v>17629</v>
      </c>
      <c r="L204" s="56">
        <v>0</v>
      </c>
      <c r="M204" s="94">
        <v>0</v>
      </c>
      <c r="N204" s="61" t="e">
        <f t="shared" si="62"/>
        <v>#DIV/0!</v>
      </c>
      <c r="O204" s="62">
        <f t="shared" si="4"/>
        <v>0</v>
      </c>
      <c r="P204" s="61">
        <f t="shared" si="5"/>
        <v>0.19334667333666836</v>
      </c>
      <c r="Q204" s="59">
        <f t="shared" si="6"/>
        <v>0</v>
      </c>
      <c r="R204" s="361">
        <f t="shared" si="61"/>
        <v>39.979999999999997</v>
      </c>
      <c r="S204" s="64" t="e">
        <f t="shared" si="8"/>
        <v>#DIV/0!</v>
      </c>
      <c r="T204" s="65"/>
      <c r="U204" s="65"/>
      <c r="V204" s="65"/>
      <c r="W204" s="65"/>
      <c r="X204" s="66"/>
      <c r="Y204" s="67"/>
      <c r="Z204" s="67"/>
    </row>
    <row r="205" spans="1:26" ht="14" hidden="1" outlineLevel="1" x14ac:dyDescent="0.2">
      <c r="A205" s="67"/>
      <c r="B205" s="68"/>
      <c r="C205" s="54" t="s">
        <v>115</v>
      </c>
      <c r="D205" s="75">
        <v>-195</v>
      </c>
      <c r="E205" s="56">
        <v>-1</v>
      </c>
      <c r="F205" s="56">
        <v>0</v>
      </c>
      <c r="G205" s="57" t="e">
        <f t="shared" si="0"/>
        <v>#DIV/0!</v>
      </c>
      <c r="H205" s="58">
        <f t="shared" si="1"/>
        <v>195</v>
      </c>
      <c r="I205" s="272" t="e">
        <f t="shared" si="2"/>
        <v>#DIV/0!</v>
      </c>
      <c r="J205" s="75">
        <v>27.44</v>
      </c>
      <c r="K205" s="56">
        <v>30342</v>
      </c>
      <c r="L205" s="56">
        <v>0</v>
      </c>
      <c r="M205" s="76">
        <v>0</v>
      </c>
      <c r="N205" s="61" t="e">
        <f t="shared" si="62"/>
        <v>#DIV/0!</v>
      </c>
      <c r="O205" s="62">
        <f t="shared" si="4"/>
        <v>0</v>
      </c>
      <c r="P205" s="61">
        <f t="shared" si="5"/>
        <v>-0.14071794871794874</v>
      </c>
      <c r="Q205" s="59">
        <f t="shared" si="6"/>
        <v>0</v>
      </c>
      <c r="R205" s="77">
        <f t="shared" si="61"/>
        <v>-195</v>
      </c>
      <c r="S205" s="64" t="e">
        <f t="shared" si="8"/>
        <v>#DIV/0!</v>
      </c>
      <c r="T205" s="65"/>
      <c r="U205" s="65"/>
      <c r="V205" s="65"/>
      <c r="W205" s="65"/>
      <c r="X205" s="66"/>
      <c r="Y205" s="67"/>
      <c r="Z205" s="67"/>
    </row>
    <row r="206" spans="1:26" ht="14" hidden="1" outlineLevel="1" x14ac:dyDescent="0.2">
      <c r="A206" s="67"/>
      <c r="B206" s="68"/>
      <c r="C206" s="54" t="s">
        <v>45</v>
      </c>
      <c r="D206" s="78">
        <v>119.9</v>
      </c>
      <c r="E206" s="56">
        <v>2</v>
      </c>
      <c r="F206" s="56">
        <v>2</v>
      </c>
      <c r="G206" s="57">
        <f t="shared" si="0"/>
        <v>1</v>
      </c>
      <c r="H206" s="58">
        <f t="shared" si="1"/>
        <v>59.95</v>
      </c>
      <c r="I206" s="272">
        <f t="shared" si="2"/>
        <v>59.95</v>
      </c>
      <c r="J206" s="78">
        <v>46.2</v>
      </c>
      <c r="K206" s="56">
        <v>8233</v>
      </c>
      <c r="L206" s="56">
        <v>0</v>
      </c>
      <c r="M206" s="79">
        <v>0</v>
      </c>
      <c r="N206" s="61" t="e">
        <f t="shared" si="62"/>
        <v>#DIV/0!</v>
      </c>
      <c r="O206" s="62">
        <f t="shared" si="4"/>
        <v>0</v>
      </c>
      <c r="P206" s="61">
        <f t="shared" si="5"/>
        <v>0.38532110091743121</v>
      </c>
      <c r="Q206" s="59">
        <f t="shared" si="6"/>
        <v>0</v>
      </c>
      <c r="R206" s="80">
        <f t="shared" si="61"/>
        <v>119.9</v>
      </c>
      <c r="S206" s="64" t="e">
        <f t="shared" si="8"/>
        <v>#DIV/0!</v>
      </c>
      <c r="T206" s="65"/>
      <c r="U206" s="65"/>
      <c r="V206" s="65"/>
      <c r="W206" s="65"/>
      <c r="X206" s="66"/>
      <c r="Y206" s="67"/>
      <c r="Z206" s="67"/>
    </row>
    <row r="207" spans="1:26" ht="14" hidden="1" outlineLevel="1" x14ac:dyDescent="0.2">
      <c r="A207" s="81"/>
      <c r="B207" s="68"/>
      <c r="C207" s="83" t="s">
        <v>116</v>
      </c>
      <c r="D207" s="55">
        <v>620.91</v>
      </c>
      <c r="E207" s="56">
        <v>11</v>
      </c>
      <c r="F207" s="56">
        <v>10</v>
      </c>
      <c r="G207" s="57">
        <f t="shared" si="0"/>
        <v>1.1000000000000001</v>
      </c>
      <c r="H207" s="58">
        <f t="shared" si="1"/>
        <v>56.446363636363635</v>
      </c>
      <c r="I207" s="272">
        <f t="shared" si="2"/>
        <v>51.31487603305785</v>
      </c>
      <c r="J207" s="55">
        <v>0</v>
      </c>
      <c r="K207" s="56">
        <v>0</v>
      </c>
      <c r="L207" s="56">
        <v>0</v>
      </c>
      <c r="M207" s="60">
        <v>0</v>
      </c>
      <c r="N207" s="61" t="e">
        <f t="shared" si="62"/>
        <v>#DIV/0!</v>
      </c>
      <c r="O207" s="62" t="e">
        <f t="shared" si="4"/>
        <v>#DIV/0!</v>
      </c>
      <c r="P207" s="61">
        <f t="shared" si="5"/>
        <v>0</v>
      </c>
      <c r="Q207" s="59">
        <f t="shared" si="6"/>
        <v>0</v>
      </c>
      <c r="R207" s="63">
        <f t="shared" si="61"/>
        <v>620.91</v>
      </c>
      <c r="S207" s="64" t="e">
        <f t="shared" si="8"/>
        <v>#DIV/0!</v>
      </c>
      <c r="T207" s="84"/>
      <c r="U207" s="84"/>
      <c r="V207" s="84"/>
      <c r="W207" s="85"/>
      <c r="X207" s="86"/>
      <c r="Y207" s="67"/>
      <c r="Z207" s="67"/>
    </row>
    <row r="208" spans="1:26" ht="14" hidden="1" outlineLevel="1" x14ac:dyDescent="0.2">
      <c r="A208" s="67"/>
      <c r="B208" s="68"/>
      <c r="C208" s="54" t="s">
        <v>117</v>
      </c>
      <c r="D208" s="87">
        <v>834.27</v>
      </c>
      <c r="E208" s="56">
        <v>23</v>
      </c>
      <c r="F208" s="56">
        <v>23</v>
      </c>
      <c r="G208" s="57">
        <f t="shared" si="0"/>
        <v>1</v>
      </c>
      <c r="H208" s="58">
        <f t="shared" si="1"/>
        <v>36.272608695652174</v>
      </c>
      <c r="I208" s="272">
        <f t="shared" si="2"/>
        <v>36.272608695652174</v>
      </c>
      <c r="J208" s="87">
        <v>88.12</v>
      </c>
      <c r="K208" s="56">
        <v>33459</v>
      </c>
      <c r="L208" s="56">
        <v>11</v>
      </c>
      <c r="M208" s="88">
        <v>395.56</v>
      </c>
      <c r="N208" s="61">
        <f t="shared" si="62"/>
        <v>0.22277277783395694</v>
      </c>
      <c r="O208" s="62">
        <f t="shared" si="4"/>
        <v>4.4888788016341348</v>
      </c>
      <c r="P208" s="61">
        <f t="shared" si="5"/>
        <v>0.1056252771884402</v>
      </c>
      <c r="Q208" s="59">
        <f t="shared" si="6"/>
        <v>0.4741390676879188</v>
      </c>
      <c r="R208" s="63">
        <f t="shared" si="61"/>
        <v>438.71</v>
      </c>
      <c r="S208" s="64">
        <f t="shared" si="8"/>
        <v>8.0109090909090916</v>
      </c>
      <c r="T208" s="65"/>
      <c r="U208" s="65"/>
      <c r="V208" s="65"/>
      <c r="W208" s="65"/>
      <c r="X208" s="66"/>
      <c r="Y208" s="67"/>
      <c r="Z208" s="67"/>
    </row>
    <row r="209" spans="1:26" ht="14" hidden="1" outlineLevel="1" x14ac:dyDescent="0.2">
      <c r="A209" s="52" t="str">
        <f t="shared" ref="A209:A210" si="63">IFERROR(IF(B209&gt;0,MONTH(B209)&amp;"-"&amp;YEAR(B209),B209),)</f>
        <v>3-2025</v>
      </c>
      <c r="B209" s="53">
        <v>45717</v>
      </c>
      <c r="C209" s="54" t="s">
        <v>39</v>
      </c>
      <c r="D209" s="87">
        <v>0</v>
      </c>
      <c r="E209" s="56">
        <v>0</v>
      </c>
      <c r="F209" s="56">
        <v>0</v>
      </c>
      <c r="G209" s="57" t="e">
        <f t="shared" si="0"/>
        <v>#DIV/0!</v>
      </c>
      <c r="H209" s="58" t="e">
        <f t="shared" si="1"/>
        <v>#DIV/0!</v>
      </c>
      <c r="I209" s="272" t="e">
        <f t="shared" si="2"/>
        <v>#DIV/0!</v>
      </c>
      <c r="J209" s="87">
        <v>3.31</v>
      </c>
      <c r="K209" s="56">
        <v>10850</v>
      </c>
      <c r="L209" s="56">
        <v>0</v>
      </c>
      <c r="M209" s="88">
        <v>0</v>
      </c>
      <c r="N209" s="61" t="e">
        <f t="shared" si="62"/>
        <v>#DIV/0!</v>
      </c>
      <c r="O209" s="62">
        <f t="shared" si="4"/>
        <v>0</v>
      </c>
      <c r="P209" s="61" t="e">
        <f t="shared" si="5"/>
        <v>#DIV/0!</v>
      </c>
      <c r="Q209" s="59" t="e">
        <f t="shared" si="6"/>
        <v>#DIV/0!</v>
      </c>
      <c r="R209" s="63">
        <f t="shared" si="61"/>
        <v>0</v>
      </c>
      <c r="S209" s="64" t="e">
        <f t="shared" si="8"/>
        <v>#DIV/0!</v>
      </c>
      <c r="T209" s="65"/>
      <c r="U209" s="65"/>
      <c r="V209" s="65"/>
      <c r="W209" s="65"/>
      <c r="X209" s="66"/>
      <c r="Y209" s="67"/>
      <c r="Z209" s="67"/>
    </row>
    <row r="210" spans="1:26" ht="14" collapsed="1" x14ac:dyDescent="0.2">
      <c r="A210" s="81">
        <f t="shared" si="63"/>
        <v>0</v>
      </c>
      <c r="B210" s="95" t="s">
        <v>61</v>
      </c>
      <c r="C210" s="134"/>
      <c r="D210" s="135">
        <f t="shared" ref="D210:F210" si="64">SUM(D193:D209)</f>
        <v>11906.369999999999</v>
      </c>
      <c r="E210" s="136">
        <f t="shared" si="64"/>
        <v>128</v>
      </c>
      <c r="F210" s="136">
        <f t="shared" si="64"/>
        <v>127</v>
      </c>
      <c r="G210" s="137">
        <f t="shared" si="0"/>
        <v>1.0078740157480315</v>
      </c>
      <c r="H210" s="138">
        <f t="shared" si="1"/>
        <v>93.018515624999992</v>
      </c>
      <c r="I210" s="359">
        <f t="shared" si="2"/>
        <v>92.291808471679687</v>
      </c>
      <c r="J210" s="360">
        <f t="shared" ref="J210:M210" si="65">SUM(J193:J209)</f>
        <v>1686.8400000000001</v>
      </c>
      <c r="K210" s="136">
        <f t="shared" si="65"/>
        <v>403148</v>
      </c>
      <c r="L210" s="136">
        <f t="shared" si="65"/>
        <v>37</v>
      </c>
      <c r="M210" s="135">
        <f t="shared" si="65"/>
        <v>2521.7999999999997</v>
      </c>
      <c r="N210" s="258">
        <f t="shared" si="62"/>
        <v>0.66890316440637654</v>
      </c>
      <c r="O210" s="306">
        <f t="shared" si="4"/>
        <v>1.494984705129117</v>
      </c>
      <c r="P210" s="258">
        <f t="shared" si="5"/>
        <v>0.14167542248393089</v>
      </c>
      <c r="Q210" s="139">
        <f t="shared" si="6"/>
        <v>0.21180258970618249</v>
      </c>
      <c r="R210" s="261">
        <f>SUM(R193:R209)</f>
        <v>9384.57</v>
      </c>
      <c r="S210" s="307">
        <f t="shared" si="8"/>
        <v>45.590270270270274</v>
      </c>
      <c r="T210" s="145">
        <f t="shared" ref="T210:U210" si="66">IFERROR((D210-#REF!)/D210,)</f>
        <v>0</v>
      </c>
      <c r="U210" s="145">
        <f t="shared" si="66"/>
        <v>0</v>
      </c>
      <c r="V210" s="301">
        <f>IFERROR((D210-monthly_reporting_2021!D49)/D210, )</f>
        <v>1</v>
      </c>
      <c r="W210" s="302">
        <f>IFERROR((E210-monthly_reporting_2021!E49)/E210, )</f>
        <v>1</v>
      </c>
      <c r="X210" s="67"/>
      <c r="Y210" s="67"/>
      <c r="Z210" s="67"/>
    </row>
    <row r="211" spans="1:26" ht="14" hidden="1" outlineLevel="1" x14ac:dyDescent="0.2">
      <c r="A211" s="67"/>
      <c r="B211" s="53">
        <v>45718</v>
      </c>
      <c r="C211" s="54" t="s">
        <v>107</v>
      </c>
      <c r="D211" s="55">
        <v>2124.65</v>
      </c>
      <c r="E211" s="56">
        <v>10</v>
      </c>
      <c r="F211" s="56">
        <v>12</v>
      </c>
      <c r="G211" s="57">
        <f t="shared" si="0"/>
        <v>0.83333333333333337</v>
      </c>
      <c r="H211" s="58">
        <f t="shared" si="1"/>
        <v>212.465</v>
      </c>
      <c r="I211" s="272">
        <f t="shared" si="2"/>
        <v>254.958</v>
      </c>
      <c r="J211" s="374">
        <v>305.72000000000003</v>
      </c>
      <c r="K211" s="56">
        <v>56518</v>
      </c>
      <c r="L211" s="56">
        <v>0</v>
      </c>
      <c r="M211" s="60">
        <v>0</v>
      </c>
      <c r="N211" s="61" t="e">
        <f t="shared" si="62"/>
        <v>#DIV/0!</v>
      </c>
      <c r="O211" s="62">
        <f t="shared" si="4"/>
        <v>0</v>
      </c>
      <c r="P211" s="61">
        <f t="shared" si="5"/>
        <v>0.14389193514225873</v>
      </c>
      <c r="Q211" s="59">
        <f t="shared" si="6"/>
        <v>0</v>
      </c>
      <c r="R211" s="63">
        <f t="shared" ref="R211:R227" si="67">D211-M211</f>
        <v>2124.65</v>
      </c>
      <c r="S211" s="64" t="e">
        <f t="shared" si="8"/>
        <v>#DIV/0!</v>
      </c>
      <c r="T211" s="65"/>
      <c r="U211" s="65"/>
      <c r="V211" s="65"/>
      <c r="W211" s="65"/>
      <c r="X211" s="66"/>
      <c r="Y211" s="67"/>
      <c r="Z211" s="67"/>
    </row>
    <row r="212" spans="1:26" ht="14" hidden="1" outlineLevel="1" x14ac:dyDescent="0.2">
      <c r="A212" s="67"/>
      <c r="B212" s="68"/>
      <c r="C212" s="54" t="s">
        <v>108</v>
      </c>
      <c r="D212" s="69">
        <v>1062.04</v>
      </c>
      <c r="E212" s="56">
        <v>26</v>
      </c>
      <c r="F212" s="56">
        <v>31</v>
      </c>
      <c r="G212" s="57">
        <f t="shared" si="0"/>
        <v>0.83870967741935487</v>
      </c>
      <c r="H212" s="58">
        <f t="shared" si="1"/>
        <v>40.847692307692306</v>
      </c>
      <c r="I212" s="272">
        <f t="shared" si="2"/>
        <v>48.703017751479287</v>
      </c>
      <c r="J212" s="69">
        <v>321.68</v>
      </c>
      <c r="K212" s="56">
        <v>121286</v>
      </c>
      <c r="L212" s="56">
        <v>8</v>
      </c>
      <c r="M212" s="70">
        <v>313.64999999999998</v>
      </c>
      <c r="N212" s="61">
        <f t="shared" si="62"/>
        <v>1.0256017854296191</v>
      </c>
      <c r="O212" s="62">
        <f t="shared" si="4"/>
        <v>0.97503730415319567</v>
      </c>
      <c r="P212" s="61">
        <f t="shared" si="5"/>
        <v>0.3028887800836127</v>
      </c>
      <c r="Q212" s="59">
        <f t="shared" si="6"/>
        <v>0.29532785959097585</v>
      </c>
      <c r="R212" s="71">
        <f t="shared" si="67"/>
        <v>748.39</v>
      </c>
      <c r="S212" s="64">
        <f t="shared" si="8"/>
        <v>40.21</v>
      </c>
      <c r="T212" s="65"/>
      <c r="U212" s="65"/>
      <c r="V212" s="65"/>
      <c r="W212" s="65"/>
      <c r="X212" s="66"/>
      <c r="Y212" s="67"/>
      <c r="Z212" s="67"/>
    </row>
    <row r="213" spans="1:26" ht="14" hidden="1" outlineLevel="1" x14ac:dyDescent="0.2">
      <c r="A213" s="67"/>
      <c r="B213" s="68"/>
      <c r="C213" s="54" t="s">
        <v>109</v>
      </c>
      <c r="D213" s="93">
        <v>0</v>
      </c>
      <c r="E213" s="56">
        <v>0</v>
      </c>
      <c r="F213" s="56">
        <v>0</v>
      </c>
      <c r="G213" s="57" t="e">
        <f t="shared" si="0"/>
        <v>#DIV/0!</v>
      </c>
      <c r="H213" s="58" t="e">
        <f t="shared" si="1"/>
        <v>#DIV/0!</v>
      </c>
      <c r="I213" s="272" t="e">
        <f t="shared" si="2"/>
        <v>#DIV/0!</v>
      </c>
      <c r="J213" s="93">
        <v>12.86</v>
      </c>
      <c r="K213" s="56">
        <v>129</v>
      </c>
      <c r="L213" s="56">
        <v>0</v>
      </c>
      <c r="M213" s="94">
        <v>0</v>
      </c>
      <c r="N213" s="61" t="e">
        <f>(J213/M213)</f>
        <v>#DIV/0!</v>
      </c>
      <c r="O213" s="62">
        <f t="shared" si="4"/>
        <v>0</v>
      </c>
      <c r="P213" s="61" t="e">
        <f t="shared" si="5"/>
        <v>#DIV/0!</v>
      </c>
      <c r="Q213" s="59" t="e">
        <f t="shared" si="6"/>
        <v>#DIV/0!</v>
      </c>
      <c r="R213" s="361">
        <f t="shared" si="67"/>
        <v>0</v>
      </c>
      <c r="S213" s="64" t="e">
        <f t="shared" si="8"/>
        <v>#DIV/0!</v>
      </c>
      <c r="T213" s="65"/>
      <c r="U213" s="65"/>
      <c r="V213" s="65"/>
      <c r="W213" s="65"/>
      <c r="X213" s="66"/>
      <c r="Y213" s="67"/>
      <c r="Z213" s="67"/>
    </row>
    <row r="214" spans="1:26" ht="14" hidden="1" outlineLevel="1" x14ac:dyDescent="0.2">
      <c r="A214" s="67"/>
      <c r="B214" s="68"/>
      <c r="C214" s="54" t="s">
        <v>33</v>
      </c>
      <c r="D214" s="93">
        <v>485.55</v>
      </c>
      <c r="E214" s="56">
        <v>9</v>
      </c>
      <c r="F214" s="56">
        <v>10</v>
      </c>
      <c r="G214" s="57">
        <f t="shared" si="0"/>
        <v>0.9</v>
      </c>
      <c r="H214" s="58">
        <f t="shared" si="1"/>
        <v>53.95</v>
      </c>
      <c r="I214" s="272">
        <f t="shared" si="2"/>
        <v>59.944444444444443</v>
      </c>
      <c r="J214" s="93">
        <v>97.44</v>
      </c>
      <c r="K214" s="56">
        <v>10370</v>
      </c>
      <c r="L214" s="56">
        <v>8</v>
      </c>
      <c r="M214" s="94">
        <v>431.6</v>
      </c>
      <c r="N214" s="61">
        <f t="shared" ref="N214:N230" si="68">J214/M214</f>
        <v>0.22576459684893418</v>
      </c>
      <c r="O214" s="62">
        <f t="shared" si="4"/>
        <v>4.4293924466338259</v>
      </c>
      <c r="P214" s="61">
        <f t="shared" si="5"/>
        <v>0.20067964164349705</v>
      </c>
      <c r="Q214" s="59">
        <f t="shared" si="6"/>
        <v>0.88888888888888895</v>
      </c>
      <c r="R214" s="361">
        <f t="shared" si="67"/>
        <v>53.949999999999989</v>
      </c>
      <c r="S214" s="64">
        <f t="shared" si="8"/>
        <v>12.18</v>
      </c>
      <c r="T214" s="65"/>
      <c r="U214" s="65"/>
      <c r="V214" s="65"/>
      <c r="W214" s="65"/>
      <c r="X214" s="66"/>
      <c r="Y214" s="67"/>
      <c r="Z214" s="67"/>
    </row>
    <row r="215" spans="1:26" ht="14" hidden="1" outlineLevel="1" x14ac:dyDescent="0.2">
      <c r="A215" s="67"/>
      <c r="B215" s="68"/>
      <c r="C215" s="54" t="s">
        <v>37</v>
      </c>
      <c r="D215" s="344">
        <v>312</v>
      </c>
      <c r="E215" s="56">
        <v>8</v>
      </c>
      <c r="F215" s="56">
        <v>4</v>
      </c>
      <c r="G215" s="57">
        <f t="shared" si="0"/>
        <v>2</v>
      </c>
      <c r="H215" s="58">
        <f t="shared" si="1"/>
        <v>39</v>
      </c>
      <c r="I215" s="272">
        <f t="shared" si="2"/>
        <v>19.5</v>
      </c>
      <c r="J215" s="344">
        <v>0</v>
      </c>
      <c r="K215" s="56">
        <v>0</v>
      </c>
      <c r="L215" s="56">
        <v>0</v>
      </c>
      <c r="M215" s="344">
        <v>0</v>
      </c>
      <c r="N215" s="61" t="e">
        <f t="shared" si="68"/>
        <v>#DIV/0!</v>
      </c>
      <c r="O215" s="62" t="e">
        <f t="shared" si="4"/>
        <v>#DIV/0!</v>
      </c>
      <c r="P215" s="61">
        <f t="shared" si="5"/>
        <v>0</v>
      </c>
      <c r="Q215" s="59">
        <f t="shared" si="6"/>
        <v>0</v>
      </c>
      <c r="R215" s="361">
        <f t="shared" si="67"/>
        <v>312</v>
      </c>
      <c r="S215" s="64" t="e">
        <f t="shared" si="8"/>
        <v>#DIV/0!</v>
      </c>
      <c r="T215" s="65"/>
      <c r="U215" s="65"/>
      <c r="V215" s="65"/>
      <c r="W215" s="65"/>
      <c r="X215" s="66"/>
      <c r="Y215" s="67"/>
      <c r="Z215" s="67"/>
    </row>
    <row r="216" spans="1:26" ht="14" hidden="1" outlineLevel="1" x14ac:dyDescent="0.2">
      <c r="A216" s="67"/>
      <c r="B216" s="68"/>
      <c r="C216" s="54" t="s">
        <v>110</v>
      </c>
      <c r="D216" s="362">
        <v>844.35</v>
      </c>
      <c r="E216" s="56">
        <v>13</v>
      </c>
      <c r="F216" s="56">
        <v>8</v>
      </c>
      <c r="G216" s="57">
        <f t="shared" si="0"/>
        <v>1.625</v>
      </c>
      <c r="H216" s="58">
        <f t="shared" si="1"/>
        <v>64.95</v>
      </c>
      <c r="I216" s="272">
        <f t="shared" si="2"/>
        <v>39.969230769230769</v>
      </c>
      <c r="J216" s="362">
        <v>20.46</v>
      </c>
      <c r="K216" s="56">
        <v>1753</v>
      </c>
      <c r="L216" s="56">
        <v>8</v>
      </c>
      <c r="M216" s="363">
        <v>519.6</v>
      </c>
      <c r="N216" s="61">
        <f t="shared" si="68"/>
        <v>3.9376443418013857E-2</v>
      </c>
      <c r="O216" s="62">
        <f t="shared" si="4"/>
        <v>25.395894428152491</v>
      </c>
      <c r="P216" s="61">
        <f t="shared" si="5"/>
        <v>2.4231657488008526E-2</v>
      </c>
      <c r="Q216" s="59">
        <f t="shared" si="6"/>
        <v>0.61538461538461542</v>
      </c>
      <c r="R216" s="364">
        <f t="shared" si="67"/>
        <v>324.75</v>
      </c>
      <c r="S216" s="64">
        <f t="shared" si="8"/>
        <v>2.5575000000000001</v>
      </c>
      <c r="T216" s="65"/>
      <c r="U216" s="65"/>
      <c r="V216" s="65"/>
      <c r="W216" s="65"/>
      <c r="X216" s="66"/>
      <c r="Y216" s="67"/>
      <c r="Z216" s="67"/>
    </row>
    <row r="217" spans="1:26" ht="14" hidden="1" outlineLevel="1" x14ac:dyDescent="0.2">
      <c r="A217" s="67"/>
      <c r="B217" s="68"/>
      <c r="C217" s="54" t="s">
        <v>35</v>
      </c>
      <c r="D217" s="93">
        <v>479.65</v>
      </c>
      <c r="E217" s="56">
        <v>7</v>
      </c>
      <c r="F217" s="56">
        <v>7</v>
      </c>
      <c r="G217" s="57">
        <f t="shared" si="0"/>
        <v>1</v>
      </c>
      <c r="H217" s="58">
        <f t="shared" si="1"/>
        <v>68.521428571428572</v>
      </c>
      <c r="I217" s="272">
        <f t="shared" si="2"/>
        <v>68.521428571428572</v>
      </c>
      <c r="J217" s="93">
        <v>74.83</v>
      </c>
      <c r="K217" s="56">
        <v>7026</v>
      </c>
      <c r="L217" s="56">
        <v>5</v>
      </c>
      <c r="M217" s="94">
        <v>349.75</v>
      </c>
      <c r="N217" s="61">
        <f t="shared" si="68"/>
        <v>0.21395282344531807</v>
      </c>
      <c r="O217" s="62">
        <f t="shared" si="4"/>
        <v>4.6739275691567554</v>
      </c>
      <c r="P217" s="61">
        <f t="shared" si="5"/>
        <v>0.15600959032627959</v>
      </c>
      <c r="Q217" s="59">
        <f t="shared" si="6"/>
        <v>0.72917752527884916</v>
      </c>
      <c r="R217" s="361">
        <f t="shared" si="67"/>
        <v>129.89999999999998</v>
      </c>
      <c r="S217" s="64">
        <f t="shared" si="8"/>
        <v>14.965999999999999</v>
      </c>
      <c r="T217" s="65"/>
      <c r="U217" s="65"/>
      <c r="V217" s="65"/>
      <c r="W217" s="65"/>
      <c r="X217" s="66"/>
      <c r="Y217" s="67"/>
      <c r="Z217" s="67"/>
    </row>
    <row r="218" spans="1:26" ht="14" hidden="1" outlineLevel="1" x14ac:dyDescent="0.2">
      <c r="A218" s="67"/>
      <c r="B218" s="53" t="s">
        <v>111</v>
      </c>
      <c r="C218" s="54" t="s">
        <v>112</v>
      </c>
      <c r="D218" s="365">
        <v>729.76</v>
      </c>
      <c r="E218" s="56">
        <v>14</v>
      </c>
      <c r="F218" s="56">
        <v>14</v>
      </c>
      <c r="G218" s="57">
        <f t="shared" si="0"/>
        <v>1</v>
      </c>
      <c r="H218" s="58">
        <f t="shared" si="1"/>
        <v>52.125714285714288</v>
      </c>
      <c r="I218" s="272">
        <f t="shared" si="2"/>
        <v>52.125714285714288</v>
      </c>
      <c r="J218" s="365">
        <v>180.09</v>
      </c>
      <c r="K218" s="56">
        <v>16568</v>
      </c>
      <c r="L218" s="56">
        <v>6</v>
      </c>
      <c r="M218" s="366">
        <v>194.01</v>
      </c>
      <c r="N218" s="61">
        <f t="shared" si="68"/>
        <v>0.9282511210762332</v>
      </c>
      <c r="O218" s="62">
        <f t="shared" si="4"/>
        <v>1.0772946859903381</v>
      </c>
      <c r="P218" s="61">
        <f t="shared" si="5"/>
        <v>0.24677976320982242</v>
      </c>
      <c r="Q218" s="59">
        <f t="shared" si="6"/>
        <v>0.26585452751589561</v>
      </c>
      <c r="R218" s="367">
        <f t="shared" si="67"/>
        <v>535.75</v>
      </c>
      <c r="S218" s="64">
        <f t="shared" si="8"/>
        <v>30.015000000000001</v>
      </c>
      <c r="T218" s="65"/>
      <c r="U218" s="65"/>
      <c r="V218" s="65"/>
      <c r="W218" s="65"/>
      <c r="X218" s="66"/>
      <c r="Y218" s="67"/>
      <c r="Z218" s="67"/>
    </row>
    <row r="219" spans="1:26" ht="14" hidden="1" outlineLevel="1" x14ac:dyDescent="0.2">
      <c r="A219" s="67"/>
      <c r="B219" s="68"/>
      <c r="C219" s="54" t="s">
        <v>113</v>
      </c>
      <c r="D219" s="368">
        <v>399.8</v>
      </c>
      <c r="E219" s="56">
        <v>4</v>
      </c>
      <c r="F219" s="56">
        <v>4</v>
      </c>
      <c r="G219" s="57">
        <f t="shared" si="0"/>
        <v>1</v>
      </c>
      <c r="H219" s="58">
        <f t="shared" si="1"/>
        <v>99.95</v>
      </c>
      <c r="I219" s="272">
        <f t="shared" si="2"/>
        <v>99.95</v>
      </c>
      <c r="J219" s="368">
        <v>109.23</v>
      </c>
      <c r="K219" s="56">
        <v>38575</v>
      </c>
      <c r="L219" s="56">
        <v>0</v>
      </c>
      <c r="M219" s="369">
        <v>0</v>
      </c>
      <c r="N219" s="61" t="e">
        <f t="shared" si="68"/>
        <v>#DIV/0!</v>
      </c>
      <c r="O219" s="62">
        <f t="shared" si="4"/>
        <v>0</v>
      </c>
      <c r="P219" s="61">
        <f t="shared" si="5"/>
        <v>0.27321160580290144</v>
      </c>
      <c r="Q219" s="59">
        <f t="shared" si="6"/>
        <v>0</v>
      </c>
      <c r="R219" s="370">
        <f t="shared" si="67"/>
        <v>399.8</v>
      </c>
      <c r="S219" s="64" t="e">
        <f t="shared" si="8"/>
        <v>#DIV/0!</v>
      </c>
      <c r="T219" s="65"/>
      <c r="U219" s="65"/>
      <c r="V219" s="65"/>
      <c r="W219" s="65"/>
      <c r="X219" s="66"/>
      <c r="Y219" s="67"/>
      <c r="Z219" s="67"/>
    </row>
    <row r="220" spans="1:26" ht="14" hidden="1" outlineLevel="1" x14ac:dyDescent="0.2">
      <c r="A220" s="67"/>
      <c r="B220" s="68"/>
      <c r="C220" s="54" t="s">
        <v>38</v>
      </c>
      <c r="D220" s="371">
        <v>54.95</v>
      </c>
      <c r="E220" s="56">
        <v>1</v>
      </c>
      <c r="F220" s="56">
        <v>1</v>
      </c>
      <c r="G220" s="57">
        <f t="shared" si="0"/>
        <v>1</v>
      </c>
      <c r="H220" s="58">
        <f t="shared" si="1"/>
        <v>54.95</v>
      </c>
      <c r="I220" s="272">
        <f t="shared" si="2"/>
        <v>54.95</v>
      </c>
      <c r="J220" s="371">
        <v>0</v>
      </c>
      <c r="K220" s="56">
        <v>0</v>
      </c>
      <c r="L220" s="56">
        <v>0</v>
      </c>
      <c r="M220" s="372">
        <v>0</v>
      </c>
      <c r="N220" s="61" t="e">
        <f t="shared" si="68"/>
        <v>#DIV/0!</v>
      </c>
      <c r="O220" s="62" t="e">
        <f t="shared" si="4"/>
        <v>#DIV/0!</v>
      </c>
      <c r="P220" s="61">
        <f t="shared" si="5"/>
        <v>0</v>
      </c>
      <c r="Q220" s="59">
        <f t="shared" si="6"/>
        <v>0</v>
      </c>
      <c r="R220" s="373">
        <f t="shared" si="67"/>
        <v>54.95</v>
      </c>
      <c r="S220" s="64" t="e">
        <f t="shared" si="8"/>
        <v>#DIV/0!</v>
      </c>
      <c r="T220" s="65"/>
      <c r="U220" s="65"/>
      <c r="V220" s="65"/>
      <c r="W220" s="65"/>
      <c r="X220" s="66"/>
      <c r="Y220" s="67"/>
      <c r="Z220" s="67"/>
    </row>
    <row r="221" spans="1:26" ht="14" hidden="1" outlineLevel="1" x14ac:dyDescent="0.2">
      <c r="A221" s="67"/>
      <c r="B221" s="68"/>
      <c r="C221" s="54" t="s">
        <v>36</v>
      </c>
      <c r="D221" s="72">
        <v>122</v>
      </c>
      <c r="E221" s="56">
        <v>2</v>
      </c>
      <c r="F221" s="56">
        <v>1</v>
      </c>
      <c r="G221" s="57">
        <f t="shared" si="0"/>
        <v>2</v>
      </c>
      <c r="H221" s="58">
        <f t="shared" si="1"/>
        <v>61</v>
      </c>
      <c r="I221" s="272">
        <f t="shared" si="2"/>
        <v>30.5</v>
      </c>
      <c r="J221" s="72">
        <v>8.81</v>
      </c>
      <c r="K221" s="56">
        <v>1185</v>
      </c>
      <c r="L221" s="56">
        <v>1</v>
      </c>
      <c r="M221" s="73">
        <v>67</v>
      </c>
      <c r="N221" s="61">
        <f t="shared" si="68"/>
        <v>0.13149253731343286</v>
      </c>
      <c r="O221" s="62">
        <f t="shared" si="4"/>
        <v>7.6049943246311003</v>
      </c>
      <c r="P221" s="61">
        <f t="shared" si="5"/>
        <v>7.2213114754098362E-2</v>
      </c>
      <c r="Q221" s="59">
        <f t="shared" si="6"/>
        <v>0.54918032786885251</v>
      </c>
      <c r="R221" s="74">
        <f t="shared" si="67"/>
        <v>55</v>
      </c>
      <c r="S221" s="64">
        <f t="shared" si="8"/>
        <v>8.81</v>
      </c>
      <c r="T221" s="65"/>
      <c r="U221" s="65"/>
      <c r="V221" s="65"/>
      <c r="W221" s="65"/>
      <c r="X221" s="66"/>
      <c r="Y221" s="67"/>
      <c r="Z221" s="67"/>
    </row>
    <row r="222" spans="1:26" ht="14" hidden="1" outlineLevel="1" x14ac:dyDescent="0.2">
      <c r="A222" s="67"/>
      <c r="B222" s="68"/>
      <c r="C222" s="54" t="s">
        <v>114</v>
      </c>
      <c r="D222" s="93">
        <v>19.989999999999998</v>
      </c>
      <c r="E222" s="56">
        <v>1</v>
      </c>
      <c r="F222" s="56">
        <v>1</v>
      </c>
      <c r="G222" s="57">
        <f t="shared" si="0"/>
        <v>1</v>
      </c>
      <c r="H222" s="58">
        <f t="shared" si="1"/>
        <v>19.989999999999998</v>
      </c>
      <c r="I222" s="272">
        <f t="shared" si="2"/>
        <v>19.989999999999998</v>
      </c>
      <c r="J222" s="93">
        <v>9.5</v>
      </c>
      <c r="K222" s="56">
        <v>18007</v>
      </c>
      <c r="L222" s="56">
        <v>2</v>
      </c>
      <c r="M222" s="94">
        <v>39.979999999999997</v>
      </c>
      <c r="N222" s="61">
        <f t="shared" si="68"/>
        <v>0.23761880940470237</v>
      </c>
      <c r="O222" s="62">
        <f t="shared" si="4"/>
        <v>4.2084210526315786</v>
      </c>
      <c r="P222" s="61">
        <f t="shared" si="5"/>
        <v>0.47523761880940474</v>
      </c>
      <c r="Q222" s="59">
        <f t="shared" si="6"/>
        <v>2</v>
      </c>
      <c r="R222" s="361">
        <f t="shared" si="67"/>
        <v>-19.989999999999998</v>
      </c>
      <c r="S222" s="64">
        <f t="shared" si="8"/>
        <v>4.75</v>
      </c>
      <c r="T222" s="65"/>
      <c r="U222" s="65"/>
      <c r="V222" s="65"/>
      <c r="W222" s="65"/>
      <c r="X222" s="66"/>
      <c r="Y222" s="67"/>
      <c r="Z222" s="67"/>
    </row>
    <row r="223" spans="1:26" ht="14" hidden="1" outlineLevel="1" x14ac:dyDescent="0.2">
      <c r="A223" s="67"/>
      <c r="B223" s="68"/>
      <c r="C223" s="54" t="s">
        <v>115</v>
      </c>
      <c r="D223" s="75">
        <v>0</v>
      </c>
      <c r="E223" s="56">
        <v>0</v>
      </c>
      <c r="F223" s="56">
        <v>0</v>
      </c>
      <c r="G223" s="57" t="e">
        <f t="shared" si="0"/>
        <v>#DIV/0!</v>
      </c>
      <c r="H223" s="58" t="e">
        <f t="shared" si="1"/>
        <v>#DIV/0!</v>
      </c>
      <c r="I223" s="272" t="e">
        <f t="shared" si="2"/>
        <v>#DIV/0!</v>
      </c>
      <c r="J223" s="75">
        <v>22.1</v>
      </c>
      <c r="K223" s="56">
        <v>25445</v>
      </c>
      <c r="L223" s="56">
        <v>0</v>
      </c>
      <c r="M223" s="76">
        <v>0</v>
      </c>
      <c r="N223" s="61" t="e">
        <f t="shared" si="68"/>
        <v>#DIV/0!</v>
      </c>
      <c r="O223" s="62">
        <f t="shared" si="4"/>
        <v>0</v>
      </c>
      <c r="P223" s="61" t="e">
        <f t="shared" si="5"/>
        <v>#DIV/0!</v>
      </c>
      <c r="Q223" s="59" t="e">
        <f t="shared" si="6"/>
        <v>#DIV/0!</v>
      </c>
      <c r="R223" s="77">
        <f t="shared" si="67"/>
        <v>0</v>
      </c>
      <c r="S223" s="64" t="e">
        <f t="shared" si="8"/>
        <v>#DIV/0!</v>
      </c>
      <c r="T223" s="65"/>
      <c r="U223" s="65"/>
      <c r="V223" s="65"/>
      <c r="W223" s="65"/>
      <c r="X223" s="66"/>
      <c r="Y223" s="67"/>
      <c r="Z223" s="67"/>
    </row>
    <row r="224" spans="1:26" ht="14" hidden="1" outlineLevel="1" x14ac:dyDescent="0.2">
      <c r="A224" s="67"/>
      <c r="B224" s="68"/>
      <c r="C224" s="54" t="s">
        <v>45</v>
      </c>
      <c r="D224" s="78">
        <v>59.95</v>
      </c>
      <c r="E224" s="56">
        <v>1</v>
      </c>
      <c r="F224" s="56">
        <v>1</v>
      </c>
      <c r="G224" s="57">
        <f t="shared" si="0"/>
        <v>1</v>
      </c>
      <c r="H224" s="58">
        <f t="shared" si="1"/>
        <v>59.95</v>
      </c>
      <c r="I224" s="272">
        <f t="shared" si="2"/>
        <v>59.95</v>
      </c>
      <c r="J224" s="78">
        <v>21.31</v>
      </c>
      <c r="K224" s="56">
        <v>8535</v>
      </c>
      <c r="L224" s="56">
        <v>0</v>
      </c>
      <c r="M224" s="79">
        <v>0</v>
      </c>
      <c r="N224" s="61" t="e">
        <f t="shared" si="68"/>
        <v>#DIV/0!</v>
      </c>
      <c r="O224" s="62">
        <f t="shared" si="4"/>
        <v>0</v>
      </c>
      <c r="P224" s="61">
        <f t="shared" si="5"/>
        <v>0.35546288573811508</v>
      </c>
      <c r="Q224" s="59">
        <f t="shared" si="6"/>
        <v>0</v>
      </c>
      <c r="R224" s="80">
        <f t="shared" si="67"/>
        <v>59.95</v>
      </c>
      <c r="S224" s="64" t="e">
        <f t="shared" si="8"/>
        <v>#DIV/0!</v>
      </c>
      <c r="T224" s="65"/>
      <c r="U224" s="65"/>
      <c r="V224" s="65"/>
      <c r="W224" s="65"/>
      <c r="X224" s="66"/>
      <c r="Y224" s="67"/>
      <c r="Z224" s="67"/>
    </row>
    <row r="225" spans="1:26" ht="14" hidden="1" outlineLevel="1" x14ac:dyDescent="0.2">
      <c r="A225" s="81"/>
      <c r="B225" s="68"/>
      <c r="C225" s="83" t="s">
        <v>116</v>
      </c>
      <c r="D225" s="55">
        <v>19.95</v>
      </c>
      <c r="E225" s="56">
        <v>1</v>
      </c>
      <c r="F225" s="56">
        <v>1</v>
      </c>
      <c r="G225" s="57">
        <f t="shared" si="0"/>
        <v>1</v>
      </c>
      <c r="H225" s="58">
        <f t="shared" si="1"/>
        <v>19.95</v>
      </c>
      <c r="I225" s="272">
        <f t="shared" si="2"/>
        <v>19.95</v>
      </c>
      <c r="J225" s="55">
        <v>0</v>
      </c>
      <c r="K225" s="56">
        <v>0</v>
      </c>
      <c r="L225" s="56">
        <v>0</v>
      </c>
      <c r="M225" s="60">
        <v>0</v>
      </c>
      <c r="N225" s="61" t="e">
        <f t="shared" si="68"/>
        <v>#DIV/0!</v>
      </c>
      <c r="O225" s="62" t="e">
        <f t="shared" si="4"/>
        <v>#DIV/0!</v>
      </c>
      <c r="P225" s="61">
        <f t="shared" si="5"/>
        <v>0</v>
      </c>
      <c r="Q225" s="59">
        <f t="shared" si="6"/>
        <v>0</v>
      </c>
      <c r="R225" s="63">
        <f t="shared" si="67"/>
        <v>19.95</v>
      </c>
      <c r="S225" s="64" t="e">
        <f t="shared" si="8"/>
        <v>#DIV/0!</v>
      </c>
      <c r="T225" s="84"/>
      <c r="U225" s="84"/>
      <c r="V225" s="84"/>
      <c r="W225" s="85"/>
      <c r="X225" s="86"/>
      <c r="Y225" s="67"/>
      <c r="Z225" s="67"/>
    </row>
    <row r="226" spans="1:26" ht="14" hidden="1" outlineLevel="1" x14ac:dyDescent="0.2">
      <c r="A226" s="67"/>
      <c r="B226" s="68"/>
      <c r="C226" s="54" t="s">
        <v>117</v>
      </c>
      <c r="D226" s="87">
        <v>655.86</v>
      </c>
      <c r="E226" s="56">
        <v>20</v>
      </c>
      <c r="F226" s="56">
        <v>20</v>
      </c>
      <c r="G226" s="57">
        <f t="shared" si="0"/>
        <v>1</v>
      </c>
      <c r="H226" s="58">
        <f t="shared" si="1"/>
        <v>32.792999999999999</v>
      </c>
      <c r="I226" s="272">
        <f t="shared" si="2"/>
        <v>32.792999999999999</v>
      </c>
      <c r="J226" s="87">
        <v>77.16</v>
      </c>
      <c r="K226" s="56">
        <v>34502</v>
      </c>
      <c r="L226" s="56">
        <v>7</v>
      </c>
      <c r="M226" s="88">
        <v>251.72</v>
      </c>
      <c r="N226" s="61">
        <f t="shared" si="68"/>
        <v>0.30653106626410298</v>
      </c>
      <c r="O226" s="62">
        <f t="shared" si="4"/>
        <v>3.2623120787973043</v>
      </c>
      <c r="P226" s="61">
        <f t="shared" si="5"/>
        <v>0.11764705882352941</v>
      </c>
      <c r="Q226" s="59">
        <f t="shared" si="6"/>
        <v>0.38380142103497694</v>
      </c>
      <c r="R226" s="63">
        <f t="shared" si="67"/>
        <v>404.14</v>
      </c>
      <c r="S226" s="64">
        <f t="shared" si="8"/>
        <v>11.022857142857143</v>
      </c>
      <c r="T226" s="65"/>
      <c r="U226" s="65"/>
      <c r="V226" s="65"/>
      <c r="W226" s="65"/>
      <c r="X226" s="66"/>
      <c r="Y226" s="67"/>
      <c r="Z226" s="67"/>
    </row>
    <row r="227" spans="1:26" ht="14" hidden="1" outlineLevel="1" x14ac:dyDescent="0.2">
      <c r="A227" s="52" t="str">
        <f t="shared" ref="A227:A228" si="69">IFERROR(IF(B227&gt;0,MONTH(B227)&amp;"-"&amp;YEAR(B227),B227),)</f>
        <v>3-2025</v>
      </c>
      <c r="B227" s="53">
        <v>45724</v>
      </c>
      <c r="C227" s="54" t="s">
        <v>39</v>
      </c>
      <c r="D227" s="87">
        <v>0</v>
      </c>
      <c r="E227" s="56">
        <v>0</v>
      </c>
      <c r="F227" s="56">
        <v>0</v>
      </c>
      <c r="G227" s="57" t="e">
        <f t="shared" si="0"/>
        <v>#DIV/0!</v>
      </c>
      <c r="H227" s="58" t="e">
        <f t="shared" si="1"/>
        <v>#DIV/0!</v>
      </c>
      <c r="I227" s="272" t="e">
        <f t="shared" si="2"/>
        <v>#DIV/0!</v>
      </c>
      <c r="J227" s="87">
        <v>3.67</v>
      </c>
      <c r="K227" s="56">
        <v>7711</v>
      </c>
      <c r="L227" s="56">
        <v>0</v>
      </c>
      <c r="M227" s="88">
        <v>0</v>
      </c>
      <c r="N227" s="61" t="e">
        <f t="shared" si="68"/>
        <v>#DIV/0!</v>
      </c>
      <c r="O227" s="62">
        <f t="shared" si="4"/>
        <v>0</v>
      </c>
      <c r="P227" s="61" t="e">
        <f t="shared" si="5"/>
        <v>#DIV/0!</v>
      </c>
      <c r="Q227" s="59" t="e">
        <f t="shared" si="6"/>
        <v>#DIV/0!</v>
      </c>
      <c r="R227" s="63">
        <f t="shared" si="67"/>
        <v>0</v>
      </c>
      <c r="S227" s="64" t="e">
        <f t="shared" si="8"/>
        <v>#DIV/0!</v>
      </c>
      <c r="T227" s="65"/>
      <c r="U227" s="65"/>
      <c r="V227" s="65"/>
      <c r="W227" s="65"/>
      <c r="X227" s="66"/>
      <c r="Y227" s="67"/>
      <c r="Z227" s="67"/>
    </row>
    <row r="228" spans="1:26" ht="14" collapsed="1" x14ac:dyDescent="0.2">
      <c r="A228" s="81">
        <f t="shared" si="69"/>
        <v>0</v>
      </c>
      <c r="B228" s="95" t="s">
        <v>62</v>
      </c>
      <c r="C228" s="134"/>
      <c r="D228" s="135">
        <f t="shared" ref="D228:F228" si="70">SUM(D211:D227)</f>
        <v>7370.4999999999991</v>
      </c>
      <c r="E228" s="136">
        <f t="shared" si="70"/>
        <v>117</v>
      </c>
      <c r="F228" s="136">
        <f t="shared" si="70"/>
        <v>115</v>
      </c>
      <c r="G228" s="137">
        <f t="shared" si="0"/>
        <v>1.017391304347826</v>
      </c>
      <c r="H228" s="138">
        <f t="shared" si="1"/>
        <v>62.995726495726487</v>
      </c>
      <c r="I228" s="359">
        <f t="shared" si="2"/>
        <v>61.918876470158516</v>
      </c>
      <c r="J228" s="360">
        <f t="shared" ref="J228:M228" si="71">SUM(J211:J227)</f>
        <v>1264.8600000000001</v>
      </c>
      <c r="K228" s="136">
        <f t="shared" si="71"/>
        <v>347610</v>
      </c>
      <c r="L228" s="136">
        <f t="shared" si="71"/>
        <v>45</v>
      </c>
      <c r="M228" s="135">
        <f t="shared" si="71"/>
        <v>2167.31</v>
      </c>
      <c r="N228" s="258">
        <f t="shared" si="68"/>
        <v>0.58360825170372499</v>
      </c>
      <c r="O228" s="306">
        <f t="shared" si="4"/>
        <v>1.7134781714972407</v>
      </c>
      <c r="P228" s="258">
        <f t="shared" si="5"/>
        <v>0.17161115256766846</v>
      </c>
      <c r="Q228" s="139">
        <f t="shared" si="6"/>
        <v>0.29405196391018251</v>
      </c>
      <c r="R228" s="261">
        <f>SUM(R211:R227)</f>
        <v>5203.1899999999996</v>
      </c>
      <c r="S228" s="307">
        <f t="shared" si="8"/>
        <v>28.108000000000004</v>
      </c>
      <c r="T228" s="145">
        <f t="shared" ref="T228:U228" si="72">IFERROR((D228-#REF!)/D228,)</f>
        <v>0</v>
      </c>
      <c r="U228" s="145">
        <f t="shared" si="72"/>
        <v>0</v>
      </c>
      <c r="V228" s="301">
        <f>IFERROR((D228-monthly_reporting_2021!D49)/D228, )</f>
        <v>1</v>
      </c>
      <c r="W228" s="302">
        <f>IFERROR((E228-monthly_reporting_2021!E49)/E228, )</f>
        <v>1</v>
      </c>
      <c r="X228" s="67"/>
      <c r="Y228" s="67"/>
      <c r="Z228" s="67"/>
    </row>
    <row r="229" spans="1:26" ht="14" hidden="1" outlineLevel="1" x14ac:dyDescent="0.2">
      <c r="A229" s="67"/>
      <c r="B229" s="53">
        <v>45725</v>
      </c>
      <c r="C229" s="54" t="s">
        <v>107</v>
      </c>
      <c r="D229" s="55">
        <v>1856.83</v>
      </c>
      <c r="E229" s="56">
        <v>7</v>
      </c>
      <c r="F229" s="56">
        <v>8</v>
      </c>
      <c r="G229" s="57">
        <f t="shared" si="0"/>
        <v>0.875</v>
      </c>
      <c r="H229" s="58">
        <f t="shared" si="1"/>
        <v>265.26142857142855</v>
      </c>
      <c r="I229" s="272">
        <f t="shared" si="2"/>
        <v>303.15591836734694</v>
      </c>
      <c r="J229" s="374">
        <v>251.1</v>
      </c>
      <c r="K229" s="56">
        <v>41312</v>
      </c>
      <c r="L229" s="56">
        <v>2</v>
      </c>
      <c r="M229" s="60">
        <v>968.95</v>
      </c>
      <c r="N229" s="61">
        <f t="shared" si="68"/>
        <v>0.25914649878734713</v>
      </c>
      <c r="O229" s="62">
        <f t="shared" si="4"/>
        <v>3.8588211867781763</v>
      </c>
      <c r="P229" s="61">
        <f t="shared" si="5"/>
        <v>0.1352304734412951</v>
      </c>
      <c r="Q229" s="59">
        <f t="shared" si="6"/>
        <v>0.52183021601331303</v>
      </c>
      <c r="R229" s="63">
        <f t="shared" ref="R229:R245" si="73">D229-M229</f>
        <v>887.87999999999988</v>
      </c>
      <c r="S229" s="64">
        <f t="shared" si="8"/>
        <v>125.55</v>
      </c>
      <c r="T229" s="65"/>
      <c r="U229" s="65"/>
      <c r="V229" s="65"/>
      <c r="W229" s="65"/>
      <c r="X229" s="66"/>
      <c r="Y229" s="67"/>
      <c r="Z229" s="67"/>
    </row>
    <row r="230" spans="1:26" ht="14" hidden="1" outlineLevel="1" x14ac:dyDescent="0.2">
      <c r="A230" s="67"/>
      <c r="B230" s="68"/>
      <c r="C230" s="54" t="s">
        <v>108</v>
      </c>
      <c r="D230" s="69">
        <v>3258.7</v>
      </c>
      <c r="E230" s="56">
        <v>35</v>
      </c>
      <c r="F230" s="56">
        <v>35</v>
      </c>
      <c r="G230" s="57">
        <f t="shared" si="0"/>
        <v>1</v>
      </c>
      <c r="H230" s="58">
        <f t="shared" si="1"/>
        <v>93.105714285714285</v>
      </c>
      <c r="I230" s="272">
        <f t="shared" si="2"/>
        <v>93.105714285714285</v>
      </c>
      <c r="J230" s="69">
        <v>326.98</v>
      </c>
      <c r="K230" s="56">
        <v>112697</v>
      </c>
      <c r="L230" s="56">
        <v>14</v>
      </c>
      <c r="M230" s="70">
        <v>804.55</v>
      </c>
      <c r="N230" s="61">
        <f t="shared" si="68"/>
        <v>0.40641352308744022</v>
      </c>
      <c r="O230" s="62">
        <f t="shared" si="4"/>
        <v>2.4605480457520335</v>
      </c>
      <c r="P230" s="61">
        <f t="shared" si="5"/>
        <v>0.10034062663025134</v>
      </c>
      <c r="Q230" s="59">
        <f t="shared" si="6"/>
        <v>0.24689293276459939</v>
      </c>
      <c r="R230" s="71">
        <f t="shared" si="73"/>
        <v>2454.1499999999996</v>
      </c>
      <c r="S230" s="64">
        <f t="shared" si="8"/>
        <v>23.355714285714289</v>
      </c>
      <c r="T230" s="65"/>
      <c r="U230" s="65"/>
      <c r="V230" s="65"/>
      <c r="W230" s="65"/>
      <c r="X230" s="66"/>
      <c r="Y230" s="67"/>
      <c r="Z230" s="67"/>
    </row>
    <row r="231" spans="1:26" ht="14" hidden="1" outlineLevel="1" x14ac:dyDescent="0.2">
      <c r="A231" s="67"/>
      <c r="B231" s="68"/>
      <c r="C231" s="54" t="s">
        <v>109</v>
      </c>
      <c r="D231" s="93">
        <v>0</v>
      </c>
      <c r="E231" s="56">
        <v>0</v>
      </c>
      <c r="F231" s="56">
        <v>0</v>
      </c>
      <c r="G231" s="57" t="e">
        <f t="shared" si="0"/>
        <v>#DIV/0!</v>
      </c>
      <c r="H231" s="58" t="e">
        <f t="shared" si="1"/>
        <v>#DIV/0!</v>
      </c>
      <c r="I231" s="272" t="e">
        <f t="shared" si="2"/>
        <v>#DIV/0!</v>
      </c>
      <c r="J231" s="93">
        <v>24.27</v>
      </c>
      <c r="K231" s="56">
        <v>151</v>
      </c>
      <c r="L231" s="56">
        <v>0</v>
      </c>
      <c r="M231" s="94">
        <v>0</v>
      </c>
      <c r="N231" s="61" t="e">
        <f>(J231/M231)</f>
        <v>#DIV/0!</v>
      </c>
      <c r="O231" s="62">
        <f t="shared" si="4"/>
        <v>0</v>
      </c>
      <c r="P231" s="61" t="e">
        <f t="shared" si="5"/>
        <v>#DIV/0!</v>
      </c>
      <c r="Q231" s="59" t="e">
        <f t="shared" si="6"/>
        <v>#DIV/0!</v>
      </c>
      <c r="R231" s="361">
        <f t="shared" si="73"/>
        <v>0</v>
      </c>
      <c r="S231" s="64" t="e">
        <f t="shared" si="8"/>
        <v>#DIV/0!</v>
      </c>
      <c r="T231" s="65"/>
      <c r="U231" s="65"/>
      <c r="V231" s="65"/>
      <c r="W231" s="65"/>
      <c r="X231" s="66"/>
      <c r="Y231" s="67"/>
      <c r="Z231" s="67"/>
    </row>
    <row r="232" spans="1:26" ht="14" hidden="1" outlineLevel="1" x14ac:dyDescent="0.2">
      <c r="A232" s="67"/>
      <c r="B232" s="68"/>
      <c r="C232" s="54" t="s">
        <v>33</v>
      </c>
      <c r="D232" s="93">
        <v>506.55</v>
      </c>
      <c r="E232" s="56">
        <v>9</v>
      </c>
      <c r="F232" s="56">
        <v>8</v>
      </c>
      <c r="G232" s="57">
        <f t="shared" si="0"/>
        <v>1.125</v>
      </c>
      <c r="H232" s="58">
        <f t="shared" si="1"/>
        <v>56.283333333333331</v>
      </c>
      <c r="I232" s="272">
        <f t="shared" si="2"/>
        <v>50.029629629629625</v>
      </c>
      <c r="J232" s="93">
        <v>102.35</v>
      </c>
      <c r="K232" s="56">
        <v>9361</v>
      </c>
      <c r="L232" s="56">
        <v>3</v>
      </c>
      <c r="M232" s="94">
        <v>161.85</v>
      </c>
      <c r="N232" s="61">
        <f t="shared" ref="N232:N248" si="74">J232/M232</f>
        <v>0.63237565647204197</v>
      </c>
      <c r="O232" s="62">
        <f t="shared" si="4"/>
        <v>1.5813385442110406</v>
      </c>
      <c r="P232" s="61">
        <f t="shared" si="5"/>
        <v>0.20205310433323462</v>
      </c>
      <c r="Q232" s="59">
        <f t="shared" si="6"/>
        <v>0.31951436185963872</v>
      </c>
      <c r="R232" s="361">
        <f t="shared" si="73"/>
        <v>344.70000000000005</v>
      </c>
      <c r="S232" s="64">
        <f t="shared" si="8"/>
        <v>34.116666666666667</v>
      </c>
      <c r="T232" s="65"/>
      <c r="U232" s="65"/>
      <c r="V232" s="65"/>
      <c r="W232" s="65"/>
      <c r="X232" s="66"/>
      <c r="Y232" s="67"/>
      <c r="Z232" s="67"/>
    </row>
    <row r="233" spans="1:26" ht="14" hidden="1" outlineLevel="1" x14ac:dyDescent="0.2">
      <c r="A233" s="67"/>
      <c r="B233" s="68"/>
      <c r="C233" s="54" t="s">
        <v>37</v>
      </c>
      <c r="D233" s="344">
        <v>78</v>
      </c>
      <c r="E233" s="56">
        <v>2</v>
      </c>
      <c r="F233" s="56">
        <v>1</v>
      </c>
      <c r="G233" s="57">
        <f t="shared" si="0"/>
        <v>2</v>
      </c>
      <c r="H233" s="58">
        <f t="shared" si="1"/>
        <v>39</v>
      </c>
      <c r="I233" s="272">
        <f t="shared" si="2"/>
        <v>19.5</v>
      </c>
      <c r="J233" s="344">
        <v>0</v>
      </c>
      <c r="K233" s="56">
        <v>0</v>
      </c>
      <c r="L233" s="56">
        <v>0</v>
      </c>
      <c r="M233" s="344">
        <v>0</v>
      </c>
      <c r="N233" s="61" t="e">
        <f t="shared" si="74"/>
        <v>#DIV/0!</v>
      </c>
      <c r="O233" s="62" t="e">
        <f t="shared" si="4"/>
        <v>#DIV/0!</v>
      </c>
      <c r="P233" s="61">
        <f t="shared" si="5"/>
        <v>0</v>
      </c>
      <c r="Q233" s="59">
        <f t="shared" si="6"/>
        <v>0</v>
      </c>
      <c r="R233" s="361">
        <f t="shared" si="73"/>
        <v>78</v>
      </c>
      <c r="S233" s="64" t="e">
        <f t="shared" si="8"/>
        <v>#DIV/0!</v>
      </c>
      <c r="T233" s="65"/>
      <c r="U233" s="65"/>
      <c r="V233" s="65"/>
      <c r="W233" s="65"/>
      <c r="X233" s="66"/>
      <c r="Y233" s="67"/>
      <c r="Z233" s="67"/>
    </row>
    <row r="234" spans="1:26" ht="14" hidden="1" outlineLevel="1" x14ac:dyDescent="0.2">
      <c r="A234" s="67"/>
      <c r="B234" s="68"/>
      <c r="C234" s="54" t="s">
        <v>110</v>
      </c>
      <c r="D234" s="362">
        <v>0</v>
      </c>
      <c r="E234" s="56">
        <v>0</v>
      </c>
      <c r="F234" s="56">
        <v>0</v>
      </c>
      <c r="G234" s="57" t="e">
        <f t="shared" si="0"/>
        <v>#DIV/0!</v>
      </c>
      <c r="H234" s="58" t="e">
        <f t="shared" si="1"/>
        <v>#DIV/0!</v>
      </c>
      <c r="I234" s="272" t="e">
        <f t="shared" si="2"/>
        <v>#DIV/0!</v>
      </c>
      <c r="J234" s="362">
        <v>0</v>
      </c>
      <c r="K234" s="56">
        <v>0</v>
      </c>
      <c r="L234" s="56">
        <v>0</v>
      </c>
      <c r="M234" s="363">
        <v>0</v>
      </c>
      <c r="N234" s="61" t="e">
        <f t="shared" si="74"/>
        <v>#DIV/0!</v>
      </c>
      <c r="O234" s="62" t="e">
        <f t="shared" si="4"/>
        <v>#DIV/0!</v>
      </c>
      <c r="P234" s="61" t="e">
        <f t="shared" si="5"/>
        <v>#DIV/0!</v>
      </c>
      <c r="Q234" s="59" t="e">
        <f t="shared" si="6"/>
        <v>#DIV/0!</v>
      </c>
      <c r="R234" s="364">
        <f t="shared" si="73"/>
        <v>0</v>
      </c>
      <c r="S234" s="64" t="e">
        <f t="shared" si="8"/>
        <v>#DIV/0!</v>
      </c>
      <c r="T234" s="65"/>
      <c r="U234" s="65"/>
      <c r="V234" s="65"/>
      <c r="W234" s="65"/>
      <c r="X234" s="66"/>
      <c r="Y234" s="67"/>
      <c r="Z234" s="67"/>
    </row>
    <row r="235" spans="1:26" ht="14" hidden="1" outlineLevel="1" x14ac:dyDescent="0.2">
      <c r="A235" s="67"/>
      <c r="B235" s="68"/>
      <c r="C235" s="54" t="s">
        <v>35</v>
      </c>
      <c r="D235" s="93">
        <v>399.7</v>
      </c>
      <c r="E235" s="56">
        <v>6</v>
      </c>
      <c r="F235" s="56">
        <v>6</v>
      </c>
      <c r="G235" s="57">
        <f t="shared" si="0"/>
        <v>1</v>
      </c>
      <c r="H235" s="58">
        <f t="shared" si="1"/>
        <v>66.61666666666666</v>
      </c>
      <c r="I235" s="272">
        <f t="shared" si="2"/>
        <v>66.61666666666666</v>
      </c>
      <c r="J235" s="93">
        <v>75.5</v>
      </c>
      <c r="K235" s="56">
        <v>10703</v>
      </c>
      <c r="L235" s="56">
        <v>3</v>
      </c>
      <c r="M235" s="94">
        <v>209.85</v>
      </c>
      <c r="N235" s="61">
        <f t="shared" si="74"/>
        <v>0.3597807958065285</v>
      </c>
      <c r="O235" s="62">
        <f t="shared" si="4"/>
        <v>2.7794701986754968</v>
      </c>
      <c r="P235" s="61">
        <f t="shared" si="5"/>
        <v>0.18889166875156368</v>
      </c>
      <c r="Q235" s="59">
        <f t="shared" si="6"/>
        <v>0.52501876407305481</v>
      </c>
      <c r="R235" s="361">
        <f t="shared" si="73"/>
        <v>189.85</v>
      </c>
      <c r="S235" s="64">
        <f t="shared" si="8"/>
        <v>25.166666666666668</v>
      </c>
      <c r="T235" s="65"/>
      <c r="U235" s="65"/>
      <c r="V235" s="65"/>
      <c r="W235" s="65"/>
      <c r="X235" s="66"/>
      <c r="Y235" s="67"/>
      <c r="Z235" s="67"/>
    </row>
    <row r="236" spans="1:26" ht="14" hidden="1" outlineLevel="1" x14ac:dyDescent="0.2">
      <c r="A236" s="67"/>
      <c r="B236" s="53" t="s">
        <v>111</v>
      </c>
      <c r="C236" s="54" t="s">
        <v>112</v>
      </c>
      <c r="D236" s="365">
        <v>851.99</v>
      </c>
      <c r="E236" s="56">
        <v>15</v>
      </c>
      <c r="F236" s="56">
        <v>16</v>
      </c>
      <c r="G236" s="57">
        <f t="shared" si="0"/>
        <v>0.9375</v>
      </c>
      <c r="H236" s="58">
        <f t="shared" si="1"/>
        <v>56.799333333333337</v>
      </c>
      <c r="I236" s="272">
        <f t="shared" si="2"/>
        <v>60.585955555555557</v>
      </c>
      <c r="J236" s="365">
        <v>111.82</v>
      </c>
      <c r="K236" s="56">
        <v>18230</v>
      </c>
      <c r="L236" s="56">
        <v>3</v>
      </c>
      <c r="M236" s="366">
        <v>193.98</v>
      </c>
      <c r="N236" s="61">
        <f t="shared" si="74"/>
        <v>0.57645118053407562</v>
      </c>
      <c r="O236" s="62">
        <f t="shared" si="4"/>
        <v>1.7347522804507245</v>
      </c>
      <c r="P236" s="61">
        <f t="shared" si="5"/>
        <v>0.13124567189755748</v>
      </c>
      <c r="Q236" s="59">
        <f t="shared" si="6"/>
        <v>0.22767872862357538</v>
      </c>
      <c r="R236" s="367">
        <f t="shared" si="73"/>
        <v>658.01</v>
      </c>
      <c r="S236" s="64">
        <f t="shared" si="8"/>
        <v>37.273333333333333</v>
      </c>
      <c r="T236" s="65"/>
      <c r="U236" s="65"/>
      <c r="V236" s="65"/>
      <c r="W236" s="65"/>
      <c r="X236" s="66"/>
      <c r="Y236" s="67"/>
      <c r="Z236" s="67"/>
    </row>
    <row r="237" spans="1:26" ht="14" hidden="1" outlineLevel="1" x14ac:dyDescent="0.2">
      <c r="A237" s="67"/>
      <c r="B237" s="68"/>
      <c r="C237" s="54" t="s">
        <v>113</v>
      </c>
      <c r="D237" s="368">
        <v>-299.85000000000002</v>
      </c>
      <c r="E237" s="56">
        <v>-3</v>
      </c>
      <c r="F237" s="56">
        <v>0</v>
      </c>
      <c r="G237" s="57" t="e">
        <f t="shared" si="0"/>
        <v>#DIV/0!</v>
      </c>
      <c r="H237" s="58">
        <f t="shared" si="1"/>
        <v>99.95</v>
      </c>
      <c r="I237" s="272" t="e">
        <f t="shared" si="2"/>
        <v>#DIV/0!</v>
      </c>
      <c r="J237" s="368">
        <v>132.53</v>
      </c>
      <c r="K237" s="56">
        <v>23977</v>
      </c>
      <c r="L237" s="56">
        <v>1</v>
      </c>
      <c r="M237" s="369">
        <v>0</v>
      </c>
      <c r="N237" s="61" t="e">
        <f t="shared" si="74"/>
        <v>#DIV/0!</v>
      </c>
      <c r="O237" s="62">
        <f t="shared" si="4"/>
        <v>0</v>
      </c>
      <c r="P237" s="61">
        <f t="shared" si="5"/>
        <v>-0.44198766049691507</v>
      </c>
      <c r="Q237" s="59">
        <f t="shared" si="6"/>
        <v>0</v>
      </c>
      <c r="R237" s="370">
        <f t="shared" si="73"/>
        <v>-299.85000000000002</v>
      </c>
      <c r="S237" s="64">
        <f t="shared" si="8"/>
        <v>132.53</v>
      </c>
      <c r="T237" s="65"/>
      <c r="U237" s="65"/>
      <c r="V237" s="65"/>
      <c r="W237" s="65"/>
      <c r="X237" s="66"/>
      <c r="Y237" s="67"/>
      <c r="Z237" s="67"/>
    </row>
    <row r="238" spans="1:26" ht="14" hidden="1" outlineLevel="1" x14ac:dyDescent="0.2">
      <c r="A238" s="67"/>
      <c r="B238" s="68"/>
      <c r="C238" s="54" t="s">
        <v>38</v>
      </c>
      <c r="D238" s="371">
        <v>439.6</v>
      </c>
      <c r="E238" s="56">
        <v>8</v>
      </c>
      <c r="F238" s="56">
        <v>6</v>
      </c>
      <c r="G238" s="57">
        <f t="shared" si="0"/>
        <v>1.3333333333333333</v>
      </c>
      <c r="H238" s="58">
        <f t="shared" si="1"/>
        <v>54.95</v>
      </c>
      <c r="I238" s="272">
        <f t="shared" si="2"/>
        <v>41.212500000000006</v>
      </c>
      <c r="J238" s="371">
        <v>0</v>
      </c>
      <c r="K238" s="56">
        <v>0</v>
      </c>
      <c r="L238" s="56">
        <v>0</v>
      </c>
      <c r="M238" s="372">
        <v>0</v>
      </c>
      <c r="N238" s="61" t="e">
        <f t="shared" si="74"/>
        <v>#DIV/0!</v>
      </c>
      <c r="O238" s="62" t="e">
        <f t="shared" si="4"/>
        <v>#DIV/0!</v>
      </c>
      <c r="P238" s="61">
        <f t="shared" si="5"/>
        <v>0</v>
      </c>
      <c r="Q238" s="59">
        <f t="shared" si="6"/>
        <v>0</v>
      </c>
      <c r="R238" s="373">
        <f t="shared" si="73"/>
        <v>439.6</v>
      </c>
      <c r="S238" s="64" t="e">
        <f t="shared" si="8"/>
        <v>#DIV/0!</v>
      </c>
      <c r="T238" s="65"/>
      <c r="U238" s="65"/>
      <c r="V238" s="65"/>
      <c r="W238" s="65"/>
      <c r="X238" s="66"/>
      <c r="Y238" s="67"/>
      <c r="Z238" s="67"/>
    </row>
    <row r="239" spans="1:26" ht="14" hidden="1" outlineLevel="1" x14ac:dyDescent="0.2">
      <c r="A239" s="67"/>
      <c r="B239" s="68"/>
      <c r="C239" s="54" t="s">
        <v>36</v>
      </c>
      <c r="D239" s="72">
        <v>109.98</v>
      </c>
      <c r="E239" s="56">
        <v>2</v>
      </c>
      <c r="F239" s="56">
        <v>1</v>
      </c>
      <c r="G239" s="57">
        <f t="shared" si="0"/>
        <v>2</v>
      </c>
      <c r="H239" s="58">
        <f t="shared" si="1"/>
        <v>54.99</v>
      </c>
      <c r="I239" s="272">
        <f t="shared" si="2"/>
        <v>27.495000000000001</v>
      </c>
      <c r="J239" s="72">
        <v>0</v>
      </c>
      <c r="K239" s="56">
        <v>0</v>
      </c>
      <c r="L239" s="56">
        <v>0</v>
      </c>
      <c r="M239" s="73">
        <v>0</v>
      </c>
      <c r="N239" s="61" t="e">
        <f t="shared" si="74"/>
        <v>#DIV/0!</v>
      </c>
      <c r="O239" s="62" t="e">
        <f t="shared" si="4"/>
        <v>#DIV/0!</v>
      </c>
      <c r="P239" s="61">
        <f t="shared" si="5"/>
        <v>0</v>
      </c>
      <c r="Q239" s="59">
        <f t="shared" si="6"/>
        <v>0</v>
      </c>
      <c r="R239" s="74">
        <f t="shared" si="73"/>
        <v>109.98</v>
      </c>
      <c r="S239" s="64" t="e">
        <f t="shared" si="8"/>
        <v>#DIV/0!</v>
      </c>
      <c r="T239" s="65"/>
      <c r="U239" s="65"/>
      <c r="V239" s="65"/>
      <c r="W239" s="65"/>
      <c r="X239" s="66"/>
      <c r="Y239" s="67"/>
      <c r="Z239" s="67"/>
    </row>
    <row r="240" spans="1:26" ht="14" hidden="1" outlineLevel="1" x14ac:dyDescent="0.2">
      <c r="A240" s="67"/>
      <c r="B240" s="68"/>
      <c r="C240" s="54" t="s">
        <v>114</v>
      </c>
      <c r="D240" s="93">
        <v>-38.89</v>
      </c>
      <c r="E240" s="56">
        <v>2</v>
      </c>
      <c r="F240" s="56">
        <v>3</v>
      </c>
      <c r="G240" s="57">
        <f t="shared" si="0"/>
        <v>0.66666666666666663</v>
      </c>
      <c r="H240" s="58">
        <f t="shared" si="1"/>
        <v>-19.445</v>
      </c>
      <c r="I240" s="272">
        <f t="shared" si="2"/>
        <v>-29.1675</v>
      </c>
      <c r="J240" s="93">
        <v>5.88</v>
      </c>
      <c r="K240" s="56">
        <v>10967</v>
      </c>
      <c r="L240" s="56">
        <v>2</v>
      </c>
      <c r="M240" s="94">
        <v>39.979999999999997</v>
      </c>
      <c r="N240" s="61">
        <f t="shared" si="74"/>
        <v>0.14707353676838419</v>
      </c>
      <c r="O240" s="62">
        <f t="shared" si="4"/>
        <v>6.7993197278911559</v>
      </c>
      <c r="P240" s="61">
        <f t="shared" si="5"/>
        <v>-0.15119568012342505</v>
      </c>
      <c r="Q240" s="59">
        <f t="shared" si="6"/>
        <v>-1.0280277706351246</v>
      </c>
      <c r="R240" s="361">
        <f t="shared" si="73"/>
        <v>-78.87</v>
      </c>
      <c r="S240" s="64">
        <f t="shared" si="8"/>
        <v>2.94</v>
      </c>
      <c r="T240" s="65"/>
      <c r="U240" s="65"/>
      <c r="V240" s="65"/>
      <c r="W240" s="65"/>
      <c r="X240" s="66"/>
      <c r="Y240" s="67"/>
      <c r="Z240" s="67"/>
    </row>
    <row r="241" spans="1:26" ht="14" hidden="1" outlineLevel="1" x14ac:dyDescent="0.2">
      <c r="A241" s="67"/>
      <c r="B241" s="68"/>
      <c r="C241" s="54" t="s">
        <v>115</v>
      </c>
      <c r="D241" s="75">
        <v>0</v>
      </c>
      <c r="E241" s="56">
        <v>0</v>
      </c>
      <c r="F241" s="56">
        <v>0</v>
      </c>
      <c r="G241" s="57" t="e">
        <f t="shared" si="0"/>
        <v>#DIV/0!</v>
      </c>
      <c r="H241" s="58" t="e">
        <f t="shared" si="1"/>
        <v>#DIV/0!</v>
      </c>
      <c r="I241" s="272" t="e">
        <f t="shared" si="2"/>
        <v>#DIV/0!</v>
      </c>
      <c r="J241" s="75">
        <v>14.6</v>
      </c>
      <c r="K241" s="56">
        <v>23765</v>
      </c>
      <c r="L241" s="56">
        <v>0</v>
      </c>
      <c r="M241" s="76">
        <v>0</v>
      </c>
      <c r="N241" s="61" t="e">
        <f t="shared" si="74"/>
        <v>#DIV/0!</v>
      </c>
      <c r="O241" s="62">
        <f t="shared" si="4"/>
        <v>0</v>
      </c>
      <c r="P241" s="61" t="e">
        <f t="shared" si="5"/>
        <v>#DIV/0!</v>
      </c>
      <c r="Q241" s="59" t="e">
        <f t="shared" si="6"/>
        <v>#DIV/0!</v>
      </c>
      <c r="R241" s="77">
        <f t="shared" si="73"/>
        <v>0</v>
      </c>
      <c r="S241" s="64" t="e">
        <f t="shared" si="8"/>
        <v>#DIV/0!</v>
      </c>
      <c r="T241" s="65"/>
      <c r="U241" s="65"/>
      <c r="V241" s="65"/>
      <c r="W241" s="65"/>
      <c r="X241" s="66"/>
      <c r="Y241" s="67"/>
      <c r="Z241" s="67"/>
    </row>
    <row r="242" spans="1:26" ht="14" hidden="1" outlineLevel="1" x14ac:dyDescent="0.2">
      <c r="A242" s="67"/>
      <c r="B242" s="68"/>
      <c r="C242" s="54" t="s">
        <v>45</v>
      </c>
      <c r="D242" s="78">
        <v>119.9</v>
      </c>
      <c r="E242" s="56">
        <v>2</v>
      </c>
      <c r="F242" s="56">
        <v>2</v>
      </c>
      <c r="G242" s="57">
        <f t="shared" si="0"/>
        <v>1</v>
      </c>
      <c r="H242" s="58">
        <f t="shared" si="1"/>
        <v>59.95</v>
      </c>
      <c r="I242" s="272">
        <f t="shared" si="2"/>
        <v>59.95</v>
      </c>
      <c r="J242" s="78">
        <v>11.24</v>
      </c>
      <c r="K242" s="56">
        <v>7724</v>
      </c>
      <c r="L242" s="56">
        <v>1</v>
      </c>
      <c r="M242" s="79">
        <v>59.95</v>
      </c>
      <c r="N242" s="61">
        <f t="shared" si="74"/>
        <v>0.18748957464553795</v>
      </c>
      <c r="O242" s="62">
        <f t="shared" si="4"/>
        <v>5.3336298932384345</v>
      </c>
      <c r="P242" s="61">
        <f t="shared" si="5"/>
        <v>9.3744787322768974E-2</v>
      </c>
      <c r="Q242" s="59">
        <f t="shared" si="6"/>
        <v>0.5</v>
      </c>
      <c r="R242" s="80">
        <f t="shared" si="73"/>
        <v>59.95</v>
      </c>
      <c r="S242" s="64">
        <f t="shared" si="8"/>
        <v>11.24</v>
      </c>
      <c r="T242" s="65"/>
      <c r="U242" s="65"/>
      <c r="V242" s="65"/>
      <c r="W242" s="65"/>
      <c r="X242" s="66"/>
      <c r="Y242" s="67"/>
      <c r="Z242" s="67"/>
    </row>
    <row r="243" spans="1:26" ht="14" hidden="1" outlineLevel="1" x14ac:dyDescent="0.2">
      <c r="A243" s="81"/>
      <c r="B243" s="68"/>
      <c r="C243" s="83" t="s">
        <v>116</v>
      </c>
      <c r="D243" s="55">
        <v>39.9</v>
      </c>
      <c r="E243" s="56">
        <v>2</v>
      </c>
      <c r="F243" s="56">
        <v>1</v>
      </c>
      <c r="G243" s="57">
        <f t="shared" si="0"/>
        <v>2</v>
      </c>
      <c r="H243" s="58">
        <f t="shared" si="1"/>
        <v>19.95</v>
      </c>
      <c r="I243" s="272">
        <f t="shared" si="2"/>
        <v>9.9749999999999996</v>
      </c>
      <c r="J243" s="55">
        <v>0</v>
      </c>
      <c r="K243" s="56">
        <v>0</v>
      </c>
      <c r="L243" s="56">
        <v>0</v>
      </c>
      <c r="M243" s="60">
        <v>0</v>
      </c>
      <c r="N243" s="61" t="e">
        <f t="shared" si="74"/>
        <v>#DIV/0!</v>
      </c>
      <c r="O243" s="62" t="e">
        <f t="shared" si="4"/>
        <v>#DIV/0!</v>
      </c>
      <c r="P243" s="61">
        <f t="shared" si="5"/>
        <v>0</v>
      </c>
      <c r="Q243" s="59">
        <f t="shared" si="6"/>
        <v>0</v>
      </c>
      <c r="R243" s="63">
        <f t="shared" si="73"/>
        <v>39.9</v>
      </c>
      <c r="S243" s="64" t="e">
        <f t="shared" si="8"/>
        <v>#DIV/0!</v>
      </c>
      <c r="T243" s="84"/>
      <c r="U243" s="84"/>
      <c r="V243" s="84"/>
      <c r="W243" s="85"/>
      <c r="X243" s="86"/>
      <c r="Y243" s="67"/>
      <c r="Z243" s="67"/>
    </row>
    <row r="244" spans="1:26" ht="14" hidden="1" outlineLevel="1" x14ac:dyDescent="0.2">
      <c r="A244" s="67"/>
      <c r="B244" s="68"/>
      <c r="C244" s="54" t="s">
        <v>117</v>
      </c>
      <c r="D244" s="87">
        <v>258.91000000000003</v>
      </c>
      <c r="E244" s="56">
        <v>7</v>
      </c>
      <c r="F244" s="56">
        <v>8</v>
      </c>
      <c r="G244" s="57">
        <f t="shared" si="0"/>
        <v>0.875</v>
      </c>
      <c r="H244" s="58">
        <f t="shared" si="1"/>
        <v>36.987142857142864</v>
      </c>
      <c r="I244" s="272">
        <f t="shared" si="2"/>
        <v>42.271020408163274</v>
      </c>
      <c r="J244" s="87">
        <v>72.209999999999994</v>
      </c>
      <c r="K244" s="56">
        <v>29832</v>
      </c>
      <c r="L244" s="56">
        <v>1</v>
      </c>
      <c r="M244" s="88">
        <v>35.96</v>
      </c>
      <c r="N244" s="61">
        <f t="shared" si="74"/>
        <v>2.008064516129032</v>
      </c>
      <c r="O244" s="62">
        <f t="shared" si="4"/>
        <v>0.49799196787148597</v>
      </c>
      <c r="P244" s="61">
        <f t="shared" si="5"/>
        <v>0.27890000386234592</v>
      </c>
      <c r="Q244" s="59">
        <f t="shared" si="6"/>
        <v>0.13888996176277471</v>
      </c>
      <c r="R244" s="63">
        <f t="shared" si="73"/>
        <v>222.95000000000002</v>
      </c>
      <c r="S244" s="64">
        <f t="shared" si="8"/>
        <v>72.209999999999994</v>
      </c>
      <c r="T244" s="65"/>
      <c r="U244" s="65"/>
      <c r="V244" s="65"/>
      <c r="W244" s="65"/>
      <c r="X244" s="66"/>
      <c r="Y244" s="67"/>
      <c r="Z244" s="67"/>
    </row>
    <row r="245" spans="1:26" ht="14" hidden="1" outlineLevel="1" x14ac:dyDescent="0.2">
      <c r="A245" s="52" t="str">
        <f t="shared" ref="A245:A246" si="75">IFERROR(IF(B245&gt;0,MONTH(B245)&amp;"-"&amp;YEAR(B245),B245),)</f>
        <v>3-2025</v>
      </c>
      <c r="B245" s="53">
        <v>45731</v>
      </c>
      <c r="C245" s="54" t="s">
        <v>39</v>
      </c>
      <c r="D245" s="87">
        <v>0</v>
      </c>
      <c r="E245" s="56">
        <v>0</v>
      </c>
      <c r="F245" s="56">
        <v>0</v>
      </c>
      <c r="G245" s="57" t="e">
        <f t="shared" si="0"/>
        <v>#DIV/0!</v>
      </c>
      <c r="H245" s="58" t="e">
        <f t="shared" si="1"/>
        <v>#DIV/0!</v>
      </c>
      <c r="I245" s="272" t="e">
        <f t="shared" si="2"/>
        <v>#DIV/0!</v>
      </c>
      <c r="J245" s="87">
        <v>2.2400000000000002</v>
      </c>
      <c r="K245" s="56">
        <v>7193</v>
      </c>
      <c r="L245" s="56">
        <v>0</v>
      </c>
      <c r="M245" s="88">
        <v>0</v>
      </c>
      <c r="N245" s="61" t="e">
        <f t="shared" si="74"/>
        <v>#DIV/0!</v>
      </c>
      <c r="O245" s="62">
        <f t="shared" si="4"/>
        <v>0</v>
      </c>
      <c r="P245" s="61" t="e">
        <f t="shared" si="5"/>
        <v>#DIV/0!</v>
      </c>
      <c r="Q245" s="59" t="e">
        <f t="shared" si="6"/>
        <v>#DIV/0!</v>
      </c>
      <c r="R245" s="63">
        <f t="shared" si="73"/>
        <v>0</v>
      </c>
      <c r="S245" s="64" t="e">
        <f t="shared" si="8"/>
        <v>#DIV/0!</v>
      </c>
      <c r="T245" s="65"/>
      <c r="U245" s="65"/>
      <c r="V245" s="65"/>
      <c r="W245" s="65"/>
      <c r="X245" s="66"/>
      <c r="Y245" s="67"/>
      <c r="Z245" s="67"/>
    </row>
    <row r="246" spans="1:26" ht="14" collapsed="1" x14ac:dyDescent="0.2">
      <c r="A246" s="81">
        <f t="shared" si="75"/>
        <v>0</v>
      </c>
      <c r="B246" s="95" t="s">
        <v>63</v>
      </c>
      <c r="C246" s="134"/>
      <c r="D246" s="135">
        <f t="shared" ref="D246:F246" si="76">SUM(D229:D245)</f>
        <v>7581.3199999999979</v>
      </c>
      <c r="E246" s="136">
        <f t="shared" si="76"/>
        <v>94</v>
      </c>
      <c r="F246" s="136">
        <f t="shared" si="76"/>
        <v>95</v>
      </c>
      <c r="G246" s="137">
        <f t="shared" si="0"/>
        <v>0.98947368421052628</v>
      </c>
      <c r="H246" s="138">
        <f t="shared" si="1"/>
        <v>80.652340425531889</v>
      </c>
      <c r="I246" s="359">
        <f t="shared" si="2"/>
        <v>81.51034404708011</v>
      </c>
      <c r="J246" s="360">
        <f t="shared" ref="J246:M246" si="77">SUM(J229:J245)</f>
        <v>1130.72</v>
      </c>
      <c r="K246" s="136">
        <f t="shared" si="77"/>
        <v>295912</v>
      </c>
      <c r="L246" s="136">
        <f t="shared" si="77"/>
        <v>30</v>
      </c>
      <c r="M246" s="135">
        <f t="shared" si="77"/>
        <v>2475.0699999999997</v>
      </c>
      <c r="N246" s="258">
        <f t="shared" si="74"/>
        <v>0.45684364482620698</v>
      </c>
      <c r="O246" s="306">
        <f t="shared" si="4"/>
        <v>2.1889327154379505</v>
      </c>
      <c r="P246" s="258">
        <f t="shared" si="5"/>
        <v>0.14914553138503589</v>
      </c>
      <c r="Q246" s="139">
        <f t="shared" si="6"/>
        <v>0.32646953301008275</v>
      </c>
      <c r="R246" s="261">
        <f>SUM(R229:R245)</f>
        <v>5106.2499999999982</v>
      </c>
      <c r="S246" s="307">
        <f t="shared" si="8"/>
        <v>37.690666666666665</v>
      </c>
      <c r="T246" s="145">
        <f t="shared" ref="T246:U246" si="78">IFERROR((D246-#REF!)/D246,)</f>
        <v>0</v>
      </c>
      <c r="U246" s="145">
        <f t="shared" si="78"/>
        <v>0</v>
      </c>
      <c r="V246" s="301">
        <f>IFERROR((D246-monthly_reporting_2021!D49)/D246, )</f>
        <v>1</v>
      </c>
      <c r="W246" s="302">
        <f>IFERROR((E246-monthly_reporting_2021!E49)/E246, )</f>
        <v>1</v>
      </c>
      <c r="X246" s="67"/>
      <c r="Y246" s="67"/>
      <c r="Z246" s="67"/>
    </row>
    <row r="247" spans="1:26" ht="14" outlineLevel="1" x14ac:dyDescent="0.2">
      <c r="A247" s="7"/>
      <c r="B247" s="110">
        <v>45732</v>
      </c>
      <c r="C247" s="161" t="s">
        <v>107</v>
      </c>
      <c r="D247" s="149">
        <v>2285.0100000000002</v>
      </c>
      <c r="E247" s="150">
        <v>10</v>
      </c>
      <c r="F247" s="150">
        <v>9</v>
      </c>
      <c r="G247" s="151">
        <f t="shared" si="0"/>
        <v>1.1111111111111112</v>
      </c>
      <c r="H247" s="152">
        <f t="shared" si="1"/>
        <v>228.50100000000003</v>
      </c>
      <c r="I247" s="294">
        <f t="shared" si="2"/>
        <v>205.65090000000001</v>
      </c>
      <c r="J247" s="375">
        <v>367.43</v>
      </c>
      <c r="K247" s="150">
        <v>88929</v>
      </c>
      <c r="L247" s="150">
        <v>5</v>
      </c>
      <c r="M247" s="155">
        <v>1609.38</v>
      </c>
      <c r="N247" s="156">
        <f t="shared" si="74"/>
        <v>0.22830531011942487</v>
      </c>
      <c r="O247" s="157">
        <f t="shared" si="4"/>
        <v>4.3800996108102224</v>
      </c>
      <c r="P247" s="156">
        <f t="shared" si="5"/>
        <v>0.16080017155285972</v>
      </c>
      <c r="Q247" s="153">
        <f t="shared" si="6"/>
        <v>0.70432076883689787</v>
      </c>
      <c r="R247" s="158">
        <f t="shared" ref="R247:R263" si="79">D247-M247</f>
        <v>675.63000000000011</v>
      </c>
      <c r="S247" s="159">
        <f t="shared" si="8"/>
        <v>73.486000000000004</v>
      </c>
      <c r="T247" s="160"/>
      <c r="U247" s="160"/>
      <c r="V247" s="160"/>
      <c r="W247" s="160"/>
      <c r="X247" s="1"/>
    </row>
    <row r="248" spans="1:26" ht="14" outlineLevel="1" x14ac:dyDescent="0.2">
      <c r="A248" s="7"/>
      <c r="B248" s="110"/>
      <c r="C248" s="161" t="s">
        <v>108</v>
      </c>
      <c r="D248" s="205">
        <v>4824.6000000000004</v>
      </c>
      <c r="E248" s="150">
        <v>37</v>
      </c>
      <c r="F248" s="150">
        <v>41</v>
      </c>
      <c r="G248" s="151">
        <f t="shared" si="0"/>
        <v>0.90243902439024393</v>
      </c>
      <c r="H248" s="152">
        <f t="shared" si="1"/>
        <v>130.39459459459459</v>
      </c>
      <c r="I248" s="294">
        <f t="shared" si="2"/>
        <v>144.49130752373995</v>
      </c>
      <c r="J248" s="205">
        <v>273.04000000000002</v>
      </c>
      <c r="K248" s="150">
        <v>85647</v>
      </c>
      <c r="L248" s="150">
        <v>9</v>
      </c>
      <c r="M248" s="200">
        <v>624.70000000000005</v>
      </c>
      <c r="N248" s="156">
        <f t="shared" si="74"/>
        <v>0.43707379542180247</v>
      </c>
      <c r="O248" s="157">
        <f t="shared" si="4"/>
        <v>2.2879431585115735</v>
      </c>
      <c r="P248" s="156">
        <f t="shared" si="5"/>
        <v>5.6593292708203791E-2</v>
      </c>
      <c r="Q248" s="153">
        <f t="shared" si="6"/>
        <v>0.12948223686937776</v>
      </c>
      <c r="R248" s="309">
        <f t="shared" si="79"/>
        <v>4199.9000000000005</v>
      </c>
      <c r="S248" s="159">
        <f t="shared" si="8"/>
        <v>30.337777777777781</v>
      </c>
      <c r="T248" s="160"/>
      <c r="U248" s="160"/>
      <c r="V248" s="160"/>
      <c r="W248" s="160"/>
      <c r="X248" s="1"/>
    </row>
    <row r="249" spans="1:26" ht="14" outlineLevel="1" x14ac:dyDescent="0.2">
      <c r="A249" s="7"/>
      <c r="B249" s="110"/>
      <c r="C249" s="161" t="s">
        <v>109</v>
      </c>
      <c r="D249" s="341">
        <v>0</v>
      </c>
      <c r="E249" s="150">
        <v>0</v>
      </c>
      <c r="F249" s="150">
        <v>0</v>
      </c>
      <c r="G249" s="151" t="e">
        <f t="shared" si="0"/>
        <v>#DIV/0!</v>
      </c>
      <c r="H249" s="152" t="e">
        <f t="shared" si="1"/>
        <v>#DIV/0!</v>
      </c>
      <c r="I249" s="294" t="e">
        <f t="shared" si="2"/>
        <v>#DIV/0!</v>
      </c>
      <c r="J249" s="341">
        <v>0</v>
      </c>
      <c r="K249" s="150">
        <v>85</v>
      </c>
      <c r="L249" s="150">
        <v>0</v>
      </c>
      <c r="M249" s="342">
        <v>0</v>
      </c>
      <c r="N249" s="156" t="e">
        <f>(J249/M249)</f>
        <v>#DIV/0!</v>
      </c>
      <c r="O249" s="157" t="e">
        <f t="shared" si="4"/>
        <v>#DIV/0!</v>
      </c>
      <c r="P249" s="156" t="e">
        <f t="shared" si="5"/>
        <v>#DIV/0!</v>
      </c>
      <c r="Q249" s="153" t="e">
        <f t="shared" si="6"/>
        <v>#DIV/0!</v>
      </c>
      <c r="R249" s="343">
        <f t="shared" si="79"/>
        <v>0</v>
      </c>
      <c r="S249" s="159" t="e">
        <f t="shared" si="8"/>
        <v>#DIV/0!</v>
      </c>
      <c r="T249" s="160"/>
      <c r="U249" s="160"/>
      <c r="V249" s="160"/>
      <c r="W249" s="160"/>
      <c r="X249" s="1"/>
    </row>
    <row r="250" spans="1:26" ht="14" outlineLevel="1" x14ac:dyDescent="0.2">
      <c r="A250" s="7"/>
      <c r="B250" s="110"/>
      <c r="C250" s="161" t="s">
        <v>33</v>
      </c>
      <c r="D250" s="341">
        <v>659.45</v>
      </c>
      <c r="E250" s="150">
        <v>11</v>
      </c>
      <c r="F250" s="150">
        <v>6</v>
      </c>
      <c r="G250" s="151">
        <f t="shared" si="0"/>
        <v>1.8333333333333333</v>
      </c>
      <c r="H250" s="152">
        <f t="shared" si="1"/>
        <v>59.95</v>
      </c>
      <c r="I250" s="294">
        <f t="shared" si="2"/>
        <v>32.700000000000003</v>
      </c>
      <c r="J250" s="341">
        <v>104.48</v>
      </c>
      <c r="K250" s="150">
        <v>7437</v>
      </c>
      <c r="L250" s="150">
        <v>6</v>
      </c>
      <c r="M250" s="342">
        <v>359.7</v>
      </c>
      <c r="N250" s="156">
        <f t="shared" ref="N250:N266" si="80">J250/M250</f>
        <v>0.2904642757853767</v>
      </c>
      <c r="O250" s="157">
        <f t="shared" si="4"/>
        <v>3.4427641653905052</v>
      </c>
      <c r="P250" s="156">
        <f t="shared" si="5"/>
        <v>0.15843505951929637</v>
      </c>
      <c r="Q250" s="153">
        <f t="shared" si="6"/>
        <v>0.54545454545454541</v>
      </c>
      <c r="R250" s="343">
        <f t="shared" si="79"/>
        <v>299.75000000000006</v>
      </c>
      <c r="S250" s="159">
        <f t="shared" si="8"/>
        <v>17.413333333333334</v>
      </c>
      <c r="T250" s="160"/>
      <c r="U250" s="160"/>
      <c r="V250" s="160"/>
      <c r="W250" s="160"/>
      <c r="X250" s="1"/>
    </row>
    <row r="251" spans="1:26" ht="14" outlineLevel="1" x14ac:dyDescent="0.2">
      <c r="A251" s="7"/>
      <c r="B251" s="110"/>
      <c r="C251" s="161" t="s">
        <v>37</v>
      </c>
      <c r="D251" s="344">
        <v>117</v>
      </c>
      <c r="E251" s="150">
        <v>3</v>
      </c>
      <c r="F251" s="150">
        <v>2</v>
      </c>
      <c r="G251" s="151">
        <f t="shared" si="0"/>
        <v>1.5</v>
      </c>
      <c r="H251" s="152">
        <f t="shared" si="1"/>
        <v>39</v>
      </c>
      <c r="I251" s="294">
        <f t="shared" si="2"/>
        <v>26</v>
      </c>
      <c r="J251" s="344">
        <v>0</v>
      </c>
      <c r="K251" s="150">
        <v>0</v>
      </c>
      <c r="L251" s="150">
        <v>0</v>
      </c>
      <c r="M251" s="344">
        <v>0</v>
      </c>
      <c r="N251" s="156" t="e">
        <f t="shared" si="80"/>
        <v>#DIV/0!</v>
      </c>
      <c r="O251" s="157" t="e">
        <f t="shared" si="4"/>
        <v>#DIV/0!</v>
      </c>
      <c r="P251" s="156">
        <f t="shared" si="5"/>
        <v>0</v>
      </c>
      <c r="Q251" s="153">
        <f t="shared" si="6"/>
        <v>0</v>
      </c>
      <c r="R251" s="343">
        <f t="shared" si="79"/>
        <v>117</v>
      </c>
      <c r="S251" s="159" t="e">
        <f t="shared" si="8"/>
        <v>#DIV/0!</v>
      </c>
      <c r="T251" s="160"/>
      <c r="U251" s="160"/>
      <c r="V251" s="160"/>
      <c r="W251" s="160"/>
      <c r="X251" s="1"/>
    </row>
    <row r="252" spans="1:26" ht="14" outlineLevel="1" x14ac:dyDescent="0.2">
      <c r="A252" s="7"/>
      <c r="B252" s="110"/>
      <c r="C252" s="161" t="s">
        <v>110</v>
      </c>
      <c r="D252" s="345">
        <v>-64.95</v>
      </c>
      <c r="E252" s="150">
        <v>-1</v>
      </c>
      <c r="F252" s="150">
        <v>1</v>
      </c>
      <c r="G252" s="151">
        <f t="shared" si="0"/>
        <v>-1</v>
      </c>
      <c r="H252" s="152">
        <f t="shared" si="1"/>
        <v>64.95</v>
      </c>
      <c r="I252" s="294">
        <f t="shared" si="2"/>
        <v>-64.95</v>
      </c>
      <c r="J252" s="345">
        <v>42.1</v>
      </c>
      <c r="K252" s="150">
        <v>1937</v>
      </c>
      <c r="L252" s="150">
        <v>0</v>
      </c>
      <c r="M252" s="346">
        <v>0</v>
      </c>
      <c r="N252" s="156" t="e">
        <f t="shared" si="80"/>
        <v>#DIV/0!</v>
      </c>
      <c r="O252" s="157">
        <f t="shared" si="4"/>
        <v>0</v>
      </c>
      <c r="P252" s="156">
        <f t="shared" si="5"/>
        <v>-0.64819091608929946</v>
      </c>
      <c r="Q252" s="153">
        <f t="shared" si="6"/>
        <v>0</v>
      </c>
      <c r="R252" s="347">
        <f t="shared" si="79"/>
        <v>-64.95</v>
      </c>
      <c r="S252" s="159" t="e">
        <f t="shared" si="8"/>
        <v>#DIV/0!</v>
      </c>
      <c r="T252" s="160"/>
      <c r="U252" s="160"/>
      <c r="V252" s="160"/>
      <c r="W252" s="160"/>
      <c r="X252" s="1"/>
    </row>
    <row r="253" spans="1:26" ht="14" outlineLevel="1" x14ac:dyDescent="0.2">
      <c r="A253" s="7"/>
      <c r="B253" s="110"/>
      <c r="C253" s="161" t="s">
        <v>35</v>
      </c>
      <c r="D253" s="341">
        <v>319.75</v>
      </c>
      <c r="E253" s="150">
        <v>5</v>
      </c>
      <c r="F253" s="150">
        <v>6</v>
      </c>
      <c r="G253" s="151">
        <f t="shared" si="0"/>
        <v>0.83333333333333337</v>
      </c>
      <c r="H253" s="152">
        <f t="shared" si="1"/>
        <v>63.95</v>
      </c>
      <c r="I253" s="294">
        <f t="shared" si="2"/>
        <v>76.739999999999995</v>
      </c>
      <c r="J253" s="341">
        <v>54.36</v>
      </c>
      <c r="K253" s="150">
        <v>9417</v>
      </c>
      <c r="L253" s="150">
        <v>2</v>
      </c>
      <c r="M253" s="342">
        <v>119.9</v>
      </c>
      <c r="N253" s="156">
        <f t="shared" si="80"/>
        <v>0.45337781484570472</v>
      </c>
      <c r="O253" s="157">
        <f t="shared" si="4"/>
        <v>2.2056659308314939</v>
      </c>
      <c r="P253" s="156">
        <f t="shared" si="5"/>
        <v>0.17000781860828773</v>
      </c>
      <c r="Q253" s="153">
        <f t="shared" si="6"/>
        <v>0.37498045347928072</v>
      </c>
      <c r="R253" s="343">
        <f t="shared" si="79"/>
        <v>199.85</v>
      </c>
      <c r="S253" s="159">
        <f t="shared" si="8"/>
        <v>27.18</v>
      </c>
      <c r="T253" s="160"/>
      <c r="U253" s="160"/>
      <c r="V253" s="160"/>
      <c r="W253" s="160"/>
      <c r="X253" s="1"/>
    </row>
    <row r="254" spans="1:26" ht="14" outlineLevel="1" x14ac:dyDescent="0.2">
      <c r="A254" s="7"/>
      <c r="B254" s="348" t="s">
        <v>111</v>
      </c>
      <c r="C254" s="161" t="s">
        <v>112</v>
      </c>
      <c r="D254" s="349">
        <v>640.36</v>
      </c>
      <c r="E254" s="150">
        <v>12</v>
      </c>
      <c r="F254" s="150">
        <v>13</v>
      </c>
      <c r="G254" s="151">
        <f t="shared" si="0"/>
        <v>0.92307692307692313</v>
      </c>
      <c r="H254" s="152">
        <f t="shared" si="1"/>
        <v>53.363333333333337</v>
      </c>
      <c r="I254" s="294">
        <f t="shared" si="2"/>
        <v>57.810277777777777</v>
      </c>
      <c r="J254" s="349">
        <v>116.03</v>
      </c>
      <c r="K254" s="150">
        <v>14400</v>
      </c>
      <c r="L254" s="150">
        <v>2</v>
      </c>
      <c r="M254" s="350">
        <v>101.51</v>
      </c>
      <c r="N254" s="156">
        <f t="shared" si="80"/>
        <v>1.1430400945719632</v>
      </c>
      <c r="O254" s="157">
        <f t="shared" si="4"/>
        <v>0.87485995001292771</v>
      </c>
      <c r="P254" s="156">
        <f t="shared" si="5"/>
        <v>0.18119495283902803</v>
      </c>
      <c r="Q254" s="153">
        <f t="shared" si="6"/>
        <v>0.15852020738334688</v>
      </c>
      <c r="R254" s="351">
        <f t="shared" si="79"/>
        <v>538.85</v>
      </c>
      <c r="S254" s="159">
        <f t="shared" si="8"/>
        <v>58.015000000000001</v>
      </c>
      <c r="T254" s="160"/>
      <c r="U254" s="160"/>
      <c r="V254" s="160"/>
      <c r="W254" s="160"/>
      <c r="X254" s="1"/>
    </row>
    <row r="255" spans="1:26" ht="14" outlineLevel="1" x14ac:dyDescent="0.2">
      <c r="A255" s="7"/>
      <c r="B255" s="110"/>
      <c r="C255" s="161" t="s">
        <v>113</v>
      </c>
      <c r="D255" s="352">
        <v>99.95</v>
      </c>
      <c r="E255" s="150">
        <v>1</v>
      </c>
      <c r="F255" s="150">
        <v>1</v>
      </c>
      <c r="G255" s="151">
        <f t="shared" si="0"/>
        <v>1</v>
      </c>
      <c r="H255" s="152">
        <f t="shared" si="1"/>
        <v>99.95</v>
      </c>
      <c r="I255" s="294">
        <f t="shared" si="2"/>
        <v>99.95</v>
      </c>
      <c r="J255" s="352">
        <v>0</v>
      </c>
      <c r="K255" s="150">
        <v>0</v>
      </c>
      <c r="L255" s="150">
        <v>0</v>
      </c>
      <c r="M255" s="353">
        <v>0</v>
      </c>
      <c r="N255" s="156" t="e">
        <f t="shared" si="80"/>
        <v>#DIV/0!</v>
      </c>
      <c r="O255" s="157" t="e">
        <f t="shared" si="4"/>
        <v>#DIV/0!</v>
      </c>
      <c r="P255" s="156">
        <f t="shared" si="5"/>
        <v>0</v>
      </c>
      <c r="Q255" s="153">
        <f t="shared" si="6"/>
        <v>0</v>
      </c>
      <c r="R255" s="354">
        <f t="shared" si="79"/>
        <v>99.95</v>
      </c>
      <c r="S255" s="159" t="e">
        <f t="shared" si="8"/>
        <v>#DIV/0!</v>
      </c>
      <c r="T255" s="160"/>
      <c r="U255" s="160"/>
      <c r="V255" s="160"/>
      <c r="W255" s="160"/>
      <c r="X255" s="1"/>
    </row>
    <row r="256" spans="1:26" ht="14" outlineLevel="1" x14ac:dyDescent="0.2">
      <c r="A256" s="7"/>
      <c r="B256" s="110"/>
      <c r="C256" s="161" t="s">
        <v>38</v>
      </c>
      <c r="D256" s="355">
        <v>265.70999999999998</v>
      </c>
      <c r="E256" s="150">
        <v>5</v>
      </c>
      <c r="F256" s="150">
        <v>4</v>
      </c>
      <c r="G256" s="151">
        <f t="shared" si="0"/>
        <v>1.25</v>
      </c>
      <c r="H256" s="152">
        <f t="shared" si="1"/>
        <v>53.141999999999996</v>
      </c>
      <c r="I256" s="294">
        <f t="shared" si="2"/>
        <v>42.513599999999997</v>
      </c>
      <c r="J256" s="355">
        <v>0</v>
      </c>
      <c r="K256" s="150">
        <v>0</v>
      </c>
      <c r="L256" s="150">
        <v>0</v>
      </c>
      <c r="M256" s="356">
        <v>0</v>
      </c>
      <c r="N256" s="156" t="e">
        <f t="shared" si="80"/>
        <v>#DIV/0!</v>
      </c>
      <c r="O256" s="157" t="e">
        <f t="shared" si="4"/>
        <v>#DIV/0!</v>
      </c>
      <c r="P256" s="156">
        <f t="shared" si="5"/>
        <v>0</v>
      </c>
      <c r="Q256" s="153">
        <f t="shared" si="6"/>
        <v>0</v>
      </c>
      <c r="R256" s="357">
        <f t="shared" si="79"/>
        <v>265.70999999999998</v>
      </c>
      <c r="S256" s="159" t="e">
        <f t="shared" si="8"/>
        <v>#DIV/0!</v>
      </c>
      <c r="T256" s="160"/>
      <c r="U256" s="160"/>
      <c r="V256" s="160"/>
      <c r="W256" s="160"/>
      <c r="X256" s="1"/>
    </row>
    <row r="257" spans="1:26" ht="14" outlineLevel="1" x14ac:dyDescent="0.2">
      <c r="A257" s="7"/>
      <c r="B257" s="110"/>
      <c r="C257" s="161" t="s">
        <v>36</v>
      </c>
      <c r="D257" s="206">
        <v>66.989999999999995</v>
      </c>
      <c r="E257" s="150">
        <v>1</v>
      </c>
      <c r="F257" s="150">
        <v>1</v>
      </c>
      <c r="G257" s="151">
        <f t="shared" si="0"/>
        <v>1</v>
      </c>
      <c r="H257" s="152">
        <f t="shared" si="1"/>
        <v>66.989999999999995</v>
      </c>
      <c r="I257" s="294">
        <f t="shared" si="2"/>
        <v>66.989999999999995</v>
      </c>
      <c r="J257" s="206">
        <v>0</v>
      </c>
      <c r="K257" s="150">
        <v>6</v>
      </c>
      <c r="L257" s="150">
        <v>0</v>
      </c>
      <c r="M257" s="207">
        <v>0</v>
      </c>
      <c r="N257" s="156" t="e">
        <f t="shared" si="80"/>
        <v>#DIV/0!</v>
      </c>
      <c r="O257" s="157" t="e">
        <f t="shared" si="4"/>
        <v>#DIV/0!</v>
      </c>
      <c r="P257" s="156">
        <f t="shared" si="5"/>
        <v>0</v>
      </c>
      <c r="Q257" s="153">
        <f t="shared" si="6"/>
        <v>0</v>
      </c>
      <c r="R257" s="358">
        <f t="shared" si="79"/>
        <v>66.989999999999995</v>
      </c>
      <c r="S257" s="159" t="e">
        <f t="shared" si="8"/>
        <v>#DIV/0!</v>
      </c>
      <c r="T257" s="160"/>
      <c r="U257" s="160"/>
      <c r="V257" s="160"/>
      <c r="W257" s="160"/>
      <c r="X257" s="1"/>
    </row>
    <row r="258" spans="1:26" ht="14" outlineLevel="1" x14ac:dyDescent="0.2">
      <c r="A258" s="7"/>
      <c r="B258" s="110"/>
      <c r="C258" s="161" t="s">
        <v>114</v>
      </c>
      <c r="D258" s="341">
        <v>139.93</v>
      </c>
      <c r="E258" s="150">
        <v>7</v>
      </c>
      <c r="F258" s="150">
        <v>6</v>
      </c>
      <c r="G258" s="151">
        <f t="shared" si="0"/>
        <v>1.1666666666666667</v>
      </c>
      <c r="H258" s="152">
        <f t="shared" si="1"/>
        <v>19.990000000000002</v>
      </c>
      <c r="I258" s="294">
        <f t="shared" si="2"/>
        <v>17.134285714285713</v>
      </c>
      <c r="J258" s="341">
        <v>3</v>
      </c>
      <c r="K258" s="150">
        <v>10710</v>
      </c>
      <c r="L258" s="150">
        <v>0</v>
      </c>
      <c r="M258" s="342">
        <v>0</v>
      </c>
      <c r="N258" s="156" t="e">
        <f t="shared" si="80"/>
        <v>#DIV/0!</v>
      </c>
      <c r="O258" s="157">
        <f t="shared" si="4"/>
        <v>0</v>
      </c>
      <c r="P258" s="156">
        <f t="shared" si="5"/>
        <v>2.1439291074108482E-2</v>
      </c>
      <c r="Q258" s="153">
        <f t="shared" si="6"/>
        <v>0</v>
      </c>
      <c r="R258" s="343">
        <f t="shared" si="79"/>
        <v>139.93</v>
      </c>
      <c r="S258" s="159" t="e">
        <f t="shared" si="8"/>
        <v>#DIV/0!</v>
      </c>
      <c r="T258" s="160"/>
      <c r="U258" s="160"/>
      <c r="V258" s="160"/>
      <c r="W258" s="160"/>
      <c r="X258" s="1"/>
    </row>
    <row r="259" spans="1:26" ht="14" outlineLevel="1" x14ac:dyDescent="0.2">
      <c r="A259" s="7"/>
      <c r="B259" s="110"/>
      <c r="C259" s="161" t="s">
        <v>115</v>
      </c>
      <c r="D259" s="208">
        <v>0</v>
      </c>
      <c r="E259" s="150">
        <v>0</v>
      </c>
      <c r="F259" s="150">
        <v>0</v>
      </c>
      <c r="G259" s="151" t="e">
        <f t="shared" si="0"/>
        <v>#DIV/0!</v>
      </c>
      <c r="H259" s="152" t="e">
        <f t="shared" si="1"/>
        <v>#DIV/0!</v>
      </c>
      <c r="I259" s="294" t="e">
        <f t="shared" si="2"/>
        <v>#DIV/0!</v>
      </c>
      <c r="J259" s="208">
        <v>19.95</v>
      </c>
      <c r="K259" s="150">
        <v>20397</v>
      </c>
      <c r="L259" s="150">
        <v>0</v>
      </c>
      <c r="M259" s="209">
        <v>0</v>
      </c>
      <c r="N259" s="156" t="e">
        <f t="shared" si="80"/>
        <v>#DIV/0!</v>
      </c>
      <c r="O259" s="157">
        <f t="shared" si="4"/>
        <v>0</v>
      </c>
      <c r="P259" s="156" t="e">
        <f t="shared" si="5"/>
        <v>#DIV/0!</v>
      </c>
      <c r="Q259" s="153" t="e">
        <f t="shared" si="6"/>
        <v>#DIV/0!</v>
      </c>
      <c r="R259" s="310">
        <f t="shared" si="79"/>
        <v>0</v>
      </c>
      <c r="S259" s="159" t="e">
        <f t="shared" si="8"/>
        <v>#DIV/0!</v>
      </c>
      <c r="T259" s="160"/>
      <c r="U259" s="160"/>
      <c r="V259" s="160"/>
      <c r="W259" s="160"/>
      <c r="X259" s="1"/>
    </row>
    <row r="260" spans="1:26" ht="14" outlineLevel="1" x14ac:dyDescent="0.2">
      <c r="A260" s="7"/>
      <c r="B260" s="110"/>
      <c r="C260" s="161" t="s">
        <v>45</v>
      </c>
      <c r="D260" s="311">
        <v>59.95</v>
      </c>
      <c r="E260" s="150">
        <v>1</v>
      </c>
      <c r="F260" s="150">
        <v>1</v>
      </c>
      <c r="G260" s="151">
        <f t="shared" si="0"/>
        <v>1</v>
      </c>
      <c r="H260" s="152">
        <f t="shared" si="1"/>
        <v>59.95</v>
      </c>
      <c r="I260" s="294">
        <f t="shared" si="2"/>
        <v>59.95</v>
      </c>
      <c r="J260" s="311">
        <v>19.46</v>
      </c>
      <c r="K260" s="150">
        <v>7147</v>
      </c>
      <c r="L260" s="150">
        <v>0</v>
      </c>
      <c r="M260" s="312">
        <v>0</v>
      </c>
      <c r="N260" s="156" t="e">
        <f t="shared" si="80"/>
        <v>#DIV/0!</v>
      </c>
      <c r="O260" s="157">
        <f t="shared" si="4"/>
        <v>0</v>
      </c>
      <c r="P260" s="156">
        <f t="shared" si="5"/>
        <v>0.32460383653044206</v>
      </c>
      <c r="Q260" s="153">
        <f t="shared" si="6"/>
        <v>0</v>
      </c>
      <c r="R260" s="313">
        <f t="shared" si="79"/>
        <v>59.95</v>
      </c>
      <c r="S260" s="159" t="e">
        <f t="shared" si="8"/>
        <v>#DIV/0!</v>
      </c>
      <c r="T260" s="160"/>
      <c r="U260" s="160"/>
      <c r="V260" s="160"/>
      <c r="W260" s="160"/>
      <c r="X260" s="1"/>
    </row>
    <row r="261" spans="1:26" ht="14" outlineLevel="1" x14ac:dyDescent="0.2">
      <c r="A261" s="121"/>
      <c r="B261" s="110"/>
      <c r="C261" s="83" t="s">
        <v>116</v>
      </c>
      <c r="D261" s="149">
        <v>0</v>
      </c>
      <c r="E261" s="150">
        <v>0</v>
      </c>
      <c r="F261" s="150">
        <v>0</v>
      </c>
      <c r="G261" s="57" t="e">
        <f t="shared" si="0"/>
        <v>#DIV/0!</v>
      </c>
      <c r="H261" s="58" t="e">
        <f t="shared" si="1"/>
        <v>#DIV/0!</v>
      </c>
      <c r="I261" s="272" t="e">
        <f t="shared" si="2"/>
        <v>#DIV/0!</v>
      </c>
      <c r="J261" s="149">
        <v>0</v>
      </c>
      <c r="K261" s="150">
        <v>0</v>
      </c>
      <c r="L261" s="150">
        <v>0</v>
      </c>
      <c r="M261" s="155">
        <v>0</v>
      </c>
      <c r="N261" s="61" t="e">
        <f t="shared" si="80"/>
        <v>#DIV/0!</v>
      </c>
      <c r="O261" s="62" t="e">
        <f t="shared" si="4"/>
        <v>#DIV/0!</v>
      </c>
      <c r="P261" s="61" t="e">
        <f t="shared" si="5"/>
        <v>#DIV/0!</v>
      </c>
      <c r="Q261" s="59" t="e">
        <f t="shared" si="6"/>
        <v>#DIV/0!</v>
      </c>
      <c r="R261" s="63">
        <f t="shared" si="79"/>
        <v>0</v>
      </c>
      <c r="S261" s="64" t="e">
        <f t="shared" si="8"/>
        <v>#DIV/0!</v>
      </c>
      <c r="T261" s="84"/>
      <c r="U261" s="84"/>
      <c r="V261" s="84"/>
      <c r="W261" s="85"/>
      <c r="X261" s="86"/>
    </row>
    <row r="262" spans="1:26" ht="14" outlineLevel="1" x14ac:dyDescent="0.2">
      <c r="A262" s="52"/>
      <c r="B262" s="53"/>
      <c r="C262" s="54" t="s">
        <v>117</v>
      </c>
      <c r="D262" s="87">
        <v>318.24</v>
      </c>
      <c r="E262" s="56">
        <v>9</v>
      </c>
      <c r="F262" s="56">
        <v>11</v>
      </c>
      <c r="G262" s="57">
        <f t="shared" si="0"/>
        <v>0.81818181818181823</v>
      </c>
      <c r="H262" s="58">
        <f t="shared" si="1"/>
        <v>35.36</v>
      </c>
      <c r="I262" s="272">
        <f t="shared" si="2"/>
        <v>43.217777777777776</v>
      </c>
      <c r="J262" s="87">
        <v>75.23</v>
      </c>
      <c r="K262" s="56">
        <v>22887</v>
      </c>
      <c r="L262" s="56">
        <v>4</v>
      </c>
      <c r="M262" s="88">
        <v>142.04</v>
      </c>
      <c r="N262" s="61">
        <f t="shared" si="80"/>
        <v>0.52963953815826537</v>
      </c>
      <c r="O262" s="62">
        <f t="shared" si="4"/>
        <v>1.8880765652000531</v>
      </c>
      <c r="P262" s="61">
        <f t="shared" si="5"/>
        <v>0.23639391654097536</v>
      </c>
      <c r="Q262" s="59">
        <f t="shared" si="6"/>
        <v>0.44632981397687277</v>
      </c>
      <c r="R262" s="63">
        <f t="shared" si="79"/>
        <v>176.20000000000002</v>
      </c>
      <c r="S262" s="64">
        <f t="shared" si="8"/>
        <v>18.807500000000001</v>
      </c>
      <c r="T262" s="65"/>
      <c r="U262" s="65"/>
      <c r="V262" s="65"/>
      <c r="W262" s="65"/>
      <c r="X262" s="66"/>
      <c r="Y262" s="67"/>
      <c r="Z262" s="67"/>
    </row>
    <row r="263" spans="1:26" ht="14" outlineLevel="1" x14ac:dyDescent="0.2">
      <c r="A263" s="7" t="str">
        <f t="shared" ref="A263:A264" si="81">IFERROR(IF(B263&gt;0,MONTH(B263)&amp;"-"&amp;YEAR(B263),B263),)</f>
        <v>3-2025</v>
      </c>
      <c r="B263" s="110">
        <v>45738</v>
      </c>
      <c r="C263" s="161" t="s">
        <v>39</v>
      </c>
      <c r="D263" s="162">
        <v>0</v>
      </c>
      <c r="E263" s="150">
        <v>0</v>
      </c>
      <c r="F263" s="150">
        <v>0</v>
      </c>
      <c r="G263" s="151" t="e">
        <f t="shared" si="0"/>
        <v>#DIV/0!</v>
      </c>
      <c r="H263" s="152" t="e">
        <f t="shared" si="1"/>
        <v>#DIV/0!</v>
      </c>
      <c r="I263" s="294" t="e">
        <f t="shared" si="2"/>
        <v>#DIV/0!</v>
      </c>
      <c r="J263" s="162">
        <v>5.99</v>
      </c>
      <c r="K263" s="150">
        <v>6262</v>
      </c>
      <c r="L263" s="150">
        <v>0</v>
      </c>
      <c r="M263" s="163">
        <v>0</v>
      </c>
      <c r="N263" s="156" t="e">
        <f t="shared" si="80"/>
        <v>#DIV/0!</v>
      </c>
      <c r="O263" s="157">
        <f t="shared" si="4"/>
        <v>0</v>
      </c>
      <c r="P263" s="156" t="e">
        <f t="shared" si="5"/>
        <v>#DIV/0!</v>
      </c>
      <c r="Q263" s="153" t="e">
        <f t="shared" si="6"/>
        <v>#DIV/0!</v>
      </c>
      <c r="R263" s="158">
        <f t="shared" si="79"/>
        <v>0</v>
      </c>
      <c r="S263" s="159" t="e">
        <f t="shared" si="8"/>
        <v>#DIV/0!</v>
      </c>
      <c r="T263" s="160"/>
      <c r="U263" s="160"/>
      <c r="V263" s="160"/>
      <c r="W263" s="160"/>
      <c r="X263" s="1"/>
    </row>
    <row r="264" spans="1:26" ht="14" x14ac:dyDescent="0.2">
      <c r="A264" s="164">
        <f t="shared" si="81"/>
        <v>0</v>
      </c>
      <c r="B264" s="165" t="s">
        <v>43</v>
      </c>
      <c r="C264" s="166"/>
      <c r="D264" s="167">
        <f t="shared" ref="D264:F264" si="82">SUM(D247:D263)</f>
        <v>9731.9900000000016</v>
      </c>
      <c r="E264" s="168">
        <f t="shared" si="82"/>
        <v>101</v>
      </c>
      <c r="F264" s="168">
        <f t="shared" si="82"/>
        <v>102</v>
      </c>
      <c r="G264" s="169">
        <f t="shared" si="0"/>
        <v>0.99019607843137258</v>
      </c>
      <c r="H264" s="170">
        <f t="shared" si="1"/>
        <v>96.356336633663389</v>
      </c>
      <c r="I264" s="376">
        <f t="shared" si="2"/>
        <v>97.310359768650159</v>
      </c>
      <c r="J264" s="377">
        <f t="shared" ref="J264:M264" si="83">SUM(J247:J263)</f>
        <v>1081.0700000000002</v>
      </c>
      <c r="K264" s="168">
        <f t="shared" si="83"/>
        <v>275261</v>
      </c>
      <c r="L264" s="168">
        <f t="shared" si="83"/>
        <v>28</v>
      </c>
      <c r="M264" s="167">
        <f t="shared" si="83"/>
        <v>2957.23</v>
      </c>
      <c r="N264" s="172">
        <f t="shared" si="80"/>
        <v>0.36556845426294204</v>
      </c>
      <c r="O264" s="173">
        <f t="shared" si="4"/>
        <v>2.7354657885243321</v>
      </c>
      <c r="P264" s="172">
        <f t="shared" si="5"/>
        <v>0.11108416675315121</v>
      </c>
      <c r="Q264" s="171">
        <f t="shared" si="6"/>
        <v>0.30386693779997714</v>
      </c>
      <c r="R264" s="174">
        <f>SUM(R247:R263)</f>
        <v>6774.7600000000011</v>
      </c>
      <c r="S264" s="175">
        <f t="shared" si="8"/>
        <v>38.609642857142866</v>
      </c>
      <c r="T264" s="176">
        <f t="shared" ref="T264:U264" si="84">IFERROR((D264-#REF!)/D264,)</f>
        <v>0</v>
      </c>
      <c r="U264" s="176">
        <f t="shared" si="84"/>
        <v>0</v>
      </c>
      <c r="V264" s="176">
        <f>IFERROR((D264-monthly_reporting_2021!D49)/D264, )</f>
        <v>1</v>
      </c>
      <c r="W264" s="177">
        <f>IFERROR((E264-monthly_reporting_2021!E49)/E264, )</f>
        <v>1</v>
      </c>
      <c r="X264" s="10"/>
    </row>
    <row r="265" spans="1:26" ht="14" outlineLevel="1" x14ac:dyDescent="0.2">
      <c r="A265" s="7"/>
      <c r="B265" s="110">
        <v>45739</v>
      </c>
      <c r="C265" s="161" t="s">
        <v>107</v>
      </c>
      <c r="D265" s="149">
        <v>8096.74</v>
      </c>
      <c r="E265" s="150">
        <v>23</v>
      </c>
      <c r="F265" s="150">
        <v>25</v>
      </c>
      <c r="G265" s="151">
        <f t="shared" si="0"/>
        <v>0.92</v>
      </c>
      <c r="H265" s="152">
        <f t="shared" si="1"/>
        <v>352.03217391304349</v>
      </c>
      <c r="I265" s="294">
        <f t="shared" si="2"/>
        <v>382.64366729678636</v>
      </c>
      <c r="J265" s="375">
        <v>508.84</v>
      </c>
      <c r="K265" s="150">
        <v>99126</v>
      </c>
      <c r="L265" s="150">
        <v>5</v>
      </c>
      <c r="M265" s="155">
        <v>900.33</v>
      </c>
      <c r="N265" s="156">
        <f t="shared" si="80"/>
        <v>0.56517054857663296</v>
      </c>
      <c r="O265" s="157">
        <f t="shared" si="4"/>
        <v>1.7693774074365225</v>
      </c>
      <c r="P265" s="156">
        <f t="shared" si="5"/>
        <v>6.2845046277884675E-2</v>
      </c>
      <c r="Q265" s="153">
        <f t="shared" si="6"/>
        <v>0.11119660505339186</v>
      </c>
      <c r="R265" s="158">
        <f t="shared" ref="R265:R281" si="85">D265-M265</f>
        <v>7196.41</v>
      </c>
      <c r="S265" s="159">
        <f t="shared" si="8"/>
        <v>101.768</v>
      </c>
      <c r="T265" s="160"/>
      <c r="U265" s="160"/>
      <c r="V265" s="160"/>
      <c r="W265" s="160"/>
      <c r="X265" s="1"/>
    </row>
    <row r="266" spans="1:26" ht="14" outlineLevel="1" x14ac:dyDescent="0.2">
      <c r="A266" s="7"/>
      <c r="B266" s="110"/>
      <c r="C266" s="161" t="s">
        <v>108</v>
      </c>
      <c r="D266" s="205">
        <v>9235.01</v>
      </c>
      <c r="E266" s="150">
        <v>47</v>
      </c>
      <c r="F266" s="150">
        <v>46</v>
      </c>
      <c r="G266" s="151">
        <f t="shared" si="0"/>
        <v>1.0217391304347827</v>
      </c>
      <c r="H266" s="152">
        <f t="shared" si="1"/>
        <v>196.48957446808512</v>
      </c>
      <c r="I266" s="294">
        <f t="shared" si="2"/>
        <v>192.30894522408329</v>
      </c>
      <c r="J266" s="205">
        <v>217.32</v>
      </c>
      <c r="K266" s="150">
        <v>91243</v>
      </c>
      <c r="L266" s="150">
        <v>7</v>
      </c>
      <c r="M266" s="200">
        <v>1471.02</v>
      </c>
      <c r="N266" s="156">
        <f t="shared" si="80"/>
        <v>0.14773422523147203</v>
      </c>
      <c r="O266" s="157">
        <f t="shared" si="4"/>
        <v>6.7689122032026505</v>
      </c>
      <c r="P266" s="156">
        <f t="shared" si="5"/>
        <v>2.3532188920206906E-2</v>
      </c>
      <c r="Q266" s="153">
        <f t="shared" si="6"/>
        <v>0.15928732075005875</v>
      </c>
      <c r="R266" s="309">
        <f t="shared" si="85"/>
        <v>7763.99</v>
      </c>
      <c r="S266" s="159">
        <f t="shared" si="8"/>
        <v>31.045714285714286</v>
      </c>
      <c r="T266" s="160"/>
      <c r="U266" s="160"/>
      <c r="V266" s="160"/>
      <c r="W266" s="160"/>
      <c r="X266" s="1"/>
    </row>
    <row r="267" spans="1:26" ht="14" outlineLevel="1" x14ac:dyDescent="0.2">
      <c r="A267" s="7"/>
      <c r="B267" s="110"/>
      <c r="C267" s="161" t="s">
        <v>109</v>
      </c>
      <c r="D267" s="341">
        <v>139.9</v>
      </c>
      <c r="E267" s="150">
        <v>2</v>
      </c>
      <c r="F267" s="150">
        <v>1</v>
      </c>
      <c r="G267" s="151">
        <f t="shared" si="0"/>
        <v>2</v>
      </c>
      <c r="H267" s="152">
        <f t="shared" si="1"/>
        <v>69.95</v>
      </c>
      <c r="I267" s="294">
        <f t="shared" si="2"/>
        <v>34.975000000000001</v>
      </c>
      <c r="J267" s="341">
        <v>0</v>
      </c>
      <c r="K267" s="150">
        <v>0</v>
      </c>
      <c r="L267" s="150">
        <v>0</v>
      </c>
      <c r="M267" s="342">
        <v>0</v>
      </c>
      <c r="N267" s="156" t="e">
        <f>(J267/M267)</f>
        <v>#DIV/0!</v>
      </c>
      <c r="O267" s="157" t="e">
        <f t="shared" si="4"/>
        <v>#DIV/0!</v>
      </c>
      <c r="P267" s="156">
        <f t="shared" si="5"/>
        <v>0</v>
      </c>
      <c r="Q267" s="153">
        <f t="shared" si="6"/>
        <v>0</v>
      </c>
      <c r="R267" s="343">
        <f t="shared" si="85"/>
        <v>139.9</v>
      </c>
      <c r="S267" s="159" t="e">
        <f t="shared" si="8"/>
        <v>#DIV/0!</v>
      </c>
      <c r="T267" s="160"/>
      <c r="U267" s="160"/>
      <c r="V267" s="160"/>
      <c r="W267" s="160"/>
      <c r="X267" s="1"/>
    </row>
    <row r="268" spans="1:26" ht="14" outlineLevel="1" x14ac:dyDescent="0.2">
      <c r="A268" s="7"/>
      <c r="B268" s="110"/>
      <c r="C268" s="161" t="s">
        <v>33</v>
      </c>
      <c r="D268" s="341">
        <v>530.54999999999995</v>
      </c>
      <c r="E268" s="150">
        <v>9</v>
      </c>
      <c r="F268" s="150">
        <v>6</v>
      </c>
      <c r="G268" s="151">
        <f t="shared" ref="G268:G288" si="86">E268/F268</f>
        <v>1.5</v>
      </c>
      <c r="H268" s="152">
        <f t="shared" ref="H268:H288" si="87">D268/E268</f>
        <v>58.949999999999996</v>
      </c>
      <c r="I268" s="294">
        <f t="shared" ref="I268:I288" si="88">H268/G268</f>
        <v>39.299999999999997</v>
      </c>
      <c r="J268" s="341">
        <v>88.02</v>
      </c>
      <c r="K268" s="150">
        <v>7631</v>
      </c>
      <c r="L268" s="150">
        <v>2</v>
      </c>
      <c r="M268" s="342">
        <v>119.9</v>
      </c>
      <c r="N268" s="156">
        <f t="shared" ref="N268:N289" si="89">J268/M268</f>
        <v>0.73411175979983312</v>
      </c>
      <c r="O268" s="157">
        <f t="shared" ref="O268:O289" si="90">M268/J268</f>
        <v>1.3621904112701659</v>
      </c>
      <c r="P268" s="156">
        <f t="shared" ref="P268:P289" si="91">J268/D268</f>
        <v>0.16590330788804072</v>
      </c>
      <c r="Q268" s="153">
        <f t="shared" ref="Q268:Q289" si="92">M268/D268</f>
        <v>0.22599189520309115</v>
      </c>
      <c r="R268" s="343">
        <f t="shared" si="85"/>
        <v>410.65</v>
      </c>
      <c r="S268" s="159">
        <f t="shared" ref="S268:S289" si="93">J268/L268</f>
        <v>44.01</v>
      </c>
      <c r="T268" s="160"/>
      <c r="U268" s="160"/>
      <c r="V268" s="160"/>
      <c r="W268" s="160"/>
      <c r="X268" s="1"/>
    </row>
    <row r="269" spans="1:26" ht="14" outlineLevel="1" x14ac:dyDescent="0.2">
      <c r="A269" s="7"/>
      <c r="B269" s="110"/>
      <c r="C269" s="161" t="s">
        <v>37</v>
      </c>
      <c r="D269" s="344">
        <v>456</v>
      </c>
      <c r="E269" s="150">
        <v>12</v>
      </c>
      <c r="F269" s="150">
        <v>8</v>
      </c>
      <c r="G269" s="151">
        <f t="shared" si="86"/>
        <v>1.5</v>
      </c>
      <c r="H269" s="152">
        <f t="shared" si="87"/>
        <v>38</v>
      </c>
      <c r="I269" s="294">
        <f t="shared" si="88"/>
        <v>25.333333333333332</v>
      </c>
      <c r="J269" s="344">
        <v>0</v>
      </c>
      <c r="K269" s="150">
        <v>0</v>
      </c>
      <c r="L269" s="150">
        <v>0</v>
      </c>
      <c r="M269" s="344">
        <v>0</v>
      </c>
      <c r="N269" s="156" t="e">
        <f t="shared" si="89"/>
        <v>#DIV/0!</v>
      </c>
      <c r="O269" s="157" t="e">
        <f t="shared" si="90"/>
        <v>#DIV/0!</v>
      </c>
      <c r="P269" s="156">
        <f t="shared" si="91"/>
        <v>0</v>
      </c>
      <c r="Q269" s="153">
        <f t="shared" si="92"/>
        <v>0</v>
      </c>
      <c r="R269" s="343">
        <f t="shared" si="85"/>
        <v>456</v>
      </c>
      <c r="S269" s="159" t="e">
        <f t="shared" si="93"/>
        <v>#DIV/0!</v>
      </c>
      <c r="T269" s="160"/>
      <c r="U269" s="160"/>
      <c r="V269" s="160"/>
      <c r="W269" s="160"/>
      <c r="X269" s="1"/>
    </row>
    <row r="270" spans="1:26" ht="14" outlineLevel="1" x14ac:dyDescent="0.2">
      <c r="A270" s="7"/>
      <c r="B270" s="110"/>
      <c r="C270" s="161" t="s">
        <v>110</v>
      </c>
      <c r="D270" s="345">
        <v>-64.95</v>
      </c>
      <c r="E270" s="150">
        <v>-1</v>
      </c>
      <c r="F270" s="150">
        <v>1</v>
      </c>
      <c r="G270" s="151">
        <f t="shared" si="86"/>
        <v>-1</v>
      </c>
      <c r="H270" s="152">
        <f t="shared" si="87"/>
        <v>64.95</v>
      </c>
      <c r="I270" s="294">
        <f t="shared" si="88"/>
        <v>-64.95</v>
      </c>
      <c r="J270" s="345">
        <v>3.3</v>
      </c>
      <c r="K270" s="150">
        <v>128</v>
      </c>
      <c r="L270" s="150">
        <v>0</v>
      </c>
      <c r="M270" s="346">
        <v>0</v>
      </c>
      <c r="N270" s="156" t="e">
        <f t="shared" si="89"/>
        <v>#DIV/0!</v>
      </c>
      <c r="O270" s="157">
        <f t="shared" si="90"/>
        <v>0</v>
      </c>
      <c r="P270" s="156">
        <f t="shared" si="91"/>
        <v>-5.0808314087759814E-2</v>
      </c>
      <c r="Q270" s="153">
        <f t="shared" si="92"/>
        <v>0</v>
      </c>
      <c r="R270" s="347">
        <f t="shared" si="85"/>
        <v>-64.95</v>
      </c>
      <c r="S270" s="159" t="e">
        <f t="shared" si="93"/>
        <v>#DIV/0!</v>
      </c>
      <c r="T270" s="160"/>
      <c r="U270" s="160"/>
      <c r="V270" s="160"/>
      <c r="W270" s="160"/>
      <c r="X270" s="1"/>
    </row>
    <row r="271" spans="1:26" ht="14" outlineLevel="1" x14ac:dyDescent="0.2">
      <c r="A271" s="7"/>
      <c r="B271" s="110"/>
      <c r="C271" s="161" t="s">
        <v>35</v>
      </c>
      <c r="D271" s="341">
        <v>419.7</v>
      </c>
      <c r="E271" s="150">
        <v>6</v>
      </c>
      <c r="F271" s="150">
        <v>6</v>
      </c>
      <c r="G271" s="151">
        <f t="shared" si="86"/>
        <v>1</v>
      </c>
      <c r="H271" s="152">
        <f t="shared" si="87"/>
        <v>69.95</v>
      </c>
      <c r="I271" s="294">
        <f t="shared" si="88"/>
        <v>69.95</v>
      </c>
      <c r="J271" s="341">
        <v>38.65</v>
      </c>
      <c r="K271" s="150">
        <v>4191</v>
      </c>
      <c r="L271" s="150">
        <v>3</v>
      </c>
      <c r="M271" s="342">
        <v>209.85</v>
      </c>
      <c r="N271" s="156">
        <f t="shared" si="89"/>
        <v>0.1841791756016202</v>
      </c>
      <c r="O271" s="157">
        <f t="shared" si="90"/>
        <v>5.4294954721862876</v>
      </c>
      <c r="P271" s="156">
        <f t="shared" si="91"/>
        <v>9.2089587800810099E-2</v>
      </c>
      <c r="Q271" s="153">
        <f t="shared" si="92"/>
        <v>0.5</v>
      </c>
      <c r="R271" s="343">
        <f t="shared" si="85"/>
        <v>209.85</v>
      </c>
      <c r="S271" s="159">
        <f t="shared" si="93"/>
        <v>12.883333333333333</v>
      </c>
      <c r="T271" s="160"/>
      <c r="U271" s="160"/>
      <c r="V271" s="160"/>
      <c r="W271" s="160"/>
      <c r="X271" s="1"/>
    </row>
    <row r="272" spans="1:26" ht="14" outlineLevel="1" x14ac:dyDescent="0.2">
      <c r="A272" s="7"/>
      <c r="B272" s="348" t="s">
        <v>111</v>
      </c>
      <c r="C272" s="161" t="s">
        <v>112</v>
      </c>
      <c r="D272" s="349">
        <v>21.59</v>
      </c>
      <c r="E272" s="150">
        <v>4</v>
      </c>
      <c r="F272" s="150">
        <v>4</v>
      </c>
      <c r="G272" s="151">
        <f t="shared" si="86"/>
        <v>1</v>
      </c>
      <c r="H272" s="152">
        <f t="shared" si="87"/>
        <v>5.3975</v>
      </c>
      <c r="I272" s="294">
        <f t="shared" si="88"/>
        <v>5.3975</v>
      </c>
      <c r="J272" s="349">
        <v>119.39</v>
      </c>
      <c r="K272" s="150">
        <v>10084</v>
      </c>
      <c r="L272" s="150">
        <v>4</v>
      </c>
      <c r="M272" s="350">
        <v>86.24</v>
      </c>
      <c r="N272" s="156">
        <f t="shared" si="89"/>
        <v>1.3843923933209648</v>
      </c>
      <c r="O272" s="157">
        <f t="shared" si="90"/>
        <v>0.72233855431778204</v>
      </c>
      <c r="P272" s="156">
        <f t="shared" si="91"/>
        <v>5.5298749421028255</v>
      </c>
      <c r="Q272" s="153">
        <f t="shared" si="92"/>
        <v>3.9944418712366834</v>
      </c>
      <c r="R272" s="351">
        <f t="shared" si="85"/>
        <v>-64.649999999999991</v>
      </c>
      <c r="S272" s="159">
        <f t="shared" si="93"/>
        <v>29.8475</v>
      </c>
      <c r="T272" s="160"/>
      <c r="U272" s="160"/>
      <c r="V272" s="160"/>
      <c r="W272" s="160"/>
      <c r="X272" s="1"/>
    </row>
    <row r="273" spans="1:26" ht="14" outlineLevel="1" x14ac:dyDescent="0.2">
      <c r="A273" s="7"/>
      <c r="B273" s="110"/>
      <c r="C273" s="161" t="s">
        <v>113</v>
      </c>
      <c r="D273" s="352">
        <v>359.89</v>
      </c>
      <c r="E273" s="150">
        <v>3</v>
      </c>
      <c r="F273" s="150">
        <v>3</v>
      </c>
      <c r="G273" s="151">
        <f t="shared" si="86"/>
        <v>1</v>
      </c>
      <c r="H273" s="152">
        <f t="shared" si="87"/>
        <v>119.96333333333332</v>
      </c>
      <c r="I273" s="294">
        <f t="shared" si="88"/>
        <v>119.96333333333332</v>
      </c>
      <c r="J273" s="352">
        <v>0</v>
      </c>
      <c r="K273" s="150">
        <v>0</v>
      </c>
      <c r="L273" s="150">
        <v>0</v>
      </c>
      <c r="M273" s="353">
        <v>0</v>
      </c>
      <c r="N273" s="156" t="e">
        <f t="shared" si="89"/>
        <v>#DIV/0!</v>
      </c>
      <c r="O273" s="157" t="e">
        <f t="shared" si="90"/>
        <v>#DIV/0!</v>
      </c>
      <c r="P273" s="156">
        <f t="shared" si="91"/>
        <v>0</v>
      </c>
      <c r="Q273" s="153">
        <f t="shared" si="92"/>
        <v>0</v>
      </c>
      <c r="R273" s="354">
        <f t="shared" si="85"/>
        <v>359.89</v>
      </c>
      <c r="S273" s="159" t="e">
        <f t="shared" si="93"/>
        <v>#DIV/0!</v>
      </c>
      <c r="T273" s="160"/>
      <c r="U273" s="160"/>
      <c r="V273" s="160"/>
      <c r="W273" s="160"/>
      <c r="X273" s="1"/>
    </row>
    <row r="274" spans="1:26" ht="14" outlineLevel="1" x14ac:dyDescent="0.2">
      <c r="A274" s="7"/>
      <c r="B274" s="110"/>
      <c r="C274" s="161" t="s">
        <v>38</v>
      </c>
      <c r="D274" s="355">
        <v>1327.09</v>
      </c>
      <c r="E274" s="150">
        <v>27</v>
      </c>
      <c r="F274" s="150">
        <v>13</v>
      </c>
      <c r="G274" s="151">
        <f t="shared" si="86"/>
        <v>2.0769230769230771</v>
      </c>
      <c r="H274" s="152">
        <f t="shared" si="87"/>
        <v>49.151481481481476</v>
      </c>
      <c r="I274" s="294">
        <f t="shared" si="88"/>
        <v>23.665528120713301</v>
      </c>
      <c r="J274" s="355">
        <v>0</v>
      </c>
      <c r="K274" s="150">
        <v>0</v>
      </c>
      <c r="L274" s="150">
        <v>0</v>
      </c>
      <c r="M274" s="356">
        <v>0</v>
      </c>
      <c r="N274" s="156" t="e">
        <f t="shared" si="89"/>
        <v>#DIV/0!</v>
      </c>
      <c r="O274" s="157" t="e">
        <f t="shared" si="90"/>
        <v>#DIV/0!</v>
      </c>
      <c r="P274" s="156">
        <f t="shared" si="91"/>
        <v>0</v>
      </c>
      <c r="Q274" s="153">
        <f t="shared" si="92"/>
        <v>0</v>
      </c>
      <c r="R274" s="357">
        <f t="shared" si="85"/>
        <v>1327.09</v>
      </c>
      <c r="S274" s="159" t="e">
        <f t="shared" si="93"/>
        <v>#DIV/0!</v>
      </c>
      <c r="T274" s="160"/>
      <c r="U274" s="160"/>
      <c r="V274" s="160"/>
      <c r="W274" s="160"/>
      <c r="X274" s="1"/>
    </row>
    <row r="275" spans="1:26" ht="14" outlineLevel="1" x14ac:dyDescent="0.2">
      <c r="A275" s="7"/>
      <c r="B275" s="110"/>
      <c r="C275" s="161" t="s">
        <v>36</v>
      </c>
      <c r="D275" s="206">
        <v>66.989999999999995</v>
      </c>
      <c r="E275" s="150">
        <v>1</v>
      </c>
      <c r="F275" s="150">
        <v>1</v>
      </c>
      <c r="G275" s="151">
        <f t="shared" si="86"/>
        <v>1</v>
      </c>
      <c r="H275" s="152">
        <f t="shared" si="87"/>
        <v>66.989999999999995</v>
      </c>
      <c r="I275" s="294">
        <f t="shared" si="88"/>
        <v>66.989999999999995</v>
      </c>
      <c r="J275" s="206">
        <v>0</v>
      </c>
      <c r="K275" s="150">
        <v>0</v>
      </c>
      <c r="L275" s="150">
        <v>0</v>
      </c>
      <c r="M275" s="207">
        <v>0</v>
      </c>
      <c r="N275" s="156" t="e">
        <f t="shared" si="89"/>
        <v>#DIV/0!</v>
      </c>
      <c r="O275" s="157" t="e">
        <f t="shared" si="90"/>
        <v>#DIV/0!</v>
      </c>
      <c r="P275" s="156">
        <f t="shared" si="91"/>
        <v>0</v>
      </c>
      <c r="Q275" s="153">
        <f t="shared" si="92"/>
        <v>0</v>
      </c>
      <c r="R275" s="358">
        <f t="shared" si="85"/>
        <v>66.989999999999995</v>
      </c>
      <c r="S275" s="159" t="e">
        <f t="shared" si="93"/>
        <v>#DIV/0!</v>
      </c>
      <c r="T275" s="160"/>
      <c r="U275" s="160"/>
      <c r="V275" s="160"/>
      <c r="W275" s="160"/>
      <c r="X275" s="1"/>
    </row>
    <row r="276" spans="1:26" ht="14" outlineLevel="1" x14ac:dyDescent="0.2">
      <c r="A276" s="7"/>
      <c r="B276" s="110"/>
      <c r="C276" s="161" t="s">
        <v>114</v>
      </c>
      <c r="D276" s="341">
        <v>159.91999999999999</v>
      </c>
      <c r="E276" s="150">
        <v>8</v>
      </c>
      <c r="F276" s="150">
        <v>6</v>
      </c>
      <c r="G276" s="151">
        <f t="shared" si="86"/>
        <v>1.3333333333333333</v>
      </c>
      <c r="H276" s="152">
        <f t="shared" si="87"/>
        <v>19.989999999999998</v>
      </c>
      <c r="I276" s="294">
        <f t="shared" si="88"/>
        <v>14.9925</v>
      </c>
      <c r="J276" s="341">
        <v>3</v>
      </c>
      <c r="K276" s="150">
        <v>10792</v>
      </c>
      <c r="L276" s="150">
        <v>1</v>
      </c>
      <c r="M276" s="342">
        <v>19.989999999999998</v>
      </c>
      <c r="N276" s="156">
        <f t="shared" si="89"/>
        <v>0.15007503751875939</v>
      </c>
      <c r="O276" s="157">
        <f t="shared" si="90"/>
        <v>6.6633333333333331</v>
      </c>
      <c r="P276" s="156">
        <f t="shared" si="91"/>
        <v>1.8759379689844924E-2</v>
      </c>
      <c r="Q276" s="153">
        <f t="shared" si="92"/>
        <v>0.125</v>
      </c>
      <c r="R276" s="343">
        <f t="shared" si="85"/>
        <v>139.92999999999998</v>
      </c>
      <c r="S276" s="159">
        <f t="shared" si="93"/>
        <v>3</v>
      </c>
      <c r="T276" s="160"/>
      <c r="U276" s="160"/>
      <c r="V276" s="160"/>
      <c r="W276" s="160"/>
      <c r="X276" s="1"/>
    </row>
    <row r="277" spans="1:26" ht="14" outlineLevel="1" x14ac:dyDescent="0.2">
      <c r="A277" s="7"/>
      <c r="B277" s="110"/>
      <c r="C277" s="161" t="s">
        <v>115</v>
      </c>
      <c r="D277" s="208">
        <v>344</v>
      </c>
      <c r="E277" s="150">
        <v>2</v>
      </c>
      <c r="F277" s="150">
        <v>2</v>
      </c>
      <c r="G277" s="151">
        <f t="shared" si="86"/>
        <v>1</v>
      </c>
      <c r="H277" s="152">
        <f t="shared" si="87"/>
        <v>172</v>
      </c>
      <c r="I277" s="294">
        <f t="shared" si="88"/>
        <v>172</v>
      </c>
      <c r="J277" s="208">
        <v>8.25</v>
      </c>
      <c r="K277" s="150">
        <v>18913</v>
      </c>
      <c r="L277" s="150">
        <v>0</v>
      </c>
      <c r="M277" s="209">
        <v>0</v>
      </c>
      <c r="N277" s="156" t="e">
        <f t="shared" si="89"/>
        <v>#DIV/0!</v>
      </c>
      <c r="O277" s="157">
        <f t="shared" si="90"/>
        <v>0</v>
      </c>
      <c r="P277" s="156">
        <f t="shared" si="91"/>
        <v>2.3982558139534885E-2</v>
      </c>
      <c r="Q277" s="153">
        <f t="shared" si="92"/>
        <v>0</v>
      </c>
      <c r="R277" s="310">
        <f t="shared" si="85"/>
        <v>344</v>
      </c>
      <c r="S277" s="159" t="e">
        <f t="shared" si="93"/>
        <v>#DIV/0!</v>
      </c>
      <c r="T277" s="160"/>
      <c r="U277" s="160"/>
      <c r="V277" s="160"/>
      <c r="W277" s="160"/>
      <c r="X277" s="1"/>
    </row>
    <row r="278" spans="1:26" ht="14" outlineLevel="1" x14ac:dyDescent="0.2">
      <c r="A278" s="7"/>
      <c r="B278" s="110"/>
      <c r="C278" s="161" t="s">
        <v>45</v>
      </c>
      <c r="D278" s="311">
        <v>50.96</v>
      </c>
      <c r="E278" s="150">
        <v>1</v>
      </c>
      <c r="F278" s="150">
        <v>1</v>
      </c>
      <c r="G278" s="151">
        <f t="shared" si="86"/>
        <v>1</v>
      </c>
      <c r="H278" s="152">
        <f t="shared" si="87"/>
        <v>50.96</v>
      </c>
      <c r="I278" s="294">
        <f t="shared" si="88"/>
        <v>50.96</v>
      </c>
      <c r="J278" s="311">
        <v>26.57</v>
      </c>
      <c r="K278" s="150">
        <v>7414</v>
      </c>
      <c r="L278" s="150">
        <v>0</v>
      </c>
      <c r="M278" s="312">
        <v>0</v>
      </c>
      <c r="N278" s="156" t="e">
        <f t="shared" si="89"/>
        <v>#DIV/0!</v>
      </c>
      <c r="O278" s="157">
        <f t="shared" si="90"/>
        <v>0</v>
      </c>
      <c r="P278" s="156">
        <f t="shared" si="91"/>
        <v>0.52138932496075352</v>
      </c>
      <c r="Q278" s="153">
        <f t="shared" si="92"/>
        <v>0</v>
      </c>
      <c r="R278" s="313">
        <f t="shared" si="85"/>
        <v>50.96</v>
      </c>
      <c r="S278" s="159" t="e">
        <f t="shared" si="93"/>
        <v>#DIV/0!</v>
      </c>
      <c r="T278" s="160"/>
      <c r="U278" s="160"/>
      <c r="V278" s="160"/>
      <c r="W278" s="160"/>
      <c r="X278" s="1"/>
    </row>
    <row r="279" spans="1:26" ht="14" outlineLevel="1" x14ac:dyDescent="0.2">
      <c r="A279" s="121"/>
      <c r="B279" s="110"/>
      <c r="C279" s="83" t="s">
        <v>116</v>
      </c>
      <c r="D279" s="149">
        <v>79.8</v>
      </c>
      <c r="E279" s="150">
        <v>4</v>
      </c>
      <c r="F279" s="150">
        <v>3</v>
      </c>
      <c r="G279" s="57">
        <f t="shared" si="86"/>
        <v>1.3333333333333333</v>
      </c>
      <c r="H279" s="58">
        <f t="shared" si="87"/>
        <v>19.95</v>
      </c>
      <c r="I279" s="272">
        <f t="shared" si="88"/>
        <v>14.9625</v>
      </c>
      <c r="J279" s="149">
        <v>0</v>
      </c>
      <c r="K279" s="150">
        <v>0</v>
      </c>
      <c r="L279" s="150">
        <v>0</v>
      </c>
      <c r="M279" s="155">
        <v>0</v>
      </c>
      <c r="N279" s="61" t="e">
        <f t="shared" si="89"/>
        <v>#DIV/0!</v>
      </c>
      <c r="O279" s="62" t="e">
        <f t="shared" si="90"/>
        <v>#DIV/0!</v>
      </c>
      <c r="P279" s="61">
        <f t="shared" si="91"/>
        <v>0</v>
      </c>
      <c r="Q279" s="59">
        <f t="shared" si="92"/>
        <v>0</v>
      </c>
      <c r="R279" s="63">
        <f t="shared" si="85"/>
        <v>79.8</v>
      </c>
      <c r="S279" s="64" t="e">
        <f t="shared" si="93"/>
        <v>#DIV/0!</v>
      </c>
      <c r="T279" s="84"/>
      <c r="U279" s="84"/>
      <c r="V279" s="84"/>
      <c r="W279" s="85"/>
      <c r="X279" s="86"/>
    </row>
    <row r="280" spans="1:26" ht="14" outlineLevel="1" x14ac:dyDescent="0.2">
      <c r="A280" s="52"/>
      <c r="B280" s="53"/>
      <c r="C280" s="54" t="s">
        <v>117</v>
      </c>
      <c r="D280" s="87">
        <v>203.16</v>
      </c>
      <c r="E280" s="56">
        <v>6</v>
      </c>
      <c r="F280" s="56">
        <v>7</v>
      </c>
      <c r="G280" s="57">
        <f t="shared" si="86"/>
        <v>0.8571428571428571</v>
      </c>
      <c r="H280" s="58">
        <f t="shared" si="87"/>
        <v>33.86</v>
      </c>
      <c r="I280" s="272">
        <f t="shared" si="88"/>
        <v>39.503333333333337</v>
      </c>
      <c r="J280" s="87">
        <v>65.790000000000006</v>
      </c>
      <c r="K280" s="56">
        <v>21355</v>
      </c>
      <c r="L280" s="56">
        <v>3</v>
      </c>
      <c r="M280" s="88">
        <v>102.48</v>
      </c>
      <c r="N280" s="61">
        <f t="shared" si="89"/>
        <v>0.64197892271662771</v>
      </c>
      <c r="O280" s="62">
        <f t="shared" si="90"/>
        <v>1.5576835385316916</v>
      </c>
      <c r="P280" s="61">
        <f t="shared" si="91"/>
        <v>0.32383343177790908</v>
      </c>
      <c r="Q280" s="59">
        <f t="shared" si="92"/>
        <v>0.50443000590667453</v>
      </c>
      <c r="R280" s="63">
        <f t="shared" si="85"/>
        <v>100.67999999999999</v>
      </c>
      <c r="S280" s="64">
        <f t="shared" si="93"/>
        <v>21.930000000000003</v>
      </c>
      <c r="T280" s="65"/>
      <c r="U280" s="65"/>
      <c r="V280" s="65"/>
      <c r="W280" s="65"/>
      <c r="X280" s="66"/>
      <c r="Y280" s="67"/>
      <c r="Z280" s="67"/>
    </row>
    <row r="281" spans="1:26" ht="14" outlineLevel="1" x14ac:dyDescent="0.2">
      <c r="A281" s="7" t="str">
        <f t="shared" ref="A281:A282" si="94">IFERROR(IF(B281&gt;0,MONTH(B281)&amp;"-"&amp;YEAR(B281),B281),)</f>
        <v>3-2025</v>
      </c>
      <c r="B281" s="110">
        <v>45745</v>
      </c>
      <c r="C281" s="161" t="s">
        <v>39</v>
      </c>
      <c r="D281" s="162">
        <v>0</v>
      </c>
      <c r="E281" s="150">
        <v>0</v>
      </c>
      <c r="F281" s="150">
        <v>0</v>
      </c>
      <c r="G281" s="151" t="e">
        <f t="shared" si="86"/>
        <v>#DIV/0!</v>
      </c>
      <c r="H281" s="152" t="e">
        <f t="shared" si="87"/>
        <v>#DIV/0!</v>
      </c>
      <c r="I281" s="294" t="e">
        <f t="shared" si="88"/>
        <v>#DIV/0!</v>
      </c>
      <c r="J281" s="162">
        <v>9.27</v>
      </c>
      <c r="K281" s="150">
        <v>5256</v>
      </c>
      <c r="L281" s="150">
        <v>0</v>
      </c>
      <c r="M281" s="163">
        <v>0</v>
      </c>
      <c r="N281" s="156" t="e">
        <f t="shared" si="89"/>
        <v>#DIV/0!</v>
      </c>
      <c r="O281" s="157">
        <f t="shared" si="90"/>
        <v>0</v>
      </c>
      <c r="P281" s="156" t="e">
        <f t="shared" si="91"/>
        <v>#DIV/0!</v>
      </c>
      <c r="Q281" s="153" t="e">
        <f t="shared" si="92"/>
        <v>#DIV/0!</v>
      </c>
      <c r="R281" s="158">
        <f t="shared" si="85"/>
        <v>0</v>
      </c>
      <c r="S281" s="159" t="e">
        <f t="shared" si="93"/>
        <v>#DIV/0!</v>
      </c>
      <c r="T281" s="160"/>
      <c r="U281" s="160"/>
      <c r="V281" s="160"/>
      <c r="W281" s="160"/>
      <c r="X281" s="1"/>
    </row>
    <row r="282" spans="1:26" ht="14" x14ac:dyDescent="0.2">
      <c r="A282" s="7">
        <f t="shared" si="94"/>
        <v>0</v>
      </c>
      <c r="B282" s="38" t="s">
        <v>44</v>
      </c>
      <c r="C282" s="39"/>
      <c r="D282" s="40">
        <f t="shared" ref="D282:F282" si="95">SUM(D265:D281)</f>
        <v>21426.35</v>
      </c>
      <c r="E282" s="41">
        <f t="shared" si="95"/>
        <v>154</v>
      </c>
      <c r="F282" s="41">
        <f t="shared" si="95"/>
        <v>133</v>
      </c>
      <c r="G282" s="42">
        <f t="shared" si="86"/>
        <v>1.1578947368421053</v>
      </c>
      <c r="H282" s="43">
        <f t="shared" si="87"/>
        <v>139.13214285714284</v>
      </c>
      <c r="I282" s="340">
        <f t="shared" si="88"/>
        <v>120.1595779220779</v>
      </c>
      <c r="J282" s="40">
        <f t="shared" ref="J282:M282" si="96">SUM(J265:J281)</f>
        <v>1088.3999999999999</v>
      </c>
      <c r="K282" s="41">
        <f t="shared" si="96"/>
        <v>276133</v>
      </c>
      <c r="L282" s="41">
        <f t="shared" si="96"/>
        <v>25</v>
      </c>
      <c r="M282" s="45">
        <f t="shared" si="96"/>
        <v>2909.8099999999995</v>
      </c>
      <c r="N282" s="46">
        <f t="shared" si="89"/>
        <v>0.37404504074149175</v>
      </c>
      <c r="O282" s="47">
        <f t="shared" si="90"/>
        <v>2.6734748254318266</v>
      </c>
      <c r="P282" s="46">
        <f t="shared" si="91"/>
        <v>5.0797265983240261E-2</v>
      </c>
      <c r="Q282" s="44">
        <f t="shared" si="92"/>
        <v>0.13580521180695732</v>
      </c>
      <c r="R282" s="112">
        <f>SUM(R265:R281)</f>
        <v>18516.54</v>
      </c>
      <c r="S282" s="49">
        <f t="shared" si="93"/>
        <v>43.535999999999994</v>
      </c>
      <c r="T282" s="50">
        <f t="shared" ref="T282:U282" si="97">IFERROR((D282-D264)/D282,)</f>
        <v>0.54579338058045335</v>
      </c>
      <c r="U282" s="50">
        <f t="shared" si="97"/>
        <v>0.34415584415584416</v>
      </c>
      <c r="V282" s="51">
        <f>IFERROR((D282-monthly_reporting_2021!D55)/D282, )</f>
        <v>1</v>
      </c>
      <c r="W282" s="51">
        <f>IFERROR((E282-monthly_reporting_2021!E55)/E282, )</f>
        <v>1</v>
      </c>
      <c r="X282" s="10"/>
    </row>
    <row r="283" spans="1:26" ht="14" hidden="1" outlineLevel="1" x14ac:dyDescent="0.2">
      <c r="A283" s="7"/>
      <c r="B283" s="110"/>
      <c r="C283" s="161" t="s">
        <v>32</v>
      </c>
      <c r="D283" s="149"/>
      <c r="E283" s="150"/>
      <c r="F283" s="150"/>
      <c r="G283" s="151" t="e">
        <f t="shared" si="86"/>
        <v>#DIV/0!</v>
      </c>
      <c r="H283" s="152" t="e">
        <f t="shared" si="87"/>
        <v>#DIV/0!</v>
      </c>
      <c r="I283" s="152" t="e">
        <f t="shared" si="88"/>
        <v>#DIV/0!</v>
      </c>
      <c r="J283" s="199"/>
      <c r="K283" s="150"/>
      <c r="L283" s="150"/>
      <c r="M283" s="200"/>
      <c r="N283" s="156" t="e">
        <f t="shared" si="89"/>
        <v>#DIV/0!</v>
      </c>
      <c r="O283" s="157" t="e">
        <f t="shared" si="90"/>
        <v>#DIV/0!</v>
      </c>
      <c r="P283" s="156" t="e">
        <f t="shared" si="91"/>
        <v>#DIV/0!</v>
      </c>
      <c r="Q283" s="201" t="e">
        <f t="shared" si="92"/>
        <v>#DIV/0!</v>
      </c>
      <c r="R283" s="202"/>
      <c r="S283" s="203" t="e">
        <f t="shared" si="93"/>
        <v>#DIV/0!</v>
      </c>
      <c r="T283" s="160"/>
      <c r="U283" s="160"/>
      <c r="V283" s="160"/>
      <c r="W283" s="160"/>
      <c r="X283" s="1"/>
    </row>
    <row r="284" spans="1:26" ht="14" hidden="1" outlineLevel="1" x14ac:dyDescent="0.2">
      <c r="A284" s="204"/>
      <c r="B284" s="110"/>
      <c r="C284" s="161" t="s">
        <v>33</v>
      </c>
      <c r="D284" s="205"/>
      <c r="E284" s="150"/>
      <c r="F284" s="150"/>
      <c r="G284" s="151" t="e">
        <f t="shared" si="86"/>
        <v>#DIV/0!</v>
      </c>
      <c r="H284" s="152" t="e">
        <f t="shared" si="87"/>
        <v>#DIV/0!</v>
      </c>
      <c r="I284" s="152" t="e">
        <f t="shared" si="88"/>
        <v>#DIV/0!</v>
      </c>
      <c r="J284" s="199"/>
      <c r="K284" s="150"/>
      <c r="L284" s="150"/>
      <c r="M284" s="200"/>
      <c r="N284" s="156" t="e">
        <f t="shared" si="89"/>
        <v>#DIV/0!</v>
      </c>
      <c r="O284" s="157" t="e">
        <f t="shared" si="90"/>
        <v>#DIV/0!</v>
      </c>
      <c r="P284" s="156" t="e">
        <f t="shared" si="91"/>
        <v>#DIV/0!</v>
      </c>
      <c r="Q284" s="201" t="e">
        <f t="shared" si="92"/>
        <v>#DIV/0!</v>
      </c>
      <c r="R284" s="202"/>
      <c r="S284" s="203" t="e">
        <f t="shared" si="93"/>
        <v>#DIV/0!</v>
      </c>
      <c r="T284" s="160"/>
      <c r="U284" s="160"/>
      <c r="V284" s="160"/>
      <c r="W284" s="160"/>
      <c r="X284" s="1"/>
    </row>
    <row r="285" spans="1:26" ht="14" hidden="1" outlineLevel="1" x14ac:dyDescent="0.2">
      <c r="A285" s="204"/>
      <c r="B285" s="110"/>
      <c r="C285" s="161" t="s">
        <v>34</v>
      </c>
      <c r="D285" s="206"/>
      <c r="E285" s="150"/>
      <c r="F285" s="150"/>
      <c r="G285" s="151" t="e">
        <f t="shared" si="86"/>
        <v>#DIV/0!</v>
      </c>
      <c r="H285" s="152" t="e">
        <f t="shared" si="87"/>
        <v>#DIV/0!</v>
      </c>
      <c r="I285" s="152" t="e">
        <f t="shared" si="88"/>
        <v>#DIV/0!</v>
      </c>
      <c r="J285" s="199"/>
      <c r="K285" s="150"/>
      <c r="L285" s="150"/>
      <c r="M285" s="207"/>
      <c r="N285" s="156" t="e">
        <f t="shared" si="89"/>
        <v>#DIV/0!</v>
      </c>
      <c r="O285" s="157" t="e">
        <f t="shared" si="90"/>
        <v>#DIV/0!</v>
      </c>
      <c r="P285" s="156" t="e">
        <f t="shared" si="91"/>
        <v>#DIV/0!</v>
      </c>
      <c r="Q285" s="201" t="e">
        <f t="shared" si="92"/>
        <v>#DIV/0!</v>
      </c>
      <c r="R285" s="202"/>
      <c r="S285" s="203" t="e">
        <f t="shared" si="93"/>
        <v>#DIV/0!</v>
      </c>
      <c r="T285" s="160"/>
      <c r="U285" s="160"/>
      <c r="V285" s="160"/>
      <c r="W285" s="160"/>
      <c r="X285" s="1"/>
    </row>
    <row r="286" spans="1:26" ht="14" hidden="1" outlineLevel="1" x14ac:dyDescent="0.2">
      <c r="A286" s="204"/>
      <c r="B286" s="110"/>
      <c r="C286" s="161" t="s">
        <v>35</v>
      </c>
      <c r="D286" s="208"/>
      <c r="E286" s="150"/>
      <c r="F286" s="150"/>
      <c r="G286" s="151" t="e">
        <f t="shared" si="86"/>
        <v>#DIV/0!</v>
      </c>
      <c r="H286" s="152" t="e">
        <f t="shared" si="87"/>
        <v>#DIV/0!</v>
      </c>
      <c r="I286" s="152" t="e">
        <f t="shared" si="88"/>
        <v>#DIV/0!</v>
      </c>
      <c r="J286" s="199"/>
      <c r="K286" s="150"/>
      <c r="L286" s="150"/>
      <c r="M286" s="209"/>
      <c r="N286" s="156" t="e">
        <f t="shared" si="89"/>
        <v>#DIV/0!</v>
      </c>
      <c r="O286" s="157" t="e">
        <f t="shared" si="90"/>
        <v>#DIV/0!</v>
      </c>
      <c r="P286" s="156" t="e">
        <f t="shared" si="91"/>
        <v>#DIV/0!</v>
      </c>
      <c r="Q286" s="201" t="e">
        <f t="shared" si="92"/>
        <v>#DIV/0!</v>
      </c>
      <c r="R286" s="202"/>
      <c r="S286" s="203" t="e">
        <f t="shared" si="93"/>
        <v>#DIV/0!</v>
      </c>
      <c r="T286" s="160"/>
      <c r="U286" s="160"/>
      <c r="V286" s="160"/>
      <c r="W286" s="160"/>
      <c r="X286" s="1"/>
    </row>
    <row r="287" spans="1:26" ht="14" hidden="1" outlineLevel="1" x14ac:dyDescent="0.2">
      <c r="A287" s="204"/>
      <c r="B287" s="110"/>
      <c r="C287" s="161" t="s">
        <v>36</v>
      </c>
      <c r="D287" s="208"/>
      <c r="E287" s="150"/>
      <c r="F287" s="150"/>
      <c r="G287" s="151" t="e">
        <f t="shared" si="86"/>
        <v>#DIV/0!</v>
      </c>
      <c r="H287" s="152" t="e">
        <f t="shared" si="87"/>
        <v>#DIV/0!</v>
      </c>
      <c r="I287" s="152" t="e">
        <f t="shared" si="88"/>
        <v>#DIV/0!</v>
      </c>
      <c r="J287" s="199"/>
      <c r="K287" s="150"/>
      <c r="L287" s="150"/>
      <c r="M287" s="209"/>
      <c r="N287" s="156" t="e">
        <f t="shared" si="89"/>
        <v>#DIV/0!</v>
      </c>
      <c r="O287" s="157" t="e">
        <f t="shared" si="90"/>
        <v>#DIV/0!</v>
      </c>
      <c r="P287" s="156" t="e">
        <f t="shared" si="91"/>
        <v>#DIV/0!</v>
      </c>
      <c r="Q287" s="201" t="e">
        <f t="shared" si="92"/>
        <v>#DIV/0!</v>
      </c>
      <c r="R287" s="202"/>
      <c r="S287" s="203" t="e">
        <f t="shared" si="93"/>
        <v>#DIV/0!</v>
      </c>
      <c r="T287" s="160"/>
      <c r="U287" s="160"/>
      <c r="V287" s="160"/>
      <c r="W287" s="160"/>
      <c r="X287" s="1"/>
    </row>
    <row r="288" spans="1:26" ht="14" hidden="1" outlineLevel="1" x14ac:dyDescent="0.2">
      <c r="A288" s="204"/>
      <c r="B288" s="110"/>
      <c r="C288" s="161" t="s">
        <v>37</v>
      </c>
      <c r="D288" s="210"/>
      <c r="E288" s="150"/>
      <c r="F288" s="150"/>
      <c r="G288" s="151" t="e">
        <f t="shared" si="86"/>
        <v>#DIV/0!</v>
      </c>
      <c r="H288" s="152" t="e">
        <f t="shared" si="87"/>
        <v>#DIV/0!</v>
      </c>
      <c r="I288" s="152" t="e">
        <f t="shared" si="88"/>
        <v>#DIV/0!</v>
      </c>
      <c r="J288" s="199"/>
      <c r="K288" s="150"/>
      <c r="L288" s="150"/>
      <c r="M288" s="211"/>
      <c r="N288" s="156" t="e">
        <f t="shared" si="89"/>
        <v>#DIV/0!</v>
      </c>
      <c r="O288" s="157" t="e">
        <f t="shared" si="90"/>
        <v>#DIV/0!</v>
      </c>
      <c r="P288" s="156" t="e">
        <f t="shared" si="91"/>
        <v>#DIV/0!</v>
      </c>
      <c r="Q288" s="201" t="e">
        <f t="shared" si="92"/>
        <v>#DIV/0!</v>
      </c>
      <c r="R288" s="202"/>
      <c r="S288" s="203" t="e">
        <f t="shared" si="93"/>
        <v>#DIV/0!</v>
      </c>
      <c r="T288" s="160"/>
      <c r="U288" s="160"/>
      <c r="V288" s="160"/>
      <c r="W288" s="160"/>
      <c r="X288" s="1"/>
    </row>
    <row r="289" spans="1:24" ht="14" hidden="1" outlineLevel="1" x14ac:dyDescent="0.2">
      <c r="A289" s="7">
        <f>IFERROR(IF(B289&gt;0,MONTH(B289)&amp;"-"&amp;YEAR(B289),B289),)</f>
        <v>0</v>
      </c>
      <c r="B289" s="38"/>
      <c r="C289" s="39"/>
      <c r="D289" s="40">
        <f t="shared" ref="D289:M289" si="98">SUM(D283:D288)</f>
        <v>0</v>
      </c>
      <c r="E289" s="40">
        <f t="shared" si="98"/>
        <v>0</v>
      </c>
      <c r="F289" s="40">
        <f t="shared" si="98"/>
        <v>0</v>
      </c>
      <c r="G289" s="40" t="e">
        <f t="shared" si="98"/>
        <v>#DIV/0!</v>
      </c>
      <c r="H289" s="40" t="e">
        <f t="shared" si="98"/>
        <v>#DIV/0!</v>
      </c>
      <c r="I289" s="40" t="e">
        <f t="shared" si="98"/>
        <v>#DIV/0!</v>
      </c>
      <c r="J289" s="40">
        <f t="shared" si="98"/>
        <v>0</v>
      </c>
      <c r="K289" s="39">
        <f t="shared" si="98"/>
        <v>0</v>
      </c>
      <c r="L289" s="40">
        <f t="shared" si="98"/>
        <v>0</v>
      </c>
      <c r="M289" s="40">
        <f t="shared" si="98"/>
        <v>0</v>
      </c>
      <c r="N289" s="46" t="e">
        <f t="shared" si="89"/>
        <v>#DIV/0!</v>
      </c>
      <c r="O289" s="47" t="e">
        <f t="shared" si="90"/>
        <v>#DIV/0!</v>
      </c>
      <c r="P289" s="46" t="e">
        <f t="shared" si="91"/>
        <v>#DIV/0!</v>
      </c>
      <c r="Q289" s="212" t="e">
        <f t="shared" si="92"/>
        <v>#DIV/0!</v>
      </c>
      <c r="R289" s="112">
        <f>SUM(R283:R288)</f>
        <v>0</v>
      </c>
      <c r="S289" s="213" t="e">
        <f t="shared" si="93"/>
        <v>#DIV/0!</v>
      </c>
      <c r="T289" s="50">
        <f t="shared" ref="T289:U289" si="99">IFERROR((D289-D281)/D289,)</f>
        <v>0</v>
      </c>
      <c r="U289" s="50">
        <f t="shared" si="99"/>
        <v>0</v>
      </c>
      <c r="V289" s="51">
        <f>IFERROR((D289-monthly_reporting_2021!D61)/D289, )</f>
        <v>0</v>
      </c>
      <c r="W289" s="51">
        <f>IFERROR((E289-monthly_reporting_2021!E61)/E289, )</f>
        <v>0</v>
      </c>
      <c r="X289" s="10"/>
    </row>
    <row r="290" spans="1:24" ht="14" collapsed="1" x14ac:dyDescent="0.2">
      <c r="A290" s="7"/>
      <c r="B290" s="18"/>
      <c r="C290" s="18"/>
      <c r="D290" s="115"/>
      <c r="E290" s="18"/>
      <c r="F290" s="18"/>
      <c r="G290" s="116"/>
      <c r="H290" s="115"/>
      <c r="I290" s="115"/>
      <c r="J290" s="115"/>
      <c r="K290" s="18"/>
      <c r="L290" s="18"/>
      <c r="M290" s="115"/>
      <c r="N290" s="118"/>
      <c r="O290" s="116"/>
      <c r="P290" s="118"/>
      <c r="Q290" s="13"/>
      <c r="R290" s="119"/>
      <c r="S290" s="118"/>
      <c r="T290" s="120"/>
      <c r="U290" s="120"/>
      <c r="V290" s="118"/>
      <c r="W290" s="118"/>
      <c r="X290" s="10"/>
    </row>
    <row r="291" spans="1:24" ht="14" x14ac:dyDescent="0.2">
      <c r="A291" s="7"/>
      <c r="B291" s="18"/>
      <c r="C291" s="18"/>
      <c r="D291" s="115"/>
      <c r="E291" s="18"/>
      <c r="F291" s="18"/>
      <c r="G291" s="116"/>
      <c r="H291" s="115"/>
      <c r="I291" s="115"/>
      <c r="J291" s="115"/>
      <c r="K291" s="18"/>
      <c r="L291" s="18"/>
      <c r="M291" s="115"/>
      <c r="N291" s="118"/>
      <c r="O291" s="116"/>
      <c r="P291" s="118"/>
      <c r="Q291" s="13"/>
      <c r="R291" s="119"/>
      <c r="S291" s="118"/>
      <c r="T291" s="120"/>
      <c r="U291" s="120"/>
      <c r="V291" s="118"/>
      <c r="W291" s="118"/>
      <c r="X291" s="10"/>
    </row>
    <row r="292" spans="1:24" ht="14" x14ac:dyDescent="0.2">
      <c r="A292" s="7"/>
      <c r="B292" s="18"/>
      <c r="C292" s="18"/>
      <c r="D292" s="115"/>
      <c r="E292" s="18"/>
      <c r="F292" s="18"/>
      <c r="G292" s="116"/>
      <c r="H292" s="115"/>
      <c r="I292" s="115"/>
      <c r="J292" s="115"/>
      <c r="K292" s="18"/>
      <c r="L292" s="18"/>
      <c r="M292" s="115"/>
      <c r="N292" s="118"/>
      <c r="O292" s="116"/>
      <c r="P292" s="118"/>
      <c r="Q292" s="13"/>
      <c r="R292" s="119"/>
      <c r="S292" s="118"/>
      <c r="T292" s="120"/>
      <c r="U292" s="120"/>
      <c r="V292" s="118"/>
      <c r="W292" s="118"/>
      <c r="X292" s="10"/>
    </row>
    <row r="293" spans="1:24" ht="14" x14ac:dyDescent="0.2">
      <c r="A293" s="7"/>
      <c r="B293" s="18"/>
      <c r="C293" s="18"/>
      <c r="D293" s="115"/>
      <c r="E293" s="18"/>
      <c r="F293" s="18"/>
      <c r="G293" s="116"/>
      <c r="H293" s="115"/>
      <c r="J293" s="115"/>
      <c r="K293" s="18"/>
      <c r="L293" s="18"/>
      <c r="M293" s="115"/>
      <c r="N293" s="118"/>
      <c r="O293" s="116"/>
      <c r="P293" s="118"/>
      <c r="Q293" s="13"/>
      <c r="R293" s="119"/>
      <c r="S293" s="118"/>
      <c r="T293" s="120"/>
      <c r="U293" s="120"/>
      <c r="V293" s="118"/>
      <c r="W293" s="118"/>
      <c r="X293" s="10"/>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144" priority="1" operator="greaterThanOrEqual">
      <formula>0</formula>
    </cfRule>
    <cfRule type="cellIs" dxfId="143" priority="2" operator="lessThanOrEqual">
      <formula>0</formula>
    </cfRule>
  </conditionalFormatting>
  <conditionalFormatting sqref="F9:N9">
    <cfRule type="cellIs" dxfId="142" priority="3" operator="lessThanOrEqual">
      <formula>0</formula>
    </cfRule>
    <cfRule type="cellIs" dxfId="141" priority="4" operator="greaterThanOrEqual">
      <formula>0</formula>
    </cfRule>
  </conditionalFormatting>
  <conditionalFormatting sqref="T12:Y293">
    <cfRule type="cellIs" dxfId="140" priority="5" operator="greaterThanOrEqual">
      <formula>0</formula>
    </cfRule>
    <cfRule type="cellIs" dxfId="139" priority="6" operator="lessThan">
      <formula>0</formula>
    </cfRule>
  </conditionalFormatting>
  <conditionalFormatting sqref="V12:W293">
    <cfRule type="cellIs" dxfId="138" priority="7" operator="greaterThanOrEqual">
      <formula>0</formula>
    </cfRule>
    <cfRule type="cellIs" dxfId="137" priority="8" operator="lessThan">
      <formula>0</formula>
    </cfRule>
  </conditionalFormatting>
  <dataValidations count="1">
    <dataValidation type="list" allowBlank="1" sqref="B12 B30 B48 B66 B84 B102 B120 B138 B156 B174 B192 B210 B228 B246 B264 B282 B289" xr:uid="{00000000-0002-0000-0600-000000000000}">
      <formula1>"Previous Week,Current Week"</formula1>
    </dataValidation>
  </dataValidations>
  <hyperlinks>
    <hyperlink ref="A1" r:id="rId1" xr:uid="{00000000-0004-0000-06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00FF"/>
    <outlinePr summaryRight="0"/>
  </sheetPr>
  <dimension ref="A1:Z270"/>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93.75" customHeight="1" x14ac:dyDescent="0.2">
      <c r="A1" s="511" t="s">
        <v>118</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
      <c r="A3" s="7"/>
      <c r="B3" s="8"/>
      <c r="C3" s="9" t="s">
        <v>1</v>
      </c>
      <c r="D3" s="10"/>
      <c r="E3" s="10"/>
      <c r="F3" s="517" t="s">
        <v>2</v>
      </c>
      <c r="G3" s="516"/>
      <c r="H3" s="516"/>
      <c r="I3" s="514"/>
      <c r="J3" s="10"/>
      <c r="K3" s="518" t="s">
        <v>3</v>
      </c>
      <c r="L3" s="516"/>
      <c r="M3" s="516"/>
      <c r="N3" s="514"/>
      <c r="O3" s="1"/>
      <c r="P3" s="1"/>
      <c r="Q3" s="1"/>
      <c r="R3" s="1"/>
      <c r="S3" s="1"/>
      <c r="T3" s="11"/>
      <c r="U3" s="11"/>
      <c r="V3" s="1"/>
      <c r="W3" s="1"/>
      <c r="X3" s="1"/>
      <c r="Y3" s="1"/>
      <c r="Z3" s="1"/>
    </row>
    <row r="4" spans="1:26" ht="21" customHeight="1" x14ac:dyDescent="0.2">
      <c r="A4" s="7"/>
      <c r="B4" s="8"/>
      <c r="C4" s="12">
        <f>VLOOKUP("Current Week",$B$11:$X$266,MATCH("SALES",$B$11:$X$11,0),FALSE)</f>
        <v>21475.38</v>
      </c>
      <c r="D4" s="10"/>
      <c r="E4" s="10"/>
      <c r="F4" s="519">
        <f>VLOOKUP("Current Week",$B$11:$X$266,MATCH("Units Sold",$B$11:$X$11,0),FALSE)</f>
        <v>129</v>
      </c>
      <c r="G4" s="516"/>
      <c r="H4" s="514"/>
      <c r="I4" s="1"/>
      <c r="J4" s="10"/>
      <c r="K4" s="519">
        <f>VLOOKUP("Current Week",$B$11:$X$266,MATCH("Ordered Items",$B$11:$X$11,0),FALSE)</f>
        <v>131</v>
      </c>
      <c r="L4" s="516"/>
      <c r="M4" s="514"/>
      <c r="N4" s="1"/>
      <c r="O4" s="1"/>
      <c r="P4" s="1"/>
      <c r="Q4" s="1"/>
      <c r="R4" s="1"/>
      <c r="S4" s="1"/>
      <c r="T4" s="11"/>
      <c r="U4" s="11"/>
      <c r="V4" s="1"/>
      <c r="W4" s="1"/>
      <c r="X4" s="1"/>
      <c r="Y4" s="1"/>
      <c r="Z4" s="1"/>
    </row>
    <row r="5" spans="1:26" ht="14" x14ac:dyDescent="0.2">
      <c r="A5" s="13"/>
      <c r="B5" s="14"/>
      <c r="C5" s="15">
        <f>(C4-(VLOOKUP("Previous Week",$B$11:$X$270,MATCH("SALES",$B$11:$X$11,0),FALSE)))/C4</f>
        <v>-8.6992174294471092E-2</v>
      </c>
      <c r="D5" s="16"/>
      <c r="E5" s="16"/>
      <c r="F5" s="528">
        <f>(F4-(VLOOKUP("Previous Week",$B$11:$X$270,MATCH("Units Sold",$B$11:$X$11,0),FALSE)))/F4</f>
        <v>-0.16279069767441862</v>
      </c>
      <c r="G5" s="516"/>
      <c r="H5" s="516"/>
      <c r="I5" s="514"/>
      <c r="J5" s="16"/>
      <c r="K5" s="528">
        <f>(K4-(VLOOKUP("Previous Week",$B$11:$X$270,MATCH("Ordered Items",$B$11:$X$11,0),FALSE)))/K4</f>
        <v>-0.20610687022900764</v>
      </c>
      <c r="L5" s="516"/>
      <c r="M5" s="516"/>
      <c r="N5" s="514"/>
      <c r="O5" s="17"/>
      <c r="P5" s="17"/>
      <c r="Q5" s="17"/>
      <c r="R5" s="17"/>
      <c r="S5" s="17"/>
      <c r="T5" s="17"/>
      <c r="U5" s="17"/>
      <c r="V5" s="17"/>
      <c r="W5" s="17"/>
      <c r="X5" s="17"/>
      <c r="Y5" s="17"/>
      <c r="Z5" s="17"/>
    </row>
    <row r="6" spans="1:26" ht="6" customHeight="1" x14ac:dyDescent="0.2">
      <c r="A6" s="7"/>
      <c r="B6" s="8"/>
      <c r="C6" s="9"/>
      <c r="D6" s="10"/>
      <c r="E6" s="10"/>
      <c r="F6" s="1"/>
      <c r="G6" s="1"/>
      <c r="H6" s="1"/>
      <c r="I6" s="1"/>
      <c r="J6" s="10"/>
      <c r="K6" s="1"/>
      <c r="L6" s="1"/>
      <c r="M6" s="1"/>
      <c r="N6" s="1"/>
      <c r="O6" s="1"/>
      <c r="P6" s="1"/>
      <c r="Q6" s="1"/>
      <c r="R6" s="1"/>
      <c r="S6" s="1"/>
      <c r="T6" s="11"/>
      <c r="U6" s="11"/>
      <c r="V6" s="1"/>
      <c r="W6" s="1"/>
      <c r="X6" s="1"/>
      <c r="Y6" s="1"/>
      <c r="Z6" s="1"/>
    </row>
    <row r="7" spans="1:26" ht="17.25" customHeight="1" x14ac:dyDescent="0.2">
      <c r="A7" s="7"/>
      <c r="B7" s="8"/>
      <c r="C7" s="9" t="s">
        <v>4</v>
      </c>
      <c r="D7" s="10"/>
      <c r="E7" s="10"/>
      <c r="F7" s="518" t="s">
        <v>5</v>
      </c>
      <c r="G7" s="516"/>
      <c r="H7" s="516"/>
      <c r="I7" s="514"/>
      <c r="J7" s="10"/>
      <c r="K7" s="518" t="s">
        <v>6</v>
      </c>
      <c r="L7" s="516"/>
      <c r="M7" s="516"/>
      <c r="N7" s="514"/>
      <c r="O7" s="1"/>
      <c r="P7" s="1"/>
      <c r="Q7" s="1"/>
      <c r="R7" s="1"/>
      <c r="S7" s="1"/>
      <c r="T7" s="11"/>
      <c r="U7" s="11"/>
      <c r="V7" s="1"/>
      <c r="W7" s="1"/>
      <c r="X7" s="1"/>
      <c r="Y7" s="1"/>
      <c r="Z7" s="1"/>
    </row>
    <row r="8" spans="1:26" ht="21" customHeight="1" x14ac:dyDescent="0.2">
      <c r="A8" s="7"/>
      <c r="B8" s="8"/>
      <c r="C8" s="12">
        <f>VLOOKUP("Current Week",$B$11:$X$266,MATCH("AD SALES",$B$11:$X$11,0),FALSE)</f>
        <v>4541.92</v>
      </c>
      <c r="D8" s="10"/>
      <c r="E8" s="10"/>
      <c r="F8" s="529">
        <f>VLOOKUP("Current Week",$B$11:$X$266,MATCH("SP AD SPEND",$B$11:$X$11,0),FALSE)</f>
        <v>902.48</v>
      </c>
      <c r="G8" s="516"/>
      <c r="H8" s="514"/>
      <c r="I8" s="1"/>
      <c r="J8" s="10"/>
      <c r="K8" s="530">
        <f>F8/C8</f>
        <v>0.19870010920491774</v>
      </c>
      <c r="L8" s="516"/>
      <c r="M8" s="514"/>
      <c r="N8" s="1"/>
      <c r="O8" s="1"/>
      <c r="P8" s="1"/>
      <c r="Q8" s="1"/>
      <c r="R8" s="1"/>
      <c r="S8" s="1"/>
      <c r="T8" s="11"/>
      <c r="U8" s="11"/>
      <c r="V8" s="1"/>
      <c r="W8" s="1"/>
      <c r="X8" s="1"/>
      <c r="Y8" s="1"/>
      <c r="Z8" s="1"/>
    </row>
    <row r="9" spans="1:26" ht="14.25" customHeight="1" x14ac:dyDescent="0.2">
      <c r="A9" s="18"/>
      <c r="B9" s="19"/>
      <c r="C9" s="20">
        <f>(C8-(VLOOKUP("Previous Week",$B$11:$X$270,MATCH("AD SALES",$B$11:$X$11,0),FALSE)))/C8</f>
        <v>-0.11325606791841347</v>
      </c>
      <c r="D9" s="16"/>
      <c r="E9" s="16"/>
      <c r="F9" s="520">
        <f>(F8-(VLOOKUP("Previous Week",$B$11:$X$270,MATCH("SP AD SPEND",$B$11:$X$11,0),FALSE)))/F8</f>
        <v>-0.13451821647017118</v>
      </c>
      <c r="G9" s="521"/>
      <c r="H9" s="521"/>
      <c r="I9" s="522"/>
      <c r="J9" s="16"/>
      <c r="K9" s="531">
        <f>(K8-(VLOOKUP("Previous Week",$B$11:$X$270,MATCH("ACOS",$B$11:$X$11,0),FALSE)))/K8</f>
        <v>-1.9099063696561787E-2</v>
      </c>
      <c r="L9" s="521"/>
      <c r="M9" s="521"/>
      <c r="N9" s="522"/>
      <c r="O9" s="21"/>
      <c r="P9" s="21"/>
      <c r="Q9" s="21"/>
      <c r="R9" s="21"/>
      <c r="S9" s="21"/>
      <c r="T9" s="22"/>
      <c r="U9" s="22"/>
      <c r="V9" s="21"/>
      <c r="W9" s="21"/>
      <c r="X9" s="21"/>
      <c r="Y9" s="21"/>
      <c r="Z9" s="23"/>
    </row>
    <row r="10" spans="1:26" ht="15" customHeight="1" x14ac:dyDescent="0.2">
      <c r="A10" s="7"/>
      <c r="B10" s="24"/>
      <c r="C10" s="25"/>
      <c r="D10" s="523" t="s">
        <v>7</v>
      </c>
      <c r="E10" s="524"/>
      <c r="F10" s="524"/>
      <c r="G10" s="524"/>
      <c r="H10" s="524"/>
      <c r="I10" s="525"/>
      <c r="J10" s="26"/>
      <c r="K10" s="339"/>
      <c r="L10" s="549"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29" t="s">
        <v>19</v>
      </c>
      <c r="J11" s="34" t="s">
        <v>22</v>
      </c>
      <c r="K11" s="32" t="s">
        <v>23</v>
      </c>
      <c r="L11" s="32" t="s">
        <v>24</v>
      </c>
      <c r="M11" s="32" t="s">
        <v>25</v>
      </c>
      <c r="N11" s="32" t="s">
        <v>6</v>
      </c>
      <c r="O11" s="32" t="s">
        <v>26</v>
      </c>
      <c r="P11" s="29" t="s">
        <v>27</v>
      </c>
      <c r="Q11" s="33" t="s">
        <v>28</v>
      </c>
      <c r="R11" s="35" t="s">
        <v>29</v>
      </c>
      <c r="S11" s="29" t="s">
        <v>30</v>
      </c>
      <c r="T11" s="36" t="s">
        <v>14</v>
      </c>
      <c r="U11" s="33" t="s">
        <v>31</v>
      </c>
      <c r="V11" s="36" t="s">
        <v>14</v>
      </c>
      <c r="W11" s="33" t="s">
        <v>31</v>
      </c>
      <c r="X11" s="32"/>
    </row>
    <row r="12" spans="1:26" ht="14" x14ac:dyDescent="0.2">
      <c r="A12" s="37"/>
      <c r="B12" s="38"/>
      <c r="C12" s="39"/>
      <c r="D12" s="40"/>
      <c r="E12" s="41"/>
      <c r="F12" s="41"/>
      <c r="G12" s="42"/>
      <c r="H12" s="43"/>
      <c r="I12" s="340"/>
      <c r="J12" s="40"/>
      <c r="K12" s="41"/>
      <c r="L12" s="41"/>
      <c r="M12" s="45"/>
      <c r="N12" s="46"/>
      <c r="O12" s="47"/>
      <c r="P12" s="46"/>
      <c r="Q12" s="44"/>
      <c r="R12" s="48"/>
      <c r="S12" s="49"/>
      <c r="T12" s="50"/>
      <c r="U12" s="50"/>
      <c r="V12" s="51"/>
      <c r="W12" s="51"/>
      <c r="X12" s="10"/>
    </row>
    <row r="13" spans="1:26" ht="14" hidden="1" outlineLevel="1" x14ac:dyDescent="0.2">
      <c r="A13" s="164" t="str">
        <f>IFERROR(IF(B13&gt;0,MONTH(B13)&amp;"-"&amp;YEAR(B13),B13),)</f>
        <v>9-2024</v>
      </c>
      <c r="B13" s="53">
        <v>45557</v>
      </c>
      <c r="C13" s="54" t="s">
        <v>107</v>
      </c>
      <c r="D13" s="55"/>
      <c r="E13" s="56"/>
      <c r="F13" s="56"/>
      <c r="G13" s="57" t="e">
        <f t="shared" ref="G13:G265" si="0">E13/F13</f>
        <v>#DIV/0!</v>
      </c>
      <c r="H13" s="58" t="e">
        <f t="shared" ref="H13:H265" si="1">D13/E13</f>
        <v>#DIV/0!</v>
      </c>
      <c r="I13" s="272" t="e">
        <f t="shared" ref="I13:I265" si="2">H13/G13</f>
        <v>#DIV/0!</v>
      </c>
      <c r="J13" s="55"/>
      <c r="K13" s="89"/>
      <c r="L13" s="56"/>
      <c r="M13" s="60"/>
      <c r="N13" s="61" t="e">
        <f t="shared" ref="N13:N266" si="3">J13/M13</f>
        <v>#DIV/0!</v>
      </c>
      <c r="O13" s="62" t="e">
        <f t="shared" ref="O13:O266" si="4">M13/J13</f>
        <v>#DIV/0!</v>
      </c>
      <c r="P13" s="61" t="e">
        <f t="shared" ref="P13:P266" si="5">J13/D13</f>
        <v>#DIV/0!</v>
      </c>
      <c r="Q13" s="59" t="e">
        <f t="shared" ref="Q13:Q266" si="6">M13/D13</f>
        <v>#DIV/0!</v>
      </c>
      <c r="R13" s="63">
        <f t="shared" ref="R13:R24" si="7">D13-M13</f>
        <v>0</v>
      </c>
      <c r="S13" s="64" t="e">
        <f t="shared" ref="S13:S266" si="8">J13/L13</f>
        <v>#DIV/0!</v>
      </c>
      <c r="T13" s="65"/>
      <c r="U13" s="65"/>
      <c r="V13" s="65"/>
      <c r="W13" s="65"/>
      <c r="X13" s="66"/>
    </row>
    <row r="14" spans="1:26" ht="14" hidden="1" outlineLevel="1" x14ac:dyDescent="0.2">
      <c r="A14" s="67"/>
      <c r="B14" s="53"/>
      <c r="C14" s="54" t="s">
        <v>108</v>
      </c>
      <c r="D14" s="69"/>
      <c r="E14" s="56"/>
      <c r="F14" s="56"/>
      <c r="G14" s="57" t="e">
        <f t="shared" si="0"/>
        <v>#DIV/0!</v>
      </c>
      <c r="H14" s="58" t="e">
        <f t="shared" si="1"/>
        <v>#DIV/0!</v>
      </c>
      <c r="I14" s="272" t="e">
        <f t="shared" si="2"/>
        <v>#DIV/0!</v>
      </c>
      <c r="J14" s="69"/>
      <c r="K14" s="89"/>
      <c r="L14" s="56"/>
      <c r="M14" s="70"/>
      <c r="N14" s="61" t="e">
        <f t="shared" si="3"/>
        <v>#DIV/0!</v>
      </c>
      <c r="O14" s="62" t="e">
        <f t="shared" si="4"/>
        <v>#DIV/0!</v>
      </c>
      <c r="P14" s="61" t="e">
        <f t="shared" si="5"/>
        <v>#DIV/0!</v>
      </c>
      <c r="Q14" s="59" t="e">
        <f t="shared" si="6"/>
        <v>#DIV/0!</v>
      </c>
      <c r="R14" s="71">
        <f t="shared" si="7"/>
        <v>0</v>
      </c>
      <c r="S14" s="64" t="e">
        <f t="shared" si="8"/>
        <v>#DIV/0!</v>
      </c>
      <c r="T14" s="65"/>
      <c r="U14" s="65"/>
      <c r="V14" s="65"/>
      <c r="W14" s="65"/>
      <c r="X14" s="66"/>
    </row>
    <row r="15" spans="1:26" ht="14" hidden="1" outlineLevel="1" x14ac:dyDescent="0.2">
      <c r="A15" s="67"/>
      <c r="B15" s="53"/>
      <c r="C15" s="54" t="s">
        <v>110</v>
      </c>
      <c r="D15" s="69"/>
      <c r="E15" s="56"/>
      <c r="F15" s="56"/>
      <c r="G15" s="57" t="e">
        <f t="shared" si="0"/>
        <v>#DIV/0!</v>
      </c>
      <c r="H15" s="58" t="e">
        <f t="shared" si="1"/>
        <v>#DIV/0!</v>
      </c>
      <c r="I15" s="272" t="e">
        <f t="shared" si="2"/>
        <v>#DIV/0!</v>
      </c>
      <c r="J15" s="69"/>
      <c r="K15" s="89"/>
      <c r="L15" s="56"/>
      <c r="M15" s="70"/>
      <c r="N15" s="61" t="e">
        <f t="shared" si="3"/>
        <v>#DIV/0!</v>
      </c>
      <c r="O15" s="62" t="e">
        <f t="shared" si="4"/>
        <v>#DIV/0!</v>
      </c>
      <c r="P15" s="61" t="e">
        <f t="shared" si="5"/>
        <v>#DIV/0!</v>
      </c>
      <c r="Q15" s="59" t="e">
        <f t="shared" si="6"/>
        <v>#DIV/0!</v>
      </c>
      <c r="R15" s="71">
        <f t="shared" si="7"/>
        <v>0</v>
      </c>
      <c r="S15" s="64" t="e">
        <f t="shared" si="8"/>
        <v>#DIV/0!</v>
      </c>
      <c r="T15" s="65"/>
      <c r="U15" s="65"/>
      <c r="V15" s="65"/>
      <c r="W15" s="65"/>
      <c r="X15" s="66"/>
    </row>
    <row r="16" spans="1:26" ht="14" hidden="1" outlineLevel="1" x14ac:dyDescent="0.2">
      <c r="A16" s="67"/>
      <c r="B16" s="53"/>
      <c r="C16" s="54" t="s">
        <v>35</v>
      </c>
      <c r="D16" s="69"/>
      <c r="E16" s="56"/>
      <c r="F16" s="56"/>
      <c r="G16" s="57" t="e">
        <f t="shared" si="0"/>
        <v>#DIV/0!</v>
      </c>
      <c r="H16" s="58" t="e">
        <f t="shared" si="1"/>
        <v>#DIV/0!</v>
      </c>
      <c r="I16" s="272" t="e">
        <f t="shared" si="2"/>
        <v>#DIV/0!</v>
      </c>
      <c r="J16" s="69"/>
      <c r="K16" s="89"/>
      <c r="L16" s="56"/>
      <c r="M16" s="70"/>
      <c r="N16" s="61" t="e">
        <f t="shared" si="3"/>
        <v>#DIV/0!</v>
      </c>
      <c r="O16" s="62" t="e">
        <f t="shared" si="4"/>
        <v>#DIV/0!</v>
      </c>
      <c r="P16" s="61" t="e">
        <f t="shared" si="5"/>
        <v>#DIV/0!</v>
      </c>
      <c r="Q16" s="59" t="e">
        <f t="shared" si="6"/>
        <v>#DIV/0!</v>
      </c>
      <c r="R16" s="71">
        <f t="shared" si="7"/>
        <v>0</v>
      </c>
      <c r="S16" s="64" t="e">
        <f t="shared" si="8"/>
        <v>#DIV/0!</v>
      </c>
      <c r="T16" s="65"/>
      <c r="U16" s="65"/>
      <c r="V16" s="65"/>
      <c r="W16" s="65"/>
      <c r="X16" s="66"/>
    </row>
    <row r="17" spans="1:26" ht="14" hidden="1" outlineLevel="1" x14ac:dyDescent="0.2">
      <c r="A17" s="67"/>
      <c r="B17" s="53"/>
      <c r="C17" s="54" t="s">
        <v>112</v>
      </c>
      <c r="D17" s="69"/>
      <c r="E17" s="56"/>
      <c r="F17" s="56"/>
      <c r="G17" s="57" t="e">
        <f t="shared" si="0"/>
        <v>#DIV/0!</v>
      </c>
      <c r="H17" s="58" t="e">
        <f t="shared" si="1"/>
        <v>#DIV/0!</v>
      </c>
      <c r="I17" s="272" t="e">
        <f t="shared" si="2"/>
        <v>#DIV/0!</v>
      </c>
      <c r="J17" s="69"/>
      <c r="K17" s="89"/>
      <c r="L17" s="56"/>
      <c r="M17" s="70"/>
      <c r="N17" s="61" t="e">
        <f t="shared" si="3"/>
        <v>#DIV/0!</v>
      </c>
      <c r="O17" s="62" t="e">
        <f t="shared" si="4"/>
        <v>#DIV/0!</v>
      </c>
      <c r="P17" s="61" t="e">
        <f t="shared" si="5"/>
        <v>#DIV/0!</v>
      </c>
      <c r="Q17" s="59" t="e">
        <f t="shared" si="6"/>
        <v>#DIV/0!</v>
      </c>
      <c r="R17" s="71">
        <f t="shared" si="7"/>
        <v>0</v>
      </c>
      <c r="S17" s="64" t="e">
        <f t="shared" si="8"/>
        <v>#DIV/0!</v>
      </c>
      <c r="T17" s="65"/>
      <c r="U17" s="65"/>
      <c r="V17" s="65"/>
      <c r="W17" s="65"/>
      <c r="X17" s="66"/>
    </row>
    <row r="18" spans="1:26" ht="14" hidden="1" outlineLevel="1" x14ac:dyDescent="0.2">
      <c r="A18" s="67"/>
      <c r="B18" s="53"/>
      <c r="C18" s="54" t="s">
        <v>113</v>
      </c>
      <c r="D18" s="69"/>
      <c r="E18" s="56"/>
      <c r="F18" s="56"/>
      <c r="G18" s="57" t="e">
        <f t="shared" si="0"/>
        <v>#DIV/0!</v>
      </c>
      <c r="H18" s="58" t="e">
        <f t="shared" si="1"/>
        <v>#DIV/0!</v>
      </c>
      <c r="I18" s="272" t="e">
        <f t="shared" si="2"/>
        <v>#DIV/0!</v>
      </c>
      <c r="J18" s="69"/>
      <c r="K18" s="89"/>
      <c r="L18" s="56"/>
      <c r="M18" s="70"/>
      <c r="N18" s="61" t="e">
        <f t="shared" si="3"/>
        <v>#DIV/0!</v>
      </c>
      <c r="O18" s="62" t="e">
        <f t="shared" si="4"/>
        <v>#DIV/0!</v>
      </c>
      <c r="P18" s="61" t="e">
        <f t="shared" si="5"/>
        <v>#DIV/0!</v>
      </c>
      <c r="Q18" s="59" t="e">
        <f t="shared" si="6"/>
        <v>#DIV/0!</v>
      </c>
      <c r="R18" s="71">
        <f t="shared" si="7"/>
        <v>0</v>
      </c>
      <c r="S18" s="64" t="e">
        <f t="shared" si="8"/>
        <v>#DIV/0!</v>
      </c>
      <c r="T18" s="65"/>
      <c r="U18" s="65"/>
      <c r="V18" s="65"/>
      <c r="W18" s="65"/>
      <c r="X18" s="66"/>
    </row>
    <row r="19" spans="1:26" ht="14" hidden="1" outlineLevel="1" x14ac:dyDescent="0.2">
      <c r="A19" s="67"/>
      <c r="B19" s="53"/>
      <c r="C19" s="54" t="s">
        <v>38</v>
      </c>
      <c r="D19" s="69"/>
      <c r="E19" s="56"/>
      <c r="F19" s="56"/>
      <c r="G19" s="57" t="e">
        <f t="shared" si="0"/>
        <v>#DIV/0!</v>
      </c>
      <c r="H19" s="58" t="e">
        <f t="shared" si="1"/>
        <v>#DIV/0!</v>
      </c>
      <c r="I19" s="272" t="e">
        <f t="shared" si="2"/>
        <v>#DIV/0!</v>
      </c>
      <c r="J19" s="69"/>
      <c r="K19" s="89"/>
      <c r="L19" s="56"/>
      <c r="M19" s="70"/>
      <c r="N19" s="61" t="e">
        <f t="shared" si="3"/>
        <v>#DIV/0!</v>
      </c>
      <c r="O19" s="62" t="e">
        <f t="shared" si="4"/>
        <v>#DIV/0!</v>
      </c>
      <c r="P19" s="61" t="e">
        <f t="shared" si="5"/>
        <v>#DIV/0!</v>
      </c>
      <c r="Q19" s="59" t="e">
        <f t="shared" si="6"/>
        <v>#DIV/0!</v>
      </c>
      <c r="R19" s="71">
        <f t="shared" si="7"/>
        <v>0</v>
      </c>
      <c r="S19" s="64" t="e">
        <f t="shared" si="8"/>
        <v>#DIV/0!</v>
      </c>
      <c r="T19" s="65"/>
      <c r="U19" s="65"/>
      <c r="V19" s="65"/>
      <c r="W19" s="65"/>
      <c r="X19" s="66"/>
    </row>
    <row r="20" spans="1:26" ht="14" hidden="1" outlineLevel="1" x14ac:dyDescent="0.2">
      <c r="A20" s="67"/>
      <c r="B20" s="53"/>
      <c r="C20" s="54" t="s">
        <v>36</v>
      </c>
      <c r="D20" s="72"/>
      <c r="E20" s="56"/>
      <c r="F20" s="56"/>
      <c r="G20" s="57" t="e">
        <f t="shared" si="0"/>
        <v>#DIV/0!</v>
      </c>
      <c r="H20" s="58" t="e">
        <f t="shared" si="1"/>
        <v>#DIV/0!</v>
      </c>
      <c r="I20" s="272" t="e">
        <f t="shared" si="2"/>
        <v>#DIV/0!</v>
      </c>
      <c r="J20" s="72"/>
      <c r="K20" s="89"/>
      <c r="L20" s="56"/>
      <c r="M20" s="73"/>
      <c r="N20" s="61" t="e">
        <f t="shared" si="3"/>
        <v>#DIV/0!</v>
      </c>
      <c r="O20" s="62" t="e">
        <f t="shared" si="4"/>
        <v>#DIV/0!</v>
      </c>
      <c r="P20" s="61" t="e">
        <f t="shared" si="5"/>
        <v>#DIV/0!</v>
      </c>
      <c r="Q20" s="59" t="e">
        <f t="shared" si="6"/>
        <v>#DIV/0!</v>
      </c>
      <c r="R20" s="74">
        <f t="shared" si="7"/>
        <v>0</v>
      </c>
      <c r="S20" s="64" t="e">
        <f t="shared" si="8"/>
        <v>#DIV/0!</v>
      </c>
      <c r="T20" s="65"/>
      <c r="U20" s="65"/>
      <c r="V20" s="65"/>
      <c r="W20" s="65"/>
      <c r="X20" s="66"/>
    </row>
    <row r="21" spans="1:26" ht="14" hidden="1" outlineLevel="1" x14ac:dyDescent="0.2">
      <c r="A21" s="67"/>
      <c r="B21" s="53"/>
      <c r="C21" s="54" t="s">
        <v>115</v>
      </c>
      <c r="D21" s="75"/>
      <c r="E21" s="56"/>
      <c r="F21" s="56"/>
      <c r="G21" s="57" t="e">
        <f t="shared" si="0"/>
        <v>#DIV/0!</v>
      </c>
      <c r="H21" s="58" t="e">
        <f t="shared" si="1"/>
        <v>#DIV/0!</v>
      </c>
      <c r="I21" s="272" t="e">
        <f t="shared" si="2"/>
        <v>#DIV/0!</v>
      </c>
      <c r="J21" s="75"/>
      <c r="K21" s="89"/>
      <c r="L21" s="56"/>
      <c r="M21" s="76"/>
      <c r="N21" s="61" t="e">
        <f t="shared" si="3"/>
        <v>#DIV/0!</v>
      </c>
      <c r="O21" s="62" t="e">
        <f t="shared" si="4"/>
        <v>#DIV/0!</v>
      </c>
      <c r="P21" s="61" t="e">
        <f t="shared" si="5"/>
        <v>#DIV/0!</v>
      </c>
      <c r="Q21" s="59" t="e">
        <f t="shared" si="6"/>
        <v>#DIV/0!</v>
      </c>
      <c r="R21" s="77">
        <f t="shared" si="7"/>
        <v>0</v>
      </c>
      <c r="S21" s="64" t="e">
        <f t="shared" si="8"/>
        <v>#DIV/0!</v>
      </c>
      <c r="T21" s="65"/>
      <c r="U21" s="65"/>
      <c r="V21" s="65"/>
      <c r="W21" s="65"/>
      <c r="X21" s="66"/>
    </row>
    <row r="22" spans="1:26" ht="14" hidden="1" outlineLevel="1" x14ac:dyDescent="0.2">
      <c r="A22" s="67"/>
      <c r="B22" s="53"/>
      <c r="C22" s="54" t="s">
        <v>45</v>
      </c>
      <c r="D22" s="78"/>
      <c r="E22" s="56"/>
      <c r="F22" s="56"/>
      <c r="G22" s="57" t="e">
        <f t="shared" si="0"/>
        <v>#DIV/0!</v>
      </c>
      <c r="H22" s="58" t="e">
        <f t="shared" si="1"/>
        <v>#DIV/0!</v>
      </c>
      <c r="I22" s="272" t="e">
        <f t="shared" si="2"/>
        <v>#DIV/0!</v>
      </c>
      <c r="J22" s="78"/>
      <c r="K22" s="89"/>
      <c r="L22" s="56"/>
      <c r="M22" s="79"/>
      <c r="N22" s="61" t="e">
        <f t="shared" si="3"/>
        <v>#DIV/0!</v>
      </c>
      <c r="O22" s="62" t="e">
        <f t="shared" si="4"/>
        <v>#DIV/0!</v>
      </c>
      <c r="P22" s="61" t="e">
        <f t="shared" si="5"/>
        <v>#DIV/0!</v>
      </c>
      <c r="Q22" s="59" t="e">
        <f t="shared" si="6"/>
        <v>#DIV/0!</v>
      </c>
      <c r="R22" s="80">
        <f t="shared" si="7"/>
        <v>0</v>
      </c>
      <c r="S22" s="64" t="e">
        <f t="shared" si="8"/>
        <v>#DIV/0!</v>
      </c>
      <c r="T22" s="65"/>
      <c r="U22" s="65"/>
      <c r="V22" s="65"/>
      <c r="W22" s="65"/>
      <c r="X22" s="66"/>
    </row>
    <row r="23" spans="1:26" ht="14" hidden="1" outlineLevel="1" x14ac:dyDescent="0.2">
      <c r="A23" s="81"/>
      <c r="B23" s="53"/>
      <c r="C23" s="83" t="s">
        <v>116</v>
      </c>
      <c r="D23" s="55"/>
      <c r="E23" s="56"/>
      <c r="F23" s="56"/>
      <c r="G23" s="57" t="e">
        <f t="shared" si="0"/>
        <v>#DIV/0!</v>
      </c>
      <c r="H23" s="58" t="e">
        <f t="shared" si="1"/>
        <v>#DIV/0!</v>
      </c>
      <c r="I23" s="272" t="e">
        <f t="shared" si="2"/>
        <v>#DIV/0!</v>
      </c>
      <c r="J23" s="55"/>
      <c r="K23" s="89"/>
      <c r="L23" s="56"/>
      <c r="M23" s="60"/>
      <c r="N23" s="61" t="e">
        <f t="shared" si="3"/>
        <v>#DIV/0!</v>
      </c>
      <c r="O23" s="62" t="e">
        <f t="shared" si="4"/>
        <v>#DIV/0!</v>
      </c>
      <c r="P23" s="61" t="e">
        <f t="shared" si="5"/>
        <v>#DIV/0!</v>
      </c>
      <c r="Q23" s="59" t="e">
        <f t="shared" si="6"/>
        <v>#DIV/0!</v>
      </c>
      <c r="R23" s="63">
        <f t="shared" si="7"/>
        <v>0</v>
      </c>
      <c r="S23" s="64" t="e">
        <f t="shared" si="8"/>
        <v>#DIV/0!</v>
      </c>
      <c r="T23" s="84"/>
      <c r="U23" s="84"/>
      <c r="V23" s="84"/>
      <c r="W23" s="85"/>
      <c r="X23" s="86"/>
    </row>
    <row r="24" spans="1:26" ht="14" hidden="1" outlineLevel="1" x14ac:dyDescent="0.2">
      <c r="A24" s="52" t="str">
        <f t="shared" ref="A24:A26" si="9">IFERROR(IF(B24&gt;0,MONTH(B24)&amp;"-"&amp;YEAR(B24),B24),)</f>
        <v>9-2024</v>
      </c>
      <c r="B24" s="53">
        <v>45563</v>
      </c>
      <c r="C24" s="54" t="s">
        <v>117</v>
      </c>
      <c r="D24" s="87"/>
      <c r="E24" s="56"/>
      <c r="F24" s="56"/>
      <c r="G24" s="57" t="e">
        <f t="shared" si="0"/>
        <v>#DIV/0!</v>
      </c>
      <c r="H24" s="58" t="e">
        <f t="shared" si="1"/>
        <v>#DIV/0!</v>
      </c>
      <c r="I24" s="272" t="e">
        <f t="shared" si="2"/>
        <v>#DIV/0!</v>
      </c>
      <c r="J24" s="87"/>
      <c r="K24" s="89"/>
      <c r="L24" s="56"/>
      <c r="M24" s="88"/>
      <c r="N24" s="61" t="e">
        <f t="shared" si="3"/>
        <v>#DIV/0!</v>
      </c>
      <c r="O24" s="62" t="e">
        <f t="shared" si="4"/>
        <v>#DIV/0!</v>
      </c>
      <c r="P24" s="61" t="e">
        <f t="shared" si="5"/>
        <v>#DIV/0!</v>
      </c>
      <c r="Q24" s="59" t="e">
        <f t="shared" si="6"/>
        <v>#DIV/0!</v>
      </c>
      <c r="R24" s="63">
        <f t="shared" si="7"/>
        <v>0</v>
      </c>
      <c r="S24" s="64" t="e">
        <f t="shared" si="8"/>
        <v>#DIV/0!</v>
      </c>
      <c r="T24" s="65"/>
      <c r="U24" s="65"/>
      <c r="V24" s="65"/>
      <c r="W24" s="65"/>
      <c r="X24" s="66"/>
    </row>
    <row r="25" spans="1:26" ht="14" collapsed="1" x14ac:dyDescent="0.2">
      <c r="A25" s="81">
        <f t="shared" si="9"/>
        <v>0</v>
      </c>
      <c r="B25" s="95" t="s">
        <v>119</v>
      </c>
      <c r="C25" s="134"/>
      <c r="D25" s="135">
        <f t="shared" ref="D25:F25" si="10">SUM(D13:D24)</f>
        <v>0</v>
      </c>
      <c r="E25" s="136">
        <f t="shared" si="10"/>
        <v>0</v>
      </c>
      <c r="F25" s="136">
        <f t="shared" si="10"/>
        <v>0</v>
      </c>
      <c r="G25" s="137" t="e">
        <f t="shared" si="0"/>
        <v>#DIV/0!</v>
      </c>
      <c r="H25" s="138" t="e">
        <f t="shared" si="1"/>
        <v>#DIV/0!</v>
      </c>
      <c r="I25" s="359" t="e">
        <f t="shared" si="2"/>
        <v>#DIV/0!</v>
      </c>
      <c r="J25" s="360">
        <f t="shared" ref="J25:M25" si="11">SUM(J13:J24)</f>
        <v>0</v>
      </c>
      <c r="K25" s="256">
        <f t="shared" si="11"/>
        <v>0</v>
      </c>
      <c r="L25" s="136">
        <f t="shared" si="11"/>
        <v>0</v>
      </c>
      <c r="M25" s="135">
        <f t="shared" si="11"/>
        <v>0</v>
      </c>
      <c r="N25" s="258" t="e">
        <f t="shared" si="3"/>
        <v>#DIV/0!</v>
      </c>
      <c r="O25" s="306" t="e">
        <f t="shared" si="4"/>
        <v>#DIV/0!</v>
      </c>
      <c r="P25" s="258" t="e">
        <f t="shared" si="5"/>
        <v>#DIV/0!</v>
      </c>
      <c r="Q25" s="139" t="e">
        <f t="shared" si="6"/>
        <v>#DIV/0!</v>
      </c>
      <c r="R25" s="261">
        <f>SUM(R13:R24)</f>
        <v>0</v>
      </c>
      <c r="S25" s="307" t="e">
        <f t="shared" si="8"/>
        <v>#DIV/0!</v>
      </c>
      <c r="T25" s="145">
        <f t="shared" ref="T25:U25" si="12">IFERROR((D25-#REF!)/D25,)</f>
        <v>0</v>
      </c>
      <c r="U25" s="145">
        <f t="shared" si="12"/>
        <v>0</v>
      </c>
      <c r="V25" s="301">
        <f>IFERROR((D25-monthly_reporting_2021!D49)/D25, )</f>
        <v>0</v>
      </c>
      <c r="W25" s="302">
        <f>IFERROR((E25-monthly_reporting_2021!E49)/E25, )</f>
        <v>0</v>
      </c>
      <c r="X25" s="67"/>
    </row>
    <row r="26" spans="1:26" ht="14" outlineLevel="1" x14ac:dyDescent="0.2">
      <c r="A26" s="52" t="str">
        <f t="shared" si="9"/>
        <v>9-2024</v>
      </c>
      <c r="B26" s="53">
        <v>45564</v>
      </c>
      <c r="C26" s="54" t="s">
        <v>107</v>
      </c>
      <c r="D26" s="55">
        <v>803.8</v>
      </c>
      <c r="E26" s="56">
        <v>5</v>
      </c>
      <c r="F26" s="56">
        <v>6</v>
      </c>
      <c r="G26" s="57">
        <f t="shared" si="0"/>
        <v>0.83333333333333337</v>
      </c>
      <c r="H26" s="58">
        <f t="shared" si="1"/>
        <v>160.76</v>
      </c>
      <c r="I26" s="272">
        <f t="shared" si="2"/>
        <v>192.91199999999998</v>
      </c>
      <c r="J26" s="55">
        <v>65.67</v>
      </c>
      <c r="K26" s="89">
        <v>13527</v>
      </c>
      <c r="L26" s="56">
        <v>3</v>
      </c>
      <c r="M26" s="60">
        <v>389</v>
      </c>
      <c r="N26" s="61">
        <f t="shared" si="3"/>
        <v>0.16881748071979435</v>
      </c>
      <c r="O26" s="62">
        <f t="shared" si="4"/>
        <v>5.9235571798385864</v>
      </c>
      <c r="P26" s="61">
        <f t="shared" si="5"/>
        <v>8.1699427718337908E-2</v>
      </c>
      <c r="Q26" s="59">
        <f t="shared" si="6"/>
        <v>0.48395123164966414</v>
      </c>
      <c r="R26" s="63">
        <f t="shared" ref="R26:R42" si="13">D26-M26</f>
        <v>414.79999999999995</v>
      </c>
      <c r="S26" s="64">
        <f t="shared" si="8"/>
        <v>21.89</v>
      </c>
      <c r="T26" s="65"/>
      <c r="U26" s="65"/>
      <c r="V26" s="65"/>
      <c r="W26" s="65"/>
      <c r="X26" s="66"/>
      <c r="Y26" s="67"/>
      <c r="Z26" s="67"/>
    </row>
    <row r="27" spans="1:26" ht="14" outlineLevel="1" x14ac:dyDescent="0.2">
      <c r="A27" s="67"/>
      <c r="B27" s="68"/>
      <c r="C27" s="54" t="s">
        <v>108</v>
      </c>
      <c r="D27" s="69">
        <v>1080.7</v>
      </c>
      <c r="E27" s="56">
        <v>14</v>
      </c>
      <c r="F27" s="56">
        <v>11</v>
      </c>
      <c r="G27" s="57">
        <f t="shared" si="0"/>
        <v>1.2727272727272727</v>
      </c>
      <c r="H27" s="58">
        <f t="shared" si="1"/>
        <v>77.19285714285715</v>
      </c>
      <c r="I27" s="272">
        <f t="shared" si="2"/>
        <v>60.651530612244905</v>
      </c>
      <c r="J27" s="69">
        <v>1</v>
      </c>
      <c r="K27" s="89">
        <v>1334</v>
      </c>
      <c r="L27" s="56">
        <v>0</v>
      </c>
      <c r="M27" s="70">
        <v>0</v>
      </c>
      <c r="N27" s="61" t="e">
        <f t="shared" si="3"/>
        <v>#DIV/0!</v>
      </c>
      <c r="O27" s="62">
        <f t="shared" si="4"/>
        <v>0</v>
      </c>
      <c r="P27" s="61">
        <f t="shared" si="5"/>
        <v>9.2532617747756083E-4</v>
      </c>
      <c r="Q27" s="59">
        <f t="shared" si="6"/>
        <v>0</v>
      </c>
      <c r="R27" s="71">
        <f t="shared" si="13"/>
        <v>1080.7</v>
      </c>
      <c r="S27" s="64" t="e">
        <f t="shared" si="8"/>
        <v>#DIV/0!</v>
      </c>
      <c r="T27" s="65"/>
      <c r="U27" s="65"/>
      <c r="V27" s="65"/>
      <c r="W27" s="65"/>
      <c r="X27" s="66"/>
      <c r="Y27" s="67"/>
      <c r="Z27" s="67"/>
    </row>
    <row r="28" spans="1:26" ht="14" outlineLevel="1" x14ac:dyDescent="0.2">
      <c r="A28" s="67"/>
      <c r="B28" s="68"/>
      <c r="C28" s="54" t="s">
        <v>109</v>
      </c>
      <c r="D28" s="93">
        <v>0</v>
      </c>
      <c r="E28" s="56">
        <v>0</v>
      </c>
      <c r="F28" s="56">
        <v>0</v>
      </c>
      <c r="G28" s="57" t="e">
        <f t="shared" si="0"/>
        <v>#DIV/0!</v>
      </c>
      <c r="H28" s="58" t="e">
        <f t="shared" si="1"/>
        <v>#DIV/0!</v>
      </c>
      <c r="I28" s="272" t="e">
        <f t="shared" si="2"/>
        <v>#DIV/0!</v>
      </c>
      <c r="J28" s="93">
        <v>0</v>
      </c>
      <c r="K28" s="89">
        <v>0</v>
      </c>
      <c r="L28" s="56">
        <v>0</v>
      </c>
      <c r="M28" s="94">
        <v>0</v>
      </c>
      <c r="N28" s="61" t="e">
        <f t="shared" si="3"/>
        <v>#DIV/0!</v>
      </c>
      <c r="O28" s="62" t="e">
        <f t="shared" si="4"/>
        <v>#DIV/0!</v>
      </c>
      <c r="P28" s="61" t="e">
        <f t="shared" si="5"/>
        <v>#DIV/0!</v>
      </c>
      <c r="Q28" s="59" t="e">
        <f t="shared" si="6"/>
        <v>#DIV/0!</v>
      </c>
      <c r="R28" s="361">
        <f t="shared" si="13"/>
        <v>0</v>
      </c>
      <c r="S28" s="64" t="e">
        <f t="shared" si="8"/>
        <v>#DIV/0!</v>
      </c>
      <c r="T28" s="65"/>
      <c r="U28" s="65"/>
      <c r="V28" s="65"/>
      <c r="W28" s="65"/>
      <c r="X28" s="66"/>
      <c r="Y28" s="67"/>
      <c r="Z28" s="67"/>
    </row>
    <row r="29" spans="1:26" ht="14" outlineLevel="1" x14ac:dyDescent="0.2">
      <c r="A29" s="67"/>
      <c r="B29" s="68"/>
      <c r="C29" s="54" t="s">
        <v>33</v>
      </c>
      <c r="D29" s="93">
        <v>899.25</v>
      </c>
      <c r="E29" s="56">
        <v>15</v>
      </c>
      <c r="F29" s="56">
        <v>10</v>
      </c>
      <c r="G29" s="57">
        <f t="shared" si="0"/>
        <v>1.5</v>
      </c>
      <c r="H29" s="58">
        <f t="shared" si="1"/>
        <v>59.95</v>
      </c>
      <c r="I29" s="272">
        <f t="shared" si="2"/>
        <v>39.966666666666669</v>
      </c>
      <c r="J29" s="93">
        <v>54.67</v>
      </c>
      <c r="K29" s="89">
        <v>4307</v>
      </c>
      <c r="L29" s="56">
        <v>7</v>
      </c>
      <c r="M29" s="94">
        <v>419.65</v>
      </c>
      <c r="N29" s="61">
        <f t="shared" si="3"/>
        <v>0.13027522935779817</v>
      </c>
      <c r="O29" s="62">
        <f t="shared" si="4"/>
        <v>7.6760563380281681</v>
      </c>
      <c r="P29" s="61">
        <f t="shared" si="5"/>
        <v>6.0795107033639148E-2</v>
      </c>
      <c r="Q29" s="59">
        <f t="shared" si="6"/>
        <v>0.46666666666666662</v>
      </c>
      <c r="R29" s="361">
        <f t="shared" si="13"/>
        <v>479.6</v>
      </c>
      <c r="S29" s="64">
        <f t="shared" si="8"/>
        <v>7.8100000000000005</v>
      </c>
      <c r="T29" s="65"/>
      <c r="U29" s="65"/>
      <c r="V29" s="65"/>
      <c r="W29" s="65"/>
      <c r="X29" s="66"/>
      <c r="Y29" s="67"/>
      <c r="Z29" s="67"/>
    </row>
    <row r="30" spans="1:26" ht="14" outlineLevel="1" x14ac:dyDescent="0.2">
      <c r="A30" s="67"/>
      <c r="B30" s="68"/>
      <c r="C30" s="54" t="s">
        <v>37</v>
      </c>
      <c r="D30" s="344">
        <v>0</v>
      </c>
      <c r="E30" s="56">
        <v>0</v>
      </c>
      <c r="F30" s="56">
        <v>0</v>
      </c>
      <c r="G30" s="57" t="e">
        <f t="shared" si="0"/>
        <v>#DIV/0!</v>
      </c>
      <c r="H30" s="58" t="e">
        <f t="shared" si="1"/>
        <v>#DIV/0!</v>
      </c>
      <c r="I30" s="272" t="e">
        <f t="shared" si="2"/>
        <v>#DIV/0!</v>
      </c>
      <c r="J30" s="344">
        <v>0</v>
      </c>
      <c r="K30" s="89">
        <v>0</v>
      </c>
      <c r="L30" s="56">
        <v>0</v>
      </c>
      <c r="M30" s="378">
        <v>0</v>
      </c>
      <c r="N30" s="61" t="e">
        <f t="shared" si="3"/>
        <v>#DIV/0!</v>
      </c>
      <c r="O30" s="62" t="e">
        <f t="shared" si="4"/>
        <v>#DIV/0!</v>
      </c>
      <c r="P30" s="61" t="e">
        <f t="shared" si="5"/>
        <v>#DIV/0!</v>
      </c>
      <c r="Q30" s="59" t="e">
        <f t="shared" si="6"/>
        <v>#DIV/0!</v>
      </c>
      <c r="R30" s="361">
        <f t="shared" si="13"/>
        <v>0</v>
      </c>
      <c r="S30" s="64" t="e">
        <f t="shared" si="8"/>
        <v>#DIV/0!</v>
      </c>
      <c r="T30" s="65"/>
      <c r="U30" s="65"/>
      <c r="V30" s="65"/>
      <c r="W30" s="65"/>
      <c r="X30" s="66"/>
      <c r="Y30" s="67"/>
      <c r="Z30" s="67"/>
    </row>
    <row r="31" spans="1:26" ht="14" outlineLevel="1" x14ac:dyDescent="0.2">
      <c r="A31" s="67"/>
      <c r="B31" s="68"/>
      <c r="C31" s="54" t="s">
        <v>110</v>
      </c>
      <c r="D31" s="362">
        <v>115.02</v>
      </c>
      <c r="E31" s="56">
        <v>2</v>
      </c>
      <c r="F31" s="56">
        <v>2</v>
      </c>
      <c r="G31" s="57">
        <f t="shared" si="0"/>
        <v>1</v>
      </c>
      <c r="H31" s="58">
        <f t="shared" si="1"/>
        <v>57.51</v>
      </c>
      <c r="I31" s="272">
        <f t="shared" si="2"/>
        <v>57.51</v>
      </c>
      <c r="J31" s="362">
        <v>5.55</v>
      </c>
      <c r="K31" s="89">
        <v>0</v>
      </c>
      <c r="L31" s="56">
        <v>0</v>
      </c>
      <c r="M31" s="363">
        <v>0</v>
      </c>
      <c r="N31" s="61" t="e">
        <f t="shared" si="3"/>
        <v>#DIV/0!</v>
      </c>
      <c r="O31" s="62">
        <f t="shared" si="4"/>
        <v>0</v>
      </c>
      <c r="P31" s="61">
        <f t="shared" si="5"/>
        <v>4.8252477829942617E-2</v>
      </c>
      <c r="Q31" s="59">
        <f t="shared" si="6"/>
        <v>0</v>
      </c>
      <c r="R31" s="364">
        <f t="shared" si="13"/>
        <v>115.02</v>
      </c>
      <c r="S31" s="64" t="e">
        <f t="shared" si="8"/>
        <v>#DIV/0!</v>
      </c>
      <c r="T31" s="65"/>
      <c r="U31" s="65"/>
      <c r="V31" s="65"/>
      <c r="W31" s="65"/>
      <c r="X31" s="66"/>
      <c r="Y31" s="67"/>
      <c r="Z31" s="67"/>
    </row>
    <row r="32" spans="1:26" ht="14" outlineLevel="1" x14ac:dyDescent="0.2">
      <c r="A32" s="67"/>
      <c r="B32" s="68"/>
      <c r="C32" s="54" t="s">
        <v>35</v>
      </c>
      <c r="D32" s="93">
        <v>369.7</v>
      </c>
      <c r="E32" s="56">
        <v>6</v>
      </c>
      <c r="F32" s="56">
        <v>6</v>
      </c>
      <c r="G32" s="57">
        <f t="shared" si="0"/>
        <v>1</v>
      </c>
      <c r="H32" s="58">
        <f t="shared" si="1"/>
        <v>61.616666666666667</v>
      </c>
      <c r="I32" s="272">
        <f t="shared" si="2"/>
        <v>61.616666666666667</v>
      </c>
      <c r="J32" s="93">
        <v>6.48</v>
      </c>
      <c r="K32" s="89">
        <v>4126</v>
      </c>
      <c r="L32" s="56">
        <v>0</v>
      </c>
      <c r="M32" s="94">
        <v>0</v>
      </c>
      <c r="N32" s="61" t="e">
        <f t="shared" si="3"/>
        <v>#DIV/0!</v>
      </c>
      <c r="O32" s="62">
        <f t="shared" si="4"/>
        <v>0</v>
      </c>
      <c r="P32" s="61">
        <f t="shared" si="5"/>
        <v>1.7527725182580473E-2</v>
      </c>
      <c r="Q32" s="59">
        <f t="shared" si="6"/>
        <v>0</v>
      </c>
      <c r="R32" s="361">
        <f t="shared" si="13"/>
        <v>369.7</v>
      </c>
      <c r="S32" s="64" t="e">
        <f t="shared" si="8"/>
        <v>#DIV/0!</v>
      </c>
      <c r="T32" s="65"/>
      <c r="U32" s="65"/>
      <c r="V32" s="65"/>
      <c r="W32" s="65"/>
      <c r="X32" s="66"/>
      <c r="Y32" s="67"/>
      <c r="Z32" s="67"/>
    </row>
    <row r="33" spans="1:26" ht="14" outlineLevel="1" x14ac:dyDescent="0.2">
      <c r="A33" s="67"/>
      <c r="B33" s="53" t="s">
        <v>111</v>
      </c>
      <c r="C33" s="54" t="s">
        <v>112</v>
      </c>
      <c r="D33" s="365">
        <v>332.96</v>
      </c>
      <c r="E33" s="56">
        <v>4</v>
      </c>
      <c r="F33" s="56">
        <v>4</v>
      </c>
      <c r="G33" s="57">
        <f t="shared" si="0"/>
        <v>1</v>
      </c>
      <c r="H33" s="58">
        <f t="shared" si="1"/>
        <v>83.24</v>
      </c>
      <c r="I33" s="272">
        <f t="shared" si="2"/>
        <v>83.24</v>
      </c>
      <c r="J33" s="365">
        <v>0.85</v>
      </c>
      <c r="K33" s="89">
        <v>1816</v>
      </c>
      <c r="L33" s="56">
        <v>0</v>
      </c>
      <c r="M33" s="366">
        <v>0</v>
      </c>
      <c r="N33" s="61" t="e">
        <f t="shared" si="3"/>
        <v>#DIV/0!</v>
      </c>
      <c r="O33" s="62">
        <f t="shared" si="4"/>
        <v>0</v>
      </c>
      <c r="P33" s="61">
        <f t="shared" si="5"/>
        <v>2.5528592023065836E-3</v>
      </c>
      <c r="Q33" s="59">
        <f t="shared" si="6"/>
        <v>0</v>
      </c>
      <c r="R33" s="367">
        <f t="shared" si="13"/>
        <v>332.96</v>
      </c>
      <c r="S33" s="64" t="e">
        <f t="shared" si="8"/>
        <v>#DIV/0!</v>
      </c>
      <c r="T33" s="65"/>
      <c r="U33" s="65"/>
      <c r="V33" s="65"/>
      <c r="W33" s="65"/>
      <c r="X33" s="66"/>
      <c r="Y33" s="67"/>
      <c r="Z33" s="67"/>
    </row>
    <row r="34" spans="1:26" ht="14" outlineLevel="1" x14ac:dyDescent="0.2">
      <c r="A34" s="67"/>
      <c r="B34" s="68"/>
      <c r="C34" s="54" t="s">
        <v>113</v>
      </c>
      <c r="D34" s="368">
        <v>0</v>
      </c>
      <c r="E34" s="56">
        <v>0</v>
      </c>
      <c r="F34" s="56">
        <v>1</v>
      </c>
      <c r="G34" s="57">
        <f t="shared" si="0"/>
        <v>0</v>
      </c>
      <c r="H34" s="58" t="e">
        <f t="shared" si="1"/>
        <v>#DIV/0!</v>
      </c>
      <c r="I34" s="272" t="e">
        <f t="shared" si="2"/>
        <v>#DIV/0!</v>
      </c>
      <c r="J34" s="368">
        <v>54.18</v>
      </c>
      <c r="K34" s="89">
        <v>94</v>
      </c>
      <c r="L34" s="56">
        <v>1</v>
      </c>
      <c r="M34" s="369">
        <v>99.95</v>
      </c>
      <c r="N34" s="61">
        <f t="shared" si="3"/>
        <v>0.54207103551775881</v>
      </c>
      <c r="O34" s="62">
        <f t="shared" si="4"/>
        <v>1.8447766703580657</v>
      </c>
      <c r="P34" s="61" t="e">
        <f t="shared" si="5"/>
        <v>#DIV/0!</v>
      </c>
      <c r="Q34" s="59" t="e">
        <f t="shared" si="6"/>
        <v>#DIV/0!</v>
      </c>
      <c r="R34" s="370">
        <f t="shared" si="13"/>
        <v>-99.95</v>
      </c>
      <c r="S34" s="64">
        <f t="shared" si="8"/>
        <v>54.18</v>
      </c>
      <c r="T34" s="65"/>
      <c r="U34" s="65"/>
      <c r="V34" s="65"/>
      <c r="W34" s="65"/>
      <c r="X34" s="66"/>
      <c r="Y34" s="67"/>
      <c r="Z34" s="67"/>
    </row>
    <row r="35" spans="1:26" ht="14" outlineLevel="1" x14ac:dyDescent="0.2">
      <c r="A35" s="67"/>
      <c r="B35" s="68"/>
      <c r="C35" s="54" t="s">
        <v>38</v>
      </c>
      <c r="D35" s="371">
        <v>0</v>
      </c>
      <c r="E35" s="56">
        <v>0</v>
      </c>
      <c r="F35" s="56">
        <v>0</v>
      </c>
      <c r="G35" s="57" t="e">
        <f t="shared" si="0"/>
        <v>#DIV/0!</v>
      </c>
      <c r="H35" s="58" t="e">
        <f t="shared" si="1"/>
        <v>#DIV/0!</v>
      </c>
      <c r="I35" s="272" t="e">
        <f t="shared" si="2"/>
        <v>#DIV/0!</v>
      </c>
      <c r="J35" s="371">
        <v>0</v>
      </c>
      <c r="K35" s="89">
        <v>213470</v>
      </c>
      <c r="L35" s="56">
        <v>0</v>
      </c>
      <c r="M35" s="372">
        <v>0</v>
      </c>
      <c r="N35" s="61" t="e">
        <f t="shared" si="3"/>
        <v>#DIV/0!</v>
      </c>
      <c r="O35" s="62" t="e">
        <f t="shared" si="4"/>
        <v>#DIV/0!</v>
      </c>
      <c r="P35" s="61" t="e">
        <f t="shared" si="5"/>
        <v>#DIV/0!</v>
      </c>
      <c r="Q35" s="59" t="e">
        <f t="shared" si="6"/>
        <v>#DIV/0!</v>
      </c>
      <c r="R35" s="373">
        <f t="shared" si="13"/>
        <v>0</v>
      </c>
      <c r="S35" s="64" t="e">
        <f t="shared" si="8"/>
        <v>#DIV/0!</v>
      </c>
      <c r="T35" s="65"/>
      <c r="U35" s="65"/>
      <c r="V35" s="65"/>
      <c r="W35" s="65"/>
      <c r="X35" s="66"/>
      <c r="Y35" s="67"/>
      <c r="Z35" s="67"/>
    </row>
    <row r="36" spans="1:26" ht="14" outlineLevel="1" x14ac:dyDescent="0.2">
      <c r="A36" s="67"/>
      <c r="B36" s="68"/>
      <c r="C36" s="54" t="s">
        <v>36</v>
      </c>
      <c r="D36" s="72">
        <v>607.54999999999995</v>
      </c>
      <c r="E36" s="56">
        <v>5</v>
      </c>
      <c r="F36" s="56">
        <v>5</v>
      </c>
      <c r="G36" s="57">
        <f t="shared" si="0"/>
        <v>1</v>
      </c>
      <c r="H36" s="58">
        <f t="shared" si="1"/>
        <v>121.50999999999999</v>
      </c>
      <c r="I36" s="272">
        <f t="shared" si="2"/>
        <v>121.50999999999999</v>
      </c>
      <c r="J36" s="72">
        <v>0</v>
      </c>
      <c r="K36" s="89">
        <v>0</v>
      </c>
      <c r="L36" s="56">
        <v>0</v>
      </c>
      <c r="M36" s="73">
        <v>0</v>
      </c>
      <c r="N36" s="61" t="e">
        <f t="shared" si="3"/>
        <v>#DIV/0!</v>
      </c>
      <c r="O36" s="62" t="e">
        <f t="shared" si="4"/>
        <v>#DIV/0!</v>
      </c>
      <c r="P36" s="61">
        <f t="shared" si="5"/>
        <v>0</v>
      </c>
      <c r="Q36" s="59">
        <f t="shared" si="6"/>
        <v>0</v>
      </c>
      <c r="R36" s="74">
        <f t="shared" si="13"/>
        <v>607.54999999999995</v>
      </c>
      <c r="S36" s="64" t="e">
        <f t="shared" si="8"/>
        <v>#DIV/0!</v>
      </c>
      <c r="T36" s="65"/>
      <c r="U36" s="65"/>
      <c r="V36" s="65"/>
      <c r="W36" s="65"/>
      <c r="X36" s="66"/>
      <c r="Y36" s="67"/>
      <c r="Z36" s="67"/>
    </row>
    <row r="37" spans="1:26" ht="14" outlineLevel="1" x14ac:dyDescent="0.2">
      <c r="A37" s="67"/>
      <c r="B37" s="68"/>
      <c r="C37" s="54" t="s">
        <v>114</v>
      </c>
      <c r="D37" s="93">
        <v>0</v>
      </c>
      <c r="E37" s="56">
        <v>0</v>
      </c>
      <c r="F37" s="56">
        <v>0</v>
      </c>
      <c r="G37" s="57" t="e">
        <f t="shared" si="0"/>
        <v>#DIV/0!</v>
      </c>
      <c r="H37" s="58" t="e">
        <f t="shared" si="1"/>
        <v>#DIV/0!</v>
      </c>
      <c r="I37" s="272" t="e">
        <f t="shared" si="2"/>
        <v>#DIV/0!</v>
      </c>
      <c r="J37" s="93">
        <v>0</v>
      </c>
      <c r="K37" s="89">
        <v>8</v>
      </c>
      <c r="L37" s="56">
        <v>0</v>
      </c>
      <c r="M37" s="94">
        <v>0</v>
      </c>
      <c r="N37" s="61" t="e">
        <f t="shared" si="3"/>
        <v>#DIV/0!</v>
      </c>
      <c r="O37" s="62" t="e">
        <f t="shared" si="4"/>
        <v>#DIV/0!</v>
      </c>
      <c r="P37" s="61" t="e">
        <f t="shared" si="5"/>
        <v>#DIV/0!</v>
      </c>
      <c r="Q37" s="59" t="e">
        <f t="shared" si="6"/>
        <v>#DIV/0!</v>
      </c>
      <c r="R37" s="361">
        <f t="shared" si="13"/>
        <v>0</v>
      </c>
      <c r="S37" s="64" t="e">
        <f t="shared" si="8"/>
        <v>#DIV/0!</v>
      </c>
      <c r="T37" s="65"/>
      <c r="U37" s="65"/>
      <c r="V37" s="65"/>
      <c r="W37" s="65"/>
      <c r="X37" s="66"/>
      <c r="Y37" s="67"/>
      <c r="Z37" s="67"/>
    </row>
    <row r="38" spans="1:26" ht="14" outlineLevel="1" x14ac:dyDescent="0.2">
      <c r="A38" s="67"/>
      <c r="B38" s="68"/>
      <c r="C38" s="54" t="s">
        <v>115</v>
      </c>
      <c r="D38" s="75">
        <v>0</v>
      </c>
      <c r="E38" s="56">
        <v>0</v>
      </c>
      <c r="F38" s="56">
        <v>0</v>
      </c>
      <c r="G38" s="57" t="e">
        <f t="shared" si="0"/>
        <v>#DIV/0!</v>
      </c>
      <c r="H38" s="58" t="e">
        <f t="shared" si="1"/>
        <v>#DIV/0!</v>
      </c>
      <c r="I38" s="272" t="e">
        <f t="shared" si="2"/>
        <v>#DIV/0!</v>
      </c>
      <c r="J38" s="75">
        <v>0</v>
      </c>
      <c r="K38" s="89">
        <v>0</v>
      </c>
      <c r="L38" s="56">
        <v>0</v>
      </c>
      <c r="M38" s="76">
        <v>0</v>
      </c>
      <c r="N38" s="61" t="e">
        <f t="shared" si="3"/>
        <v>#DIV/0!</v>
      </c>
      <c r="O38" s="62" t="e">
        <f t="shared" si="4"/>
        <v>#DIV/0!</v>
      </c>
      <c r="P38" s="61" t="e">
        <f t="shared" si="5"/>
        <v>#DIV/0!</v>
      </c>
      <c r="Q38" s="59" t="e">
        <f t="shared" si="6"/>
        <v>#DIV/0!</v>
      </c>
      <c r="R38" s="77">
        <f t="shared" si="13"/>
        <v>0</v>
      </c>
      <c r="S38" s="64" t="e">
        <f t="shared" si="8"/>
        <v>#DIV/0!</v>
      </c>
      <c r="T38" s="65"/>
      <c r="U38" s="65"/>
      <c r="V38" s="65"/>
      <c r="W38" s="65"/>
      <c r="X38" s="66"/>
      <c r="Y38" s="67"/>
      <c r="Z38" s="67"/>
    </row>
    <row r="39" spans="1:26" ht="14" outlineLevel="1" x14ac:dyDescent="0.2">
      <c r="A39" s="67"/>
      <c r="B39" s="68"/>
      <c r="C39" s="54" t="s">
        <v>45</v>
      </c>
      <c r="D39" s="78">
        <v>20.7</v>
      </c>
      <c r="E39" s="56">
        <v>0</v>
      </c>
      <c r="F39" s="56">
        <v>1</v>
      </c>
      <c r="G39" s="57">
        <f t="shared" si="0"/>
        <v>0</v>
      </c>
      <c r="H39" s="58" t="e">
        <f t="shared" si="1"/>
        <v>#DIV/0!</v>
      </c>
      <c r="I39" s="272" t="e">
        <f t="shared" si="2"/>
        <v>#DIV/0!</v>
      </c>
      <c r="J39" s="78">
        <v>0</v>
      </c>
      <c r="K39" s="89">
        <v>1048</v>
      </c>
      <c r="L39" s="56">
        <v>0</v>
      </c>
      <c r="M39" s="79">
        <v>0</v>
      </c>
      <c r="N39" s="61" t="e">
        <f t="shared" si="3"/>
        <v>#DIV/0!</v>
      </c>
      <c r="O39" s="62" t="e">
        <f t="shared" si="4"/>
        <v>#DIV/0!</v>
      </c>
      <c r="P39" s="61">
        <f t="shared" si="5"/>
        <v>0</v>
      </c>
      <c r="Q39" s="59">
        <f t="shared" si="6"/>
        <v>0</v>
      </c>
      <c r="R39" s="80">
        <f t="shared" si="13"/>
        <v>20.7</v>
      </c>
      <c r="S39" s="64" t="e">
        <f t="shared" si="8"/>
        <v>#DIV/0!</v>
      </c>
      <c r="T39" s="65"/>
      <c r="U39" s="65"/>
      <c r="V39" s="65"/>
      <c r="W39" s="65"/>
      <c r="X39" s="66"/>
      <c r="Y39" s="67"/>
      <c r="Z39" s="67"/>
    </row>
    <row r="40" spans="1:26" ht="14" outlineLevel="1" x14ac:dyDescent="0.2">
      <c r="A40" s="81"/>
      <c r="B40" s="68"/>
      <c r="C40" s="83" t="s">
        <v>116</v>
      </c>
      <c r="D40" s="55">
        <v>0</v>
      </c>
      <c r="E40" s="56">
        <v>0</v>
      </c>
      <c r="F40" s="56">
        <v>0</v>
      </c>
      <c r="G40" s="57" t="e">
        <f t="shared" si="0"/>
        <v>#DIV/0!</v>
      </c>
      <c r="H40" s="58" t="e">
        <f t="shared" si="1"/>
        <v>#DIV/0!</v>
      </c>
      <c r="I40" s="272" t="e">
        <f t="shared" si="2"/>
        <v>#DIV/0!</v>
      </c>
      <c r="J40" s="55">
        <v>0</v>
      </c>
      <c r="K40" s="89">
        <v>0</v>
      </c>
      <c r="L40" s="56">
        <v>0</v>
      </c>
      <c r="M40" s="60">
        <v>0</v>
      </c>
      <c r="N40" s="61" t="e">
        <f t="shared" si="3"/>
        <v>#DIV/0!</v>
      </c>
      <c r="O40" s="62" t="e">
        <f t="shared" si="4"/>
        <v>#DIV/0!</v>
      </c>
      <c r="P40" s="61" t="e">
        <f t="shared" si="5"/>
        <v>#DIV/0!</v>
      </c>
      <c r="Q40" s="59" t="e">
        <f t="shared" si="6"/>
        <v>#DIV/0!</v>
      </c>
      <c r="R40" s="63">
        <f t="shared" si="13"/>
        <v>0</v>
      </c>
      <c r="S40" s="64" t="e">
        <f t="shared" si="8"/>
        <v>#DIV/0!</v>
      </c>
      <c r="T40" s="84"/>
      <c r="U40" s="84"/>
      <c r="V40" s="84"/>
      <c r="W40" s="85"/>
      <c r="X40" s="86"/>
      <c r="Y40" s="67"/>
      <c r="Z40" s="67"/>
    </row>
    <row r="41" spans="1:26" ht="14" outlineLevel="1" x14ac:dyDescent="0.2">
      <c r="A41" s="52"/>
      <c r="B41" s="53"/>
      <c r="C41" s="54" t="s">
        <v>117</v>
      </c>
      <c r="D41" s="87">
        <v>519.35</v>
      </c>
      <c r="E41" s="56">
        <v>13</v>
      </c>
      <c r="F41" s="56">
        <v>12</v>
      </c>
      <c r="G41" s="57">
        <f t="shared" si="0"/>
        <v>1.0833333333333333</v>
      </c>
      <c r="H41" s="58">
        <f t="shared" si="1"/>
        <v>39.950000000000003</v>
      </c>
      <c r="I41" s="272">
        <f t="shared" si="2"/>
        <v>36.876923076923084</v>
      </c>
      <c r="J41" s="87">
        <v>19.059999999999999</v>
      </c>
      <c r="K41" s="89">
        <v>11339</v>
      </c>
      <c r="L41" s="56">
        <v>6</v>
      </c>
      <c r="M41" s="88">
        <v>199.75</v>
      </c>
      <c r="N41" s="61">
        <f t="shared" si="3"/>
        <v>9.5419274092615761E-2</v>
      </c>
      <c r="O41" s="62">
        <f t="shared" si="4"/>
        <v>10.480062959076601</v>
      </c>
      <c r="P41" s="61">
        <f t="shared" si="5"/>
        <v>3.6699720804852218E-2</v>
      </c>
      <c r="Q41" s="59">
        <f t="shared" si="6"/>
        <v>0.38461538461538458</v>
      </c>
      <c r="R41" s="63">
        <f t="shared" si="13"/>
        <v>319.60000000000002</v>
      </c>
      <c r="S41" s="64">
        <f t="shared" si="8"/>
        <v>3.1766666666666663</v>
      </c>
      <c r="T41" s="65"/>
      <c r="U41" s="65"/>
      <c r="V41" s="65"/>
      <c r="W41" s="65"/>
      <c r="X41" s="66"/>
      <c r="Y41" s="67"/>
      <c r="Z41" s="67"/>
    </row>
    <row r="42" spans="1:26" ht="14" outlineLevel="1" x14ac:dyDescent="0.2">
      <c r="A42" s="52" t="str">
        <f t="shared" ref="A42:A43" si="14">IFERROR(IF(B42&gt;0,MONTH(B42)&amp;"-"&amp;YEAR(B42),B42),)</f>
        <v>10-2024</v>
      </c>
      <c r="B42" s="53">
        <v>45570</v>
      </c>
      <c r="C42" s="161" t="s">
        <v>39</v>
      </c>
      <c r="D42" s="87">
        <v>0</v>
      </c>
      <c r="E42" s="56">
        <v>0</v>
      </c>
      <c r="F42" s="56">
        <v>0</v>
      </c>
      <c r="G42" s="57" t="e">
        <f t="shared" si="0"/>
        <v>#DIV/0!</v>
      </c>
      <c r="H42" s="58" t="e">
        <f t="shared" si="1"/>
        <v>#DIV/0!</v>
      </c>
      <c r="I42" s="272" t="e">
        <f t="shared" si="2"/>
        <v>#DIV/0!</v>
      </c>
      <c r="J42" s="87">
        <v>0</v>
      </c>
      <c r="K42" s="89">
        <v>0</v>
      </c>
      <c r="L42" s="56">
        <v>0</v>
      </c>
      <c r="M42" s="88">
        <v>0</v>
      </c>
      <c r="N42" s="61" t="e">
        <f t="shared" si="3"/>
        <v>#DIV/0!</v>
      </c>
      <c r="O42" s="62" t="e">
        <f t="shared" si="4"/>
        <v>#DIV/0!</v>
      </c>
      <c r="P42" s="61" t="e">
        <f t="shared" si="5"/>
        <v>#DIV/0!</v>
      </c>
      <c r="Q42" s="59" t="e">
        <f t="shared" si="6"/>
        <v>#DIV/0!</v>
      </c>
      <c r="R42" s="63">
        <f t="shared" si="13"/>
        <v>0</v>
      </c>
      <c r="S42" s="64" t="e">
        <f t="shared" si="8"/>
        <v>#DIV/0!</v>
      </c>
      <c r="T42" s="65"/>
      <c r="U42" s="65"/>
      <c r="V42" s="65"/>
      <c r="W42" s="65"/>
      <c r="X42" s="66"/>
      <c r="Y42" s="67"/>
      <c r="Z42" s="67"/>
    </row>
    <row r="43" spans="1:26" ht="14" x14ac:dyDescent="0.2">
      <c r="A43" s="81">
        <f t="shared" si="14"/>
        <v>0</v>
      </c>
      <c r="B43" s="95" t="s">
        <v>120</v>
      </c>
      <c r="C43" s="134"/>
      <c r="D43" s="135">
        <f t="shared" ref="D43:F43" si="15">SUM(D26:D41)</f>
        <v>4749.03</v>
      </c>
      <c r="E43" s="136">
        <f t="shared" si="15"/>
        <v>64</v>
      </c>
      <c r="F43" s="136">
        <f t="shared" si="15"/>
        <v>58</v>
      </c>
      <c r="G43" s="137">
        <f t="shared" si="0"/>
        <v>1.103448275862069</v>
      </c>
      <c r="H43" s="138">
        <f t="shared" si="1"/>
        <v>74.203593749999996</v>
      </c>
      <c r="I43" s="359">
        <f t="shared" si="2"/>
        <v>67.247006835937498</v>
      </c>
      <c r="J43" s="360">
        <f>SUM(J26:J42)</f>
        <v>207.46</v>
      </c>
      <c r="K43" s="256">
        <f>SUM(K26:K41)</f>
        <v>251069</v>
      </c>
      <c r="L43" s="136">
        <f t="shared" ref="L43:M43" si="16">SUM(L26:L42)</f>
        <v>17</v>
      </c>
      <c r="M43" s="135">
        <f t="shared" si="16"/>
        <v>1108.3499999999999</v>
      </c>
      <c r="N43" s="258">
        <f t="shared" si="3"/>
        <v>0.18717914016330583</v>
      </c>
      <c r="O43" s="306">
        <f t="shared" si="4"/>
        <v>5.3424756579581603</v>
      </c>
      <c r="P43" s="258">
        <f t="shared" si="5"/>
        <v>4.3684710351377019E-2</v>
      </c>
      <c r="Q43" s="139">
        <f t="shared" si="6"/>
        <v>0.23338450167718461</v>
      </c>
      <c r="R43" s="261">
        <f>SUM(R26:R41)</f>
        <v>3640.68</v>
      </c>
      <c r="S43" s="307">
        <f t="shared" si="8"/>
        <v>12.203529411764706</v>
      </c>
      <c r="T43" s="145">
        <f t="shared" ref="T43:U43" si="17">IFERROR((D43-#REF!)/D43,)</f>
        <v>0</v>
      </c>
      <c r="U43" s="145">
        <f t="shared" si="17"/>
        <v>0</v>
      </c>
      <c r="V43" s="301">
        <f>IFERROR((D43-monthly_reporting_2021!D49)/D43, )</f>
        <v>1</v>
      </c>
      <c r="W43" s="302">
        <f>IFERROR((E43-monthly_reporting_2021!E49)/E43, )</f>
        <v>1</v>
      </c>
      <c r="X43" s="67"/>
      <c r="Y43" s="67"/>
      <c r="Z43" s="67"/>
    </row>
    <row r="44" spans="1:26" ht="14" outlineLevel="1" x14ac:dyDescent="0.2">
      <c r="A44" s="67"/>
      <c r="B44" s="53">
        <v>45571</v>
      </c>
      <c r="C44" s="54" t="s">
        <v>107</v>
      </c>
      <c r="D44" s="55">
        <v>7564.65</v>
      </c>
      <c r="E44" s="56">
        <v>21</v>
      </c>
      <c r="F44" s="56">
        <v>22</v>
      </c>
      <c r="G44" s="57">
        <f t="shared" si="0"/>
        <v>0.95454545454545459</v>
      </c>
      <c r="H44" s="58">
        <f t="shared" si="1"/>
        <v>360.22142857142853</v>
      </c>
      <c r="I44" s="272">
        <f t="shared" si="2"/>
        <v>377.37482993197273</v>
      </c>
      <c r="J44" s="55">
        <v>605.67999999999995</v>
      </c>
      <c r="K44" s="89">
        <v>46335</v>
      </c>
      <c r="L44" s="56">
        <v>14</v>
      </c>
      <c r="M44" s="60">
        <v>3570.5</v>
      </c>
      <c r="N44" s="61">
        <f t="shared" si="3"/>
        <v>0.16963450497129251</v>
      </c>
      <c r="O44" s="62">
        <f t="shared" si="4"/>
        <v>5.8950270770043591</v>
      </c>
      <c r="P44" s="61">
        <f t="shared" si="5"/>
        <v>8.0067154461872E-2</v>
      </c>
      <c r="Q44" s="59">
        <f t="shared" si="6"/>
        <v>0.47199804353142583</v>
      </c>
      <c r="R44" s="63">
        <f t="shared" ref="R44:R60" si="18">D44-M44</f>
        <v>3994.1499999999996</v>
      </c>
      <c r="S44" s="64">
        <f t="shared" si="8"/>
        <v>43.262857142857136</v>
      </c>
      <c r="T44" s="65"/>
      <c r="U44" s="65"/>
      <c r="V44" s="65"/>
      <c r="W44" s="65"/>
      <c r="X44" s="66"/>
      <c r="Y44" s="67"/>
      <c r="Z44" s="67"/>
    </row>
    <row r="45" spans="1:26" ht="14" outlineLevel="1" x14ac:dyDescent="0.2">
      <c r="A45" s="67"/>
      <c r="B45" s="68"/>
      <c r="C45" s="54" t="s">
        <v>108</v>
      </c>
      <c r="D45" s="69">
        <v>3108.55</v>
      </c>
      <c r="E45" s="56">
        <v>32</v>
      </c>
      <c r="F45" s="56">
        <v>24</v>
      </c>
      <c r="G45" s="57">
        <f t="shared" si="0"/>
        <v>1.3333333333333333</v>
      </c>
      <c r="H45" s="58">
        <f t="shared" si="1"/>
        <v>97.142187500000006</v>
      </c>
      <c r="I45" s="272">
        <f t="shared" si="2"/>
        <v>72.856640625000011</v>
      </c>
      <c r="J45" s="69">
        <v>7.02</v>
      </c>
      <c r="K45" s="89">
        <v>2439</v>
      </c>
      <c r="L45" s="56">
        <v>0</v>
      </c>
      <c r="M45" s="70">
        <v>0</v>
      </c>
      <c r="N45" s="61" t="e">
        <f t="shared" si="3"/>
        <v>#DIV/0!</v>
      </c>
      <c r="O45" s="62">
        <f t="shared" si="4"/>
        <v>0</v>
      </c>
      <c r="P45" s="61">
        <f t="shared" si="5"/>
        <v>2.2582876260635984E-3</v>
      </c>
      <c r="Q45" s="59">
        <f t="shared" si="6"/>
        <v>0</v>
      </c>
      <c r="R45" s="71">
        <f t="shared" si="18"/>
        <v>3108.55</v>
      </c>
      <c r="S45" s="64" t="e">
        <f t="shared" si="8"/>
        <v>#DIV/0!</v>
      </c>
      <c r="T45" s="65"/>
      <c r="U45" s="65"/>
      <c r="V45" s="65"/>
      <c r="W45" s="65"/>
      <c r="X45" s="66"/>
      <c r="Y45" s="67"/>
      <c r="Z45" s="67"/>
    </row>
    <row r="46" spans="1:26" ht="14" outlineLevel="1" x14ac:dyDescent="0.2">
      <c r="A46" s="67"/>
      <c r="B46" s="68"/>
      <c r="C46" s="54" t="s">
        <v>109</v>
      </c>
      <c r="D46" s="93">
        <v>0</v>
      </c>
      <c r="E46" s="56">
        <v>0</v>
      </c>
      <c r="F46" s="56">
        <v>0</v>
      </c>
      <c r="G46" s="57" t="e">
        <f t="shared" si="0"/>
        <v>#DIV/0!</v>
      </c>
      <c r="H46" s="58" t="e">
        <f t="shared" si="1"/>
        <v>#DIV/0!</v>
      </c>
      <c r="I46" s="272" t="e">
        <f t="shared" si="2"/>
        <v>#DIV/0!</v>
      </c>
      <c r="J46" s="93">
        <v>0</v>
      </c>
      <c r="K46" s="89">
        <v>0</v>
      </c>
      <c r="L46" s="56">
        <v>0</v>
      </c>
      <c r="M46" s="94">
        <v>0</v>
      </c>
      <c r="N46" s="61" t="e">
        <f t="shared" si="3"/>
        <v>#DIV/0!</v>
      </c>
      <c r="O46" s="62" t="e">
        <f t="shared" si="4"/>
        <v>#DIV/0!</v>
      </c>
      <c r="P46" s="61" t="e">
        <f t="shared" si="5"/>
        <v>#DIV/0!</v>
      </c>
      <c r="Q46" s="59" t="e">
        <f t="shared" si="6"/>
        <v>#DIV/0!</v>
      </c>
      <c r="R46" s="361">
        <f t="shared" si="18"/>
        <v>0</v>
      </c>
      <c r="S46" s="64" t="e">
        <f t="shared" si="8"/>
        <v>#DIV/0!</v>
      </c>
      <c r="T46" s="65"/>
      <c r="U46" s="65"/>
      <c r="V46" s="65"/>
      <c r="W46" s="65"/>
      <c r="X46" s="66"/>
      <c r="Y46" s="67"/>
      <c r="Z46" s="67"/>
    </row>
    <row r="47" spans="1:26" ht="14" outlineLevel="1" x14ac:dyDescent="0.2">
      <c r="A47" s="67"/>
      <c r="B47" s="68"/>
      <c r="C47" s="54" t="s">
        <v>33</v>
      </c>
      <c r="D47" s="93">
        <v>539.54999999999995</v>
      </c>
      <c r="E47" s="56">
        <v>9</v>
      </c>
      <c r="F47" s="56">
        <v>9</v>
      </c>
      <c r="G47" s="57">
        <f t="shared" si="0"/>
        <v>1</v>
      </c>
      <c r="H47" s="58">
        <f t="shared" si="1"/>
        <v>59.949999999999996</v>
      </c>
      <c r="I47" s="272">
        <f t="shared" si="2"/>
        <v>59.949999999999996</v>
      </c>
      <c r="J47" s="93">
        <v>121</v>
      </c>
      <c r="K47" s="89">
        <v>6157</v>
      </c>
      <c r="L47" s="56">
        <v>6</v>
      </c>
      <c r="M47" s="94">
        <v>359.7</v>
      </c>
      <c r="N47" s="61">
        <f t="shared" si="3"/>
        <v>0.3363914373088685</v>
      </c>
      <c r="O47" s="62">
        <f t="shared" si="4"/>
        <v>2.9727272727272727</v>
      </c>
      <c r="P47" s="61">
        <f t="shared" si="5"/>
        <v>0.22426095820591235</v>
      </c>
      <c r="Q47" s="59">
        <f t="shared" si="6"/>
        <v>0.66666666666666674</v>
      </c>
      <c r="R47" s="361">
        <f t="shared" si="18"/>
        <v>179.84999999999997</v>
      </c>
      <c r="S47" s="64">
        <f t="shared" si="8"/>
        <v>20.166666666666668</v>
      </c>
      <c r="T47" s="65"/>
      <c r="U47" s="65"/>
      <c r="V47" s="65"/>
      <c r="W47" s="65"/>
      <c r="X47" s="66"/>
      <c r="Y47" s="67"/>
      <c r="Z47" s="67"/>
    </row>
    <row r="48" spans="1:26" ht="14" outlineLevel="1" x14ac:dyDescent="0.2">
      <c r="A48" s="67"/>
      <c r="B48" s="68"/>
      <c r="C48" s="54" t="s">
        <v>37</v>
      </c>
      <c r="D48" s="344">
        <v>0</v>
      </c>
      <c r="E48" s="56">
        <v>0</v>
      </c>
      <c r="F48" s="56">
        <v>0</v>
      </c>
      <c r="G48" s="57" t="e">
        <f t="shared" si="0"/>
        <v>#DIV/0!</v>
      </c>
      <c r="H48" s="58" t="e">
        <f t="shared" si="1"/>
        <v>#DIV/0!</v>
      </c>
      <c r="I48" s="272" t="e">
        <f t="shared" si="2"/>
        <v>#DIV/0!</v>
      </c>
      <c r="J48" s="344">
        <v>0</v>
      </c>
      <c r="K48" s="89">
        <v>0</v>
      </c>
      <c r="L48" s="56">
        <v>0</v>
      </c>
      <c r="M48" s="344">
        <v>0</v>
      </c>
      <c r="N48" s="61" t="e">
        <f t="shared" si="3"/>
        <v>#DIV/0!</v>
      </c>
      <c r="O48" s="62" t="e">
        <f t="shared" si="4"/>
        <v>#DIV/0!</v>
      </c>
      <c r="P48" s="61" t="e">
        <f t="shared" si="5"/>
        <v>#DIV/0!</v>
      </c>
      <c r="Q48" s="59" t="e">
        <f t="shared" si="6"/>
        <v>#DIV/0!</v>
      </c>
      <c r="R48" s="361">
        <f t="shared" si="18"/>
        <v>0</v>
      </c>
      <c r="S48" s="64" t="e">
        <f t="shared" si="8"/>
        <v>#DIV/0!</v>
      </c>
      <c r="T48" s="65"/>
      <c r="U48" s="65"/>
      <c r="V48" s="65"/>
      <c r="W48" s="65"/>
      <c r="X48" s="66"/>
      <c r="Y48" s="67"/>
      <c r="Z48" s="67"/>
    </row>
    <row r="49" spans="1:26" ht="14" outlineLevel="1" x14ac:dyDescent="0.2">
      <c r="A49" s="67"/>
      <c r="B49" s="68"/>
      <c r="C49" s="54" t="s">
        <v>110</v>
      </c>
      <c r="D49" s="362">
        <v>184.93</v>
      </c>
      <c r="E49" s="56">
        <v>3</v>
      </c>
      <c r="F49" s="56">
        <v>3</v>
      </c>
      <c r="G49" s="57">
        <f t="shared" si="0"/>
        <v>1</v>
      </c>
      <c r="H49" s="58">
        <f t="shared" si="1"/>
        <v>61.643333333333338</v>
      </c>
      <c r="I49" s="272">
        <f t="shared" si="2"/>
        <v>61.643333333333338</v>
      </c>
      <c r="J49" s="362">
        <v>36.68</v>
      </c>
      <c r="K49" s="89">
        <v>0</v>
      </c>
      <c r="L49" s="56">
        <v>0</v>
      </c>
      <c r="M49" s="363">
        <v>0</v>
      </c>
      <c r="N49" s="61" t="e">
        <f t="shared" si="3"/>
        <v>#DIV/0!</v>
      </c>
      <c r="O49" s="62">
        <f t="shared" si="4"/>
        <v>0</v>
      </c>
      <c r="P49" s="61">
        <f t="shared" si="5"/>
        <v>0.19834531985075432</v>
      </c>
      <c r="Q49" s="59">
        <f t="shared" si="6"/>
        <v>0</v>
      </c>
      <c r="R49" s="364">
        <f t="shared" si="18"/>
        <v>184.93</v>
      </c>
      <c r="S49" s="64" t="e">
        <f t="shared" si="8"/>
        <v>#DIV/0!</v>
      </c>
      <c r="T49" s="65"/>
      <c r="U49" s="65"/>
      <c r="V49" s="65"/>
      <c r="W49" s="65"/>
      <c r="X49" s="66"/>
      <c r="Y49" s="67"/>
      <c r="Z49" s="67"/>
    </row>
    <row r="50" spans="1:26" ht="14" outlineLevel="1" x14ac:dyDescent="0.2">
      <c r="A50" s="67"/>
      <c r="B50" s="68"/>
      <c r="C50" s="54" t="s">
        <v>35</v>
      </c>
      <c r="D50" s="93">
        <v>799.68</v>
      </c>
      <c r="E50" s="56">
        <v>12</v>
      </c>
      <c r="F50" s="56">
        <v>15</v>
      </c>
      <c r="G50" s="57">
        <f t="shared" si="0"/>
        <v>0.8</v>
      </c>
      <c r="H50" s="58">
        <f t="shared" si="1"/>
        <v>66.64</v>
      </c>
      <c r="I50" s="272">
        <f t="shared" si="2"/>
        <v>83.3</v>
      </c>
      <c r="J50" s="93">
        <v>12.57</v>
      </c>
      <c r="K50" s="89">
        <v>5515</v>
      </c>
      <c r="L50" s="56">
        <v>4</v>
      </c>
      <c r="M50" s="94">
        <v>279.8</v>
      </c>
      <c r="N50" s="61">
        <f t="shared" si="3"/>
        <v>4.4924946390278768E-2</v>
      </c>
      <c r="O50" s="62">
        <f t="shared" si="4"/>
        <v>22.259347653142402</v>
      </c>
      <c r="P50" s="61">
        <f t="shared" si="5"/>
        <v>1.5718787515006005E-2</v>
      </c>
      <c r="Q50" s="59">
        <f t="shared" si="6"/>
        <v>0.34988995598239298</v>
      </c>
      <c r="R50" s="361">
        <f t="shared" si="18"/>
        <v>519.87999999999988</v>
      </c>
      <c r="S50" s="64">
        <f t="shared" si="8"/>
        <v>3.1425000000000001</v>
      </c>
      <c r="T50" s="65"/>
      <c r="U50" s="65"/>
      <c r="V50" s="65"/>
      <c r="W50" s="65"/>
      <c r="X50" s="66"/>
      <c r="Y50" s="67"/>
      <c r="Z50" s="67"/>
    </row>
    <row r="51" spans="1:26" ht="14" outlineLevel="1" x14ac:dyDescent="0.2">
      <c r="A51" s="67"/>
      <c r="B51" s="53" t="s">
        <v>111</v>
      </c>
      <c r="C51" s="54" t="s">
        <v>112</v>
      </c>
      <c r="D51" s="365">
        <v>480.71</v>
      </c>
      <c r="E51" s="56">
        <v>4</v>
      </c>
      <c r="F51" s="56">
        <v>5</v>
      </c>
      <c r="G51" s="57">
        <f t="shared" si="0"/>
        <v>0.8</v>
      </c>
      <c r="H51" s="58">
        <f t="shared" si="1"/>
        <v>120.17749999999999</v>
      </c>
      <c r="I51" s="272">
        <f t="shared" si="2"/>
        <v>150.22187499999998</v>
      </c>
      <c r="J51" s="365">
        <v>12.48</v>
      </c>
      <c r="K51" s="89">
        <v>2459</v>
      </c>
      <c r="L51" s="56">
        <v>0</v>
      </c>
      <c r="M51" s="366">
        <v>0</v>
      </c>
      <c r="N51" s="61" t="e">
        <f t="shared" si="3"/>
        <v>#DIV/0!</v>
      </c>
      <c r="O51" s="62">
        <f t="shared" si="4"/>
        <v>0</v>
      </c>
      <c r="P51" s="61">
        <f t="shared" si="5"/>
        <v>2.5961598468931375E-2</v>
      </c>
      <c r="Q51" s="59">
        <f t="shared" si="6"/>
        <v>0</v>
      </c>
      <c r="R51" s="367">
        <f t="shared" si="18"/>
        <v>480.71</v>
      </c>
      <c r="S51" s="64" t="e">
        <f t="shared" si="8"/>
        <v>#DIV/0!</v>
      </c>
      <c r="T51" s="65"/>
      <c r="U51" s="65"/>
      <c r="V51" s="65"/>
      <c r="W51" s="65"/>
      <c r="X51" s="66"/>
      <c r="Y51" s="67"/>
      <c r="Z51" s="67"/>
    </row>
    <row r="52" spans="1:26" ht="14" outlineLevel="1" x14ac:dyDescent="0.2">
      <c r="A52" s="67"/>
      <c r="B52" s="68"/>
      <c r="C52" s="54" t="s">
        <v>113</v>
      </c>
      <c r="D52" s="368">
        <v>139.96</v>
      </c>
      <c r="E52" s="56">
        <v>1</v>
      </c>
      <c r="F52" s="56">
        <v>2</v>
      </c>
      <c r="G52" s="57">
        <f t="shared" si="0"/>
        <v>0.5</v>
      </c>
      <c r="H52" s="58">
        <f t="shared" si="1"/>
        <v>139.96</v>
      </c>
      <c r="I52" s="272">
        <f t="shared" si="2"/>
        <v>279.92</v>
      </c>
      <c r="J52" s="368">
        <v>272.19</v>
      </c>
      <c r="K52" s="89">
        <v>3341</v>
      </c>
      <c r="L52" s="56">
        <v>1</v>
      </c>
      <c r="M52" s="369">
        <v>64.959999999999994</v>
      </c>
      <c r="N52" s="61">
        <f t="shared" si="3"/>
        <v>4.1901169950738923</v>
      </c>
      <c r="O52" s="62">
        <f t="shared" si="4"/>
        <v>0.23865682060325505</v>
      </c>
      <c r="P52" s="61">
        <f t="shared" si="5"/>
        <v>1.9447699342669333</v>
      </c>
      <c r="Q52" s="59">
        <f t="shared" si="6"/>
        <v>0.46413260931694761</v>
      </c>
      <c r="R52" s="370">
        <f t="shared" si="18"/>
        <v>75.000000000000014</v>
      </c>
      <c r="S52" s="64">
        <f t="shared" si="8"/>
        <v>272.19</v>
      </c>
      <c r="T52" s="65"/>
      <c r="U52" s="65"/>
      <c r="V52" s="65"/>
      <c r="W52" s="65"/>
      <c r="X52" s="66"/>
      <c r="Y52" s="67"/>
      <c r="Z52" s="67"/>
    </row>
    <row r="53" spans="1:26" ht="14" outlineLevel="1" x14ac:dyDescent="0.2">
      <c r="A53" s="67"/>
      <c r="B53" s="68"/>
      <c r="C53" s="54" t="s">
        <v>38</v>
      </c>
      <c r="D53" s="371">
        <v>54.95</v>
      </c>
      <c r="E53" s="56">
        <v>1</v>
      </c>
      <c r="F53" s="56">
        <v>2</v>
      </c>
      <c r="G53" s="57">
        <f t="shared" si="0"/>
        <v>0.5</v>
      </c>
      <c r="H53" s="58">
        <f t="shared" si="1"/>
        <v>54.95</v>
      </c>
      <c r="I53" s="272">
        <f t="shared" si="2"/>
        <v>109.9</v>
      </c>
      <c r="J53" s="371">
        <v>0</v>
      </c>
      <c r="K53" s="89">
        <v>200741</v>
      </c>
      <c r="L53" s="56">
        <v>0</v>
      </c>
      <c r="M53" s="372">
        <v>0</v>
      </c>
      <c r="N53" s="61" t="e">
        <f t="shared" si="3"/>
        <v>#DIV/0!</v>
      </c>
      <c r="O53" s="62" t="e">
        <f t="shared" si="4"/>
        <v>#DIV/0!</v>
      </c>
      <c r="P53" s="61">
        <f t="shared" si="5"/>
        <v>0</v>
      </c>
      <c r="Q53" s="59">
        <f t="shared" si="6"/>
        <v>0</v>
      </c>
      <c r="R53" s="373">
        <f t="shared" si="18"/>
        <v>54.95</v>
      </c>
      <c r="S53" s="64" t="e">
        <f t="shared" si="8"/>
        <v>#DIV/0!</v>
      </c>
      <c r="T53" s="65"/>
      <c r="U53" s="65"/>
      <c r="V53" s="65"/>
      <c r="W53" s="65"/>
      <c r="X53" s="66"/>
      <c r="Y53" s="67"/>
      <c r="Z53" s="67"/>
    </row>
    <row r="54" spans="1:26" ht="14" outlineLevel="1" x14ac:dyDescent="0.2">
      <c r="A54" s="67"/>
      <c r="B54" s="68"/>
      <c r="C54" s="54" t="s">
        <v>36</v>
      </c>
      <c r="D54" s="72">
        <v>1158.25</v>
      </c>
      <c r="E54" s="56">
        <v>12</v>
      </c>
      <c r="F54" s="56">
        <v>12</v>
      </c>
      <c r="G54" s="57">
        <f t="shared" si="0"/>
        <v>1</v>
      </c>
      <c r="H54" s="58">
        <f t="shared" si="1"/>
        <v>96.520833333333329</v>
      </c>
      <c r="I54" s="272">
        <f t="shared" si="2"/>
        <v>96.520833333333329</v>
      </c>
      <c r="J54" s="72">
        <v>3.14</v>
      </c>
      <c r="K54" s="89">
        <v>0</v>
      </c>
      <c r="L54" s="56">
        <v>3</v>
      </c>
      <c r="M54" s="73">
        <v>770.1</v>
      </c>
      <c r="N54" s="61">
        <f t="shared" si="3"/>
        <v>4.0773925464225426E-3</v>
      </c>
      <c r="O54" s="62">
        <f t="shared" si="4"/>
        <v>245.25477707006368</v>
      </c>
      <c r="P54" s="61">
        <f t="shared" si="5"/>
        <v>2.7109864018994173E-3</v>
      </c>
      <c r="Q54" s="59">
        <f t="shared" si="6"/>
        <v>0.66488236563781566</v>
      </c>
      <c r="R54" s="74">
        <f t="shared" si="18"/>
        <v>388.15</v>
      </c>
      <c r="S54" s="64">
        <f t="shared" si="8"/>
        <v>1.0466666666666666</v>
      </c>
      <c r="T54" s="65"/>
      <c r="U54" s="65"/>
      <c r="V54" s="65"/>
      <c r="W54" s="65"/>
      <c r="X54" s="66"/>
      <c r="Y54" s="67"/>
      <c r="Z54" s="67"/>
    </row>
    <row r="55" spans="1:26" ht="14" outlineLevel="1" x14ac:dyDescent="0.2">
      <c r="A55" s="67"/>
      <c r="B55" s="68"/>
      <c r="C55" s="54" t="s">
        <v>114</v>
      </c>
      <c r="D55" s="93">
        <v>0</v>
      </c>
      <c r="E55" s="56">
        <v>0</v>
      </c>
      <c r="F55" s="56">
        <v>0</v>
      </c>
      <c r="G55" s="57" t="e">
        <f t="shared" si="0"/>
        <v>#DIV/0!</v>
      </c>
      <c r="H55" s="58" t="e">
        <f t="shared" si="1"/>
        <v>#DIV/0!</v>
      </c>
      <c r="I55" s="272" t="e">
        <f t="shared" si="2"/>
        <v>#DIV/0!</v>
      </c>
      <c r="J55" s="93">
        <v>0</v>
      </c>
      <c r="K55" s="89">
        <v>4524</v>
      </c>
      <c r="L55" s="56">
        <v>0</v>
      </c>
      <c r="M55" s="94">
        <v>0</v>
      </c>
      <c r="N55" s="61" t="e">
        <f t="shared" si="3"/>
        <v>#DIV/0!</v>
      </c>
      <c r="O55" s="62" t="e">
        <f t="shared" si="4"/>
        <v>#DIV/0!</v>
      </c>
      <c r="P55" s="61" t="e">
        <f t="shared" si="5"/>
        <v>#DIV/0!</v>
      </c>
      <c r="Q55" s="59" t="e">
        <f t="shared" si="6"/>
        <v>#DIV/0!</v>
      </c>
      <c r="R55" s="361">
        <f t="shared" si="18"/>
        <v>0</v>
      </c>
      <c r="S55" s="64" t="e">
        <f t="shared" si="8"/>
        <v>#DIV/0!</v>
      </c>
      <c r="T55" s="65"/>
      <c r="U55" s="65"/>
      <c r="V55" s="65"/>
      <c r="W55" s="65"/>
      <c r="X55" s="66"/>
      <c r="Y55" s="67"/>
      <c r="Z55" s="67"/>
    </row>
    <row r="56" spans="1:26" ht="14" outlineLevel="1" x14ac:dyDescent="0.2">
      <c r="A56" s="67"/>
      <c r="B56" s="68"/>
      <c r="C56" s="54" t="s">
        <v>115</v>
      </c>
      <c r="D56" s="75">
        <v>-58.5</v>
      </c>
      <c r="E56" s="56">
        <v>0</v>
      </c>
      <c r="F56" s="56">
        <v>1</v>
      </c>
      <c r="G56" s="57">
        <f t="shared" si="0"/>
        <v>0</v>
      </c>
      <c r="H56" s="58" t="e">
        <f t="shared" si="1"/>
        <v>#DIV/0!</v>
      </c>
      <c r="I56" s="272" t="e">
        <f t="shared" si="2"/>
        <v>#DIV/0!</v>
      </c>
      <c r="J56" s="75">
        <v>0</v>
      </c>
      <c r="K56" s="89">
        <v>0</v>
      </c>
      <c r="L56" s="56">
        <v>0</v>
      </c>
      <c r="M56" s="76">
        <v>0</v>
      </c>
      <c r="N56" s="61" t="e">
        <f t="shared" si="3"/>
        <v>#DIV/0!</v>
      </c>
      <c r="O56" s="62" t="e">
        <f t="shared" si="4"/>
        <v>#DIV/0!</v>
      </c>
      <c r="P56" s="61">
        <f t="shared" si="5"/>
        <v>0</v>
      </c>
      <c r="Q56" s="59">
        <f t="shared" si="6"/>
        <v>0</v>
      </c>
      <c r="R56" s="77">
        <f t="shared" si="18"/>
        <v>-58.5</v>
      </c>
      <c r="S56" s="64" t="e">
        <f t="shared" si="8"/>
        <v>#DIV/0!</v>
      </c>
      <c r="T56" s="65"/>
      <c r="U56" s="65"/>
      <c r="V56" s="65"/>
      <c r="W56" s="65"/>
      <c r="X56" s="66"/>
      <c r="Y56" s="67"/>
      <c r="Z56" s="67"/>
    </row>
    <row r="57" spans="1:26" ht="14" outlineLevel="1" x14ac:dyDescent="0.2">
      <c r="A57" s="67"/>
      <c r="B57" s="68"/>
      <c r="C57" s="54" t="s">
        <v>45</v>
      </c>
      <c r="D57" s="78">
        <v>60.87</v>
      </c>
      <c r="E57" s="56">
        <v>1</v>
      </c>
      <c r="F57" s="56">
        <v>1</v>
      </c>
      <c r="G57" s="57">
        <f t="shared" si="0"/>
        <v>1</v>
      </c>
      <c r="H57" s="58">
        <f t="shared" si="1"/>
        <v>60.87</v>
      </c>
      <c r="I57" s="272">
        <f t="shared" si="2"/>
        <v>60.87</v>
      </c>
      <c r="J57" s="78">
        <v>1.92</v>
      </c>
      <c r="K57" s="89">
        <v>2362</v>
      </c>
      <c r="L57" s="56">
        <v>0</v>
      </c>
      <c r="M57" s="79">
        <v>0</v>
      </c>
      <c r="N57" s="61" t="e">
        <f t="shared" si="3"/>
        <v>#DIV/0!</v>
      </c>
      <c r="O57" s="62">
        <f t="shared" si="4"/>
        <v>0</v>
      </c>
      <c r="P57" s="61">
        <f t="shared" si="5"/>
        <v>3.1542631838344014E-2</v>
      </c>
      <c r="Q57" s="59">
        <f t="shared" si="6"/>
        <v>0</v>
      </c>
      <c r="R57" s="80">
        <f t="shared" si="18"/>
        <v>60.87</v>
      </c>
      <c r="S57" s="64" t="e">
        <f t="shared" si="8"/>
        <v>#DIV/0!</v>
      </c>
      <c r="T57" s="65"/>
      <c r="U57" s="65"/>
      <c r="V57" s="65"/>
      <c r="W57" s="65"/>
      <c r="X57" s="66"/>
      <c r="Y57" s="67"/>
      <c r="Z57" s="67"/>
    </row>
    <row r="58" spans="1:26" ht="14" outlineLevel="1" x14ac:dyDescent="0.2">
      <c r="A58" s="81"/>
      <c r="B58" s="68"/>
      <c r="C58" s="83" t="s">
        <v>116</v>
      </c>
      <c r="D58" s="55">
        <v>0</v>
      </c>
      <c r="E58" s="56">
        <v>0</v>
      </c>
      <c r="F58" s="56">
        <v>0</v>
      </c>
      <c r="G58" s="57" t="e">
        <f t="shared" si="0"/>
        <v>#DIV/0!</v>
      </c>
      <c r="H58" s="58" t="e">
        <f t="shared" si="1"/>
        <v>#DIV/0!</v>
      </c>
      <c r="I58" s="272" t="e">
        <f t="shared" si="2"/>
        <v>#DIV/0!</v>
      </c>
      <c r="J58" s="55">
        <v>0</v>
      </c>
      <c r="K58" s="89">
        <v>0</v>
      </c>
      <c r="L58" s="56">
        <v>0</v>
      </c>
      <c r="M58" s="60">
        <v>0</v>
      </c>
      <c r="N58" s="61" t="e">
        <f t="shared" si="3"/>
        <v>#DIV/0!</v>
      </c>
      <c r="O58" s="62" t="e">
        <f t="shared" si="4"/>
        <v>#DIV/0!</v>
      </c>
      <c r="P58" s="61" t="e">
        <f t="shared" si="5"/>
        <v>#DIV/0!</v>
      </c>
      <c r="Q58" s="59" t="e">
        <f t="shared" si="6"/>
        <v>#DIV/0!</v>
      </c>
      <c r="R58" s="63">
        <f t="shared" si="18"/>
        <v>0</v>
      </c>
      <c r="S58" s="64" t="e">
        <f t="shared" si="8"/>
        <v>#DIV/0!</v>
      </c>
      <c r="T58" s="84"/>
      <c r="U58" s="84"/>
      <c r="V58" s="84"/>
      <c r="W58" s="85"/>
      <c r="X58" s="86"/>
      <c r="Y58" s="67"/>
      <c r="Z58" s="67"/>
    </row>
    <row r="59" spans="1:26" ht="14" outlineLevel="1" x14ac:dyDescent="0.2">
      <c r="A59" s="52"/>
      <c r="B59" s="53"/>
      <c r="C59" s="54" t="s">
        <v>117</v>
      </c>
      <c r="D59" s="87">
        <v>680.12</v>
      </c>
      <c r="E59" s="56">
        <v>19</v>
      </c>
      <c r="F59" s="56">
        <v>18</v>
      </c>
      <c r="G59" s="57">
        <f t="shared" si="0"/>
        <v>1.0555555555555556</v>
      </c>
      <c r="H59" s="58">
        <f t="shared" si="1"/>
        <v>35.795789473684209</v>
      </c>
      <c r="I59" s="272">
        <f t="shared" si="2"/>
        <v>33.911800554016615</v>
      </c>
      <c r="J59" s="87">
        <v>43.11</v>
      </c>
      <c r="K59" s="89">
        <v>23251</v>
      </c>
      <c r="L59" s="56">
        <v>7</v>
      </c>
      <c r="M59" s="88">
        <v>179.76</v>
      </c>
      <c r="N59" s="61">
        <f t="shared" si="3"/>
        <v>0.23981975967957278</v>
      </c>
      <c r="O59" s="62">
        <f t="shared" si="4"/>
        <v>4.1697981906750172</v>
      </c>
      <c r="P59" s="61">
        <f t="shared" si="5"/>
        <v>6.3385873081220956E-2</v>
      </c>
      <c r="Q59" s="59">
        <f t="shared" si="6"/>
        <v>0.26430629888843143</v>
      </c>
      <c r="R59" s="63">
        <f t="shared" si="18"/>
        <v>500.36</v>
      </c>
      <c r="S59" s="64">
        <f t="shared" si="8"/>
        <v>6.1585714285714284</v>
      </c>
      <c r="T59" s="65"/>
      <c r="U59" s="65"/>
      <c r="V59" s="65"/>
      <c r="W59" s="65"/>
      <c r="X59" s="66"/>
      <c r="Y59" s="67"/>
      <c r="Z59" s="67"/>
    </row>
    <row r="60" spans="1:26" ht="14" outlineLevel="1" x14ac:dyDescent="0.2">
      <c r="A60" s="52" t="str">
        <f t="shared" ref="A60:A61" si="19">IFERROR(IF(B60&gt;0,MONTH(B60)&amp;"-"&amp;YEAR(B60),B60),)</f>
        <v>10-2024</v>
      </c>
      <c r="B60" s="53">
        <v>45577</v>
      </c>
      <c r="C60" s="161" t="s">
        <v>39</v>
      </c>
      <c r="D60" s="87">
        <v>0</v>
      </c>
      <c r="E60" s="56">
        <v>0</v>
      </c>
      <c r="F60" s="56">
        <v>0</v>
      </c>
      <c r="G60" s="57" t="e">
        <f t="shared" si="0"/>
        <v>#DIV/0!</v>
      </c>
      <c r="H60" s="58" t="e">
        <f t="shared" si="1"/>
        <v>#DIV/0!</v>
      </c>
      <c r="I60" s="272" t="e">
        <f t="shared" si="2"/>
        <v>#DIV/0!</v>
      </c>
      <c r="J60" s="87">
        <v>0</v>
      </c>
      <c r="K60" s="89">
        <v>0</v>
      </c>
      <c r="L60" s="56">
        <v>0</v>
      </c>
      <c r="M60" s="88">
        <v>0</v>
      </c>
      <c r="N60" s="61" t="e">
        <f t="shared" si="3"/>
        <v>#DIV/0!</v>
      </c>
      <c r="O60" s="62" t="e">
        <f t="shared" si="4"/>
        <v>#DIV/0!</v>
      </c>
      <c r="P60" s="61" t="e">
        <f t="shared" si="5"/>
        <v>#DIV/0!</v>
      </c>
      <c r="Q60" s="59" t="e">
        <f t="shared" si="6"/>
        <v>#DIV/0!</v>
      </c>
      <c r="R60" s="63">
        <f t="shared" si="18"/>
        <v>0</v>
      </c>
      <c r="S60" s="64" t="e">
        <f t="shared" si="8"/>
        <v>#DIV/0!</v>
      </c>
      <c r="T60" s="65"/>
      <c r="U60" s="65"/>
      <c r="V60" s="65"/>
      <c r="W60" s="65"/>
      <c r="X60" s="66"/>
      <c r="Y60" s="67"/>
      <c r="Z60" s="67"/>
    </row>
    <row r="61" spans="1:26" ht="14" x14ac:dyDescent="0.2">
      <c r="A61" s="81">
        <f t="shared" si="19"/>
        <v>0</v>
      </c>
      <c r="B61" s="95" t="s">
        <v>121</v>
      </c>
      <c r="C61" s="134"/>
      <c r="D61" s="135">
        <f t="shared" ref="D61:F61" si="20">SUM(D44:D59)</f>
        <v>14713.720000000001</v>
      </c>
      <c r="E61" s="136">
        <f t="shared" si="20"/>
        <v>115</v>
      </c>
      <c r="F61" s="136">
        <f t="shared" si="20"/>
        <v>114</v>
      </c>
      <c r="G61" s="137">
        <f t="shared" si="0"/>
        <v>1.0087719298245614</v>
      </c>
      <c r="H61" s="138">
        <f t="shared" si="1"/>
        <v>127.94539130434784</v>
      </c>
      <c r="I61" s="359">
        <f t="shared" si="2"/>
        <v>126.83282268431003</v>
      </c>
      <c r="J61" s="360">
        <f>SUM(J44:J60)</f>
        <v>1115.79</v>
      </c>
      <c r="K61" s="256">
        <f>SUM(K44:K59)</f>
        <v>297124</v>
      </c>
      <c r="L61" s="136">
        <f t="shared" ref="L61:M61" si="21">SUM(L44:L60)</f>
        <v>35</v>
      </c>
      <c r="M61" s="135">
        <f t="shared" si="21"/>
        <v>5224.8200000000006</v>
      </c>
      <c r="N61" s="258">
        <f t="shared" si="3"/>
        <v>0.21355568230101704</v>
      </c>
      <c r="O61" s="306">
        <f t="shared" si="4"/>
        <v>4.6826194893304303</v>
      </c>
      <c r="P61" s="258">
        <f t="shared" si="5"/>
        <v>7.5833303882362854E-2</v>
      </c>
      <c r="Q61" s="139">
        <f t="shared" si="6"/>
        <v>0.35509850669986925</v>
      </c>
      <c r="R61" s="261">
        <f>SUM(R44:R59)</f>
        <v>9488.9000000000015</v>
      </c>
      <c r="S61" s="307">
        <f t="shared" si="8"/>
        <v>31.879714285714286</v>
      </c>
      <c r="T61" s="145">
        <f t="shared" ref="T61:U61" si="22">IFERROR((D61-#REF!)/D61,)</f>
        <v>0</v>
      </c>
      <c r="U61" s="145">
        <f t="shared" si="22"/>
        <v>0</v>
      </c>
      <c r="V61" s="301">
        <f>IFERROR((D61-monthly_reporting_2021!D49)/D61, )</f>
        <v>1</v>
      </c>
      <c r="W61" s="302">
        <f>IFERROR((E61-monthly_reporting_2021!E49)/E61, )</f>
        <v>1</v>
      </c>
      <c r="X61" s="67"/>
      <c r="Y61" s="67"/>
      <c r="Z61" s="67"/>
    </row>
    <row r="62" spans="1:26" ht="14" outlineLevel="1" x14ac:dyDescent="0.2">
      <c r="A62" s="67"/>
      <c r="B62" s="53">
        <v>45578</v>
      </c>
      <c r="C62" s="54" t="s">
        <v>107</v>
      </c>
      <c r="D62" s="55">
        <v>378.65</v>
      </c>
      <c r="E62" s="56">
        <v>4</v>
      </c>
      <c r="F62" s="56">
        <v>6</v>
      </c>
      <c r="G62" s="57">
        <f t="shared" si="0"/>
        <v>0.66666666666666663</v>
      </c>
      <c r="H62" s="58">
        <f t="shared" si="1"/>
        <v>94.662499999999994</v>
      </c>
      <c r="I62" s="272">
        <f t="shared" si="2"/>
        <v>141.99375000000001</v>
      </c>
      <c r="J62" s="55">
        <v>219.79</v>
      </c>
      <c r="K62" s="89">
        <v>27574</v>
      </c>
      <c r="L62" s="56">
        <v>0</v>
      </c>
      <c r="M62" s="60">
        <v>0</v>
      </c>
      <c r="N62" s="61" t="e">
        <f t="shared" si="3"/>
        <v>#DIV/0!</v>
      </c>
      <c r="O62" s="62">
        <f t="shared" si="4"/>
        <v>0</v>
      </c>
      <c r="P62" s="61">
        <f t="shared" si="5"/>
        <v>0.58045688630661563</v>
      </c>
      <c r="Q62" s="59">
        <f t="shared" si="6"/>
        <v>0</v>
      </c>
      <c r="R62" s="63">
        <f t="shared" ref="R62:R78" si="23">D62-M62</f>
        <v>378.65</v>
      </c>
      <c r="S62" s="64" t="e">
        <f t="shared" si="8"/>
        <v>#DIV/0!</v>
      </c>
      <c r="T62" s="65"/>
      <c r="U62" s="65"/>
      <c r="V62" s="65"/>
      <c r="W62" s="65"/>
      <c r="X62" s="66"/>
      <c r="Y62" s="67"/>
      <c r="Z62" s="67"/>
    </row>
    <row r="63" spans="1:26" ht="14" outlineLevel="1" x14ac:dyDescent="0.2">
      <c r="A63" s="67"/>
      <c r="B63" s="68"/>
      <c r="C63" s="54" t="s">
        <v>108</v>
      </c>
      <c r="D63" s="69">
        <v>1512.39</v>
      </c>
      <c r="E63" s="56">
        <v>14</v>
      </c>
      <c r="F63" s="56">
        <v>19</v>
      </c>
      <c r="G63" s="57">
        <f t="shared" si="0"/>
        <v>0.73684210526315785</v>
      </c>
      <c r="H63" s="58">
        <f t="shared" si="1"/>
        <v>108.02785714285714</v>
      </c>
      <c r="I63" s="272">
        <f t="shared" si="2"/>
        <v>146.60923469387757</v>
      </c>
      <c r="J63" s="69">
        <v>6</v>
      </c>
      <c r="K63" s="89">
        <v>1366</v>
      </c>
      <c r="L63" s="56">
        <v>0</v>
      </c>
      <c r="M63" s="70">
        <v>0</v>
      </c>
      <c r="N63" s="61" t="e">
        <f t="shared" si="3"/>
        <v>#DIV/0!</v>
      </c>
      <c r="O63" s="62">
        <f t="shared" si="4"/>
        <v>0</v>
      </c>
      <c r="P63" s="61">
        <f t="shared" si="5"/>
        <v>3.9672306746275756E-3</v>
      </c>
      <c r="Q63" s="59">
        <f t="shared" si="6"/>
        <v>0</v>
      </c>
      <c r="R63" s="71">
        <f t="shared" si="23"/>
        <v>1512.39</v>
      </c>
      <c r="S63" s="64" t="e">
        <f t="shared" si="8"/>
        <v>#DIV/0!</v>
      </c>
      <c r="T63" s="65"/>
      <c r="U63" s="65"/>
      <c r="V63" s="65"/>
      <c r="W63" s="65"/>
      <c r="X63" s="66"/>
      <c r="Y63" s="67"/>
      <c r="Z63" s="67"/>
    </row>
    <row r="64" spans="1:26" ht="14" outlineLevel="1" x14ac:dyDescent="0.2">
      <c r="A64" s="67"/>
      <c r="B64" s="68"/>
      <c r="C64" s="54" t="s">
        <v>109</v>
      </c>
      <c r="D64" s="93">
        <v>69.95</v>
      </c>
      <c r="E64" s="56">
        <v>1</v>
      </c>
      <c r="F64" s="56">
        <v>1</v>
      </c>
      <c r="G64" s="57">
        <f t="shared" si="0"/>
        <v>1</v>
      </c>
      <c r="H64" s="58">
        <f t="shared" si="1"/>
        <v>69.95</v>
      </c>
      <c r="I64" s="272">
        <f t="shared" si="2"/>
        <v>69.95</v>
      </c>
      <c r="J64" s="93">
        <v>0</v>
      </c>
      <c r="K64" s="89">
        <v>0</v>
      </c>
      <c r="L64" s="56">
        <v>0</v>
      </c>
      <c r="M64" s="94">
        <v>0</v>
      </c>
      <c r="N64" s="61" t="e">
        <f t="shared" si="3"/>
        <v>#DIV/0!</v>
      </c>
      <c r="O64" s="62" t="e">
        <f t="shared" si="4"/>
        <v>#DIV/0!</v>
      </c>
      <c r="P64" s="61">
        <f t="shared" si="5"/>
        <v>0</v>
      </c>
      <c r="Q64" s="59">
        <f t="shared" si="6"/>
        <v>0</v>
      </c>
      <c r="R64" s="361">
        <f t="shared" si="23"/>
        <v>69.95</v>
      </c>
      <c r="S64" s="64" t="e">
        <f t="shared" si="8"/>
        <v>#DIV/0!</v>
      </c>
      <c r="T64" s="65"/>
      <c r="U64" s="65"/>
      <c r="V64" s="65"/>
      <c r="W64" s="65"/>
      <c r="X64" s="66"/>
      <c r="Y64" s="67"/>
      <c r="Z64" s="67"/>
    </row>
    <row r="65" spans="1:26" ht="14" outlineLevel="1" x14ac:dyDescent="0.2">
      <c r="A65" s="67"/>
      <c r="B65" s="68"/>
      <c r="C65" s="54" t="s">
        <v>33</v>
      </c>
      <c r="D65" s="93">
        <v>419.65</v>
      </c>
      <c r="E65" s="56">
        <v>7</v>
      </c>
      <c r="F65" s="56">
        <v>8</v>
      </c>
      <c r="G65" s="57">
        <f t="shared" si="0"/>
        <v>0.875</v>
      </c>
      <c r="H65" s="58">
        <f t="shared" si="1"/>
        <v>59.949999999999996</v>
      </c>
      <c r="I65" s="272">
        <f t="shared" si="2"/>
        <v>68.514285714285705</v>
      </c>
      <c r="J65" s="93">
        <v>68.36</v>
      </c>
      <c r="K65" s="89">
        <v>6922</v>
      </c>
      <c r="L65" s="56">
        <v>6</v>
      </c>
      <c r="M65" s="94">
        <v>359.7</v>
      </c>
      <c r="N65" s="61">
        <f t="shared" si="3"/>
        <v>0.19004726160689464</v>
      </c>
      <c r="O65" s="62">
        <f t="shared" si="4"/>
        <v>5.261849034523113</v>
      </c>
      <c r="P65" s="61">
        <f t="shared" si="5"/>
        <v>0.1628976528059097</v>
      </c>
      <c r="Q65" s="59">
        <f t="shared" si="6"/>
        <v>0.85714285714285721</v>
      </c>
      <c r="R65" s="361">
        <f t="shared" si="23"/>
        <v>59.949999999999989</v>
      </c>
      <c r="S65" s="64">
        <f t="shared" si="8"/>
        <v>11.393333333333333</v>
      </c>
      <c r="T65" s="65"/>
      <c r="U65" s="65"/>
      <c r="V65" s="65"/>
      <c r="W65" s="65"/>
      <c r="X65" s="66"/>
      <c r="Y65" s="67"/>
      <c r="Z65" s="67"/>
    </row>
    <row r="66" spans="1:26" ht="14" outlineLevel="1" x14ac:dyDescent="0.2">
      <c r="A66" s="67"/>
      <c r="B66" s="68"/>
      <c r="C66" s="54" t="s">
        <v>37</v>
      </c>
      <c r="D66" s="344">
        <v>0</v>
      </c>
      <c r="E66" s="56">
        <v>0</v>
      </c>
      <c r="F66" s="56">
        <v>0</v>
      </c>
      <c r="G66" s="57" t="e">
        <f t="shared" si="0"/>
        <v>#DIV/0!</v>
      </c>
      <c r="H66" s="58" t="e">
        <f t="shared" si="1"/>
        <v>#DIV/0!</v>
      </c>
      <c r="I66" s="272" t="e">
        <f t="shared" si="2"/>
        <v>#DIV/0!</v>
      </c>
      <c r="J66" s="344">
        <v>0</v>
      </c>
      <c r="K66" s="89">
        <v>0</v>
      </c>
      <c r="L66" s="56">
        <v>0</v>
      </c>
      <c r="M66" s="344">
        <v>0</v>
      </c>
      <c r="N66" s="61" t="e">
        <f t="shared" si="3"/>
        <v>#DIV/0!</v>
      </c>
      <c r="O66" s="62" t="e">
        <f t="shared" si="4"/>
        <v>#DIV/0!</v>
      </c>
      <c r="P66" s="61" t="e">
        <f t="shared" si="5"/>
        <v>#DIV/0!</v>
      </c>
      <c r="Q66" s="59" t="e">
        <f t="shared" si="6"/>
        <v>#DIV/0!</v>
      </c>
      <c r="R66" s="361">
        <f t="shared" si="23"/>
        <v>0</v>
      </c>
      <c r="S66" s="64" t="e">
        <f t="shared" si="8"/>
        <v>#DIV/0!</v>
      </c>
      <c r="T66" s="65"/>
      <c r="U66" s="65"/>
      <c r="V66" s="65"/>
      <c r="W66" s="65"/>
      <c r="X66" s="66"/>
      <c r="Y66" s="67"/>
      <c r="Z66" s="67"/>
    </row>
    <row r="67" spans="1:26" ht="14" outlineLevel="1" x14ac:dyDescent="0.2">
      <c r="A67" s="67"/>
      <c r="B67" s="68"/>
      <c r="C67" s="54" t="s">
        <v>110</v>
      </c>
      <c r="D67" s="362">
        <v>184.93</v>
      </c>
      <c r="E67" s="56">
        <v>3</v>
      </c>
      <c r="F67" s="56">
        <v>3</v>
      </c>
      <c r="G67" s="57">
        <f t="shared" si="0"/>
        <v>1</v>
      </c>
      <c r="H67" s="58">
        <f t="shared" si="1"/>
        <v>61.643333333333338</v>
      </c>
      <c r="I67" s="272">
        <f t="shared" si="2"/>
        <v>61.643333333333338</v>
      </c>
      <c r="J67" s="362">
        <v>48.23</v>
      </c>
      <c r="K67" s="89">
        <v>0</v>
      </c>
      <c r="L67" s="56">
        <v>1</v>
      </c>
      <c r="M67" s="363">
        <v>59.99</v>
      </c>
      <c r="N67" s="61">
        <f t="shared" si="3"/>
        <v>0.8039673278879812</v>
      </c>
      <c r="O67" s="62">
        <f t="shared" si="4"/>
        <v>1.2438316400580554</v>
      </c>
      <c r="P67" s="61">
        <f t="shared" si="5"/>
        <v>0.26080138430757582</v>
      </c>
      <c r="Q67" s="59">
        <f t="shared" si="6"/>
        <v>0.32439301357270317</v>
      </c>
      <c r="R67" s="364">
        <f t="shared" si="23"/>
        <v>124.94</v>
      </c>
      <c r="S67" s="64">
        <f t="shared" si="8"/>
        <v>48.23</v>
      </c>
      <c r="T67" s="65"/>
      <c r="U67" s="65"/>
      <c r="V67" s="65"/>
      <c r="W67" s="65"/>
      <c r="X67" s="66"/>
      <c r="Y67" s="67"/>
      <c r="Z67" s="67"/>
    </row>
    <row r="68" spans="1:26" ht="14" outlineLevel="1" x14ac:dyDescent="0.2">
      <c r="A68" s="67"/>
      <c r="B68" s="68"/>
      <c r="C68" s="54" t="s">
        <v>35</v>
      </c>
      <c r="D68" s="93">
        <v>489.6</v>
      </c>
      <c r="E68" s="56">
        <v>8</v>
      </c>
      <c r="F68" s="56">
        <v>4</v>
      </c>
      <c r="G68" s="57">
        <f t="shared" si="0"/>
        <v>2</v>
      </c>
      <c r="H68" s="58">
        <f t="shared" si="1"/>
        <v>61.2</v>
      </c>
      <c r="I68" s="272">
        <f t="shared" si="2"/>
        <v>30.6</v>
      </c>
      <c r="J68" s="93">
        <v>13.16</v>
      </c>
      <c r="K68" s="89">
        <v>5838</v>
      </c>
      <c r="L68" s="56">
        <v>0</v>
      </c>
      <c r="M68" s="94">
        <v>0</v>
      </c>
      <c r="N68" s="61" t="e">
        <f t="shared" si="3"/>
        <v>#DIV/0!</v>
      </c>
      <c r="O68" s="62">
        <f t="shared" si="4"/>
        <v>0</v>
      </c>
      <c r="P68" s="61">
        <f t="shared" si="5"/>
        <v>2.687908496732026E-2</v>
      </c>
      <c r="Q68" s="59">
        <f t="shared" si="6"/>
        <v>0</v>
      </c>
      <c r="R68" s="361">
        <f t="shared" si="23"/>
        <v>489.6</v>
      </c>
      <c r="S68" s="64" t="e">
        <f t="shared" si="8"/>
        <v>#DIV/0!</v>
      </c>
      <c r="T68" s="65"/>
      <c r="U68" s="65"/>
      <c r="V68" s="65"/>
      <c r="W68" s="65"/>
      <c r="X68" s="66"/>
      <c r="Y68" s="67"/>
      <c r="Z68" s="67"/>
    </row>
    <row r="69" spans="1:26" ht="14" outlineLevel="1" x14ac:dyDescent="0.2">
      <c r="A69" s="67"/>
      <c r="B69" s="53" t="s">
        <v>111</v>
      </c>
      <c r="C69" s="54" t="s">
        <v>112</v>
      </c>
      <c r="D69" s="365">
        <v>24.95</v>
      </c>
      <c r="E69" s="56">
        <v>1</v>
      </c>
      <c r="F69" s="56">
        <v>1</v>
      </c>
      <c r="G69" s="57">
        <f t="shared" si="0"/>
        <v>1</v>
      </c>
      <c r="H69" s="58">
        <f t="shared" si="1"/>
        <v>24.95</v>
      </c>
      <c r="I69" s="272">
        <f t="shared" si="2"/>
        <v>24.95</v>
      </c>
      <c r="J69" s="365">
        <v>5.46</v>
      </c>
      <c r="K69" s="89">
        <v>2747</v>
      </c>
      <c r="L69" s="56">
        <v>0</v>
      </c>
      <c r="M69" s="366">
        <v>0</v>
      </c>
      <c r="N69" s="61" t="e">
        <f t="shared" si="3"/>
        <v>#DIV/0!</v>
      </c>
      <c r="O69" s="62">
        <f t="shared" si="4"/>
        <v>0</v>
      </c>
      <c r="P69" s="61">
        <f t="shared" si="5"/>
        <v>0.21883767535070139</v>
      </c>
      <c r="Q69" s="59">
        <f t="shared" si="6"/>
        <v>0</v>
      </c>
      <c r="R69" s="367">
        <f t="shared" si="23"/>
        <v>24.95</v>
      </c>
      <c r="S69" s="64" t="e">
        <f t="shared" si="8"/>
        <v>#DIV/0!</v>
      </c>
      <c r="T69" s="65"/>
      <c r="U69" s="65"/>
      <c r="V69" s="65"/>
      <c r="W69" s="65"/>
      <c r="X69" s="66"/>
      <c r="Y69" s="67"/>
      <c r="Z69" s="67"/>
    </row>
    <row r="70" spans="1:26" ht="14" outlineLevel="1" x14ac:dyDescent="0.2">
      <c r="A70" s="67"/>
      <c r="B70" s="68"/>
      <c r="C70" s="54" t="s">
        <v>113</v>
      </c>
      <c r="D70" s="368">
        <v>99.95</v>
      </c>
      <c r="E70" s="56">
        <v>1</v>
      </c>
      <c r="F70" s="56">
        <v>1</v>
      </c>
      <c r="G70" s="57">
        <f t="shared" si="0"/>
        <v>1</v>
      </c>
      <c r="H70" s="58">
        <f t="shared" si="1"/>
        <v>99.95</v>
      </c>
      <c r="I70" s="272">
        <f t="shared" si="2"/>
        <v>99.95</v>
      </c>
      <c r="J70" s="368">
        <v>132.82</v>
      </c>
      <c r="K70" s="89">
        <v>2947</v>
      </c>
      <c r="L70" s="56">
        <v>2</v>
      </c>
      <c r="M70" s="369">
        <v>263.95</v>
      </c>
      <c r="N70" s="61">
        <f t="shared" si="3"/>
        <v>0.50320136389467707</v>
      </c>
      <c r="O70" s="62">
        <f t="shared" si="4"/>
        <v>1.9872760126486975</v>
      </c>
      <c r="P70" s="61">
        <f t="shared" si="5"/>
        <v>1.3288644322161078</v>
      </c>
      <c r="Q70" s="59">
        <f t="shared" si="6"/>
        <v>2.6408204102051025</v>
      </c>
      <c r="R70" s="370">
        <f t="shared" si="23"/>
        <v>-164</v>
      </c>
      <c r="S70" s="64">
        <f t="shared" si="8"/>
        <v>66.41</v>
      </c>
      <c r="T70" s="65"/>
      <c r="U70" s="65"/>
      <c r="V70" s="65"/>
      <c r="W70" s="65"/>
      <c r="X70" s="66"/>
      <c r="Y70" s="67"/>
      <c r="Z70" s="67"/>
    </row>
    <row r="71" spans="1:26" ht="14" outlineLevel="1" x14ac:dyDescent="0.2">
      <c r="A71" s="67"/>
      <c r="B71" s="68"/>
      <c r="C71" s="54" t="s">
        <v>38</v>
      </c>
      <c r="D71" s="371">
        <v>54.95</v>
      </c>
      <c r="E71" s="56">
        <v>1</v>
      </c>
      <c r="F71" s="56">
        <v>1</v>
      </c>
      <c r="G71" s="57">
        <f t="shared" si="0"/>
        <v>1</v>
      </c>
      <c r="H71" s="58">
        <f t="shared" si="1"/>
        <v>54.95</v>
      </c>
      <c r="I71" s="272">
        <f t="shared" si="2"/>
        <v>54.95</v>
      </c>
      <c r="J71" s="371">
        <v>0</v>
      </c>
      <c r="K71" s="89">
        <v>233376</v>
      </c>
      <c r="L71" s="56">
        <v>0</v>
      </c>
      <c r="M71" s="372">
        <v>0</v>
      </c>
      <c r="N71" s="61" t="e">
        <f t="shared" si="3"/>
        <v>#DIV/0!</v>
      </c>
      <c r="O71" s="62" t="e">
        <f t="shared" si="4"/>
        <v>#DIV/0!</v>
      </c>
      <c r="P71" s="61">
        <f t="shared" si="5"/>
        <v>0</v>
      </c>
      <c r="Q71" s="59">
        <f t="shared" si="6"/>
        <v>0</v>
      </c>
      <c r="R71" s="373">
        <f t="shared" si="23"/>
        <v>54.95</v>
      </c>
      <c r="S71" s="64" t="e">
        <f t="shared" si="8"/>
        <v>#DIV/0!</v>
      </c>
      <c r="T71" s="65"/>
      <c r="U71" s="65"/>
      <c r="V71" s="65"/>
      <c r="W71" s="65"/>
      <c r="X71" s="66"/>
      <c r="Y71" s="67"/>
      <c r="Z71" s="67"/>
    </row>
    <row r="72" spans="1:26" ht="14" outlineLevel="1" x14ac:dyDescent="0.2">
      <c r="A72" s="67"/>
      <c r="B72" s="68"/>
      <c r="C72" s="54" t="s">
        <v>36</v>
      </c>
      <c r="D72" s="72">
        <v>910.4</v>
      </c>
      <c r="E72" s="56">
        <v>9</v>
      </c>
      <c r="F72" s="56">
        <v>8</v>
      </c>
      <c r="G72" s="57">
        <f t="shared" si="0"/>
        <v>1.125</v>
      </c>
      <c r="H72" s="58">
        <f t="shared" si="1"/>
        <v>101.15555555555555</v>
      </c>
      <c r="I72" s="272">
        <f t="shared" si="2"/>
        <v>89.916049382716039</v>
      </c>
      <c r="J72" s="72">
        <v>8.6999999999999993</v>
      </c>
      <c r="K72" s="89">
        <v>0</v>
      </c>
      <c r="L72" s="56">
        <v>2</v>
      </c>
      <c r="M72" s="73">
        <v>110</v>
      </c>
      <c r="N72" s="61">
        <f t="shared" si="3"/>
        <v>7.9090909090909087E-2</v>
      </c>
      <c r="O72" s="62">
        <f t="shared" si="4"/>
        <v>12.643678160919542</v>
      </c>
      <c r="P72" s="61">
        <f t="shared" si="5"/>
        <v>9.5562390158172219E-3</v>
      </c>
      <c r="Q72" s="59">
        <f t="shared" si="6"/>
        <v>0.12082601054481547</v>
      </c>
      <c r="R72" s="74">
        <f t="shared" si="23"/>
        <v>800.4</v>
      </c>
      <c r="S72" s="64">
        <f t="shared" si="8"/>
        <v>4.3499999999999996</v>
      </c>
      <c r="T72" s="65"/>
      <c r="U72" s="65"/>
      <c r="V72" s="65"/>
      <c r="W72" s="65"/>
      <c r="X72" s="66"/>
      <c r="Y72" s="67"/>
      <c r="Z72" s="67"/>
    </row>
    <row r="73" spans="1:26" ht="14" outlineLevel="1" x14ac:dyDescent="0.2">
      <c r="A73" s="67"/>
      <c r="B73" s="68"/>
      <c r="C73" s="54" t="s">
        <v>114</v>
      </c>
      <c r="D73" s="93">
        <v>0</v>
      </c>
      <c r="E73" s="56">
        <v>0</v>
      </c>
      <c r="F73" s="56">
        <v>0</v>
      </c>
      <c r="G73" s="57" t="e">
        <f t="shared" si="0"/>
        <v>#DIV/0!</v>
      </c>
      <c r="H73" s="58" t="e">
        <f t="shared" si="1"/>
        <v>#DIV/0!</v>
      </c>
      <c r="I73" s="272" t="e">
        <f t="shared" si="2"/>
        <v>#DIV/0!</v>
      </c>
      <c r="J73" s="93">
        <v>0</v>
      </c>
      <c r="K73" s="89">
        <v>6163</v>
      </c>
      <c r="L73" s="56">
        <v>0</v>
      </c>
      <c r="M73" s="94">
        <v>0</v>
      </c>
      <c r="N73" s="61" t="e">
        <f t="shared" si="3"/>
        <v>#DIV/0!</v>
      </c>
      <c r="O73" s="62" t="e">
        <f t="shared" si="4"/>
        <v>#DIV/0!</v>
      </c>
      <c r="P73" s="61" t="e">
        <f t="shared" si="5"/>
        <v>#DIV/0!</v>
      </c>
      <c r="Q73" s="59" t="e">
        <f t="shared" si="6"/>
        <v>#DIV/0!</v>
      </c>
      <c r="R73" s="361">
        <f t="shared" si="23"/>
        <v>0</v>
      </c>
      <c r="S73" s="64" t="e">
        <f t="shared" si="8"/>
        <v>#DIV/0!</v>
      </c>
      <c r="T73" s="65"/>
      <c r="U73" s="65"/>
      <c r="V73" s="65"/>
      <c r="W73" s="65"/>
      <c r="X73" s="66"/>
      <c r="Y73" s="67"/>
      <c r="Z73" s="67"/>
    </row>
    <row r="74" spans="1:26" ht="14" outlineLevel="1" x14ac:dyDescent="0.2">
      <c r="A74" s="67"/>
      <c r="B74" s="68"/>
      <c r="C74" s="54" t="s">
        <v>115</v>
      </c>
      <c r="D74" s="75">
        <v>0</v>
      </c>
      <c r="E74" s="56">
        <v>0</v>
      </c>
      <c r="F74" s="56">
        <v>0</v>
      </c>
      <c r="G74" s="57" t="e">
        <f t="shared" si="0"/>
        <v>#DIV/0!</v>
      </c>
      <c r="H74" s="58" t="e">
        <f t="shared" si="1"/>
        <v>#DIV/0!</v>
      </c>
      <c r="I74" s="272" t="e">
        <f t="shared" si="2"/>
        <v>#DIV/0!</v>
      </c>
      <c r="J74" s="75">
        <v>0</v>
      </c>
      <c r="K74" s="89">
        <v>0</v>
      </c>
      <c r="L74" s="56">
        <v>0</v>
      </c>
      <c r="M74" s="76">
        <v>0</v>
      </c>
      <c r="N74" s="61" t="e">
        <f t="shared" si="3"/>
        <v>#DIV/0!</v>
      </c>
      <c r="O74" s="62" t="e">
        <f t="shared" si="4"/>
        <v>#DIV/0!</v>
      </c>
      <c r="P74" s="61" t="e">
        <f t="shared" si="5"/>
        <v>#DIV/0!</v>
      </c>
      <c r="Q74" s="59" t="e">
        <f t="shared" si="6"/>
        <v>#DIV/0!</v>
      </c>
      <c r="R74" s="77">
        <f t="shared" si="23"/>
        <v>0</v>
      </c>
      <c r="S74" s="64" t="e">
        <f t="shared" si="8"/>
        <v>#DIV/0!</v>
      </c>
      <c r="T74" s="65"/>
      <c r="U74" s="65"/>
      <c r="V74" s="65"/>
      <c r="W74" s="65"/>
      <c r="X74" s="66"/>
      <c r="Y74" s="67"/>
      <c r="Z74" s="67"/>
    </row>
    <row r="75" spans="1:26" ht="14" outlineLevel="1" x14ac:dyDescent="0.2">
      <c r="A75" s="67"/>
      <c r="B75" s="68"/>
      <c r="C75" s="54" t="s">
        <v>45</v>
      </c>
      <c r="D75" s="78">
        <v>0</v>
      </c>
      <c r="E75" s="56">
        <v>0</v>
      </c>
      <c r="F75" s="56">
        <v>0</v>
      </c>
      <c r="G75" s="57" t="e">
        <f t="shared" si="0"/>
        <v>#DIV/0!</v>
      </c>
      <c r="H75" s="58" t="e">
        <f t="shared" si="1"/>
        <v>#DIV/0!</v>
      </c>
      <c r="I75" s="272" t="e">
        <f t="shared" si="2"/>
        <v>#DIV/0!</v>
      </c>
      <c r="J75" s="78">
        <v>0.76</v>
      </c>
      <c r="K75" s="89">
        <v>1120</v>
      </c>
      <c r="L75" s="56">
        <v>0</v>
      </c>
      <c r="M75" s="79">
        <v>0</v>
      </c>
      <c r="N75" s="61" t="e">
        <f t="shared" si="3"/>
        <v>#DIV/0!</v>
      </c>
      <c r="O75" s="62">
        <f t="shared" si="4"/>
        <v>0</v>
      </c>
      <c r="P75" s="61" t="e">
        <f t="shared" si="5"/>
        <v>#DIV/0!</v>
      </c>
      <c r="Q75" s="59" t="e">
        <f t="shared" si="6"/>
        <v>#DIV/0!</v>
      </c>
      <c r="R75" s="80">
        <f t="shared" si="23"/>
        <v>0</v>
      </c>
      <c r="S75" s="64" t="e">
        <f t="shared" si="8"/>
        <v>#DIV/0!</v>
      </c>
      <c r="T75" s="65"/>
      <c r="U75" s="65"/>
      <c r="V75" s="65"/>
      <c r="W75" s="65"/>
      <c r="X75" s="66"/>
      <c r="Y75" s="67"/>
      <c r="Z75" s="67"/>
    </row>
    <row r="76" spans="1:26" ht="14" outlineLevel="1" x14ac:dyDescent="0.2">
      <c r="A76" s="81"/>
      <c r="B76" s="68"/>
      <c r="C76" s="83" t="s">
        <v>116</v>
      </c>
      <c r="D76" s="55">
        <v>0</v>
      </c>
      <c r="E76" s="56">
        <v>0</v>
      </c>
      <c r="F76" s="56">
        <v>0</v>
      </c>
      <c r="G76" s="57" t="e">
        <f t="shared" si="0"/>
        <v>#DIV/0!</v>
      </c>
      <c r="H76" s="58" t="e">
        <f t="shared" si="1"/>
        <v>#DIV/0!</v>
      </c>
      <c r="I76" s="272" t="e">
        <f t="shared" si="2"/>
        <v>#DIV/0!</v>
      </c>
      <c r="J76" s="55">
        <v>0</v>
      </c>
      <c r="K76" s="89">
        <v>0</v>
      </c>
      <c r="L76" s="56">
        <v>0</v>
      </c>
      <c r="M76" s="60">
        <v>0</v>
      </c>
      <c r="N76" s="61" t="e">
        <f t="shared" si="3"/>
        <v>#DIV/0!</v>
      </c>
      <c r="O76" s="62" t="e">
        <f t="shared" si="4"/>
        <v>#DIV/0!</v>
      </c>
      <c r="P76" s="61" t="e">
        <f t="shared" si="5"/>
        <v>#DIV/0!</v>
      </c>
      <c r="Q76" s="59" t="e">
        <f t="shared" si="6"/>
        <v>#DIV/0!</v>
      </c>
      <c r="R76" s="63">
        <f t="shared" si="23"/>
        <v>0</v>
      </c>
      <c r="S76" s="64" t="e">
        <f t="shared" si="8"/>
        <v>#DIV/0!</v>
      </c>
      <c r="T76" s="84"/>
      <c r="U76" s="84"/>
      <c r="V76" s="84"/>
      <c r="W76" s="85"/>
      <c r="X76" s="86"/>
      <c r="Y76" s="67"/>
      <c r="Z76" s="67"/>
    </row>
    <row r="77" spans="1:26" ht="14" outlineLevel="1" x14ac:dyDescent="0.2">
      <c r="A77" s="52"/>
      <c r="B77" s="53"/>
      <c r="C77" s="54" t="s">
        <v>117</v>
      </c>
      <c r="D77" s="87">
        <v>239.7</v>
      </c>
      <c r="E77" s="56">
        <v>6</v>
      </c>
      <c r="F77" s="56">
        <v>5</v>
      </c>
      <c r="G77" s="57">
        <f t="shared" si="0"/>
        <v>1.2</v>
      </c>
      <c r="H77" s="58">
        <f t="shared" si="1"/>
        <v>39.949999999999996</v>
      </c>
      <c r="I77" s="272">
        <f t="shared" si="2"/>
        <v>33.291666666666664</v>
      </c>
      <c r="J77" s="87">
        <v>52.14</v>
      </c>
      <c r="K77" s="89">
        <v>26589</v>
      </c>
      <c r="L77" s="56">
        <v>3</v>
      </c>
      <c r="M77" s="88">
        <v>119.85</v>
      </c>
      <c r="N77" s="61">
        <f t="shared" si="3"/>
        <v>0.43504380475594495</v>
      </c>
      <c r="O77" s="62">
        <f t="shared" si="4"/>
        <v>2.2986191024165707</v>
      </c>
      <c r="P77" s="61">
        <f t="shared" si="5"/>
        <v>0.21752190237797248</v>
      </c>
      <c r="Q77" s="59">
        <f t="shared" si="6"/>
        <v>0.5</v>
      </c>
      <c r="R77" s="63">
        <f t="shared" si="23"/>
        <v>119.85</v>
      </c>
      <c r="S77" s="64">
        <f t="shared" si="8"/>
        <v>17.38</v>
      </c>
      <c r="T77" s="65"/>
      <c r="U77" s="65"/>
      <c r="V77" s="65"/>
      <c r="W77" s="65"/>
      <c r="X77" s="66"/>
      <c r="Y77" s="67"/>
      <c r="Z77" s="67"/>
    </row>
    <row r="78" spans="1:26" ht="14" outlineLevel="1" x14ac:dyDescent="0.2">
      <c r="A78" s="52" t="str">
        <f t="shared" ref="A78:A79" si="24">IFERROR(IF(B78&gt;0,MONTH(B78)&amp;"-"&amp;YEAR(B78),B78),)</f>
        <v>10-2024</v>
      </c>
      <c r="B78" s="53">
        <v>45584</v>
      </c>
      <c r="C78" s="161" t="s">
        <v>39</v>
      </c>
      <c r="D78" s="87">
        <v>0</v>
      </c>
      <c r="E78" s="56">
        <v>0</v>
      </c>
      <c r="F78" s="56">
        <v>0</v>
      </c>
      <c r="G78" s="57" t="e">
        <f t="shared" si="0"/>
        <v>#DIV/0!</v>
      </c>
      <c r="H78" s="58" t="e">
        <f t="shared" si="1"/>
        <v>#DIV/0!</v>
      </c>
      <c r="I78" s="272" t="e">
        <f t="shared" si="2"/>
        <v>#DIV/0!</v>
      </c>
      <c r="J78" s="87">
        <v>0</v>
      </c>
      <c r="K78" s="89">
        <v>0</v>
      </c>
      <c r="L78" s="56">
        <v>0</v>
      </c>
      <c r="M78" s="88">
        <v>0</v>
      </c>
      <c r="N78" s="61" t="e">
        <f t="shared" si="3"/>
        <v>#DIV/0!</v>
      </c>
      <c r="O78" s="62" t="e">
        <f t="shared" si="4"/>
        <v>#DIV/0!</v>
      </c>
      <c r="P78" s="61" t="e">
        <f t="shared" si="5"/>
        <v>#DIV/0!</v>
      </c>
      <c r="Q78" s="59" t="e">
        <f t="shared" si="6"/>
        <v>#DIV/0!</v>
      </c>
      <c r="R78" s="63">
        <f t="shared" si="23"/>
        <v>0</v>
      </c>
      <c r="S78" s="64" t="e">
        <f t="shared" si="8"/>
        <v>#DIV/0!</v>
      </c>
      <c r="T78" s="65"/>
      <c r="U78" s="65"/>
      <c r="V78" s="65"/>
      <c r="W78" s="65"/>
      <c r="X78" s="66"/>
      <c r="Y78" s="67"/>
      <c r="Z78" s="67"/>
    </row>
    <row r="79" spans="1:26" ht="14" x14ac:dyDescent="0.2">
      <c r="A79" s="81">
        <f t="shared" si="24"/>
        <v>0</v>
      </c>
      <c r="B79" s="95" t="s">
        <v>122</v>
      </c>
      <c r="C79" s="134"/>
      <c r="D79" s="135">
        <f t="shared" ref="D79:F79" si="25">SUM(D62:D77)</f>
        <v>4385.119999999999</v>
      </c>
      <c r="E79" s="136">
        <f t="shared" si="25"/>
        <v>55</v>
      </c>
      <c r="F79" s="136">
        <f t="shared" si="25"/>
        <v>57</v>
      </c>
      <c r="G79" s="137">
        <f t="shared" si="0"/>
        <v>0.96491228070175439</v>
      </c>
      <c r="H79" s="138">
        <f t="shared" si="1"/>
        <v>79.72945454545453</v>
      </c>
      <c r="I79" s="359">
        <f t="shared" si="2"/>
        <v>82.628707438016519</v>
      </c>
      <c r="J79" s="360">
        <f>SUM(J62:J78)</f>
        <v>555.41999999999996</v>
      </c>
      <c r="K79" s="256">
        <f>SUM(K62:K77)</f>
        <v>314642</v>
      </c>
      <c r="L79" s="136">
        <f t="shared" ref="L79:M79" si="26">SUM(L62:L78)</f>
        <v>14</v>
      </c>
      <c r="M79" s="135">
        <f t="shared" si="26"/>
        <v>913.49</v>
      </c>
      <c r="N79" s="258">
        <f t="shared" si="3"/>
        <v>0.60801979222542113</v>
      </c>
      <c r="O79" s="306">
        <f t="shared" si="4"/>
        <v>1.6446833027258652</v>
      </c>
      <c r="P79" s="258">
        <f t="shared" si="5"/>
        <v>0.12666015981318643</v>
      </c>
      <c r="Q79" s="139">
        <f t="shared" si="6"/>
        <v>0.20831584996533736</v>
      </c>
      <c r="R79" s="261">
        <f>SUM(R62:R77)</f>
        <v>3471.6299999999997</v>
      </c>
      <c r="S79" s="307">
        <f t="shared" si="8"/>
        <v>39.67285714285714</v>
      </c>
      <c r="T79" s="145">
        <f t="shared" ref="T79:U79" si="27">IFERROR((D79-#REF!)/D79,)</f>
        <v>0</v>
      </c>
      <c r="U79" s="145">
        <f t="shared" si="27"/>
        <v>0</v>
      </c>
      <c r="V79" s="301">
        <f>IFERROR((D79-monthly_reporting_2021!D49)/D79, )</f>
        <v>1</v>
      </c>
      <c r="W79" s="302">
        <f>IFERROR((E79-monthly_reporting_2021!E49)/E79, )</f>
        <v>1</v>
      </c>
      <c r="X79" s="67"/>
      <c r="Y79" s="67"/>
      <c r="Z79" s="67"/>
    </row>
    <row r="80" spans="1:26" ht="14" outlineLevel="1" x14ac:dyDescent="0.2">
      <c r="A80" s="67"/>
      <c r="B80" s="53">
        <v>45585</v>
      </c>
      <c r="C80" s="54" t="s">
        <v>107</v>
      </c>
      <c r="D80" s="55">
        <v>1007.89</v>
      </c>
      <c r="E80" s="56">
        <v>4</v>
      </c>
      <c r="F80" s="56">
        <v>3</v>
      </c>
      <c r="G80" s="57">
        <f t="shared" si="0"/>
        <v>1.3333333333333333</v>
      </c>
      <c r="H80" s="58">
        <f t="shared" si="1"/>
        <v>251.9725</v>
      </c>
      <c r="I80" s="272">
        <f t="shared" si="2"/>
        <v>188.979375</v>
      </c>
      <c r="J80" s="55">
        <v>78.67</v>
      </c>
      <c r="K80" s="89">
        <v>11254</v>
      </c>
      <c r="L80" s="56">
        <v>2</v>
      </c>
      <c r="M80" s="60">
        <v>109.9</v>
      </c>
      <c r="N80" s="61">
        <f t="shared" si="3"/>
        <v>0.71583257506824383</v>
      </c>
      <c r="O80" s="62">
        <f t="shared" si="4"/>
        <v>1.3969747044616754</v>
      </c>
      <c r="P80" s="61">
        <f t="shared" si="5"/>
        <v>7.8054152734921473E-2</v>
      </c>
      <c r="Q80" s="59">
        <f t="shared" si="6"/>
        <v>0.1090396769488734</v>
      </c>
      <c r="R80" s="63">
        <f t="shared" ref="R80:R96" si="28">D80-M80</f>
        <v>897.99</v>
      </c>
      <c r="S80" s="64">
        <f t="shared" si="8"/>
        <v>39.335000000000001</v>
      </c>
      <c r="T80" s="65"/>
      <c r="U80" s="65"/>
      <c r="V80" s="65"/>
      <c r="W80" s="65"/>
      <c r="X80" s="66"/>
      <c r="Y80" s="67"/>
      <c r="Z80" s="67"/>
    </row>
    <row r="81" spans="1:26" ht="14" outlineLevel="1" x14ac:dyDescent="0.2">
      <c r="A81" s="67"/>
      <c r="B81" s="68"/>
      <c r="C81" s="54" t="s">
        <v>108</v>
      </c>
      <c r="D81" s="69">
        <v>1644.35</v>
      </c>
      <c r="E81" s="56">
        <v>14</v>
      </c>
      <c r="F81" s="56">
        <v>14</v>
      </c>
      <c r="G81" s="57">
        <f t="shared" si="0"/>
        <v>1</v>
      </c>
      <c r="H81" s="58">
        <f t="shared" si="1"/>
        <v>117.45357142857142</v>
      </c>
      <c r="I81" s="272">
        <f t="shared" si="2"/>
        <v>117.45357142857142</v>
      </c>
      <c r="J81" s="69">
        <v>5</v>
      </c>
      <c r="K81" s="89">
        <v>936</v>
      </c>
      <c r="L81" s="56">
        <v>0</v>
      </c>
      <c r="M81" s="70">
        <v>0</v>
      </c>
      <c r="N81" s="61" t="e">
        <f t="shared" si="3"/>
        <v>#DIV/0!</v>
      </c>
      <c r="O81" s="62">
        <f t="shared" si="4"/>
        <v>0</v>
      </c>
      <c r="P81" s="61">
        <f t="shared" si="5"/>
        <v>3.0407151762094444E-3</v>
      </c>
      <c r="Q81" s="59">
        <f t="shared" si="6"/>
        <v>0</v>
      </c>
      <c r="R81" s="71">
        <f t="shared" si="28"/>
        <v>1644.35</v>
      </c>
      <c r="S81" s="64" t="e">
        <f t="shared" si="8"/>
        <v>#DIV/0!</v>
      </c>
      <c r="T81" s="65"/>
      <c r="U81" s="65"/>
      <c r="V81" s="65"/>
      <c r="W81" s="65"/>
      <c r="X81" s="66"/>
      <c r="Y81" s="67"/>
      <c r="Z81" s="67"/>
    </row>
    <row r="82" spans="1:26" ht="14" outlineLevel="1" x14ac:dyDescent="0.2">
      <c r="A82" s="67"/>
      <c r="B82" s="68"/>
      <c r="C82" s="54" t="s">
        <v>109</v>
      </c>
      <c r="D82" s="93">
        <v>0</v>
      </c>
      <c r="E82" s="56">
        <v>0</v>
      </c>
      <c r="F82" s="56">
        <v>0</v>
      </c>
      <c r="G82" s="57" t="e">
        <f t="shared" si="0"/>
        <v>#DIV/0!</v>
      </c>
      <c r="H82" s="58" t="e">
        <f t="shared" si="1"/>
        <v>#DIV/0!</v>
      </c>
      <c r="I82" s="272" t="e">
        <f t="shared" si="2"/>
        <v>#DIV/0!</v>
      </c>
      <c r="J82" s="93">
        <v>0</v>
      </c>
      <c r="K82" s="89">
        <v>0</v>
      </c>
      <c r="L82" s="56">
        <v>0</v>
      </c>
      <c r="M82" s="94">
        <v>0</v>
      </c>
      <c r="N82" s="61" t="e">
        <f t="shared" si="3"/>
        <v>#DIV/0!</v>
      </c>
      <c r="O82" s="62" t="e">
        <f t="shared" si="4"/>
        <v>#DIV/0!</v>
      </c>
      <c r="P82" s="61" t="e">
        <f t="shared" si="5"/>
        <v>#DIV/0!</v>
      </c>
      <c r="Q82" s="59" t="e">
        <f t="shared" si="6"/>
        <v>#DIV/0!</v>
      </c>
      <c r="R82" s="361">
        <f t="shared" si="28"/>
        <v>0</v>
      </c>
      <c r="S82" s="64" t="e">
        <f t="shared" si="8"/>
        <v>#DIV/0!</v>
      </c>
      <c r="T82" s="65"/>
      <c r="U82" s="65"/>
      <c r="V82" s="65"/>
      <c r="W82" s="65"/>
      <c r="X82" s="66"/>
      <c r="Y82" s="67"/>
      <c r="Z82" s="67"/>
    </row>
    <row r="83" spans="1:26" ht="14" outlineLevel="1" x14ac:dyDescent="0.2">
      <c r="A83" s="67"/>
      <c r="B83" s="68"/>
      <c r="C83" s="54" t="s">
        <v>33</v>
      </c>
      <c r="D83" s="93">
        <v>839.3</v>
      </c>
      <c r="E83" s="56">
        <v>14</v>
      </c>
      <c r="F83" s="56">
        <v>11</v>
      </c>
      <c r="G83" s="57">
        <f t="shared" si="0"/>
        <v>1.2727272727272727</v>
      </c>
      <c r="H83" s="58">
        <f t="shared" si="1"/>
        <v>59.949999999999996</v>
      </c>
      <c r="I83" s="272">
        <f t="shared" si="2"/>
        <v>47.103571428571428</v>
      </c>
      <c r="J83" s="93">
        <v>104.64</v>
      </c>
      <c r="K83" s="89">
        <v>7815</v>
      </c>
      <c r="L83" s="56">
        <v>10</v>
      </c>
      <c r="M83" s="94">
        <v>599.5</v>
      </c>
      <c r="N83" s="61">
        <f t="shared" si="3"/>
        <v>0.17454545454545456</v>
      </c>
      <c r="O83" s="62">
        <f t="shared" si="4"/>
        <v>5.729166666666667</v>
      </c>
      <c r="P83" s="61">
        <f t="shared" si="5"/>
        <v>0.12467532467532469</v>
      </c>
      <c r="Q83" s="59">
        <f t="shared" si="6"/>
        <v>0.7142857142857143</v>
      </c>
      <c r="R83" s="361">
        <f t="shared" si="28"/>
        <v>239.79999999999995</v>
      </c>
      <c r="S83" s="64">
        <f t="shared" si="8"/>
        <v>10.464</v>
      </c>
      <c r="T83" s="65"/>
      <c r="U83" s="65"/>
      <c r="V83" s="65"/>
      <c r="W83" s="65"/>
      <c r="X83" s="66"/>
      <c r="Y83" s="67"/>
      <c r="Z83" s="67"/>
    </row>
    <row r="84" spans="1:26" ht="14" outlineLevel="1" x14ac:dyDescent="0.2">
      <c r="A84" s="67"/>
      <c r="B84" s="68"/>
      <c r="C84" s="54" t="s">
        <v>37</v>
      </c>
      <c r="D84" s="344">
        <v>0</v>
      </c>
      <c r="E84" s="56">
        <v>0</v>
      </c>
      <c r="F84" s="56">
        <v>0</v>
      </c>
      <c r="G84" s="57" t="e">
        <f t="shared" si="0"/>
        <v>#DIV/0!</v>
      </c>
      <c r="H84" s="58" t="e">
        <f t="shared" si="1"/>
        <v>#DIV/0!</v>
      </c>
      <c r="I84" s="272" t="e">
        <f t="shared" si="2"/>
        <v>#DIV/0!</v>
      </c>
      <c r="J84" s="344">
        <v>0</v>
      </c>
      <c r="K84" s="89">
        <v>0</v>
      </c>
      <c r="L84" s="56">
        <v>0</v>
      </c>
      <c r="M84" s="344">
        <v>0</v>
      </c>
      <c r="N84" s="61" t="e">
        <f t="shared" si="3"/>
        <v>#DIV/0!</v>
      </c>
      <c r="O84" s="62" t="e">
        <f t="shared" si="4"/>
        <v>#DIV/0!</v>
      </c>
      <c r="P84" s="61" t="e">
        <f t="shared" si="5"/>
        <v>#DIV/0!</v>
      </c>
      <c r="Q84" s="59" t="e">
        <f t="shared" si="6"/>
        <v>#DIV/0!</v>
      </c>
      <c r="R84" s="361">
        <f t="shared" si="28"/>
        <v>0</v>
      </c>
      <c r="S84" s="64" t="e">
        <f t="shared" si="8"/>
        <v>#DIV/0!</v>
      </c>
      <c r="T84" s="65"/>
      <c r="U84" s="65"/>
      <c r="V84" s="65"/>
      <c r="W84" s="65"/>
      <c r="X84" s="66"/>
      <c r="Y84" s="67"/>
      <c r="Z84" s="67"/>
    </row>
    <row r="85" spans="1:26" ht="14" outlineLevel="1" x14ac:dyDescent="0.2">
      <c r="A85" s="67"/>
      <c r="B85" s="68"/>
      <c r="C85" s="54" t="s">
        <v>110</v>
      </c>
      <c r="D85" s="362">
        <v>0</v>
      </c>
      <c r="E85" s="56">
        <v>0</v>
      </c>
      <c r="F85" s="56">
        <v>0</v>
      </c>
      <c r="G85" s="57" t="e">
        <f t="shared" si="0"/>
        <v>#DIV/0!</v>
      </c>
      <c r="H85" s="58" t="e">
        <f t="shared" si="1"/>
        <v>#DIV/0!</v>
      </c>
      <c r="I85" s="272" t="e">
        <f t="shared" si="2"/>
        <v>#DIV/0!</v>
      </c>
      <c r="J85" s="362">
        <v>30.78</v>
      </c>
      <c r="K85" s="89">
        <v>0</v>
      </c>
      <c r="L85" s="56">
        <v>0</v>
      </c>
      <c r="M85" s="363">
        <v>0</v>
      </c>
      <c r="N85" s="61" t="e">
        <f t="shared" si="3"/>
        <v>#DIV/0!</v>
      </c>
      <c r="O85" s="62">
        <f t="shared" si="4"/>
        <v>0</v>
      </c>
      <c r="P85" s="61" t="e">
        <f t="shared" si="5"/>
        <v>#DIV/0!</v>
      </c>
      <c r="Q85" s="59" t="e">
        <f t="shared" si="6"/>
        <v>#DIV/0!</v>
      </c>
      <c r="R85" s="364">
        <f t="shared" si="28"/>
        <v>0</v>
      </c>
      <c r="S85" s="64" t="e">
        <f t="shared" si="8"/>
        <v>#DIV/0!</v>
      </c>
      <c r="T85" s="65"/>
      <c r="U85" s="65"/>
      <c r="V85" s="65"/>
      <c r="W85" s="65"/>
      <c r="X85" s="66"/>
      <c r="Y85" s="67"/>
      <c r="Z85" s="67"/>
    </row>
    <row r="86" spans="1:26" ht="14" outlineLevel="1" x14ac:dyDescent="0.2">
      <c r="A86" s="67"/>
      <c r="B86" s="68"/>
      <c r="C86" s="54" t="s">
        <v>35</v>
      </c>
      <c r="D86" s="93">
        <v>489.88</v>
      </c>
      <c r="E86" s="56">
        <v>8</v>
      </c>
      <c r="F86" s="56">
        <v>7</v>
      </c>
      <c r="G86" s="57">
        <f t="shared" si="0"/>
        <v>1.1428571428571428</v>
      </c>
      <c r="H86" s="58">
        <f t="shared" si="1"/>
        <v>61.234999999999999</v>
      </c>
      <c r="I86" s="272">
        <f t="shared" si="2"/>
        <v>53.580625000000005</v>
      </c>
      <c r="J86" s="93">
        <v>16.170000000000002</v>
      </c>
      <c r="K86" s="89">
        <v>14312</v>
      </c>
      <c r="L86" s="56">
        <v>2</v>
      </c>
      <c r="M86" s="94">
        <v>139.9</v>
      </c>
      <c r="N86" s="61">
        <f t="shared" si="3"/>
        <v>0.11558255897069336</v>
      </c>
      <c r="O86" s="62">
        <f t="shared" si="4"/>
        <v>8.6518243661100804</v>
      </c>
      <c r="P86" s="61">
        <f t="shared" si="5"/>
        <v>3.3008083612313222E-2</v>
      </c>
      <c r="Q86" s="59">
        <f t="shared" si="6"/>
        <v>0.28558014207561039</v>
      </c>
      <c r="R86" s="361">
        <f t="shared" si="28"/>
        <v>349.98</v>
      </c>
      <c r="S86" s="64">
        <f t="shared" si="8"/>
        <v>8.0850000000000009</v>
      </c>
      <c r="T86" s="65"/>
      <c r="U86" s="65"/>
      <c r="V86" s="65"/>
      <c r="W86" s="65"/>
      <c r="X86" s="66"/>
      <c r="Y86" s="67"/>
      <c r="Z86" s="67"/>
    </row>
    <row r="87" spans="1:26" ht="14" outlineLevel="1" x14ac:dyDescent="0.2">
      <c r="A87" s="67"/>
      <c r="B87" s="53" t="s">
        <v>111</v>
      </c>
      <c r="C87" s="54" t="s">
        <v>112</v>
      </c>
      <c r="D87" s="365">
        <v>24.95</v>
      </c>
      <c r="E87" s="56">
        <v>1</v>
      </c>
      <c r="F87" s="56">
        <v>1</v>
      </c>
      <c r="G87" s="57">
        <f t="shared" si="0"/>
        <v>1</v>
      </c>
      <c r="H87" s="58">
        <f t="shared" si="1"/>
        <v>24.95</v>
      </c>
      <c r="I87" s="272">
        <f t="shared" si="2"/>
        <v>24.95</v>
      </c>
      <c r="J87" s="365">
        <v>6.47</v>
      </c>
      <c r="K87" s="89">
        <v>2898</v>
      </c>
      <c r="L87" s="56">
        <v>1</v>
      </c>
      <c r="M87" s="366">
        <v>24.95</v>
      </c>
      <c r="N87" s="61">
        <f t="shared" si="3"/>
        <v>0.25931863727454907</v>
      </c>
      <c r="O87" s="62">
        <f t="shared" si="4"/>
        <v>3.8562596599690879</v>
      </c>
      <c r="P87" s="61">
        <f t="shared" si="5"/>
        <v>0.25931863727454907</v>
      </c>
      <c r="Q87" s="59">
        <f t="shared" si="6"/>
        <v>1</v>
      </c>
      <c r="R87" s="367">
        <f t="shared" si="28"/>
        <v>0</v>
      </c>
      <c r="S87" s="64">
        <f t="shared" si="8"/>
        <v>6.47</v>
      </c>
      <c r="T87" s="65"/>
      <c r="U87" s="65"/>
      <c r="V87" s="65"/>
      <c r="W87" s="65"/>
      <c r="X87" s="66"/>
      <c r="Y87" s="67"/>
      <c r="Z87" s="67"/>
    </row>
    <row r="88" spans="1:26" ht="14" outlineLevel="1" x14ac:dyDescent="0.2">
      <c r="A88" s="67"/>
      <c r="B88" s="68"/>
      <c r="C88" s="54" t="s">
        <v>113</v>
      </c>
      <c r="D88" s="368">
        <v>263.95</v>
      </c>
      <c r="E88" s="56">
        <v>2</v>
      </c>
      <c r="F88" s="56">
        <v>2</v>
      </c>
      <c r="G88" s="57">
        <f t="shared" si="0"/>
        <v>1</v>
      </c>
      <c r="H88" s="58">
        <f t="shared" si="1"/>
        <v>131.97499999999999</v>
      </c>
      <c r="I88" s="272">
        <f t="shared" si="2"/>
        <v>131.97499999999999</v>
      </c>
      <c r="J88" s="368">
        <v>88.43</v>
      </c>
      <c r="K88" s="89">
        <v>2279</v>
      </c>
      <c r="L88" s="56">
        <v>1</v>
      </c>
      <c r="M88" s="369">
        <v>99.95</v>
      </c>
      <c r="N88" s="61">
        <f t="shared" si="3"/>
        <v>0.88474237118559285</v>
      </c>
      <c r="O88" s="62">
        <f t="shared" si="4"/>
        <v>1.1302725319461722</v>
      </c>
      <c r="P88" s="61">
        <f t="shared" si="5"/>
        <v>0.3350255730251942</v>
      </c>
      <c r="Q88" s="59">
        <f t="shared" si="6"/>
        <v>0.37867020268990342</v>
      </c>
      <c r="R88" s="370">
        <f t="shared" si="28"/>
        <v>164</v>
      </c>
      <c r="S88" s="64">
        <f t="shared" si="8"/>
        <v>88.43</v>
      </c>
      <c r="T88" s="65"/>
      <c r="U88" s="65"/>
      <c r="V88" s="65"/>
      <c r="W88" s="65"/>
      <c r="X88" s="66"/>
      <c r="Y88" s="67"/>
      <c r="Z88" s="67"/>
    </row>
    <row r="89" spans="1:26" ht="14" outlineLevel="1" x14ac:dyDescent="0.2">
      <c r="A89" s="67"/>
      <c r="B89" s="68"/>
      <c r="C89" s="54" t="s">
        <v>38</v>
      </c>
      <c r="D89" s="371">
        <v>0</v>
      </c>
      <c r="E89" s="56">
        <v>0</v>
      </c>
      <c r="F89" s="56">
        <v>0</v>
      </c>
      <c r="G89" s="57" t="e">
        <f t="shared" si="0"/>
        <v>#DIV/0!</v>
      </c>
      <c r="H89" s="58" t="e">
        <f t="shared" si="1"/>
        <v>#DIV/0!</v>
      </c>
      <c r="I89" s="272" t="e">
        <f t="shared" si="2"/>
        <v>#DIV/0!</v>
      </c>
      <c r="J89" s="371">
        <v>0</v>
      </c>
      <c r="K89" s="89">
        <v>169671</v>
      </c>
      <c r="L89" s="56">
        <v>0</v>
      </c>
      <c r="M89" s="372">
        <v>0</v>
      </c>
      <c r="N89" s="61" t="e">
        <f t="shared" si="3"/>
        <v>#DIV/0!</v>
      </c>
      <c r="O89" s="62" t="e">
        <f t="shared" si="4"/>
        <v>#DIV/0!</v>
      </c>
      <c r="P89" s="61" t="e">
        <f t="shared" si="5"/>
        <v>#DIV/0!</v>
      </c>
      <c r="Q89" s="59" t="e">
        <f t="shared" si="6"/>
        <v>#DIV/0!</v>
      </c>
      <c r="R89" s="373">
        <f t="shared" si="28"/>
        <v>0</v>
      </c>
      <c r="S89" s="64" t="e">
        <f t="shared" si="8"/>
        <v>#DIV/0!</v>
      </c>
      <c r="T89" s="65"/>
      <c r="U89" s="65"/>
      <c r="V89" s="65"/>
      <c r="W89" s="65"/>
      <c r="X89" s="66"/>
      <c r="Y89" s="67"/>
      <c r="Z89" s="67"/>
    </row>
    <row r="90" spans="1:26" ht="14" outlineLevel="1" x14ac:dyDescent="0.2">
      <c r="A90" s="67"/>
      <c r="B90" s="68"/>
      <c r="C90" s="54" t="s">
        <v>36</v>
      </c>
      <c r="D90" s="72">
        <v>2096.83</v>
      </c>
      <c r="E90" s="56">
        <v>20</v>
      </c>
      <c r="F90" s="56">
        <v>17</v>
      </c>
      <c r="G90" s="57">
        <f t="shared" si="0"/>
        <v>1.1764705882352942</v>
      </c>
      <c r="H90" s="58">
        <f t="shared" si="1"/>
        <v>104.8415</v>
      </c>
      <c r="I90" s="272">
        <f t="shared" si="2"/>
        <v>89.115274999999997</v>
      </c>
      <c r="J90" s="72">
        <v>13.26</v>
      </c>
      <c r="K90" s="89">
        <v>0</v>
      </c>
      <c r="L90" s="56">
        <v>3</v>
      </c>
      <c r="M90" s="73">
        <v>366.7</v>
      </c>
      <c r="N90" s="61">
        <f t="shared" si="3"/>
        <v>3.6160349059176436E-2</v>
      </c>
      <c r="O90" s="62">
        <f t="shared" si="4"/>
        <v>27.654600301659126</v>
      </c>
      <c r="P90" s="61">
        <f t="shared" si="5"/>
        <v>6.3238316887873599E-3</v>
      </c>
      <c r="Q90" s="59">
        <f t="shared" si="6"/>
        <v>0.17488303772838046</v>
      </c>
      <c r="R90" s="74">
        <f t="shared" si="28"/>
        <v>1730.1299999999999</v>
      </c>
      <c r="S90" s="64">
        <f t="shared" si="8"/>
        <v>4.42</v>
      </c>
      <c r="T90" s="65"/>
      <c r="U90" s="65"/>
      <c r="V90" s="65"/>
      <c r="W90" s="65"/>
      <c r="X90" s="66"/>
      <c r="Y90" s="67"/>
      <c r="Z90" s="67"/>
    </row>
    <row r="91" spans="1:26" ht="14" outlineLevel="1" x14ac:dyDescent="0.2">
      <c r="A91" s="67"/>
      <c r="B91" s="68"/>
      <c r="C91" s="54" t="s">
        <v>114</v>
      </c>
      <c r="D91" s="93">
        <v>0</v>
      </c>
      <c r="E91" s="56">
        <v>0</v>
      </c>
      <c r="F91" s="56">
        <v>0</v>
      </c>
      <c r="G91" s="57" t="e">
        <f t="shared" si="0"/>
        <v>#DIV/0!</v>
      </c>
      <c r="H91" s="58" t="e">
        <f t="shared" si="1"/>
        <v>#DIV/0!</v>
      </c>
      <c r="I91" s="272" t="e">
        <f t="shared" si="2"/>
        <v>#DIV/0!</v>
      </c>
      <c r="J91" s="93">
        <v>0</v>
      </c>
      <c r="K91" s="89">
        <v>6681</v>
      </c>
      <c r="L91" s="56">
        <v>0</v>
      </c>
      <c r="M91" s="94">
        <v>0</v>
      </c>
      <c r="N91" s="61" t="e">
        <f t="shared" si="3"/>
        <v>#DIV/0!</v>
      </c>
      <c r="O91" s="62" t="e">
        <f t="shared" si="4"/>
        <v>#DIV/0!</v>
      </c>
      <c r="P91" s="61" t="e">
        <f t="shared" si="5"/>
        <v>#DIV/0!</v>
      </c>
      <c r="Q91" s="59" t="e">
        <f t="shared" si="6"/>
        <v>#DIV/0!</v>
      </c>
      <c r="R91" s="361">
        <f t="shared" si="28"/>
        <v>0</v>
      </c>
      <c r="S91" s="64" t="e">
        <f t="shared" si="8"/>
        <v>#DIV/0!</v>
      </c>
      <c r="T91" s="65"/>
      <c r="U91" s="65"/>
      <c r="V91" s="65"/>
      <c r="W91" s="65"/>
      <c r="X91" s="66"/>
      <c r="Y91" s="67"/>
      <c r="Z91" s="67"/>
    </row>
    <row r="92" spans="1:26" ht="14" outlineLevel="1" x14ac:dyDescent="0.2">
      <c r="A92" s="67"/>
      <c r="B92" s="68"/>
      <c r="C92" s="54" t="s">
        <v>115</v>
      </c>
      <c r="D92" s="75">
        <v>0</v>
      </c>
      <c r="E92" s="56">
        <v>0</v>
      </c>
      <c r="F92" s="56">
        <v>0</v>
      </c>
      <c r="G92" s="57" t="e">
        <f t="shared" si="0"/>
        <v>#DIV/0!</v>
      </c>
      <c r="H92" s="58" t="e">
        <f t="shared" si="1"/>
        <v>#DIV/0!</v>
      </c>
      <c r="I92" s="272" t="e">
        <f t="shared" si="2"/>
        <v>#DIV/0!</v>
      </c>
      <c r="J92" s="75">
        <v>0</v>
      </c>
      <c r="K92" s="89">
        <v>0</v>
      </c>
      <c r="L92" s="56">
        <v>0</v>
      </c>
      <c r="M92" s="76">
        <v>0</v>
      </c>
      <c r="N92" s="61" t="e">
        <f t="shared" si="3"/>
        <v>#DIV/0!</v>
      </c>
      <c r="O92" s="62" t="e">
        <f t="shared" si="4"/>
        <v>#DIV/0!</v>
      </c>
      <c r="P92" s="61" t="e">
        <f t="shared" si="5"/>
        <v>#DIV/0!</v>
      </c>
      <c r="Q92" s="59" t="e">
        <f t="shared" si="6"/>
        <v>#DIV/0!</v>
      </c>
      <c r="R92" s="77">
        <f t="shared" si="28"/>
        <v>0</v>
      </c>
      <c r="S92" s="64" t="e">
        <f t="shared" si="8"/>
        <v>#DIV/0!</v>
      </c>
      <c r="T92" s="65"/>
      <c r="U92" s="65"/>
      <c r="V92" s="65"/>
      <c r="W92" s="65"/>
      <c r="X92" s="66"/>
      <c r="Y92" s="67"/>
      <c r="Z92" s="67"/>
    </row>
    <row r="93" spans="1:26" ht="14" outlineLevel="1" x14ac:dyDescent="0.2">
      <c r="A93" s="67"/>
      <c r="B93" s="68"/>
      <c r="C93" s="54" t="s">
        <v>45</v>
      </c>
      <c r="D93" s="78">
        <v>179.85</v>
      </c>
      <c r="E93" s="56">
        <v>3</v>
      </c>
      <c r="F93" s="56">
        <v>3</v>
      </c>
      <c r="G93" s="57">
        <f t="shared" si="0"/>
        <v>1</v>
      </c>
      <c r="H93" s="58">
        <f t="shared" si="1"/>
        <v>59.949999999999996</v>
      </c>
      <c r="I93" s="272">
        <f t="shared" si="2"/>
        <v>59.949999999999996</v>
      </c>
      <c r="J93" s="78">
        <v>0</v>
      </c>
      <c r="K93" s="89">
        <v>611</v>
      </c>
      <c r="L93" s="56">
        <v>0</v>
      </c>
      <c r="M93" s="79">
        <v>0</v>
      </c>
      <c r="N93" s="61" t="e">
        <f t="shared" si="3"/>
        <v>#DIV/0!</v>
      </c>
      <c r="O93" s="62" t="e">
        <f t="shared" si="4"/>
        <v>#DIV/0!</v>
      </c>
      <c r="P93" s="61">
        <f t="shared" si="5"/>
        <v>0</v>
      </c>
      <c r="Q93" s="59">
        <f t="shared" si="6"/>
        <v>0</v>
      </c>
      <c r="R93" s="80">
        <f t="shared" si="28"/>
        <v>179.85</v>
      </c>
      <c r="S93" s="64" t="e">
        <f t="shared" si="8"/>
        <v>#DIV/0!</v>
      </c>
      <c r="T93" s="65"/>
      <c r="U93" s="65"/>
      <c r="V93" s="65"/>
      <c r="W93" s="65"/>
      <c r="X93" s="66"/>
      <c r="Y93" s="67"/>
      <c r="Z93" s="67"/>
    </row>
    <row r="94" spans="1:26" ht="14" outlineLevel="1" x14ac:dyDescent="0.2">
      <c r="A94" s="81"/>
      <c r="B94" s="68"/>
      <c r="C94" s="83" t="s">
        <v>116</v>
      </c>
      <c r="D94" s="55">
        <v>0</v>
      </c>
      <c r="E94" s="56">
        <v>0</v>
      </c>
      <c r="F94" s="56">
        <v>0</v>
      </c>
      <c r="G94" s="57" t="e">
        <f t="shared" si="0"/>
        <v>#DIV/0!</v>
      </c>
      <c r="H94" s="58" t="e">
        <f t="shared" si="1"/>
        <v>#DIV/0!</v>
      </c>
      <c r="I94" s="272" t="e">
        <f t="shared" si="2"/>
        <v>#DIV/0!</v>
      </c>
      <c r="J94" s="55">
        <v>0</v>
      </c>
      <c r="K94" s="89">
        <v>0</v>
      </c>
      <c r="L94" s="56">
        <v>0</v>
      </c>
      <c r="M94" s="60">
        <v>0</v>
      </c>
      <c r="N94" s="61" t="e">
        <f t="shared" si="3"/>
        <v>#DIV/0!</v>
      </c>
      <c r="O94" s="62" t="e">
        <f t="shared" si="4"/>
        <v>#DIV/0!</v>
      </c>
      <c r="P94" s="61" t="e">
        <f t="shared" si="5"/>
        <v>#DIV/0!</v>
      </c>
      <c r="Q94" s="59" t="e">
        <f t="shared" si="6"/>
        <v>#DIV/0!</v>
      </c>
      <c r="R94" s="63">
        <f t="shared" si="28"/>
        <v>0</v>
      </c>
      <c r="S94" s="64" t="e">
        <f t="shared" si="8"/>
        <v>#DIV/0!</v>
      </c>
      <c r="T94" s="84"/>
      <c r="U94" s="84"/>
      <c r="V94" s="84"/>
      <c r="W94" s="85"/>
      <c r="X94" s="86"/>
      <c r="Y94" s="67"/>
      <c r="Z94" s="67"/>
    </row>
    <row r="95" spans="1:26" ht="14" outlineLevel="1" x14ac:dyDescent="0.2">
      <c r="A95" s="52"/>
      <c r="B95" s="53"/>
      <c r="C95" s="54" t="s">
        <v>117</v>
      </c>
      <c r="D95" s="87">
        <v>319.60000000000002</v>
      </c>
      <c r="E95" s="56">
        <v>8</v>
      </c>
      <c r="F95" s="56">
        <v>9</v>
      </c>
      <c r="G95" s="57">
        <f t="shared" si="0"/>
        <v>0.88888888888888884</v>
      </c>
      <c r="H95" s="58">
        <f t="shared" si="1"/>
        <v>39.950000000000003</v>
      </c>
      <c r="I95" s="272">
        <f t="shared" si="2"/>
        <v>44.943750000000009</v>
      </c>
      <c r="J95" s="87">
        <v>34.479999999999997</v>
      </c>
      <c r="K95" s="89">
        <v>29173</v>
      </c>
      <c r="L95" s="56">
        <v>3</v>
      </c>
      <c r="M95" s="88">
        <v>119.85</v>
      </c>
      <c r="N95" s="61">
        <f t="shared" si="3"/>
        <v>0.28769294952023361</v>
      </c>
      <c r="O95" s="62">
        <f t="shared" si="4"/>
        <v>3.4759280742459397</v>
      </c>
      <c r="P95" s="61">
        <f t="shared" si="5"/>
        <v>0.10788485607008759</v>
      </c>
      <c r="Q95" s="59">
        <f t="shared" si="6"/>
        <v>0.37499999999999994</v>
      </c>
      <c r="R95" s="63">
        <f t="shared" si="28"/>
        <v>199.75000000000003</v>
      </c>
      <c r="S95" s="64">
        <f t="shared" si="8"/>
        <v>11.493333333333332</v>
      </c>
      <c r="T95" s="65"/>
      <c r="U95" s="65"/>
      <c r="V95" s="65"/>
      <c r="W95" s="65"/>
      <c r="X95" s="66"/>
      <c r="Y95" s="67"/>
      <c r="Z95" s="67"/>
    </row>
    <row r="96" spans="1:26" ht="14" outlineLevel="1" x14ac:dyDescent="0.2">
      <c r="A96" s="52" t="str">
        <f t="shared" ref="A96:A97" si="29">IFERROR(IF(B96&gt;0,MONTH(B96)&amp;"-"&amp;YEAR(B96),B96),)</f>
        <v>10-2024</v>
      </c>
      <c r="B96" s="53">
        <v>45591</v>
      </c>
      <c r="C96" s="161" t="s">
        <v>39</v>
      </c>
      <c r="D96" s="87">
        <v>0</v>
      </c>
      <c r="E96" s="56">
        <v>0</v>
      </c>
      <c r="F96" s="56">
        <v>0</v>
      </c>
      <c r="G96" s="57" t="e">
        <f t="shared" si="0"/>
        <v>#DIV/0!</v>
      </c>
      <c r="H96" s="58" t="e">
        <f t="shared" si="1"/>
        <v>#DIV/0!</v>
      </c>
      <c r="I96" s="272" t="e">
        <f t="shared" si="2"/>
        <v>#DIV/0!</v>
      </c>
      <c r="J96" s="87">
        <v>0</v>
      </c>
      <c r="K96" s="89">
        <v>0</v>
      </c>
      <c r="L96" s="56">
        <v>0</v>
      </c>
      <c r="M96" s="88">
        <v>0</v>
      </c>
      <c r="N96" s="61" t="e">
        <f t="shared" si="3"/>
        <v>#DIV/0!</v>
      </c>
      <c r="O96" s="62" t="e">
        <f t="shared" si="4"/>
        <v>#DIV/0!</v>
      </c>
      <c r="P96" s="61" t="e">
        <f t="shared" si="5"/>
        <v>#DIV/0!</v>
      </c>
      <c r="Q96" s="59" t="e">
        <f t="shared" si="6"/>
        <v>#DIV/0!</v>
      </c>
      <c r="R96" s="63">
        <f t="shared" si="28"/>
        <v>0</v>
      </c>
      <c r="S96" s="64" t="e">
        <f t="shared" si="8"/>
        <v>#DIV/0!</v>
      </c>
      <c r="T96" s="65"/>
      <c r="U96" s="65"/>
      <c r="V96" s="65"/>
      <c r="W96" s="65"/>
      <c r="X96" s="66"/>
      <c r="Y96" s="67"/>
      <c r="Z96" s="67"/>
    </row>
    <row r="97" spans="1:26" ht="14" x14ac:dyDescent="0.2">
      <c r="A97" s="81">
        <f t="shared" si="29"/>
        <v>0</v>
      </c>
      <c r="B97" s="95" t="s">
        <v>123</v>
      </c>
      <c r="C97" s="134"/>
      <c r="D97" s="135">
        <f t="shared" ref="D97:F97" si="30">SUM(D80:D95)</f>
        <v>6866.6</v>
      </c>
      <c r="E97" s="136">
        <f t="shared" si="30"/>
        <v>74</v>
      </c>
      <c r="F97" s="136">
        <f t="shared" si="30"/>
        <v>67</v>
      </c>
      <c r="G97" s="137">
        <f t="shared" si="0"/>
        <v>1.1044776119402986</v>
      </c>
      <c r="H97" s="138">
        <f t="shared" si="1"/>
        <v>92.791891891891893</v>
      </c>
      <c r="I97" s="359">
        <f t="shared" si="2"/>
        <v>84.014280496712928</v>
      </c>
      <c r="J97" s="360">
        <f>SUM(J80:J96)</f>
        <v>377.9</v>
      </c>
      <c r="K97" s="256">
        <f>SUM(K80:K95)</f>
        <v>245630</v>
      </c>
      <c r="L97" s="136">
        <f t="shared" ref="L97:M97" si="31">SUM(L80:L96)</f>
        <v>22</v>
      </c>
      <c r="M97" s="135">
        <f t="shared" si="31"/>
        <v>1460.75</v>
      </c>
      <c r="N97" s="258">
        <f t="shared" si="3"/>
        <v>0.25870272120486049</v>
      </c>
      <c r="O97" s="306">
        <f t="shared" si="4"/>
        <v>3.8654405927494047</v>
      </c>
      <c r="P97" s="258">
        <f t="shared" si="5"/>
        <v>5.5034514898202887E-2</v>
      </c>
      <c r="Q97" s="139">
        <f t="shared" si="6"/>
        <v>0.21273264788978533</v>
      </c>
      <c r="R97" s="261">
        <f>SUM(R80:R95)</f>
        <v>5405.85</v>
      </c>
      <c r="S97" s="307">
        <f t="shared" si="8"/>
        <v>17.177272727272726</v>
      </c>
      <c r="T97" s="145">
        <f t="shared" ref="T97:U97" si="32">IFERROR((D97-#REF!)/D97,)</f>
        <v>0</v>
      </c>
      <c r="U97" s="145">
        <f t="shared" si="32"/>
        <v>0</v>
      </c>
      <c r="V97" s="301">
        <f>IFERROR((D97-monthly_reporting_2021!D49)/D97, )</f>
        <v>1</v>
      </c>
      <c r="W97" s="302">
        <f>IFERROR((E97-monthly_reporting_2021!E49)/E97, )</f>
        <v>1</v>
      </c>
      <c r="X97" s="67"/>
      <c r="Y97" s="67"/>
      <c r="Z97" s="67"/>
    </row>
    <row r="98" spans="1:26" ht="14" outlineLevel="1" x14ac:dyDescent="0.2">
      <c r="A98" s="67"/>
      <c r="B98" s="53">
        <v>45592</v>
      </c>
      <c r="C98" s="54" t="s">
        <v>107</v>
      </c>
      <c r="D98" s="55">
        <v>2135.9</v>
      </c>
      <c r="E98" s="56">
        <v>6</v>
      </c>
      <c r="F98" s="56">
        <v>5</v>
      </c>
      <c r="G98" s="57">
        <f t="shared" si="0"/>
        <v>1.2</v>
      </c>
      <c r="H98" s="58">
        <f t="shared" si="1"/>
        <v>355.98333333333335</v>
      </c>
      <c r="I98" s="272">
        <f t="shared" si="2"/>
        <v>296.65277777777783</v>
      </c>
      <c r="J98" s="55">
        <v>109.16</v>
      </c>
      <c r="K98" s="89">
        <v>13239</v>
      </c>
      <c r="L98" s="56">
        <v>3</v>
      </c>
      <c r="M98" s="60">
        <v>1557</v>
      </c>
      <c r="N98" s="61">
        <f t="shared" si="3"/>
        <v>7.0109184328837504E-2</v>
      </c>
      <c r="O98" s="62">
        <f t="shared" si="4"/>
        <v>14.263466471234885</v>
      </c>
      <c r="P98" s="61">
        <f t="shared" si="5"/>
        <v>5.1107261575916468E-2</v>
      </c>
      <c r="Q98" s="59">
        <f t="shared" si="6"/>
        <v>0.72896671192471552</v>
      </c>
      <c r="R98" s="63">
        <f t="shared" ref="R98:R114" si="33">D98-M98</f>
        <v>578.90000000000009</v>
      </c>
      <c r="S98" s="64">
        <f t="shared" si="8"/>
        <v>36.386666666666663</v>
      </c>
      <c r="T98" s="65"/>
      <c r="U98" s="65"/>
      <c r="V98" s="65"/>
      <c r="W98" s="65"/>
      <c r="X98" s="66"/>
      <c r="Y98" s="67"/>
      <c r="Z98" s="67"/>
    </row>
    <row r="99" spans="1:26" ht="14" outlineLevel="1" x14ac:dyDescent="0.2">
      <c r="A99" s="67"/>
      <c r="B99" s="68"/>
      <c r="C99" s="54" t="s">
        <v>108</v>
      </c>
      <c r="D99" s="69">
        <v>2231.5500000000002</v>
      </c>
      <c r="E99" s="56">
        <v>33</v>
      </c>
      <c r="F99" s="56">
        <v>15</v>
      </c>
      <c r="G99" s="57">
        <f t="shared" si="0"/>
        <v>2.2000000000000002</v>
      </c>
      <c r="H99" s="58">
        <f t="shared" si="1"/>
        <v>67.622727272727275</v>
      </c>
      <c r="I99" s="272">
        <f t="shared" si="2"/>
        <v>30.737603305785122</v>
      </c>
      <c r="J99" s="69">
        <v>0</v>
      </c>
      <c r="K99" s="89">
        <v>581</v>
      </c>
      <c r="L99" s="56">
        <v>0</v>
      </c>
      <c r="M99" s="70">
        <v>0</v>
      </c>
      <c r="N99" s="61" t="e">
        <f t="shared" si="3"/>
        <v>#DIV/0!</v>
      </c>
      <c r="O99" s="62" t="e">
        <f t="shared" si="4"/>
        <v>#DIV/0!</v>
      </c>
      <c r="P99" s="61">
        <f t="shared" si="5"/>
        <v>0</v>
      </c>
      <c r="Q99" s="59">
        <f t="shared" si="6"/>
        <v>0</v>
      </c>
      <c r="R99" s="71">
        <f t="shared" si="33"/>
        <v>2231.5500000000002</v>
      </c>
      <c r="S99" s="64" t="e">
        <f t="shared" si="8"/>
        <v>#DIV/0!</v>
      </c>
      <c r="T99" s="65"/>
      <c r="U99" s="65"/>
      <c r="V99" s="65"/>
      <c r="W99" s="65"/>
      <c r="X99" s="66"/>
      <c r="Y99" s="67"/>
      <c r="Z99" s="67"/>
    </row>
    <row r="100" spans="1:26" ht="14" outlineLevel="1" x14ac:dyDescent="0.2">
      <c r="A100" s="67"/>
      <c r="B100" s="68"/>
      <c r="C100" s="54" t="s">
        <v>109</v>
      </c>
      <c r="D100" s="93">
        <v>0</v>
      </c>
      <c r="E100" s="56">
        <v>0</v>
      </c>
      <c r="F100" s="56">
        <v>0</v>
      </c>
      <c r="G100" s="57" t="e">
        <f t="shared" si="0"/>
        <v>#DIV/0!</v>
      </c>
      <c r="H100" s="58" t="e">
        <f t="shared" si="1"/>
        <v>#DIV/0!</v>
      </c>
      <c r="I100" s="272" t="e">
        <f t="shared" si="2"/>
        <v>#DIV/0!</v>
      </c>
      <c r="J100" s="93">
        <v>0</v>
      </c>
      <c r="K100" s="89">
        <v>0</v>
      </c>
      <c r="L100" s="56">
        <v>0</v>
      </c>
      <c r="M100" s="94">
        <v>0</v>
      </c>
      <c r="N100" s="61" t="e">
        <f t="shared" si="3"/>
        <v>#DIV/0!</v>
      </c>
      <c r="O100" s="62" t="e">
        <f t="shared" si="4"/>
        <v>#DIV/0!</v>
      </c>
      <c r="P100" s="61" t="e">
        <f t="shared" si="5"/>
        <v>#DIV/0!</v>
      </c>
      <c r="Q100" s="59" t="e">
        <f t="shared" si="6"/>
        <v>#DIV/0!</v>
      </c>
      <c r="R100" s="361">
        <f t="shared" si="33"/>
        <v>0</v>
      </c>
      <c r="S100" s="64" t="e">
        <f t="shared" si="8"/>
        <v>#DIV/0!</v>
      </c>
      <c r="T100" s="65"/>
      <c r="U100" s="65"/>
      <c r="V100" s="65"/>
      <c r="W100" s="65"/>
      <c r="X100" s="66"/>
      <c r="Y100" s="67"/>
      <c r="Z100" s="67"/>
    </row>
    <row r="101" spans="1:26" ht="14" outlineLevel="1" x14ac:dyDescent="0.2">
      <c r="A101" s="67"/>
      <c r="B101" s="68"/>
      <c r="C101" s="54" t="s">
        <v>33</v>
      </c>
      <c r="D101" s="93">
        <v>299.75</v>
      </c>
      <c r="E101" s="56">
        <v>5</v>
      </c>
      <c r="F101" s="56">
        <v>5</v>
      </c>
      <c r="G101" s="57">
        <f t="shared" si="0"/>
        <v>1</v>
      </c>
      <c r="H101" s="58">
        <f t="shared" si="1"/>
        <v>59.95</v>
      </c>
      <c r="I101" s="272">
        <f t="shared" si="2"/>
        <v>59.95</v>
      </c>
      <c r="J101" s="93">
        <v>100.59</v>
      </c>
      <c r="K101" s="89">
        <v>8112</v>
      </c>
      <c r="L101" s="56">
        <v>5</v>
      </c>
      <c r="M101" s="94">
        <v>299.75</v>
      </c>
      <c r="N101" s="61">
        <f t="shared" si="3"/>
        <v>0.33557964970809007</v>
      </c>
      <c r="O101" s="62">
        <f t="shared" si="4"/>
        <v>2.979918480962322</v>
      </c>
      <c r="P101" s="61">
        <f t="shared" si="5"/>
        <v>0.33557964970809007</v>
      </c>
      <c r="Q101" s="59">
        <f t="shared" si="6"/>
        <v>1</v>
      </c>
      <c r="R101" s="361">
        <f t="shared" si="33"/>
        <v>0</v>
      </c>
      <c r="S101" s="64">
        <f t="shared" si="8"/>
        <v>20.118000000000002</v>
      </c>
      <c r="T101" s="65"/>
      <c r="U101" s="65"/>
      <c r="V101" s="65"/>
      <c r="W101" s="65"/>
      <c r="X101" s="66"/>
      <c r="Y101" s="67"/>
      <c r="Z101" s="67"/>
    </row>
    <row r="102" spans="1:26" ht="14" outlineLevel="1" x14ac:dyDescent="0.2">
      <c r="A102" s="67"/>
      <c r="B102" s="68"/>
      <c r="C102" s="54" t="s">
        <v>37</v>
      </c>
      <c r="D102" s="344">
        <v>108</v>
      </c>
      <c r="E102" s="56">
        <v>3</v>
      </c>
      <c r="F102" s="56">
        <v>2</v>
      </c>
      <c r="G102" s="57">
        <f t="shared" si="0"/>
        <v>1.5</v>
      </c>
      <c r="H102" s="58">
        <f t="shared" si="1"/>
        <v>36</v>
      </c>
      <c r="I102" s="272">
        <f t="shared" si="2"/>
        <v>24</v>
      </c>
      <c r="J102" s="344">
        <v>0</v>
      </c>
      <c r="K102" s="89">
        <v>0</v>
      </c>
      <c r="L102" s="56">
        <v>0</v>
      </c>
      <c r="M102" s="344">
        <v>0</v>
      </c>
      <c r="N102" s="61" t="e">
        <f t="shared" si="3"/>
        <v>#DIV/0!</v>
      </c>
      <c r="O102" s="62" t="e">
        <f t="shared" si="4"/>
        <v>#DIV/0!</v>
      </c>
      <c r="P102" s="61">
        <f t="shared" si="5"/>
        <v>0</v>
      </c>
      <c r="Q102" s="59">
        <f t="shared" si="6"/>
        <v>0</v>
      </c>
      <c r="R102" s="361">
        <f t="shared" si="33"/>
        <v>108</v>
      </c>
      <c r="S102" s="64" t="e">
        <f t="shared" si="8"/>
        <v>#DIV/0!</v>
      </c>
      <c r="T102" s="65"/>
      <c r="U102" s="65"/>
      <c r="V102" s="65"/>
      <c r="W102" s="65"/>
      <c r="X102" s="66"/>
      <c r="Y102" s="67"/>
      <c r="Z102" s="67"/>
    </row>
    <row r="103" spans="1:26" ht="14" outlineLevel="1" x14ac:dyDescent="0.2">
      <c r="A103" s="67"/>
      <c r="B103" s="68"/>
      <c r="C103" s="54" t="s">
        <v>110</v>
      </c>
      <c r="D103" s="362">
        <v>301.69</v>
      </c>
      <c r="E103" s="56">
        <v>5</v>
      </c>
      <c r="F103" s="56">
        <v>4</v>
      </c>
      <c r="G103" s="57">
        <f t="shared" si="0"/>
        <v>1.25</v>
      </c>
      <c r="H103" s="58">
        <f t="shared" si="1"/>
        <v>60.338000000000001</v>
      </c>
      <c r="I103" s="272">
        <f t="shared" si="2"/>
        <v>48.270400000000002</v>
      </c>
      <c r="J103" s="362">
        <v>21.31</v>
      </c>
      <c r="K103" s="89">
        <v>0</v>
      </c>
      <c r="L103" s="56">
        <v>2</v>
      </c>
      <c r="M103" s="363">
        <v>119.98</v>
      </c>
      <c r="N103" s="61">
        <f t="shared" si="3"/>
        <v>0.1776129354892482</v>
      </c>
      <c r="O103" s="62">
        <f t="shared" si="4"/>
        <v>5.6302205537306431</v>
      </c>
      <c r="P103" s="61">
        <f t="shared" si="5"/>
        <v>7.0635420464715437E-2</v>
      </c>
      <c r="Q103" s="59">
        <f t="shared" si="6"/>
        <v>0.39769299612184694</v>
      </c>
      <c r="R103" s="364">
        <f t="shared" si="33"/>
        <v>181.70999999999998</v>
      </c>
      <c r="S103" s="64">
        <f t="shared" si="8"/>
        <v>10.654999999999999</v>
      </c>
      <c r="T103" s="65"/>
      <c r="U103" s="65"/>
      <c r="V103" s="65"/>
      <c r="W103" s="65"/>
      <c r="X103" s="66"/>
      <c r="Y103" s="67"/>
      <c r="Z103" s="67"/>
    </row>
    <row r="104" spans="1:26" ht="14" outlineLevel="1" x14ac:dyDescent="0.2">
      <c r="A104" s="67"/>
      <c r="B104" s="68"/>
      <c r="C104" s="54" t="s">
        <v>35</v>
      </c>
      <c r="D104" s="93">
        <v>689.45</v>
      </c>
      <c r="E104" s="56">
        <v>11</v>
      </c>
      <c r="F104" s="56">
        <v>7</v>
      </c>
      <c r="G104" s="57">
        <f t="shared" si="0"/>
        <v>1.5714285714285714</v>
      </c>
      <c r="H104" s="58">
        <f t="shared" si="1"/>
        <v>62.677272727272729</v>
      </c>
      <c r="I104" s="272">
        <f t="shared" si="2"/>
        <v>39.885537190082644</v>
      </c>
      <c r="J104" s="93">
        <v>18.36</v>
      </c>
      <c r="K104" s="89">
        <v>15764</v>
      </c>
      <c r="L104" s="56">
        <v>2</v>
      </c>
      <c r="M104" s="94">
        <v>129.9</v>
      </c>
      <c r="N104" s="61">
        <f t="shared" si="3"/>
        <v>0.1413394919168591</v>
      </c>
      <c r="O104" s="62">
        <f t="shared" si="4"/>
        <v>7.0751633986928111</v>
      </c>
      <c r="P104" s="61">
        <f t="shared" si="5"/>
        <v>2.6629922401914568E-2</v>
      </c>
      <c r="Q104" s="59">
        <f t="shared" si="6"/>
        <v>0.18841105228805569</v>
      </c>
      <c r="R104" s="361">
        <f t="shared" si="33"/>
        <v>559.55000000000007</v>
      </c>
      <c r="S104" s="64">
        <f t="shared" si="8"/>
        <v>9.18</v>
      </c>
      <c r="T104" s="65"/>
      <c r="U104" s="65"/>
      <c r="V104" s="65"/>
      <c r="W104" s="65"/>
      <c r="X104" s="66"/>
      <c r="Y104" s="67"/>
      <c r="Z104" s="67"/>
    </row>
    <row r="105" spans="1:26" ht="14" outlineLevel="1" x14ac:dyDescent="0.2">
      <c r="A105" s="67"/>
      <c r="B105" s="53" t="s">
        <v>111</v>
      </c>
      <c r="C105" s="54" t="s">
        <v>112</v>
      </c>
      <c r="D105" s="365">
        <v>32.950000000000003</v>
      </c>
      <c r="E105" s="56">
        <v>1</v>
      </c>
      <c r="F105" s="56">
        <v>1</v>
      </c>
      <c r="G105" s="57">
        <f t="shared" si="0"/>
        <v>1</v>
      </c>
      <c r="H105" s="58">
        <f t="shared" si="1"/>
        <v>32.950000000000003</v>
      </c>
      <c r="I105" s="272">
        <f t="shared" si="2"/>
        <v>32.950000000000003</v>
      </c>
      <c r="J105" s="365">
        <v>5.31</v>
      </c>
      <c r="K105" s="89">
        <v>3631</v>
      </c>
      <c r="L105" s="56">
        <v>1</v>
      </c>
      <c r="M105" s="366">
        <v>32.950000000000003</v>
      </c>
      <c r="N105" s="61">
        <f t="shared" si="3"/>
        <v>0.16115326251896811</v>
      </c>
      <c r="O105" s="62">
        <f t="shared" si="4"/>
        <v>6.2052730696798504</v>
      </c>
      <c r="P105" s="61">
        <f t="shared" si="5"/>
        <v>0.16115326251896811</v>
      </c>
      <c r="Q105" s="59">
        <f t="shared" si="6"/>
        <v>1</v>
      </c>
      <c r="R105" s="367">
        <f t="shared" si="33"/>
        <v>0</v>
      </c>
      <c r="S105" s="64">
        <f t="shared" si="8"/>
        <v>5.31</v>
      </c>
      <c r="T105" s="65"/>
      <c r="U105" s="65"/>
      <c r="V105" s="65"/>
      <c r="W105" s="65"/>
      <c r="X105" s="66"/>
      <c r="Y105" s="67"/>
      <c r="Z105" s="67"/>
    </row>
    <row r="106" spans="1:26" ht="14" outlineLevel="1" x14ac:dyDescent="0.2">
      <c r="A106" s="67"/>
      <c r="B106" s="68"/>
      <c r="C106" s="54" t="s">
        <v>113</v>
      </c>
      <c r="D106" s="368">
        <v>99.95</v>
      </c>
      <c r="E106" s="56">
        <v>1</v>
      </c>
      <c r="F106" s="56">
        <v>1</v>
      </c>
      <c r="G106" s="57">
        <f t="shared" si="0"/>
        <v>1</v>
      </c>
      <c r="H106" s="58">
        <f t="shared" si="1"/>
        <v>99.95</v>
      </c>
      <c r="I106" s="272">
        <f t="shared" si="2"/>
        <v>99.95</v>
      </c>
      <c r="J106" s="368">
        <v>9.35</v>
      </c>
      <c r="K106" s="89">
        <v>2765</v>
      </c>
      <c r="L106" s="56">
        <v>1</v>
      </c>
      <c r="M106" s="369">
        <v>99.95</v>
      </c>
      <c r="N106" s="61">
        <f t="shared" si="3"/>
        <v>9.3546773386693344E-2</v>
      </c>
      <c r="O106" s="62">
        <f t="shared" si="4"/>
        <v>10.689839572192515</v>
      </c>
      <c r="P106" s="61">
        <f t="shared" si="5"/>
        <v>9.3546773386693344E-2</v>
      </c>
      <c r="Q106" s="59">
        <f t="shared" si="6"/>
        <v>1</v>
      </c>
      <c r="R106" s="370">
        <f t="shared" si="33"/>
        <v>0</v>
      </c>
      <c r="S106" s="64">
        <f t="shared" si="8"/>
        <v>9.35</v>
      </c>
      <c r="T106" s="65"/>
      <c r="U106" s="65"/>
      <c r="V106" s="65"/>
      <c r="W106" s="65"/>
      <c r="X106" s="66"/>
      <c r="Y106" s="67"/>
      <c r="Z106" s="67"/>
    </row>
    <row r="107" spans="1:26" ht="14" outlineLevel="1" x14ac:dyDescent="0.2">
      <c r="A107" s="67"/>
      <c r="B107" s="68"/>
      <c r="C107" s="54" t="s">
        <v>38</v>
      </c>
      <c r="D107" s="371">
        <v>0</v>
      </c>
      <c r="E107" s="56">
        <v>0</v>
      </c>
      <c r="F107" s="56">
        <v>0</v>
      </c>
      <c r="G107" s="57" t="e">
        <f t="shared" si="0"/>
        <v>#DIV/0!</v>
      </c>
      <c r="H107" s="58" t="e">
        <f t="shared" si="1"/>
        <v>#DIV/0!</v>
      </c>
      <c r="I107" s="272" t="e">
        <f t="shared" si="2"/>
        <v>#DIV/0!</v>
      </c>
      <c r="J107" s="371">
        <v>0</v>
      </c>
      <c r="K107" s="89">
        <v>165372</v>
      </c>
      <c r="L107" s="56">
        <v>0</v>
      </c>
      <c r="M107" s="372">
        <v>0</v>
      </c>
      <c r="N107" s="61" t="e">
        <f t="shared" si="3"/>
        <v>#DIV/0!</v>
      </c>
      <c r="O107" s="62" t="e">
        <f t="shared" si="4"/>
        <v>#DIV/0!</v>
      </c>
      <c r="P107" s="61" t="e">
        <f t="shared" si="5"/>
        <v>#DIV/0!</v>
      </c>
      <c r="Q107" s="59" t="e">
        <f t="shared" si="6"/>
        <v>#DIV/0!</v>
      </c>
      <c r="R107" s="373">
        <f t="shared" si="33"/>
        <v>0</v>
      </c>
      <c r="S107" s="64" t="e">
        <f t="shared" si="8"/>
        <v>#DIV/0!</v>
      </c>
      <c r="T107" s="65"/>
      <c r="U107" s="65"/>
      <c r="V107" s="65"/>
      <c r="W107" s="65"/>
      <c r="X107" s="66"/>
      <c r="Y107" s="67"/>
      <c r="Z107" s="67"/>
    </row>
    <row r="108" spans="1:26" ht="14" outlineLevel="1" x14ac:dyDescent="0.2">
      <c r="A108" s="67"/>
      <c r="B108" s="68"/>
      <c r="C108" s="54" t="s">
        <v>36</v>
      </c>
      <c r="D108" s="72">
        <v>1271.73</v>
      </c>
      <c r="E108" s="56">
        <v>16</v>
      </c>
      <c r="F108" s="56">
        <v>14</v>
      </c>
      <c r="G108" s="57">
        <f t="shared" si="0"/>
        <v>1.1428571428571428</v>
      </c>
      <c r="H108" s="58">
        <f t="shared" si="1"/>
        <v>79.483125000000001</v>
      </c>
      <c r="I108" s="272">
        <f t="shared" si="2"/>
        <v>69.547734375000005</v>
      </c>
      <c r="J108" s="72">
        <v>7.53</v>
      </c>
      <c r="K108" s="89">
        <v>0</v>
      </c>
      <c r="L108" s="56">
        <v>5</v>
      </c>
      <c r="M108" s="73">
        <v>275</v>
      </c>
      <c r="N108" s="61">
        <f t="shared" si="3"/>
        <v>2.7381818181818184E-2</v>
      </c>
      <c r="O108" s="62">
        <f t="shared" si="4"/>
        <v>36.520584329349269</v>
      </c>
      <c r="P108" s="61">
        <f t="shared" si="5"/>
        <v>5.921068151258522E-3</v>
      </c>
      <c r="Q108" s="59">
        <f t="shared" si="6"/>
        <v>0.21624086873786103</v>
      </c>
      <c r="R108" s="74">
        <f t="shared" si="33"/>
        <v>996.73</v>
      </c>
      <c r="S108" s="64">
        <f t="shared" si="8"/>
        <v>1.506</v>
      </c>
      <c r="T108" s="65"/>
      <c r="U108" s="65"/>
      <c r="V108" s="65"/>
      <c r="W108" s="65"/>
      <c r="X108" s="66"/>
      <c r="Y108" s="67"/>
      <c r="Z108" s="67"/>
    </row>
    <row r="109" spans="1:26" ht="14" outlineLevel="1" x14ac:dyDescent="0.2">
      <c r="A109" s="67"/>
      <c r="B109" s="68"/>
      <c r="C109" s="54" t="s">
        <v>114</v>
      </c>
      <c r="D109" s="93">
        <v>0</v>
      </c>
      <c r="E109" s="56">
        <v>0</v>
      </c>
      <c r="F109" s="56">
        <v>0</v>
      </c>
      <c r="G109" s="57" t="e">
        <f t="shared" si="0"/>
        <v>#DIV/0!</v>
      </c>
      <c r="H109" s="58" t="e">
        <f t="shared" si="1"/>
        <v>#DIV/0!</v>
      </c>
      <c r="I109" s="272" t="e">
        <f t="shared" si="2"/>
        <v>#DIV/0!</v>
      </c>
      <c r="J109" s="93">
        <v>0</v>
      </c>
      <c r="K109" s="89">
        <v>5673</v>
      </c>
      <c r="L109" s="56">
        <v>0</v>
      </c>
      <c r="M109" s="94">
        <v>0</v>
      </c>
      <c r="N109" s="61" t="e">
        <f t="shared" si="3"/>
        <v>#DIV/0!</v>
      </c>
      <c r="O109" s="62" t="e">
        <f t="shared" si="4"/>
        <v>#DIV/0!</v>
      </c>
      <c r="P109" s="61" t="e">
        <f t="shared" si="5"/>
        <v>#DIV/0!</v>
      </c>
      <c r="Q109" s="59" t="e">
        <f t="shared" si="6"/>
        <v>#DIV/0!</v>
      </c>
      <c r="R109" s="361">
        <f t="shared" si="33"/>
        <v>0</v>
      </c>
      <c r="S109" s="64" t="e">
        <f t="shared" si="8"/>
        <v>#DIV/0!</v>
      </c>
      <c r="T109" s="65"/>
      <c r="U109" s="65"/>
      <c r="V109" s="65"/>
      <c r="W109" s="65"/>
      <c r="X109" s="66"/>
      <c r="Y109" s="67"/>
      <c r="Z109" s="67"/>
    </row>
    <row r="110" spans="1:26" ht="14" outlineLevel="1" x14ac:dyDescent="0.2">
      <c r="A110" s="67"/>
      <c r="B110" s="68"/>
      <c r="C110" s="54" t="s">
        <v>115</v>
      </c>
      <c r="D110" s="75">
        <v>195</v>
      </c>
      <c r="E110" s="56">
        <v>1</v>
      </c>
      <c r="F110" s="56">
        <v>1</v>
      </c>
      <c r="G110" s="57">
        <f t="shared" si="0"/>
        <v>1</v>
      </c>
      <c r="H110" s="58">
        <f t="shared" si="1"/>
        <v>195</v>
      </c>
      <c r="I110" s="272">
        <f t="shared" si="2"/>
        <v>195</v>
      </c>
      <c r="J110" s="75">
        <v>0</v>
      </c>
      <c r="K110" s="89">
        <v>0</v>
      </c>
      <c r="L110" s="56">
        <v>0</v>
      </c>
      <c r="M110" s="76">
        <v>0</v>
      </c>
      <c r="N110" s="61" t="e">
        <f t="shared" si="3"/>
        <v>#DIV/0!</v>
      </c>
      <c r="O110" s="62" t="e">
        <f t="shared" si="4"/>
        <v>#DIV/0!</v>
      </c>
      <c r="P110" s="61">
        <f t="shared" si="5"/>
        <v>0</v>
      </c>
      <c r="Q110" s="59">
        <f t="shared" si="6"/>
        <v>0</v>
      </c>
      <c r="R110" s="77">
        <f t="shared" si="33"/>
        <v>195</v>
      </c>
      <c r="S110" s="64" t="e">
        <f t="shared" si="8"/>
        <v>#DIV/0!</v>
      </c>
      <c r="T110" s="65"/>
      <c r="U110" s="65"/>
      <c r="V110" s="65"/>
      <c r="W110" s="65"/>
      <c r="X110" s="66"/>
      <c r="Y110" s="67"/>
      <c r="Z110" s="67"/>
    </row>
    <row r="111" spans="1:26" ht="14" outlineLevel="1" x14ac:dyDescent="0.2">
      <c r="A111" s="67"/>
      <c r="B111" s="68"/>
      <c r="C111" s="54" t="s">
        <v>45</v>
      </c>
      <c r="D111" s="78">
        <v>0</v>
      </c>
      <c r="E111" s="56">
        <v>0</v>
      </c>
      <c r="F111" s="56">
        <v>1</v>
      </c>
      <c r="G111" s="57">
        <f t="shared" si="0"/>
        <v>0</v>
      </c>
      <c r="H111" s="58" t="e">
        <f t="shared" si="1"/>
        <v>#DIV/0!</v>
      </c>
      <c r="I111" s="272" t="e">
        <f t="shared" si="2"/>
        <v>#DIV/0!</v>
      </c>
      <c r="J111" s="78">
        <v>0.8</v>
      </c>
      <c r="K111" s="89">
        <v>663</v>
      </c>
      <c r="L111" s="56">
        <v>0</v>
      </c>
      <c r="M111" s="79">
        <v>0</v>
      </c>
      <c r="N111" s="61" t="e">
        <f t="shared" si="3"/>
        <v>#DIV/0!</v>
      </c>
      <c r="O111" s="62">
        <f t="shared" si="4"/>
        <v>0</v>
      </c>
      <c r="P111" s="61" t="e">
        <f t="shared" si="5"/>
        <v>#DIV/0!</v>
      </c>
      <c r="Q111" s="59" t="e">
        <f t="shared" si="6"/>
        <v>#DIV/0!</v>
      </c>
      <c r="R111" s="80">
        <f t="shared" si="33"/>
        <v>0</v>
      </c>
      <c r="S111" s="64" t="e">
        <f t="shared" si="8"/>
        <v>#DIV/0!</v>
      </c>
      <c r="T111" s="65"/>
      <c r="U111" s="65"/>
      <c r="V111" s="65"/>
      <c r="W111" s="65"/>
      <c r="X111" s="66"/>
      <c r="Y111" s="67"/>
      <c r="Z111" s="67"/>
    </row>
    <row r="112" spans="1:26" ht="14" outlineLevel="1" x14ac:dyDescent="0.2">
      <c r="A112" s="81"/>
      <c r="B112" s="68"/>
      <c r="C112" s="83" t="s">
        <v>116</v>
      </c>
      <c r="D112" s="55">
        <v>19.95</v>
      </c>
      <c r="E112" s="56">
        <v>1</v>
      </c>
      <c r="F112" s="56">
        <v>1</v>
      </c>
      <c r="G112" s="57">
        <f t="shared" si="0"/>
        <v>1</v>
      </c>
      <c r="H112" s="58">
        <f t="shared" si="1"/>
        <v>19.95</v>
      </c>
      <c r="I112" s="272">
        <f t="shared" si="2"/>
        <v>19.95</v>
      </c>
      <c r="J112" s="55">
        <v>0</v>
      </c>
      <c r="K112" s="89">
        <v>0</v>
      </c>
      <c r="L112" s="56">
        <v>0</v>
      </c>
      <c r="M112" s="60">
        <v>0</v>
      </c>
      <c r="N112" s="61" t="e">
        <f t="shared" si="3"/>
        <v>#DIV/0!</v>
      </c>
      <c r="O112" s="62" t="e">
        <f t="shared" si="4"/>
        <v>#DIV/0!</v>
      </c>
      <c r="P112" s="61">
        <f t="shared" si="5"/>
        <v>0</v>
      </c>
      <c r="Q112" s="59">
        <f t="shared" si="6"/>
        <v>0</v>
      </c>
      <c r="R112" s="63">
        <f t="shared" si="33"/>
        <v>19.95</v>
      </c>
      <c r="S112" s="64" t="e">
        <f t="shared" si="8"/>
        <v>#DIV/0!</v>
      </c>
      <c r="T112" s="84"/>
      <c r="U112" s="84"/>
      <c r="V112" s="84"/>
      <c r="W112" s="85"/>
      <c r="X112" s="86"/>
      <c r="Y112" s="67"/>
      <c r="Z112" s="67"/>
    </row>
    <row r="113" spans="1:26" ht="14" outlineLevel="1" x14ac:dyDescent="0.2">
      <c r="A113" s="52"/>
      <c r="B113" s="53"/>
      <c r="C113" s="54" t="s">
        <v>117</v>
      </c>
      <c r="D113" s="87">
        <v>479.4</v>
      </c>
      <c r="E113" s="56">
        <v>12</v>
      </c>
      <c r="F113" s="56">
        <v>11</v>
      </c>
      <c r="G113" s="57">
        <f t="shared" si="0"/>
        <v>1.0909090909090908</v>
      </c>
      <c r="H113" s="58">
        <f t="shared" si="1"/>
        <v>39.949999999999996</v>
      </c>
      <c r="I113" s="272">
        <f t="shared" si="2"/>
        <v>36.62083333333333</v>
      </c>
      <c r="J113" s="87">
        <v>33.35</v>
      </c>
      <c r="K113" s="89">
        <v>28007</v>
      </c>
      <c r="L113" s="56">
        <v>5</v>
      </c>
      <c r="M113" s="88">
        <v>199.75</v>
      </c>
      <c r="N113" s="61">
        <f t="shared" si="3"/>
        <v>0.1669586983729662</v>
      </c>
      <c r="O113" s="62">
        <f t="shared" si="4"/>
        <v>5.9895052473763117</v>
      </c>
      <c r="P113" s="61">
        <f t="shared" si="5"/>
        <v>6.9566124322069253E-2</v>
      </c>
      <c r="Q113" s="59">
        <f t="shared" si="6"/>
        <v>0.41666666666666669</v>
      </c>
      <c r="R113" s="63">
        <f t="shared" si="33"/>
        <v>279.64999999999998</v>
      </c>
      <c r="S113" s="64">
        <f t="shared" si="8"/>
        <v>6.67</v>
      </c>
      <c r="T113" s="65"/>
      <c r="U113" s="65"/>
      <c r="V113" s="65"/>
      <c r="W113" s="65"/>
      <c r="X113" s="66"/>
      <c r="Y113" s="67"/>
      <c r="Z113" s="67"/>
    </row>
    <row r="114" spans="1:26" ht="14" outlineLevel="1" x14ac:dyDescent="0.2">
      <c r="A114" s="52" t="str">
        <f t="shared" ref="A114:A115" si="34">IFERROR(IF(B114&gt;0,MONTH(B114)&amp;"-"&amp;YEAR(B114),B114),)</f>
        <v>11-2024</v>
      </c>
      <c r="B114" s="53">
        <v>45598</v>
      </c>
      <c r="C114" s="161" t="s">
        <v>39</v>
      </c>
      <c r="D114" s="87">
        <v>0</v>
      </c>
      <c r="E114" s="56">
        <v>0</v>
      </c>
      <c r="F114" s="56">
        <v>0</v>
      </c>
      <c r="G114" s="57" t="e">
        <f t="shared" si="0"/>
        <v>#DIV/0!</v>
      </c>
      <c r="H114" s="58" t="e">
        <f t="shared" si="1"/>
        <v>#DIV/0!</v>
      </c>
      <c r="I114" s="272" t="e">
        <f t="shared" si="2"/>
        <v>#DIV/0!</v>
      </c>
      <c r="J114" s="87">
        <v>0</v>
      </c>
      <c r="K114" s="89">
        <v>0</v>
      </c>
      <c r="L114" s="56">
        <v>0</v>
      </c>
      <c r="M114" s="88">
        <v>0</v>
      </c>
      <c r="N114" s="61" t="e">
        <f t="shared" si="3"/>
        <v>#DIV/0!</v>
      </c>
      <c r="O114" s="62" t="e">
        <f t="shared" si="4"/>
        <v>#DIV/0!</v>
      </c>
      <c r="P114" s="61" t="e">
        <f t="shared" si="5"/>
        <v>#DIV/0!</v>
      </c>
      <c r="Q114" s="59" t="e">
        <f t="shared" si="6"/>
        <v>#DIV/0!</v>
      </c>
      <c r="R114" s="63">
        <f t="shared" si="33"/>
        <v>0</v>
      </c>
      <c r="S114" s="64" t="e">
        <f t="shared" si="8"/>
        <v>#DIV/0!</v>
      </c>
      <c r="T114" s="65"/>
      <c r="U114" s="65"/>
      <c r="V114" s="65"/>
      <c r="W114" s="65"/>
      <c r="X114" s="66"/>
      <c r="Y114" s="67"/>
      <c r="Z114" s="67"/>
    </row>
    <row r="115" spans="1:26" ht="14" x14ac:dyDescent="0.2">
      <c r="A115" s="81">
        <f t="shared" si="34"/>
        <v>0</v>
      </c>
      <c r="B115" s="95" t="s">
        <v>124</v>
      </c>
      <c r="C115" s="134"/>
      <c r="D115" s="135">
        <f t="shared" ref="D115:F115" si="35">SUM(D98:D113)</f>
        <v>7865.3199999999988</v>
      </c>
      <c r="E115" s="136">
        <f t="shared" si="35"/>
        <v>95</v>
      </c>
      <c r="F115" s="136">
        <f t="shared" si="35"/>
        <v>68</v>
      </c>
      <c r="G115" s="137">
        <f t="shared" si="0"/>
        <v>1.3970588235294117</v>
      </c>
      <c r="H115" s="138">
        <f t="shared" si="1"/>
        <v>82.792842105263148</v>
      </c>
      <c r="I115" s="359">
        <f t="shared" si="2"/>
        <v>59.262244875346255</v>
      </c>
      <c r="J115" s="360">
        <f>SUM(J98:J114)</f>
        <v>305.76000000000005</v>
      </c>
      <c r="K115" s="256">
        <f>SUM(K98:K113)</f>
        <v>243807</v>
      </c>
      <c r="L115" s="136">
        <f t="shared" ref="L115:M115" si="36">SUM(L98:L114)</f>
        <v>24</v>
      </c>
      <c r="M115" s="135">
        <f t="shared" si="36"/>
        <v>2714.2799999999997</v>
      </c>
      <c r="N115" s="258">
        <f t="shared" si="3"/>
        <v>0.11264865820770152</v>
      </c>
      <c r="O115" s="306">
        <f t="shared" si="4"/>
        <v>8.8771585557299826</v>
      </c>
      <c r="P115" s="258">
        <f t="shared" si="5"/>
        <v>3.8874451389136117E-2</v>
      </c>
      <c r="Q115" s="139">
        <f t="shared" si="6"/>
        <v>0.34509466874837896</v>
      </c>
      <c r="R115" s="261">
        <f>SUM(R98:R113)</f>
        <v>5151.04</v>
      </c>
      <c r="S115" s="307">
        <f t="shared" si="8"/>
        <v>12.740000000000002</v>
      </c>
      <c r="T115" s="145">
        <f t="shared" ref="T115:U115" si="37">IFERROR((D115-#REF!)/D115,)</f>
        <v>0</v>
      </c>
      <c r="U115" s="145">
        <f t="shared" si="37"/>
        <v>0</v>
      </c>
      <c r="V115" s="301">
        <f>IFERROR((D115-monthly_reporting_2021!D49)/D115, )</f>
        <v>1</v>
      </c>
      <c r="W115" s="302">
        <f>IFERROR((E115-monthly_reporting_2021!E49)/E115, )</f>
        <v>1</v>
      </c>
      <c r="X115" s="67"/>
      <c r="Y115" s="67"/>
      <c r="Z115" s="67"/>
    </row>
    <row r="116" spans="1:26" ht="14" outlineLevel="1" x14ac:dyDescent="0.2">
      <c r="A116" s="67"/>
      <c r="B116" s="53">
        <v>45599</v>
      </c>
      <c r="C116" s="54" t="s">
        <v>107</v>
      </c>
      <c r="D116" s="55">
        <v>3154.45</v>
      </c>
      <c r="E116" s="56">
        <v>10</v>
      </c>
      <c r="F116" s="56">
        <v>7</v>
      </c>
      <c r="G116" s="57">
        <f t="shared" si="0"/>
        <v>1.4285714285714286</v>
      </c>
      <c r="H116" s="58">
        <f t="shared" si="1"/>
        <v>315.44499999999999</v>
      </c>
      <c r="I116" s="272">
        <f t="shared" si="2"/>
        <v>220.8115</v>
      </c>
      <c r="J116" s="55">
        <v>124.7</v>
      </c>
      <c r="K116" s="89">
        <v>17850</v>
      </c>
      <c r="L116" s="56">
        <v>5</v>
      </c>
      <c r="M116" s="60">
        <v>906</v>
      </c>
      <c r="N116" s="61">
        <f t="shared" si="3"/>
        <v>0.13763796909492274</v>
      </c>
      <c r="O116" s="62">
        <f t="shared" si="4"/>
        <v>7.2654370489174012</v>
      </c>
      <c r="P116" s="61">
        <f t="shared" si="5"/>
        <v>3.9531455562776395E-2</v>
      </c>
      <c r="Q116" s="59">
        <f t="shared" si="6"/>
        <v>0.28721330184342758</v>
      </c>
      <c r="R116" s="63">
        <f t="shared" ref="R116:R132" si="38">D116-M116</f>
        <v>2248.4499999999998</v>
      </c>
      <c r="S116" s="64">
        <f t="shared" si="8"/>
        <v>24.94</v>
      </c>
      <c r="T116" s="65"/>
      <c r="U116" s="65"/>
      <c r="V116" s="65"/>
      <c r="W116" s="65"/>
      <c r="X116" s="66"/>
      <c r="Y116" s="67"/>
      <c r="Z116" s="67"/>
    </row>
    <row r="117" spans="1:26" ht="14" outlineLevel="1" x14ac:dyDescent="0.2">
      <c r="A117" s="67"/>
      <c r="B117" s="68"/>
      <c r="C117" s="54" t="s">
        <v>108</v>
      </c>
      <c r="D117" s="69">
        <v>1357.67</v>
      </c>
      <c r="E117" s="56">
        <v>14</v>
      </c>
      <c r="F117" s="56">
        <v>13</v>
      </c>
      <c r="G117" s="57">
        <f t="shared" si="0"/>
        <v>1.0769230769230769</v>
      </c>
      <c r="H117" s="58">
        <f t="shared" si="1"/>
        <v>96.976428571428571</v>
      </c>
      <c r="I117" s="272">
        <f t="shared" si="2"/>
        <v>90.049540816326541</v>
      </c>
      <c r="J117" s="69">
        <v>3.02</v>
      </c>
      <c r="K117" s="89">
        <v>2205</v>
      </c>
      <c r="L117" s="56">
        <v>0</v>
      </c>
      <c r="M117" s="70">
        <v>0</v>
      </c>
      <c r="N117" s="61" t="e">
        <f t="shared" si="3"/>
        <v>#DIV/0!</v>
      </c>
      <c r="O117" s="62">
        <f t="shared" si="4"/>
        <v>0</v>
      </c>
      <c r="P117" s="61">
        <f t="shared" si="5"/>
        <v>2.2243991544336986E-3</v>
      </c>
      <c r="Q117" s="59">
        <f t="shared" si="6"/>
        <v>0</v>
      </c>
      <c r="R117" s="71">
        <f t="shared" si="38"/>
        <v>1357.67</v>
      </c>
      <c r="S117" s="64" t="e">
        <f t="shared" si="8"/>
        <v>#DIV/0!</v>
      </c>
      <c r="T117" s="65"/>
      <c r="U117" s="65"/>
      <c r="V117" s="65"/>
      <c r="W117" s="65"/>
      <c r="X117" s="66"/>
      <c r="Y117" s="67"/>
      <c r="Z117" s="67"/>
    </row>
    <row r="118" spans="1:26" ht="14" outlineLevel="1" x14ac:dyDescent="0.2">
      <c r="A118" s="67"/>
      <c r="B118" s="68"/>
      <c r="C118" s="54" t="s">
        <v>109</v>
      </c>
      <c r="D118" s="93">
        <v>0</v>
      </c>
      <c r="E118" s="56">
        <v>0</v>
      </c>
      <c r="F118" s="56">
        <v>0</v>
      </c>
      <c r="G118" s="57" t="e">
        <f t="shared" si="0"/>
        <v>#DIV/0!</v>
      </c>
      <c r="H118" s="58" t="e">
        <f t="shared" si="1"/>
        <v>#DIV/0!</v>
      </c>
      <c r="I118" s="272" t="e">
        <f t="shared" si="2"/>
        <v>#DIV/0!</v>
      </c>
      <c r="J118" s="93">
        <v>0</v>
      </c>
      <c r="K118" s="89">
        <v>0</v>
      </c>
      <c r="L118" s="56">
        <v>0</v>
      </c>
      <c r="M118" s="94">
        <v>0</v>
      </c>
      <c r="N118" s="61" t="e">
        <f t="shared" si="3"/>
        <v>#DIV/0!</v>
      </c>
      <c r="O118" s="62" t="e">
        <f t="shared" si="4"/>
        <v>#DIV/0!</v>
      </c>
      <c r="P118" s="61" t="e">
        <f t="shared" si="5"/>
        <v>#DIV/0!</v>
      </c>
      <c r="Q118" s="59" t="e">
        <f t="shared" si="6"/>
        <v>#DIV/0!</v>
      </c>
      <c r="R118" s="361">
        <f t="shared" si="38"/>
        <v>0</v>
      </c>
      <c r="S118" s="64" t="e">
        <f t="shared" si="8"/>
        <v>#DIV/0!</v>
      </c>
      <c r="T118" s="65"/>
      <c r="U118" s="65"/>
      <c r="V118" s="65"/>
      <c r="W118" s="65"/>
      <c r="X118" s="66"/>
      <c r="Y118" s="67"/>
      <c r="Z118" s="67"/>
    </row>
    <row r="119" spans="1:26" ht="14" outlineLevel="1" x14ac:dyDescent="0.2">
      <c r="A119" s="67"/>
      <c r="B119" s="68"/>
      <c r="C119" s="54" t="s">
        <v>33</v>
      </c>
      <c r="D119" s="93">
        <v>359.7</v>
      </c>
      <c r="E119" s="56">
        <v>6</v>
      </c>
      <c r="F119" s="56">
        <v>6</v>
      </c>
      <c r="G119" s="57">
        <f t="shared" si="0"/>
        <v>1</v>
      </c>
      <c r="H119" s="58">
        <f t="shared" si="1"/>
        <v>59.949999999999996</v>
      </c>
      <c r="I119" s="272">
        <f t="shared" si="2"/>
        <v>59.949999999999996</v>
      </c>
      <c r="J119" s="93">
        <v>103.24</v>
      </c>
      <c r="K119" s="89">
        <v>7476</v>
      </c>
      <c r="L119" s="56">
        <v>5</v>
      </c>
      <c r="M119" s="94">
        <v>299.75</v>
      </c>
      <c r="N119" s="61">
        <f t="shared" si="3"/>
        <v>0.34442035029190993</v>
      </c>
      <c r="O119" s="62">
        <f t="shared" si="4"/>
        <v>2.9034289035257652</v>
      </c>
      <c r="P119" s="61">
        <f t="shared" si="5"/>
        <v>0.2870169585765916</v>
      </c>
      <c r="Q119" s="59">
        <f t="shared" si="6"/>
        <v>0.83333333333333337</v>
      </c>
      <c r="R119" s="361">
        <f t="shared" si="38"/>
        <v>59.949999999999989</v>
      </c>
      <c r="S119" s="64">
        <f t="shared" si="8"/>
        <v>20.648</v>
      </c>
      <c r="T119" s="65"/>
      <c r="U119" s="65"/>
      <c r="V119" s="65"/>
      <c r="W119" s="65"/>
      <c r="X119" s="66"/>
      <c r="Y119" s="67"/>
      <c r="Z119" s="67"/>
    </row>
    <row r="120" spans="1:26" ht="14" outlineLevel="1" x14ac:dyDescent="0.2">
      <c r="A120" s="67"/>
      <c r="B120" s="68"/>
      <c r="C120" s="54" t="s">
        <v>37</v>
      </c>
      <c r="D120" s="344">
        <v>78</v>
      </c>
      <c r="E120" s="56">
        <v>2</v>
      </c>
      <c r="F120" s="56">
        <v>1</v>
      </c>
      <c r="G120" s="57">
        <f t="shared" si="0"/>
        <v>2</v>
      </c>
      <c r="H120" s="58">
        <f t="shared" si="1"/>
        <v>39</v>
      </c>
      <c r="I120" s="272">
        <f t="shared" si="2"/>
        <v>19.5</v>
      </c>
      <c r="J120" s="344">
        <v>0</v>
      </c>
      <c r="K120" s="89">
        <v>0</v>
      </c>
      <c r="L120" s="56">
        <v>0</v>
      </c>
      <c r="M120" s="344">
        <v>0</v>
      </c>
      <c r="N120" s="61" t="e">
        <f t="shared" si="3"/>
        <v>#DIV/0!</v>
      </c>
      <c r="O120" s="62" t="e">
        <f t="shared" si="4"/>
        <v>#DIV/0!</v>
      </c>
      <c r="P120" s="61">
        <f t="shared" si="5"/>
        <v>0</v>
      </c>
      <c r="Q120" s="59">
        <f t="shared" si="6"/>
        <v>0</v>
      </c>
      <c r="R120" s="361">
        <f t="shared" si="38"/>
        <v>78</v>
      </c>
      <c r="S120" s="64" t="e">
        <f t="shared" si="8"/>
        <v>#DIV/0!</v>
      </c>
      <c r="T120" s="65"/>
      <c r="U120" s="65"/>
      <c r="V120" s="65"/>
      <c r="W120" s="65"/>
      <c r="X120" s="66"/>
      <c r="Y120" s="67"/>
      <c r="Z120" s="67"/>
    </row>
    <row r="121" spans="1:26" ht="14" outlineLevel="1" x14ac:dyDescent="0.2">
      <c r="A121" s="67"/>
      <c r="B121" s="68"/>
      <c r="C121" s="54" t="s">
        <v>110</v>
      </c>
      <c r="D121" s="362">
        <v>319.79000000000002</v>
      </c>
      <c r="E121" s="56">
        <v>5</v>
      </c>
      <c r="F121" s="56">
        <v>2</v>
      </c>
      <c r="G121" s="57">
        <f t="shared" si="0"/>
        <v>2.5</v>
      </c>
      <c r="H121" s="58">
        <f t="shared" si="1"/>
        <v>63.958000000000006</v>
      </c>
      <c r="I121" s="272">
        <f t="shared" si="2"/>
        <v>25.583200000000001</v>
      </c>
      <c r="J121" s="362">
        <v>36.17</v>
      </c>
      <c r="K121" s="89">
        <v>0</v>
      </c>
      <c r="L121" s="56">
        <v>5</v>
      </c>
      <c r="M121" s="363">
        <v>319.79000000000002</v>
      </c>
      <c r="N121" s="61">
        <f t="shared" si="3"/>
        <v>0.11310547546827605</v>
      </c>
      <c r="O121" s="62">
        <f t="shared" si="4"/>
        <v>8.8413049488526401</v>
      </c>
      <c r="P121" s="61">
        <f t="shared" si="5"/>
        <v>0.11310547546827605</v>
      </c>
      <c r="Q121" s="59">
        <f t="shared" si="6"/>
        <v>1</v>
      </c>
      <c r="R121" s="364">
        <f t="shared" si="38"/>
        <v>0</v>
      </c>
      <c r="S121" s="64">
        <f t="shared" si="8"/>
        <v>7.234</v>
      </c>
      <c r="T121" s="65"/>
      <c r="U121" s="65"/>
      <c r="V121" s="65"/>
      <c r="W121" s="65"/>
      <c r="X121" s="66"/>
      <c r="Y121" s="67"/>
      <c r="Z121" s="67"/>
    </row>
    <row r="122" spans="1:26" ht="14" outlineLevel="1" x14ac:dyDescent="0.2">
      <c r="A122" s="67"/>
      <c r="B122" s="68"/>
      <c r="C122" s="54" t="s">
        <v>35</v>
      </c>
      <c r="D122" s="93">
        <v>979.25</v>
      </c>
      <c r="E122" s="56">
        <v>15</v>
      </c>
      <c r="F122" s="56">
        <v>12</v>
      </c>
      <c r="G122" s="57">
        <f t="shared" si="0"/>
        <v>1.25</v>
      </c>
      <c r="H122" s="58">
        <f t="shared" si="1"/>
        <v>65.283333333333331</v>
      </c>
      <c r="I122" s="272">
        <f t="shared" si="2"/>
        <v>52.226666666666667</v>
      </c>
      <c r="J122" s="93">
        <v>30.69</v>
      </c>
      <c r="K122" s="89">
        <v>18530</v>
      </c>
      <c r="L122" s="56">
        <v>2</v>
      </c>
      <c r="M122" s="94">
        <v>139.9</v>
      </c>
      <c r="N122" s="61">
        <f t="shared" si="3"/>
        <v>0.21937097927090779</v>
      </c>
      <c r="O122" s="62">
        <f t="shared" si="4"/>
        <v>4.5584881068752034</v>
      </c>
      <c r="P122" s="61">
        <f t="shared" si="5"/>
        <v>3.134031146285423E-2</v>
      </c>
      <c r="Q122" s="59">
        <f t="shared" si="6"/>
        <v>0.14286443706918561</v>
      </c>
      <c r="R122" s="361">
        <f t="shared" si="38"/>
        <v>839.35</v>
      </c>
      <c r="S122" s="64">
        <f t="shared" si="8"/>
        <v>15.345000000000001</v>
      </c>
      <c r="T122" s="65"/>
      <c r="U122" s="65"/>
      <c r="V122" s="65"/>
      <c r="W122" s="65"/>
      <c r="X122" s="66"/>
      <c r="Y122" s="67"/>
      <c r="Z122" s="67"/>
    </row>
    <row r="123" spans="1:26" ht="14" outlineLevel="1" x14ac:dyDescent="0.2">
      <c r="A123" s="67"/>
      <c r="B123" s="53" t="s">
        <v>111</v>
      </c>
      <c r="C123" s="54" t="s">
        <v>112</v>
      </c>
      <c r="D123" s="365">
        <v>211.75</v>
      </c>
      <c r="E123" s="56">
        <v>5</v>
      </c>
      <c r="F123" s="56">
        <v>5</v>
      </c>
      <c r="G123" s="57">
        <f t="shared" si="0"/>
        <v>1</v>
      </c>
      <c r="H123" s="58">
        <f t="shared" si="1"/>
        <v>42.35</v>
      </c>
      <c r="I123" s="272">
        <f t="shared" si="2"/>
        <v>42.35</v>
      </c>
      <c r="J123" s="365">
        <v>8.8800000000000008</v>
      </c>
      <c r="K123" s="89">
        <v>3373</v>
      </c>
      <c r="L123" s="56">
        <v>0</v>
      </c>
      <c r="M123" s="366">
        <v>0</v>
      </c>
      <c r="N123" s="61" t="e">
        <f t="shared" si="3"/>
        <v>#DIV/0!</v>
      </c>
      <c r="O123" s="62">
        <f t="shared" si="4"/>
        <v>0</v>
      </c>
      <c r="P123" s="61">
        <f t="shared" si="5"/>
        <v>4.1936245572609214E-2</v>
      </c>
      <c r="Q123" s="59">
        <f t="shared" si="6"/>
        <v>0</v>
      </c>
      <c r="R123" s="367">
        <f t="shared" si="38"/>
        <v>211.75</v>
      </c>
      <c r="S123" s="64" t="e">
        <f t="shared" si="8"/>
        <v>#DIV/0!</v>
      </c>
      <c r="T123" s="65"/>
      <c r="U123" s="65"/>
      <c r="V123" s="65"/>
      <c r="W123" s="65"/>
      <c r="X123" s="66"/>
      <c r="Y123" s="67"/>
      <c r="Z123" s="67"/>
    </row>
    <row r="124" spans="1:26" ht="14" outlineLevel="1" x14ac:dyDescent="0.2">
      <c r="A124" s="67"/>
      <c r="B124" s="68"/>
      <c r="C124" s="54" t="s">
        <v>113</v>
      </c>
      <c r="D124" s="368">
        <v>99.95</v>
      </c>
      <c r="E124" s="56">
        <v>1</v>
      </c>
      <c r="F124" s="56">
        <v>1</v>
      </c>
      <c r="G124" s="57">
        <f t="shared" si="0"/>
        <v>1</v>
      </c>
      <c r="H124" s="58">
        <f t="shared" si="1"/>
        <v>99.95</v>
      </c>
      <c r="I124" s="272">
        <f t="shared" si="2"/>
        <v>99.95</v>
      </c>
      <c r="J124" s="368">
        <v>85.13</v>
      </c>
      <c r="K124" s="89">
        <v>3936</v>
      </c>
      <c r="L124" s="56">
        <v>0</v>
      </c>
      <c r="M124" s="369">
        <v>0</v>
      </c>
      <c r="N124" s="61" t="e">
        <f t="shared" si="3"/>
        <v>#DIV/0!</v>
      </c>
      <c r="O124" s="62">
        <f t="shared" si="4"/>
        <v>0</v>
      </c>
      <c r="P124" s="61">
        <f t="shared" si="5"/>
        <v>0.85172586293146568</v>
      </c>
      <c r="Q124" s="59">
        <f t="shared" si="6"/>
        <v>0</v>
      </c>
      <c r="R124" s="370">
        <f t="shared" si="38"/>
        <v>99.95</v>
      </c>
      <c r="S124" s="64" t="e">
        <f t="shared" si="8"/>
        <v>#DIV/0!</v>
      </c>
      <c r="T124" s="65"/>
      <c r="U124" s="65"/>
      <c r="V124" s="65"/>
      <c r="W124" s="65"/>
      <c r="X124" s="66"/>
      <c r="Y124" s="67"/>
      <c r="Z124" s="67"/>
    </row>
    <row r="125" spans="1:26" ht="14" outlineLevel="1" x14ac:dyDescent="0.2">
      <c r="A125" s="67"/>
      <c r="B125" s="68"/>
      <c r="C125" s="54" t="s">
        <v>38</v>
      </c>
      <c r="D125" s="371">
        <v>0</v>
      </c>
      <c r="E125" s="56">
        <v>0</v>
      </c>
      <c r="F125" s="56">
        <v>0</v>
      </c>
      <c r="G125" s="57" t="e">
        <f t="shared" si="0"/>
        <v>#DIV/0!</v>
      </c>
      <c r="H125" s="58" t="e">
        <f t="shared" si="1"/>
        <v>#DIV/0!</v>
      </c>
      <c r="I125" s="272" t="e">
        <f t="shared" si="2"/>
        <v>#DIV/0!</v>
      </c>
      <c r="J125" s="371">
        <v>0</v>
      </c>
      <c r="K125" s="89">
        <v>194007</v>
      </c>
      <c r="L125" s="56">
        <v>0</v>
      </c>
      <c r="M125" s="372">
        <v>0</v>
      </c>
      <c r="N125" s="61" t="e">
        <f t="shared" si="3"/>
        <v>#DIV/0!</v>
      </c>
      <c r="O125" s="62" t="e">
        <f t="shared" si="4"/>
        <v>#DIV/0!</v>
      </c>
      <c r="P125" s="61" t="e">
        <f t="shared" si="5"/>
        <v>#DIV/0!</v>
      </c>
      <c r="Q125" s="59" t="e">
        <f t="shared" si="6"/>
        <v>#DIV/0!</v>
      </c>
      <c r="R125" s="373">
        <f t="shared" si="38"/>
        <v>0</v>
      </c>
      <c r="S125" s="64" t="e">
        <f t="shared" si="8"/>
        <v>#DIV/0!</v>
      </c>
      <c r="T125" s="65"/>
      <c r="U125" s="65"/>
      <c r="V125" s="65"/>
      <c r="W125" s="65"/>
      <c r="X125" s="66"/>
      <c r="Y125" s="67"/>
      <c r="Z125" s="67"/>
    </row>
    <row r="126" spans="1:26" ht="14" outlineLevel="1" x14ac:dyDescent="0.2">
      <c r="A126" s="67"/>
      <c r="B126" s="68"/>
      <c r="C126" s="54" t="s">
        <v>36</v>
      </c>
      <c r="D126" s="72">
        <v>1973.8</v>
      </c>
      <c r="E126" s="56">
        <v>21</v>
      </c>
      <c r="F126" s="56">
        <v>20</v>
      </c>
      <c r="G126" s="57">
        <f t="shared" si="0"/>
        <v>1.05</v>
      </c>
      <c r="H126" s="58">
        <f t="shared" si="1"/>
        <v>93.990476190476187</v>
      </c>
      <c r="I126" s="272">
        <f t="shared" si="2"/>
        <v>89.51473922902494</v>
      </c>
      <c r="J126" s="72">
        <v>28.84</v>
      </c>
      <c r="K126" s="89">
        <v>0</v>
      </c>
      <c r="L126" s="56">
        <v>7</v>
      </c>
      <c r="M126" s="73">
        <v>681.55</v>
      </c>
      <c r="N126" s="61">
        <f t="shared" si="3"/>
        <v>4.2315310688870955E-2</v>
      </c>
      <c r="O126" s="62">
        <f t="shared" si="4"/>
        <v>23.632108183079055</v>
      </c>
      <c r="P126" s="61">
        <f t="shared" si="5"/>
        <v>1.4611409463978113E-2</v>
      </c>
      <c r="Q126" s="59">
        <f t="shared" si="6"/>
        <v>0.34529840915999593</v>
      </c>
      <c r="R126" s="74">
        <f t="shared" si="38"/>
        <v>1292.25</v>
      </c>
      <c r="S126" s="64">
        <f t="shared" si="8"/>
        <v>4.12</v>
      </c>
      <c r="T126" s="65"/>
      <c r="U126" s="65"/>
      <c r="V126" s="65"/>
      <c r="W126" s="65"/>
      <c r="X126" s="66"/>
      <c r="Y126" s="67"/>
      <c r="Z126" s="67"/>
    </row>
    <row r="127" spans="1:26" ht="14" outlineLevel="1" x14ac:dyDescent="0.2">
      <c r="A127" s="67"/>
      <c r="B127" s="68"/>
      <c r="C127" s="54" t="s">
        <v>114</v>
      </c>
      <c r="D127" s="93">
        <v>0</v>
      </c>
      <c r="E127" s="56">
        <v>0</v>
      </c>
      <c r="F127" s="56">
        <v>0</v>
      </c>
      <c r="G127" s="57" t="e">
        <f t="shared" si="0"/>
        <v>#DIV/0!</v>
      </c>
      <c r="H127" s="58" t="e">
        <f t="shared" si="1"/>
        <v>#DIV/0!</v>
      </c>
      <c r="I127" s="272" t="e">
        <f t="shared" si="2"/>
        <v>#DIV/0!</v>
      </c>
      <c r="J127" s="93">
        <v>0</v>
      </c>
      <c r="K127" s="89">
        <v>7983</v>
      </c>
      <c r="L127" s="56">
        <v>0</v>
      </c>
      <c r="M127" s="94">
        <v>0</v>
      </c>
      <c r="N127" s="61" t="e">
        <f t="shared" si="3"/>
        <v>#DIV/0!</v>
      </c>
      <c r="O127" s="62" t="e">
        <f t="shared" si="4"/>
        <v>#DIV/0!</v>
      </c>
      <c r="P127" s="61" t="e">
        <f t="shared" si="5"/>
        <v>#DIV/0!</v>
      </c>
      <c r="Q127" s="59" t="e">
        <f t="shared" si="6"/>
        <v>#DIV/0!</v>
      </c>
      <c r="R127" s="361">
        <f t="shared" si="38"/>
        <v>0</v>
      </c>
      <c r="S127" s="64" t="e">
        <f t="shared" si="8"/>
        <v>#DIV/0!</v>
      </c>
      <c r="T127" s="65"/>
      <c r="U127" s="65"/>
      <c r="V127" s="65"/>
      <c r="W127" s="65"/>
      <c r="X127" s="66"/>
      <c r="Y127" s="67"/>
      <c r="Z127" s="67"/>
    </row>
    <row r="128" spans="1:26" ht="14" outlineLevel="1" x14ac:dyDescent="0.2">
      <c r="A128" s="67"/>
      <c r="B128" s="68"/>
      <c r="C128" s="54" t="s">
        <v>115</v>
      </c>
      <c r="D128" s="75">
        <v>0</v>
      </c>
      <c r="E128" s="56">
        <v>0</v>
      </c>
      <c r="F128" s="56">
        <v>0</v>
      </c>
      <c r="G128" s="57" t="e">
        <f t="shared" si="0"/>
        <v>#DIV/0!</v>
      </c>
      <c r="H128" s="58" t="e">
        <f t="shared" si="1"/>
        <v>#DIV/0!</v>
      </c>
      <c r="I128" s="272" t="e">
        <f t="shared" si="2"/>
        <v>#DIV/0!</v>
      </c>
      <c r="J128" s="75">
        <v>0</v>
      </c>
      <c r="K128" s="89">
        <v>0</v>
      </c>
      <c r="L128" s="56">
        <v>0</v>
      </c>
      <c r="M128" s="76">
        <v>0</v>
      </c>
      <c r="N128" s="61" t="e">
        <f t="shared" si="3"/>
        <v>#DIV/0!</v>
      </c>
      <c r="O128" s="62" t="e">
        <f t="shared" si="4"/>
        <v>#DIV/0!</v>
      </c>
      <c r="P128" s="61" t="e">
        <f t="shared" si="5"/>
        <v>#DIV/0!</v>
      </c>
      <c r="Q128" s="59" t="e">
        <f t="shared" si="6"/>
        <v>#DIV/0!</v>
      </c>
      <c r="R128" s="77">
        <f t="shared" si="38"/>
        <v>0</v>
      </c>
      <c r="S128" s="64" t="e">
        <f t="shared" si="8"/>
        <v>#DIV/0!</v>
      </c>
      <c r="T128" s="65"/>
      <c r="U128" s="65"/>
      <c r="V128" s="65"/>
      <c r="W128" s="65"/>
      <c r="X128" s="66"/>
      <c r="Y128" s="67"/>
      <c r="Z128" s="67"/>
    </row>
    <row r="129" spans="1:26" ht="14" outlineLevel="1" x14ac:dyDescent="0.2">
      <c r="A129" s="67"/>
      <c r="B129" s="68"/>
      <c r="C129" s="54" t="s">
        <v>45</v>
      </c>
      <c r="D129" s="78">
        <v>59.95</v>
      </c>
      <c r="E129" s="56">
        <v>1</v>
      </c>
      <c r="F129" s="56">
        <v>1</v>
      </c>
      <c r="G129" s="57">
        <f t="shared" si="0"/>
        <v>1</v>
      </c>
      <c r="H129" s="58">
        <f t="shared" si="1"/>
        <v>59.95</v>
      </c>
      <c r="I129" s="272">
        <f t="shared" si="2"/>
        <v>59.95</v>
      </c>
      <c r="J129" s="78">
        <v>1.58</v>
      </c>
      <c r="K129" s="89">
        <v>692</v>
      </c>
      <c r="L129" s="56">
        <v>0</v>
      </c>
      <c r="M129" s="79">
        <v>0</v>
      </c>
      <c r="N129" s="61" t="e">
        <f t="shared" si="3"/>
        <v>#DIV/0!</v>
      </c>
      <c r="O129" s="62">
        <f t="shared" si="4"/>
        <v>0</v>
      </c>
      <c r="P129" s="61">
        <f t="shared" si="5"/>
        <v>2.6355296080066721E-2</v>
      </c>
      <c r="Q129" s="59">
        <f t="shared" si="6"/>
        <v>0</v>
      </c>
      <c r="R129" s="80">
        <f t="shared" si="38"/>
        <v>59.95</v>
      </c>
      <c r="S129" s="64" t="e">
        <f t="shared" si="8"/>
        <v>#DIV/0!</v>
      </c>
      <c r="T129" s="65"/>
      <c r="U129" s="65"/>
      <c r="V129" s="65"/>
      <c r="W129" s="65"/>
      <c r="X129" s="66"/>
      <c r="Y129" s="67"/>
      <c r="Z129" s="67"/>
    </row>
    <row r="130" spans="1:26" ht="14" outlineLevel="1" x14ac:dyDescent="0.2">
      <c r="A130" s="81"/>
      <c r="B130" s="68"/>
      <c r="C130" s="83" t="s">
        <v>116</v>
      </c>
      <c r="D130" s="55">
        <v>39.9</v>
      </c>
      <c r="E130" s="56">
        <v>2</v>
      </c>
      <c r="F130" s="56">
        <v>2</v>
      </c>
      <c r="G130" s="57">
        <f t="shared" si="0"/>
        <v>1</v>
      </c>
      <c r="H130" s="58">
        <f t="shared" si="1"/>
        <v>19.95</v>
      </c>
      <c r="I130" s="272">
        <f t="shared" si="2"/>
        <v>19.95</v>
      </c>
      <c r="J130" s="55">
        <v>0</v>
      </c>
      <c r="K130" s="89">
        <v>0</v>
      </c>
      <c r="L130" s="56">
        <v>0</v>
      </c>
      <c r="M130" s="60">
        <v>0</v>
      </c>
      <c r="N130" s="61" t="e">
        <f t="shared" si="3"/>
        <v>#DIV/0!</v>
      </c>
      <c r="O130" s="62" t="e">
        <f t="shared" si="4"/>
        <v>#DIV/0!</v>
      </c>
      <c r="P130" s="61">
        <f t="shared" si="5"/>
        <v>0</v>
      </c>
      <c r="Q130" s="59">
        <f t="shared" si="6"/>
        <v>0</v>
      </c>
      <c r="R130" s="63">
        <f t="shared" si="38"/>
        <v>39.9</v>
      </c>
      <c r="S130" s="64" t="e">
        <f t="shared" si="8"/>
        <v>#DIV/0!</v>
      </c>
      <c r="T130" s="84"/>
      <c r="U130" s="84"/>
      <c r="V130" s="84"/>
      <c r="W130" s="85"/>
      <c r="X130" s="86"/>
      <c r="Y130" s="67"/>
      <c r="Z130" s="67"/>
    </row>
    <row r="131" spans="1:26" ht="14" outlineLevel="1" x14ac:dyDescent="0.2">
      <c r="A131" s="52"/>
      <c r="B131" s="53"/>
      <c r="C131" s="54" t="s">
        <v>117</v>
      </c>
      <c r="D131" s="87">
        <v>431.52</v>
      </c>
      <c r="E131" s="56">
        <v>12</v>
      </c>
      <c r="F131" s="56">
        <v>13</v>
      </c>
      <c r="G131" s="57">
        <f t="shared" si="0"/>
        <v>0.92307692307692313</v>
      </c>
      <c r="H131" s="58">
        <f t="shared" si="1"/>
        <v>35.96</v>
      </c>
      <c r="I131" s="272">
        <f t="shared" si="2"/>
        <v>38.956666666666663</v>
      </c>
      <c r="J131" s="87">
        <v>36.909999999999997</v>
      </c>
      <c r="K131" s="89">
        <v>27910</v>
      </c>
      <c r="L131" s="56">
        <v>10</v>
      </c>
      <c r="M131" s="88">
        <v>323.64</v>
      </c>
      <c r="N131" s="61">
        <f t="shared" si="3"/>
        <v>0.11404647138796192</v>
      </c>
      <c r="O131" s="62">
        <f t="shared" si="4"/>
        <v>8.7683554592251429</v>
      </c>
      <c r="P131" s="61">
        <f t="shared" si="5"/>
        <v>8.5534853540971442E-2</v>
      </c>
      <c r="Q131" s="59">
        <f t="shared" si="6"/>
        <v>0.75</v>
      </c>
      <c r="R131" s="63">
        <f t="shared" si="38"/>
        <v>107.88</v>
      </c>
      <c r="S131" s="64">
        <f t="shared" si="8"/>
        <v>3.6909999999999998</v>
      </c>
      <c r="T131" s="65"/>
      <c r="U131" s="65"/>
      <c r="V131" s="65"/>
      <c r="W131" s="65"/>
      <c r="X131" s="66"/>
      <c r="Y131" s="67"/>
      <c r="Z131" s="67"/>
    </row>
    <row r="132" spans="1:26" ht="14" outlineLevel="1" x14ac:dyDescent="0.2">
      <c r="A132" s="52" t="str">
        <f t="shared" ref="A132:A133" si="39">IFERROR(IF(B132&gt;0,MONTH(B132)&amp;"-"&amp;YEAR(B132),B132),)</f>
        <v>11-2024</v>
      </c>
      <c r="B132" s="53">
        <v>45605</v>
      </c>
      <c r="C132" s="161" t="s">
        <v>39</v>
      </c>
      <c r="D132" s="87">
        <v>0</v>
      </c>
      <c r="E132" s="56">
        <v>0</v>
      </c>
      <c r="F132" s="56">
        <v>0</v>
      </c>
      <c r="G132" s="57" t="e">
        <f t="shared" si="0"/>
        <v>#DIV/0!</v>
      </c>
      <c r="H132" s="58" t="e">
        <f t="shared" si="1"/>
        <v>#DIV/0!</v>
      </c>
      <c r="I132" s="272" t="e">
        <f t="shared" si="2"/>
        <v>#DIV/0!</v>
      </c>
      <c r="J132" s="87">
        <v>0</v>
      </c>
      <c r="K132" s="89">
        <v>0</v>
      </c>
      <c r="L132" s="56">
        <v>0</v>
      </c>
      <c r="M132" s="88">
        <v>0</v>
      </c>
      <c r="N132" s="61" t="e">
        <f t="shared" si="3"/>
        <v>#DIV/0!</v>
      </c>
      <c r="O132" s="62" t="e">
        <f t="shared" si="4"/>
        <v>#DIV/0!</v>
      </c>
      <c r="P132" s="61" t="e">
        <f t="shared" si="5"/>
        <v>#DIV/0!</v>
      </c>
      <c r="Q132" s="59" t="e">
        <f t="shared" si="6"/>
        <v>#DIV/0!</v>
      </c>
      <c r="R132" s="63">
        <f t="shared" si="38"/>
        <v>0</v>
      </c>
      <c r="S132" s="64" t="e">
        <f t="shared" si="8"/>
        <v>#DIV/0!</v>
      </c>
      <c r="T132" s="65"/>
      <c r="U132" s="65"/>
      <c r="V132" s="65"/>
      <c r="W132" s="65"/>
      <c r="X132" s="66"/>
      <c r="Y132" s="67"/>
      <c r="Z132" s="67"/>
    </row>
    <row r="133" spans="1:26" ht="14" x14ac:dyDescent="0.2">
      <c r="A133" s="81">
        <f t="shared" si="39"/>
        <v>0</v>
      </c>
      <c r="B133" s="95" t="s">
        <v>125</v>
      </c>
      <c r="C133" s="134"/>
      <c r="D133" s="135">
        <f t="shared" ref="D133:F133" si="40">SUM(D116:D132)</f>
        <v>9065.73</v>
      </c>
      <c r="E133" s="136">
        <f t="shared" si="40"/>
        <v>94</v>
      </c>
      <c r="F133" s="136">
        <f t="shared" si="40"/>
        <v>83</v>
      </c>
      <c r="G133" s="137">
        <f t="shared" si="0"/>
        <v>1.1325301204819278</v>
      </c>
      <c r="H133" s="138">
        <f t="shared" si="1"/>
        <v>96.443936170212766</v>
      </c>
      <c r="I133" s="359">
        <f t="shared" si="2"/>
        <v>85.15794363965594</v>
      </c>
      <c r="J133" s="360">
        <f t="shared" ref="J133:M133" si="41">SUM(J116:J132)</f>
        <v>459.15999999999997</v>
      </c>
      <c r="K133" s="256">
        <f t="shared" si="41"/>
        <v>283962</v>
      </c>
      <c r="L133" s="136">
        <f t="shared" si="41"/>
        <v>34</v>
      </c>
      <c r="M133" s="135">
        <f t="shared" si="41"/>
        <v>2670.6299999999997</v>
      </c>
      <c r="N133" s="258">
        <f t="shared" si="3"/>
        <v>0.17192946982547191</v>
      </c>
      <c r="O133" s="306">
        <f t="shared" si="4"/>
        <v>5.8163385312309428</v>
      </c>
      <c r="P133" s="258">
        <f t="shared" si="5"/>
        <v>5.0647879431661873E-2</v>
      </c>
      <c r="Q133" s="139">
        <f t="shared" si="6"/>
        <v>0.29458521266351412</v>
      </c>
      <c r="R133" s="261">
        <f>SUM(R116:R132)</f>
        <v>6395.0999999999995</v>
      </c>
      <c r="S133" s="307">
        <f t="shared" si="8"/>
        <v>13.50470588235294</v>
      </c>
      <c r="T133" s="145">
        <f t="shared" ref="T133:U133" si="42">IFERROR((D133-#REF!)/D133,)</f>
        <v>0</v>
      </c>
      <c r="U133" s="145">
        <f t="shared" si="42"/>
        <v>0</v>
      </c>
      <c r="V133" s="301">
        <f>IFERROR((D133-monthly_reporting_2021!D49)/D133, )</f>
        <v>1</v>
      </c>
      <c r="W133" s="302">
        <f>IFERROR((E133-monthly_reporting_2021!E49)/E133, )</f>
        <v>1</v>
      </c>
      <c r="X133" s="67"/>
      <c r="Y133" s="67"/>
      <c r="Z133" s="67"/>
    </row>
    <row r="134" spans="1:26" ht="14" outlineLevel="1" x14ac:dyDescent="0.2">
      <c r="A134" s="67"/>
      <c r="B134" s="53">
        <v>45606</v>
      </c>
      <c r="C134" s="54" t="s">
        <v>107</v>
      </c>
      <c r="D134" s="55">
        <v>1666.05</v>
      </c>
      <c r="E134" s="56">
        <v>7</v>
      </c>
      <c r="F134" s="56">
        <v>8</v>
      </c>
      <c r="G134" s="57">
        <f t="shared" si="0"/>
        <v>0.875</v>
      </c>
      <c r="H134" s="58">
        <f t="shared" si="1"/>
        <v>238.00714285714284</v>
      </c>
      <c r="I134" s="272">
        <f t="shared" si="2"/>
        <v>272.00816326530611</v>
      </c>
      <c r="J134" s="55">
        <v>169.35</v>
      </c>
      <c r="K134" s="89">
        <v>38590</v>
      </c>
      <c r="L134" s="56">
        <v>3</v>
      </c>
      <c r="M134" s="60">
        <v>517</v>
      </c>
      <c r="N134" s="61">
        <f t="shared" si="3"/>
        <v>0.32756286266924561</v>
      </c>
      <c r="O134" s="62">
        <f t="shared" si="4"/>
        <v>3.052849129022734</v>
      </c>
      <c r="P134" s="61">
        <f t="shared" si="5"/>
        <v>0.10164760961555776</v>
      </c>
      <c r="Q134" s="59">
        <f t="shared" si="6"/>
        <v>0.31031481648209841</v>
      </c>
      <c r="R134" s="63">
        <f t="shared" ref="R134:R150" si="43">D134-M134</f>
        <v>1149.05</v>
      </c>
      <c r="S134" s="64">
        <f t="shared" si="8"/>
        <v>56.449999999999996</v>
      </c>
      <c r="T134" s="65"/>
      <c r="U134" s="65"/>
      <c r="V134" s="65"/>
      <c r="W134" s="65"/>
      <c r="X134" s="66"/>
      <c r="Y134" s="67"/>
      <c r="Z134" s="67"/>
    </row>
    <row r="135" spans="1:26" ht="14" outlineLevel="1" x14ac:dyDescent="0.2">
      <c r="A135" s="67"/>
      <c r="B135" s="68"/>
      <c r="C135" s="54" t="s">
        <v>108</v>
      </c>
      <c r="D135" s="69">
        <v>988.09</v>
      </c>
      <c r="E135" s="56">
        <v>7</v>
      </c>
      <c r="F135" s="56">
        <v>12</v>
      </c>
      <c r="G135" s="57">
        <f t="shared" si="0"/>
        <v>0.58333333333333337</v>
      </c>
      <c r="H135" s="58">
        <f t="shared" si="1"/>
        <v>141.15571428571428</v>
      </c>
      <c r="I135" s="272">
        <f t="shared" si="2"/>
        <v>241.98122448979589</v>
      </c>
      <c r="J135" s="69">
        <v>144.79</v>
      </c>
      <c r="K135" s="89">
        <v>22599</v>
      </c>
      <c r="L135" s="56">
        <v>2</v>
      </c>
      <c r="M135" s="70">
        <v>0</v>
      </c>
      <c r="N135" s="61" t="e">
        <f t="shared" si="3"/>
        <v>#DIV/0!</v>
      </c>
      <c r="O135" s="62">
        <f t="shared" si="4"/>
        <v>0</v>
      </c>
      <c r="P135" s="61">
        <f t="shared" si="5"/>
        <v>0.14653523464461737</v>
      </c>
      <c r="Q135" s="59">
        <f t="shared" si="6"/>
        <v>0</v>
      </c>
      <c r="R135" s="71">
        <f t="shared" si="43"/>
        <v>988.09</v>
      </c>
      <c r="S135" s="64">
        <f t="shared" si="8"/>
        <v>72.394999999999996</v>
      </c>
      <c r="T135" s="65"/>
      <c r="U135" s="65"/>
      <c r="V135" s="65"/>
      <c r="W135" s="65"/>
      <c r="X135" s="66"/>
      <c r="Y135" s="67"/>
      <c r="Z135" s="67"/>
    </row>
    <row r="136" spans="1:26" ht="14" outlineLevel="1" x14ac:dyDescent="0.2">
      <c r="A136" s="67"/>
      <c r="B136" s="68"/>
      <c r="C136" s="54" t="s">
        <v>109</v>
      </c>
      <c r="D136" s="93">
        <v>0</v>
      </c>
      <c r="E136" s="56">
        <v>0</v>
      </c>
      <c r="F136" s="56">
        <v>0</v>
      </c>
      <c r="G136" s="57" t="e">
        <f t="shared" si="0"/>
        <v>#DIV/0!</v>
      </c>
      <c r="H136" s="58" t="e">
        <f t="shared" si="1"/>
        <v>#DIV/0!</v>
      </c>
      <c r="I136" s="272" t="e">
        <f t="shared" si="2"/>
        <v>#DIV/0!</v>
      </c>
      <c r="J136" s="93">
        <v>0</v>
      </c>
      <c r="K136" s="89">
        <v>0</v>
      </c>
      <c r="L136" s="56">
        <v>0</v>
      </c>
      <c r="M136" s="94">
        <v>0</v>
      </c>
      <c r="N136" s="61" t="e">
        <f t="shared" si="3"/>
        <v>#DIV/0!</v>
      </c>
      <c r="O136" s="62" t="e">
        <f t="shared" si="4"/>
        <v>#DIV/0!</v>
      </c>
      <c r="P136" s="61" t="e">
        <f t="shared" si="5"/>
        <v>#DIV/0!</v>
      </c>
      <c r="Q136" s="59" t="e">
        <f t="shared" si="6"/>
        <v>#DIV/0!</v>
      </c>
      <c r="R136" s="361">
        <f t="shared" si="43"/>
        <v>0</v>
      </c>
      <c r="S136" s="64" t="e">
        <f t="shared" si="8"/>
        <v>#DIV/0!</v>
      </c>
      <c r="T136" s="65"/>
      <c r="U136" s="65"/>
      <c r="V136" s="65"/>
      <c r="W136" s="65"/>
      <c r="X136" s="66"/>
      <c r="Y136" s="67"/>
      <c r="Z136" s="67"/>
    </row>
    <row r="137" spans="1:26" ht="14" outlineLevel="1" x14ac:dyDescent="0.2">
      <c r="A137" s="67"/>
      <c r="B137" s="68"/>
      <c r="C137" s="54" t="s">
        <v>33</v>
      </c>
      <c r="D137" s="93">
        <v>659.45</v>
      </c>
      <c r="E137" s="56">
        <v>11</v>
      </c>
      <c r="F137" s="56">
        <v>10</v>
      </c>
      <c r="G137" s="57">
        <f t="shared" si="0"/>
        <v>1.1000000000000001</v>
      </c>
      <c r="H137" s="58">
        <f t="shared" si="1"/>
        <v>59.95</v>
      </c>
      <c r="I137" s="272">
        <f t="shared" si="2"/>
        <v>54.5</v>
      </c>
      <c r="J137" s="93">
        <v>80.06</v>
      </c>
      <c r="K137" s="89">
        <v>7027</v>
      </c>
      <c r="L137" s="56">
        <v>6</v>
      </c>
      <c r="M137" s="94">
        <v>359.7</v>
      </c>
      <c r="N137" s="61">
        <f t="shared" si="3"/>
        <v>0.22257436752849599</v>
      </c>
      <c r="O137" s="62">
        <f t="shared" si="4"/>
        <v>4.4928803397451906</v>
      </c>
      <c r="P137" s="61">
        <f t="shared" si="5"/>
        <v>0.12140420047008871</v>
      </c>
      <c r="Q137" s="59">
        <f t="shared" si="6"/>
        <v>0.54545454545454541</v>
      </c>
      <c r="R137" s="361">
        <f t="shared" si="43"/>
        <v>299.75000000000006</v>
      </c>
      <c r="S137" s="64">
        <f t="shared" si="8"/>
        <v>13.343333333333334</v>
      </c>
      <c r="T137" s="65"/>
      <c r="U137" s="65"/>
      <c r="V137" s="65"/>
      <c r="W137" s="65"/>
      <c r="X137" s="66"/>
      <c r="Y137" s="67"/>
      <c r="Z137" s="67"/>
    </row>
    <row r="138" spans="1:26" ht="14" outlineLevel="1" x14ac:dyDescent="0.2">
      <c r="A138" s="67"/>
      <c r="B138" s="68"/>
      <c r="C138" s="54" t="s">
        <v>37</v>
      </c>
      <c r="D138" s="344">
        <v>72</v>
      </c>
      <c r="E138" s="56">
        <v>2</v>
      </c>
      <c r="F138" s="56">
        <v>1</v>
      </c>
      <c r="G138" s="57">
        <f t="shared" si="0"/>
        <v>2</v>
      </c>
      <c r="H138" s="58">
        <f t="shared" si="1"/>
        <v>36</v>
      </c>
      <c r="I138" s="272">
        <f t="shared" si="2"/>
        <v>18</v>
      </c>
      <c r="J138" s="344">
        <v>0</v>
      </c>
      <c r="K138" s="89">
        <v>0</v>
      </c>
      <c r="L138" s="56">
        <v>0</v>
      </c>
      <c r="M138" s="344">
        <v>0</v>
      </c>
      <c r="N138" s="61" t="e">
        <f t="shared" si="3"/>
        <v>#DIV/0!</v>
      </c>
      <c r="O138" s="62" t="e">
        <f t="shared" si="4"/>
        <v>#DIV/0!</v>
      </c>
      <c r="P138" s="61">
        <f t="shared" si="5"/>
        <v>0</v>
      </c>
      <c r="Q138" s="59">
        <f t="shared" si="6"/>
        <v>0</v>
      </c>
      <c r="R138" s="361">
        <f t="shared" si="43"/>
        <v>72</v>
      </c>
      <c r="S138" s="64" t="e">
        <f t="shared" si="8"/>
        <v>#DIV/0!</v>
      </c>
      <c r="T138" s="65"/>
      <c r="U138" s="65"/>
      <c r="V138" s="65"/>
      <c r="W138" s="65"/>
      <c r="X138" s="66"/>
      <c r="Y138" s="67"/>
      <c r="Z138" s="67"/>
    </row>
    <row r="139" spans="1:26" ht="14" outlineLevel="1" x14ac:dyDescent="0.2">
      <c r="A139" s="67"/>
      <c r="B139" s="68"/>
      <c r="C139" s="54" t="s">
        <v>110</v>
      </c>
      <c r="D139" s="362">
        <v>249.88</v>
      </c>
      <c r="E139" s="56">
        <v>4</v>
      </c>
      <c r="F139" s="56">
        <v>2</v>
      </c>
      <c r="G139" s="57">
        <f t="shared" si="0"/>
        <v>2</v>
      </c>
      <c r="H139" s="58">
        <f t="shared" si="1"/>
        <v>62.47</v>
      </c>
      <c r="I139" s="272">
        <f t="shared" si="2"/>
        <v>31.234999999999999</v>
      </c>
      <c r="J139" s="362">
        <v>40.880000000000003</v>
      </c>
      <c r="K139" s="89">
        <v>15705</v>
      </c>
      <c r="L139" s="56">
        <v>0</v>
      </c>
      <c r="M139" s="363">
        <v>0</v>
      </c>
      <c r="N139" s="61" t="e">
        <f t="shared" si="3"/>
        <v>#DIV/0!</v>
      </c>
      <c r="O139" s="62">
        <f t="shared" si="4"/>
        <v>0</v>
      </c>
      <c r="P139" s="61">
        <f t="shared" si="5"/>
        <v>0.1635985272931007</v>
      </c>
      <c r="Q139" s="59">
        <f t="shared" si="6"/>
        <v>0</v>
      </c>
      <c r="R139" s="364">
        <f t="shared" si="43"/>
        <v>249.88</v>
      </c>
      <c r="S139" s="64" t="e">
        <f t="shared" si="8"/>
        <v>#DIV/0!</v>
      </c>
      <c r="T139" s="65"/>
      <c r="U139" s="65"/>
      <c r="V139" s="65"/>
      <c r="W139" s="65"/>
      <c r="X139" s="66"/>
      <c r="Y139" s="67"/>
      <c r="Z139" s="67"/>
    </row>
    <row r="140" spans="1:26" ht="14" outlineLevel="1" x14ac:dyDescent="0.2">
      <c r="A140" s="67"/>
      <c r="B140" s="68"/>
      <c r="C140" s="54" t="s">
        <v>35</v>
      </c>
      <c r="D140" s="93">
        <v>549.54999999999995</v>
      </c>
      <c r="E140" s="56">
        <v>9</v>
      </c>
      <c r="F140" s="56">
        <v>7</v>
      </c>
      <c r="G140" s="57">
        <f t="shared" si="0"/>
        <v>1.2857142857142858</v>
      </c>
      <c r="H140" s="58">
        <f t="shared" si="1"/>
        <v>61.061111111111103</v>
      </c>
      <c r="I140" s="272">
        <f t="shared" si="2"/>
        <v>47.491975308641969</v>
      </c>
      <c r="J140" s="93">
        <v>22</v>
      </c>
      <c r="K140" s="89">
        <v>3043</v>
      </c>
      <c r="L140" s="56">
        <v>2</v>
      </c>
      <c r="M140" s="94">
        <v>119.9</v>
      </c>
      <c r="N140" s="61">
        <f t="shared" si="3"/>
        <v>0.18348623853211007</v>
      </c>
      <c r="O140" s="62">
        <f t="shared" si="4"/>
        <v>5.45</v>
      </c>
      <c r="P140" s="61">
        <f t="shared" si="5"/>
        <v>4.0032754071513056E-2</v>
      </c>
      <c r="Q140" s="59">
        <f t="shared" si="6"/>
        <v>0.2181785096897462</v>
      </c>
      <c r="R140" s="361">
        <f t="shared" si="43"/>
        <v>429.65</v>
      </c>
      <c r="S140" s="64">
        <f t="shared" si="8"/>
        <v>11</v>
      </c>
      <c r="T140" s="65"/>
      <c r="U140" s="65"/>
      <c r="V140" s="65"/>
      <c r="W140" s="65"/>
      <c r="X140" s="66"/>
      <c r="Y140" s="67"/>
      <c r="Z140" s="67"/>
    </row>
    <row r="141" spans="1:26" ht="14" outlineLevel="1" x14ac:dyDescent="0.2">
      <c r="A141" s="67"/>
      <c r="B141" s="379" t="s">
        <v>111</v>
      </c>
      <c r="C141" s="54" t="s">
        <v>112</v>
      </c>
      <c r="D141" s="365">
        <v>310.60000000000002</v>
      </c>
      <c r="E141" s="56">
        <v>8</v>
      </c>
      <c r="F141" s="56">
        <v>4</v>
      </c>
      <c r="G141" s="57">
        <f t="shared" si="0"/>
        <v>2</v>
      </c>
      <c r="H141" s="58">
        <f t="shared" si="1"/>
        <v>38.825000000000003</v>
      </c>
      <c r="I141" s="272">
        <f t="shared" si="2"/>
        <v>19.412500000000001</v>
      </c>
      <c r="J141" s="365">
        <v>12.83</v>
      </c>
      <c r="K141" s="89">
        <v>3931</v>
      </c>
      <c r="L141" s="56">
        <v>4</v>
      </c>
      <c r="M141" s="366">
        <v>131.80000000000001</v>
      </c>
      <c r="N141" s="61">
        <f t="shared" si="3"/>
        <v>9.7344461305007582E-2</v>
      </c>
      <c r="O141" s="62">
        <f t="shared" si="4"/>
        <v>10.272798129384256</v>
      </c>
      <c r="P141" s="61">
        <f t="shared" si="5"/>
        <v>4.1307147456535735E-2</v>
      </c>
      <c r="Q141" s="59">
        <f t="shared" si="6"/>
        <v>0.42433998712169996</v>
      </c>
      <c r="R141" s="367">
        <f t="shared" si="43"/>
        <v>178.8</v>
      </c>
      <c r="S141" s="64">
        <f t="shared" si="8"/>
        <v>3.2075</v>
      </c>
      <c r="T141" s="65"/>
      <c r="U141" s="65"/>
      <c r="V141" s="65"/>
      <c r="W141" s="65"/>
      <c r="X141" s="66"/>
      <c r="Y141" s="67"/>
      <c r="Z141" s="67"/>
    </row>
    <row r="142" spans="1:26" ht="14" outlineLevel="1" x14ac:dyDescent="0.2">
      <c r="A142" s="67"/>
      <c r="B142" s="68"/>
      <c r="C142" s="54" t="s">
        <v>113</v>
      </c>
      <c r="D142" s="368">
        <v>24.95</v>
      </c>
      <c r="E142" s="56">
        <v>1</v>
      </c>
      <c r="F142" s="56">
        <v>1</v>
      </c>
      <c r="G142" s="57">
        <f t="shared" si="0"/>
        <v>1</v>
      </c>
      <c r="H142" s="58">
        <f t="shared" si="1"/>
        <v>24.95</v>
      </c>
      <c r="I142" s="272">
        <f t="shared" si="2"/>
        <v>24.95</v>
      </c>
      <c r="J142" s="368">
        <v>168.9</v>
      </c>
      <c r="K142" s="89">
        <v>301644</v>
      </c>
      <c r="L142" s="56">
        <v>0</v>
      </c>
      <c r="M142" s="369">
        <v>0</v>
      </c>
      <c r="N142" s="61" t="e">
        <f t="shared" si="3"/>
        <v>#DIV/0!</v>
      </c>
      <c r="O142" s="62">
        <f t="shared" si="4"/>
        <v>0</v>
      </c>
      <c r="P142" s="61">
        <f t="shared" si="5"/>
        <v>6.7695390781563134</v>
      </c>
      <c r="Q142" s="59">
        <f t="shared" si="6"/>
        <v>0</v>
      </c>
      <c r="R142" s="370">
        <f t="shared" si="43"/>
        <v>24.95</v>
      </c>
      <c r="S142" s="64" t="e">
        <f t="shared" si="8"/>
        <v>#DIV/0!</v>
      </c>
      <c r="T142" s="65"/>
      <c r="U142" s="65"/>
      <c r="V142" s="65"/>
      <c r="W142" s="65"/>
      <c r="X142" s="66"/>
      <c r="Y142" s="67"/>
      <c r="Z142" s="67"/>
    </row>
    <row r="143" spans="1:26" ht="14" outlineLevel="1" x14ac:dyDescent="0.2">
      <c r="A143" s="67"/>
      <c r="B143" s="68"/>
      <c r="C143" s="54" t="s">
        <v>38</v>
      </c>
      <c r="D143" s="371">
        <v>0</v>
      </c>
      <c r="E143" s="56">
        <v>0</v>
      </c>
      <c r="F143" s="56">
        <v>0</v>
      </c>
      <c r="G143" s="57" t="e">
        <f t="shared" si="0"/>
        <v>#DIV/0!</v>
      </c>
      <c r="H143" s="58" t="e">
        <f t="shared" si="1"/>
        <v>#DIV/0!</v>
      </c>
      <c r="I143" s="272" t="e">
        <f t="shared" si="2"/>
        <v>#DIV/0!</v>
      </c>
      <c r="J143" s="371">
        <v>0</v>
      </c>
      <c r="K143" s="89">
        <v>0</v>
      </c>
      <c r="L143" s="56">
        <v>0</v>
      </c>
      <c r="M143" s="372">
        <v>0</v>
      </c>
      <c r="N143" s="61" t="e">
        <f t="shared" si="3"/>
        <v>#DIV/0!</v>
      </c>
      <c r="O143" s="62" t="e">
        <f t="shared" si="4"/>
        <v>#DIV/0!</v>
      </c>
      <c r="P143" s="61" t="e">
        <f t="shared" si="5"/>
        <v>#DIV/0!</v>
      </c>
      <c r="Q143" s="59" t="e">
        <f t="shared" si="6"/>
        <v>#DIV/0!</v>
      </c>
      <c r="R143" s="373">
        <f t="shared" si="43"/>
        <v>0</v>
      </c>
      <c r="S143" s="64" t="e">
        <f t="shared" si="8"/>
        <v>#DIV/0!</v>
      </c>
      <c r="T143" s="65"/>
      <c r="U143" s="65"/>
      <c r="V143" s="65"/>
      <c r="W143" s="65"/>
      <c r="X143" s="66"/>
      <c r="Y143" s="67"/>
      <c r="Z143" s="67"/>
    </row>
    <row r="144" spans="1:26" ht="14" outlineLevel="1" x14ac:dyDescent="0.2">
      <c r="A144" s="67"/>
      <c r="B144" s="68"/>
      <c r="C144" s="54" t="s">
        <v>36</v>
      </c>
      <c r="D144" s="72">
        <v>1765.4</v>
      </c>
      <c r="E144" s="56">
        <v>25</v>
      </c>
      <c r="F144" s="56">
        <v>21</v>
      </c>
      <c r="G144" s="57">
        <f t="shared" si="0"/>
        <v>1.1904761904761905</v>
      </c>
      <c r="H144" s="58">
        <f t="shared" si="1"/>
        <v>70.616</v>
      </c>
      <c r="I144" s="272">
        <f t="shared" si="2"/>
        <v>59.317439999999998</v>
      </c>
      <c r="J144" s="72">
        <v>46.03</v>
      </c>
      <c r="K144" s="89">
        <v>14418</v>
      </c>
      <c r="L144" s="56">
        <v>8</v>
      </c>
      <c r="M144" s="73">
        <v>628.70000000000005</v>
      </c>
      <c r="N144" s="61">
        <f t="shared" si="3"/>
        <v>7.3214569747097183E-2</v>
      </c>
      <c r="O144" s="62">
        <f t="shared" si="4"/>
        <v>13.658483597653705</v>
      </c>
      <c r="P144" s="61">
        <f t="shared" si="5"/>
        <v>2.6073411124957514E-2</v>
      </c>
      <c r="Q144" s="59">
        <f t="shared" si="6"/>
        <v>0.35612325818511387</v>
      </c>
      <c r="R144" s="74">
        <f t="shared" si="43"/>
        <v>1136.7</v>
      </c>
      <c r="S144" s="64">
        <f t="shared" si="8"/>
        <v>5.7537500000000001</v>
      </c>
      <c r="T144" s="65"/>
      <c r="U144" s="65"/>
      <c r="V144" s="65"/>
      <c r="W144" s="65"/>
      <c r="X144" s="66"/>
      <c r="Y144" s="67"/>
      <c r="Z144" s="67"/>
    </row>
    <row r="145" spans="1:26" ht="14" outlineLevel="1" x14ac:dyDescent="0.2">
      <c r="A145" s="67"/>
      <c r="B145" s="68"/>
      <c r="C145" s="54" t="s">
        <v>114</v>
      </c>
      <c r="D145" s="93">
        <v>0</v>
      </c>
      <c r="E145" s="56">
        <v>0</v>
      </c>
      <c r="F145" s="56">
        <v>0</v>
      </c>
      <c r="G145" s="57" t="e">
        <f t="shared" si="0"/>
        <v>#DIV/0!</v>
      </c>
      <c r="H145" s="58" t="e">
        <f t="shared" si="1"/>
        <v>#DIV/0!</v>
      </c>
      <c r="I145" s="272" t="e">
        <f t="shared" si="2"/>
        <v>#DIV/0!</v>
      </c>
      <c r="J145" s="93">
        <v>6.75</v>
      </c>
      <c r="K145" s="89">
        <v>11147</v>
      </c>
      <c r="L145" s="56">
        <v>0</v>
      </c>
      <c r="M145" s="94">
        <v>0</v>
      </c>
      <c r="N145" s="61" t="e">
        <f t="shared" si="3"/>
        <v>#DIV/0!</v>
      </c>
      <c r="O145" s="62">
        <f t="shared" si="4"/>
        <v>0</v>
      </c>
      <c r="P145" s="61" t="e">
        <f t="shared" si="5"/>
        <v>#DIV/0!</v>
      </c>
      <c r="Q145" s="59" t="e">
        <f t="shared" si="6"/>
        <v>#DIV/0!</v>
      </c>
      <c r="R145" s="361">
        <f t="shared" si="43"/>
        <v>0</v>
      </c>
      <c r="S145" s="64" t="e">
        <f t="shared" si="8"/>
        <v>#DIV/0!</v>
      </c>
      <c r="T145" s="65"/>
      <c r="U145" s="65"/>
      <c r="V145" s="65"/>
      <c r="W145" s="65"/>
      <c r="X145" s="66"/>
      <c r="Y145" s="67"/>
      <c r="Z145" s="67"/>
    </row>
    <row r="146" spans="1:26" ht="14" outlineLevel="1" x14ac:dyDescent="0.2">
      <c r="A146" s="67"/>
      <c r="B146" s="68"/>
      <c r="C146" s="54" t="s">
        <v>115</v>
      </c>
      <c r="D146" s="75">
        <v>0</v>
      </c>
      <c r="E146" s="56">
        <v>0</v>
      </c>
      <c r="F146" s="56">
        <v>0</v>
      </c>
      <c r="G146" s="57" t="e">
        <f t="shared" si="0"/>
        <v>#DIV/0!</v>
      </c>
      <c r="H146" s="58" t="e">
        <f t="shared" si="1"/>
        <v>#DIV/0!</v>
      </c>
      <c r="I146" s="272" t="e">
        <f t="shared" si="2"/>
        <v>#DIV/0!</v>
      </c>
      <c r="J146" s="75">
        <v>19.28</v>
      </c>
      <c r="K146" s="89">
        <v>17256</v>
      </c>
      <c r="L146" s="56">
        <v>0</v>
      </c>
      <c r="M146" s="76">
        <v>0</v>
      </c>
      <c r="N146" s="61" t="e">
        <f t="shared" si="3"/>
        <v>#DIV/0!</v>
      </c>
      <c r="O146" s="62">
        <f t="shared" si="4"/>
        <v>0</v>
      </c>
      <c r="P146" s="61" t="e">
        <f t="shared" si="5"/>
        <v>#DIV/0!</v>
      </c>
      <c r="Q146" s="59" t="e">
        <f t="shared" si="6"/>
        <v>#DIV/0!</v>
      </c>
      <c r="R146" s="77">
        <f t="shared" si="43"/>
        <v>0</v>
      </c>
      <c r="S146" s="64" t="e">
        <f t="shared" si="8"/>
        <v>#DIV/0!</v>
      </c>
      <c r="T146" s="65"/>
      <c r="U146" s="65"/>
      <c r="V146" s="65"/>
      <c r="W146" s="65"/>
      <c r="X146" s="66"/>
      <c r="Y146" s="67"/>
      <c r="Z146" s="67"/>
    </row>
    <row r="147" spans="1:26" ht="14" outlineLevel="1" x14ac:dyDescent="0.2">
      <c r="A147" s="67"/>
      <c r="B147" s="68"/>
      <c r="C147" s="54" t="s">
        <v>45</v>
      </c>
      <c r="D147" s="78">
        <v>0</v>
      </c>
      <c r="E147" s="56">
        <v>0</v>
      </c>
      <c r="F147" s="56">
        <v>0</v>
      </c>
      <c r="G147" s="57" t="e">
        <f t="shared" si="0"/>
        <v>#DIV/0!</v>
      </c>
      <c r="H147" s="58" t="e">
        <f t="shared" si="1"/>
        <v>#DIV/0!</v>
      </c>
      <c r="I147" s="272" t="e">
        <f t="shared" si="2"/>
        <v>#DIV/0!</v>
      </c>
      <c r="J147" s="78">
        <v>0.79</v>
      </c>
      <c r="K147" s="89">
        <v>820</v>
      </c>
      <c r="L147" s="56">
        <v>0</v>
      </c>
      <c r="M147" s="79">
        <v>0</v>
      </c>
      <c r="N147" s="61" t="e">
        <f t="shared" si="3"/>
        <v>#DIV/0!</v>
      </c>
      <c r="O147" s="62">
        <f t="shared" si="4"/>
        <v>0</v>
      </c>
      <c r="P147" s="61" t="e">
        <f t="shared" si="5"/>
        <v>#DIV/0!</v>
      </c>
      <c r="Q147" s="59" t="e">
        <f t="shared" si="6"/>
        <v>#DIV/0!</v>
      </c>
      <c r="R147" s="80">
        <f t="shared" si="43"/>
        <v>0</v>
      </c>
      <c r="S147" s="64" t="e">
        <f t="shared" si="8"/>
        <v>#DIV/0!</v>
      </c>
      <c r="T147" s="65"/>
      <c r="U147" s="65"/>
      <c r="V147" s="65"/>
      <c r="W147" s="65"/>
      <c r="X147" s="66"/>
      <c r="Y147" s="67"/>
      <c r="Z147" s="67"/>
    </row>
    <row r="148" spans="1:26" ht="14" outlineLevel="1" x14ac:dyDescent="0.2">
      <c r="A148" s="81"/>
      <c r="B148" s="68"/>
      <c r="C148" s="83" t="s">
        <v>116</v>
      </c>
      <c r="D148" s="55">
        <v>0</v>
      </c>
      <c r="E148" s="56">
        <v>0</v>
      </c>
      <c r="F148" s="56">
        <v>0</v>
      </c>
      <c r="G148" s="57" t="e">
        <f t="shared" si="0"/>
        <v>#DIV/0!</v>
      </c>
      <c r="H148" s="58" t="e">
        <f t="shared" si="1"/>
        <v>#DIV/0!</v>
      </c>
      <c r="I148" s="272" t="e">
        <f t="shared" si="2"/>
        <v>#DIV/0!</v>
      </c>
      <c r="J148" s="55">
        <v>0</v>
      </c>
      <c r="K148" s="89">
        <v>0</v>
      </c>
      <c r="L148" s="56">
        <v>0</v>
      </c>
      <c r="M148" s="60">
        <v>0</v>
      </c>
      <c r="N148" s="61" t="e">
        <f t="shared" si="3"/>
        <v>#DIV/0!</v>
      </c>
      <c r="O148" s="62" t="e">
        <f t="shared" si="4"/>
        <v>#DIV/0!</v>
      </c>
      <c r="P148" s="61" t="e">
        <f t="shared" si="5"/>
        <v>#DIV/0!</v>
      </c>
      <c r="Q148" s="59" t="e">
        <f t="shared" si="6"/>
        <v>#DIV/0!</v>
      </c>
      <c r="R148" s="63">
        <f t="shared" si="43"/>
        <v>0</v>
      </c>
      <c r="S148" s="64" t="e">
        <f t="shared" si="8"/>
        <v>#DIV/0!</v>
      </c>
      <c r="T148" s="84"/>
      <c r="U148" s="84"/>
      <c r="V148" s="84"/>
      <c r="W148" s="85"/>
      <c r="X148" s="86"/>
      <c r="Y148" s="67"/>
      <c r="Z148" s="67"/>
    </row>
    <row r="149" spans="1:26" ht="14" outlineLevel="1" x14ac:dyDescent="0.2">
      <c r="A149" s="52"/>
      <c r="B149" s="53"/>
      <c r="C149" s="54" t="s">
        <v>117</v>
      </c>
      <c r="D149" s="87">
        <v>498.44</v>
      </c>
      <c r="E149" s="56">
        <v>14</v>
      </c>
      <c r="F149" s="56">
        <v>16</v>
      </c>
      <c r="G149" s="57">
        <f t="shared" si="0"/>
        <v>0.875</v>
      </c>
      <c r="H149" s="58">
        <f t="shared" si="1"/>
        <v>35.60285714285714</v>
      </c>
      <c r="I149" s="272">
        <f t="shared" si="2"/>
        <v>40.688979591836734</v>
      </c>
      <c r="J149" s="87">
        <v>49.79</v>
      </c>
      <c r="K149" s="89">
        <v>31083</v>
      </c>
      <c r="L149" s="56">
        <v>8</v>
      </c>
      <c r="M149" s="88">
        <v>215.76</v>
      </c>
      <c r="N149" s="61">
        <f t="shared" si="3"/>
        <v>0.23076566555431963</v>
      </c>
      <c r="O149" s="62">
        <f t="shared" si="4"/>
        <v>4.3334002811809595</v>
      </c>
      <c r="P149" s="61">
        <f t="shared" si="5"/>
        <v>9.9891661985394425E-2</v>
      </c>
      <c r="Q149" s="59">
        <f t="shared" si="6"/>
        <v>0.43287055613514164</v>
      </c>
      <c r="R149" s="63">
        <f t="shared" si="43"/>
        <v>282.68</v>
      </c>
      <c r="S149" s="64">
        <f t="shared" si="8"/>
        <v>6.2237499999999999</v>
      </c>
      <c r="T149" s="65"/>
      <c r="U149" s="65"/>
      <c r="V149" s="65"/>
      <c r="W149" s="65"/>
      <c r="X149" s="66"/>
      <c r="Y149" s="67"/>
      <c r="Z149" s="67"/>
    </row>
    <row r="150" spans="1:26" ht="14" outlineLevel="1" x14ac:dyDescent="0.2">
      <c r="A150" s="52" t="str">
        <f t="shared" ref="A150:A151" si="44">IFERROR(IF(B150&gt;0,MONTH(B150)&amp;"-"&amp;YEAR(B150),B150),)</f>
        <v>11-2024</v>
      </c>
      <c r="B150" s="53">
        <v>45612</v>
      </c>
      <c r="C150" s="161" t="s">
        <v>39</v>
      </c>
      <c r="D150" s="87">
        <v>0</v>
      </c>
      <c r="E150" s="56">
        <v>0</v>
      </c>
      <c r="F150" s="56">
        <v>0</v>
      </c>
      <c r="G150" s="57" t="e">
        <f t="shared" si="0"/>
        <v>#DIV/0!</v>
      </c>
      <c r="H150" s="58" t="e">
        <f t="shared" si="1"/>
        <v>#DIV/0!</v>
      </c>
      <c r="I150" s="272" t="e">
        <f t="shared" si="2"/>
        <v>#DIV/0!</v>
      </c>
      <c r="J150" s="87">
        <v>0</v>
      </c>
      <c r="K150" s="89">
        <v>0</v>
      </c>
      <c r="L150" s="56">
        <v>0</v>
      </c>
      <c r="M150" s="88">
        <v>0</v>
      </c>
      <c r="N150" s="61" t="e">
        <f t="shared" si="3"/>
        <v>#DIV/0!</v>
      </c>
      <c r="O150" s="62" t="e">
        <f t="shared" si="4"/>
        <v>#DIV/0!</v>
      </c>
      <c r="P150" s="61" t="e">
        <f t="shared" si="5"/>
        <v>#DIV/0!</v>
      </c>
      <c r="Q150" s="59" t="e">
        <f t="shared" si="6"/>
        <v>#DIV/0!</v>
      </c>
      <c r="R150" s="63">
        <f t="shared" si="43"/>
        <v>0</v>
      </c>
      <c r="S150" s="64" t="e">
        <f t="shared" si="8"/>
        <v>#DIV/0!</v>
      </c>
      <c r="T150" s="65"/>
      <c r="U150" s="65"/>
      <c r="V150" s="65"/>
      <c r="W150" s="65"/>
      <c r="X150" s="66"/>
      <c r="Y150" s="67"/>
      <c r="Z150" s="67"/>
    </row>
    <row r="151" spans="1:26" ht="14" x14ac:dyDescent="0.2">
      <c r="A151" s="164">
        <f t="shared" si="44"/>
        <v>0</v>
      </c>
      <c r="B151" s="95" t="s">
        <v>126</v>
      </c>
      <c r="C151" s="166"/>
      <c r="D151" s="167">
        <f t="shared" ref="D151:F151" si="45">SUM(D134:D150)</f>
        <v>6784.4100000000008</v>
      </c>
      <c r="E151" s="168">
        <f t="shared" si="45"/>
        <v>88</v>
      </c>
      <c r="F151" s="168">
        <f t="shared" si="45"/>
        <v>82</v>
      </c>
      <c r="G151" s="169">
        <f t="shared" si="0"/>
        <v>1.0731707317073171</v>
      </c>
      <c r="H151" s="170">
        <f t="shared" si="1"/>
        <v>77.095568181818194</v>
      </c>
      <c r="I151" s="376">
        <f t="shared" si="2"/>
        <v>71.839052169421493</v>
      </c>
      <c r="J151" s="377">
        <f t="shared" ref="J151:M151" si="46">SUM(J134:J150)</f>
        <v>761.44999999999982</v>
      </c>
      <c r="K151" s="314">
        <f t="shared" si="46"/>
        <v>467263</v>
      </c>
      <c r="L151" s="168">
        <f t="shared" si="46"/>
        <v>33</v>
      </c>
      <c r="M151" s="167">
        <f t="shared" si="46"/>
        <v>1972.8600000000001</v>
      </c>
      <c r="N151" s="172">
        <f t="shared" si="3"/>
        <v>0.38596251127804293</v>
      </c>
      <c r="O151" s="173">
        <f t="shared" si="4"/>
        <v>2.5909252084838146</v>
      </c>
      <c r="P151" s="172">
        <f t="shared" si="5"/>
        <v>0.11223525700834704</v>
      </c>
      <c r="Q151" s="171">
        <f t="shared" si="6"/>
        <v>0.29079315666358607</v>
      </c>
      <c r="R151" s="174">
        <f>SUM(R134:R150)</f>
        <v>4811.55</v>
      </c>
      <c r="S151" s="175">
        <f t="shared" si="8"/>
        <v>23.074242424242417</v>
      </c>
      <c r="T151" s="176">
        <f t="shared" ref="T151:U151" si="47">IFERROR((D151-#REF!)/D151,)</f>
        <v>0</v>
      </c>
      <c r="U151" s="176">
        <f t="shared" si="47"/>
        <v>0</v>
      </c>
      <c r="V151" s="176">
        <f>IFERROR((D151-monthly_reporting_2021!D32)/D151, )</f>
        <v>-10.703448052225616</v>
      </c>
      <c r="W151" s="177">
        <f>IFERROR((E151-monthly_reporting_2021!E32)/E151, )</f>
        <v>-11.193181818181818</v>
      </c>
      <c r="X151" s="10"/>
    </row>
    <row r="152" spans="1:26" ht="14" outlineLevel="1" x14ac:dyDescent="0.2">
      <c r="A152" s="67"/>
      <c r="B152" s="53">
        <v>45613</v>
      </c>
      <c r="C152" s="54" t="s">
        <v>107</v>
      </c>
      <c r="D152" s="55">
        <v>8280.4599999999991</v>
      </c>
      <c r="E152" s="56">
        <v>19</v>
      </c>
      <c r="F152" s="56">
        <v>14</v>
      </c>
      <c r="G152" s="57">
        <f t="shared" si="0"/>
        <v>1.3571428571428572</v>
      </c>
      <c r="H152" s="58">
        <f t="shared" si="1"/>
        <v>435.81368421052628</v>
      </c>
      <c r="I152" s="272">
        <f t="shared" si="2"/>
        <v>321.12587257617724</v>
      </c>
      <c r="J152" s="55">
        <v>186.02</v>
      </c>
      <c r="K152" s="89">
        <v>26293</v>
      </c>
      <c r="L152" s="56">
        <v>9</v>
      </c>
      <c r="M152" s="60">
        <v>2623.03</v>
      </c>
      <c r="N152" s="61">
        <f t="shared" si="3"/>
        <v>7.0917984163353071E-2</v>
      </c>
      <c r="O152" s="62">
        <f t="shared" si="4"/>
        <v>14.100795613374906</v>
      </c>
      <c r="P152" s="61">
        <f t="shared" si="5"/>
        <v>2.2464935522905734E-2</v>
      </c>
      <c r="Q152" s="59">
        <f t="shared" si="6"/>
        <v>0.31677346427613928</v>
      </c>
      <c r="R152" s="63">
        <f t="shared" ref="R152:R168" si="48">D152-M152</f>
        <v>5657.4299999999985</v>
      </c>
      <c r="S152" s="64">
        <f t="shared" si="8"/>
        <v>20.66888888888889</v>
      </c>
      <c r="T152" s="65"/>
      <c r="U152" s="65"/>
      <c r="V152" s="65"/>
      <c r="W152" s="65"/>
      <c r="X152" s="66"/>
      <c r="Y152" s="67"/>
      <c r="Z152" s="67"/>
    </row>
    <row r="153" spans="1:26" ht="14" outlineLevel="1" x14ac:dyDescent="0.2">
      <c r="A153" s="67"/>
      <c r="B153" s="68"/>
      <c r="C153" s="54" t="s">
        <v>108</v>
      </c>
      <c r="D153" s="69">
        <v>4007.05</v>
      </c>
      <c r="E153" s="56">
        <v>18</v>
      </c>
      <c r="F153" s="56">
        <v>22</v>
      </c>
      <c r="G153" s="57">
        <f t="shared" si="0"/>
        <v>0.81818181818181823</v>
      </c>
      <c r="H153" s="58">
        <f t="shared" si="1"/>
        <v>222.61388888888891</v>
      </c>
      <c r="I153" s="272">
        <f t="shared" si="2"/>
        <v>272.08364197530864</v>
      </c>
      <c r="J153" s="69">
        <v>49.95</v>
      </c>
      <c r="K153" s="89">
        <v>17187</v>
      </c>
      <c r="L153" s="56">
        <v>3</v>
      </c>
      <c r="M153" s="70">
        <v>36.9</v>
      </c>
      <c r="N153" s="61">
        <f t="shared" si="3"/>
        <v>1.3536585365853659</v>
      </c>
      <c r="O153" s="62">
        <f t="shared" si="4"/>
        <v>0.73873873873873863</v>
      </c>
      <c r="P153" s="61">
        <f t="shared" si="5"/>
        <v>1.2465529504248762E-2</v>
      </c>
      <c r="Q153" s="59">
        <f t="shared" si="6"/>
        <v>9.2087695436792651E-3</v>
      </c>
      <c r="R153" s="71">
        <f t="shared" si="48"/>
        <v>3970.15</v>
      </c>
      <c r="S153" s="64">
        <f t="shared" si="8"/>
        <v>16.650000000000002</v>
      </c>
      <c r="T153" s="65"/>
      <c r="U153" s="65"/>
      <c r="V153" s="65"/>
      <c r="W153" s="65"/>
      <c r="X153" s="66"/>
      <c r="Y153" s="67"/>
      <c r="Z153" s="67"/>
    </row>
    <row r="154" spans="1:26" ht="14" outlineLevel="1" x14ac:dyDescent="0.2">
      <c r="A154" s="67"/>
      <c r="B154" s="68"/>
      <c r="C154" s="54" t="s">
        <v>109</v>
      </c>
      <c r="D154" s="93">
        <v>0</v>
      </c>
      <c r="E154" s="56">
        <v>0</v>
      </c>
      <c r="F154" s="56">
        <v>0</v>
      </c>
      <c r="G154" s="57" t="e">
        <f t="shared" si="0"/>
        <v>#DIV/0!</v>
      </c>
      <c r="H154" s="58" t="e">
        <f t="shared" si="1"/>
        <v>#DIV/0!</v>
      </c>
      <c r="I154" s="272" t="e">
        <f t="shared" si="2"/>
        <v>#DIV/0!</v>
      </c>
      <c r="J154" s="93">
        <v>0</v>
      </c>
      <c r="K154" s="89">
        <v>0</v>
      </c>
      <c r="L154" s="56">
        <v>0</v>
      </c>
      <c r="M154" s="94">
        <v>0</v>
      </c>
      <c r="N154" s="61" t="e">
        <f t="shared" si="3"/>
        <v>#DIV/0!</v>
      </c>
      <c r="O154" s="62" t="e">
        <f t="shared" si="4"/>
        <v>#DIV/0!</v>
      </c>
      <c r="P154" s="61" t="e">
        <f t="shared" si="5"/>
        <v>#DIV/0!</v>
      </c>
      <c r="Q154" s="59" t="e">
        <f t="shared" si="6"/>
        <v>#DIV/0!</v>
      </c>
      <c r="R154" s="361">
        <f t="shared" si="48"/>
        <v>0</v>
      </c>
      <c r="S154" s="64" t="e">
        <f t="shared" si="8"/>
        <v>#DIV/0!</v>
      </c>
      <c r="T154" s="65"/>
      <c r="U154" s="65"/>
      <c r="V154" s="65"/>
      <c r="W154" s="65"/>
      <c r="X154" s="66"/>
      <c r="Y154" s="67"/>
      <c r="Z154" s="67"/>
    </row>
    <row r="155" spans="1:26" ht="14" outlineLevel="1" x14ac:dyDescent="0.2">
      <c r="A155" s="67"/>
      <c r="B155" s="68"/>
      <c r="C155" s="54" t="s">
        <v>33</v>
      </c>
      <c r="D155" s="93">
        <v>239.8</v>
      </c>
      <c r="E155" s="56">
        <v>4</v>
      </c>
      <c r="F155" s="56">
        <v>4</v>
      </c>
      <c r="G155" s="57">
        <f t="shared" si="0"/>
        <v>1</v>
      </c>
      <c r="H155" s="58">
        <f t="shared" si="1"/>
        <v>59.95</v>
      </c>
      <c r="I155" s="272">
        <f t="shared" si="2"/>
        <v>59.95</v>
      </c>
      <c r="J155" s="93">
        <v>81.63</v>
      </c>
      <c r="K155" s="89">
        <v>6910</v>
      </c>
      <c r="L155" s="56">
        <v>1</v>
      </c>
      <c r="M155" s="94">
        <v>59.95</v>
      </c>
      <c r="N155" s="61">
        <f t="shared" si="3"/>
        <v>1.3616346955796497</v>
      </c>
      <c r="O155" s="62">
        <f t="shared" si="4"/>
        <v>0.73441136836947207</v>
      </c>
      <c r="P155" s="61">
        <f t="shared" si="5"/>
        <v>0.34040867389491242</v>
      </c>
      <c r="Q155" s="59">
        <f t="shared" si="6"/>
        <v>0.25</v>
      </c>
      <c r="R155" s="361">
        <f t="shared" si="48"/>
        <v>179.85000000000002</v>
      </c>
      <c r="S155" s="64">
        <f t="shared" si="8"/>
        <v>81.63</v>
      </c>
      <c r="T155" s="65"/>
      <c r="U155" s="65"/>
      <c r="V155" s="65"/>
      <c r="W155" s="65"/>
      <c r="X155" s="66"/>
      <c r="Y155" s="67"/>
      <c r="Z155" s="67"/>
    </row>
    <row r="156" spans="1:26" ht="14" outlineLevel="1" x14ac:dyDescent="0.2">
      <c r="A156" s="67"/>
      <c r="B156" s="68"/>
      <c r="C156" s="54" t="s">
        <v>37</v>
      </c>
      <c r="D156" s="344">
        <v>0</v>
      </c>
      <c r="E156" s="56">
        <v>0</v>
      </c>
      <c r="F156" s="56">
        <v>0</v>
      </c>
      <c r="G156" s="57" t="e">
        <f t="shared" si="0"/>
        <v>#DIV/0!</v>
      </c>
      <c r="H156" s="58" t="e">
        <f t="shared" si="1"/>
        <v>#DIV/0!</v>
      </c>
      <c r="I156" s="272" t="e">
        <f t="shared" si="2"/>
        <v>#DIV/0!</v>
      </c>
      <c r="J156" s="344">
        <v>0</v>
      </c>
      <c r="K156" s="89">
        <v>0</v>
      </c>
      <c r="L156" s="56">
        <v>0</v>
      </c>
      <c r="M156" s="344">
        <v>0</v>
      </c>
      <c r="N156" s="61" t="e">
        <f t="shared" si="3"/>
        <v>#DIV/0!</v>
      </c>
      <c r="O156" s="62" t="e">
        <f t="shared" si="4"/>
        <v>#DIV/0!</v>
      </c>
      <c r="P156" s="61" t="e">
        <f t="shared" si="5"/>
        <v>#DIV/0!</v>
      </c>
      <c r="Q156" s="59" t="e">
        <f t="shared" si="6"/>
        <v>#DIV/0!</v>
      </c>
      <c r="R156" s="361">
        <f t="shared" si="48"/>
        <v>0</v>
      </c>
      <c r="S156" s="64" t="e">
        <f t="shared" si="8"/>
        <v>#DIV/0!</v>
      </c>
      <c r="T156" s="65"/>
      <c r="U156" s="65"/>
      <c r="V156" s="65"/>
      <c r="W156" s="65"/>
      <c r="X156" s="66"/>
      <c r="Y156" s="67"/>
      <c r="Z156" s="67"/>
    </row>
    <row r="157" spans="1:26" ht="14" outlineLevel="1" x14ac:dyDescent="0.2">
      <c r="A157" s="67"/>
      <c r="B157" s="68"/>
      <c r="C157" s="54" t="s">
        <v>110</v>
      </c>
      <c r="D157" s="362">
        <v>244.92</v>
      </c>
      <c r="E157" s="56">
        <v>4</v>
      </c>
      <c r="F157" s="56">
        <v>4</v>
      </c>
      <c r="G157" s="57">
        <f t="shared" si="0"/>
        <v>1</v>
      </c>
      <c r="H157" s="58">
        <f t="shared" si="1"/>
        <v>61.23</v>
      </c>
      <c r="I157" s="272">
        <f t="shared" si="2"/>
        <v>61.23</v>
      </c>
      <c r="J157" s="362">
        <v>38.479999999999997</v>
      </c>
      <c r="K157" s="89">
        <v>7805</v>
      </c>
      <c r="L157" s="56">
        <v>1</v>
      </c>
      <c r="M157" s="363">
        <v>59.99</v>
      </c>
      <c r="N157" s="61">
        <f t="shared" si="3"/>
        <v>0.64144024004000655</v>
      </c>
      <c r="O157" s="62">
        <f t="shared" si="4"/>
        <v>1.5589916839916842</v>
      </c>
      <c r="P157" s="61">
        <f t="shared" si="5"/>
        <v>0.15711252653927812</v>
      </c>
      <c r="Q157" s="59">
        <f t="shared" si="6"/>
        <v>0.24493712232565737</v>
      </c>
      <c r="R157" s="364">
        <f t="shared" si="48"/>
        <v>184.92999999999998</v>
      </c>
      <c r="S157" s="64">
        <f t="shared" si="8"/>
        <v>38.479999999999997</v>
      </c>
      <c r="T157" s="65"/>
      <c r="U157" s="65"/>
      <c r="V157" s="65"/>
      <c r="W157" s="65"/>
      <c r="X157" s="66"/>
      <c r="Y157" s="67"/>
      <c r="Z157" s="67"/>
    </row>
    <row r="158" spans="1:26" ht="14" outlineLevel="1" x14ac:dyDescent="0.2">
      <c r="A158" s="67"/>
      <c r="B158" s="68"/>
      <c r="C158" s="54" t="s">
        <v>35</v>
      </c>
      <c r="D158" s="93">
        <v>579.83000000000004</v>
      </c>
      <c r="E158" s="56">
        <v>9</v>
      </c>
      <c r="F158" s="56">
        <v>9</v>
      </c>
      <c r="G158" s="57">
        <f t="shared" si="0"/>
        <v>1</v>
      </c>
      <c r="H158" s="58">
        <f t="shared" si="1"/>
        <v>64.425555555555562</v>
      </c>
      <c r="I158" s="272">
        <f t="shared" si="2"/>
        <v>64.425555555555562</v>
      </c>
      <c r="J158" s="93">
        <v>71.239999999999995</v>
      </c>
      <c r="K158" s="89">
        <v>4134</v>
      </c>
      <c r="L158" s="56">
        <v>1</v>
      </c>
      <c r="M158" s="94">
        <v>69.95</v>
      </c>
      <c r="N158" s="61">
        <f t="shared" si="3"/>
        <v>1.0184417441029305</v>
      </c>
      <c r="O158" s="62">
        <f t="shared" si="4"/>
        <v>0.98189219539584516</v>
      </c>
      <c r="P158" s="61">
        <f t="shared" si="5"/>
        <v>0.12286359795112359</v>
      </c>
      <c r="Q158" s="59">
        <f t="shared" si="6"/>
        <v>0.1206388079264612</v>
      </c>
      <c r="R158" s="361">
        <f t="shared" si="48"/>
        <v>509.88000000000005</v>
      </c>
      <c r="S158" s="64">
        <f t="shared" si="8"/>
        <v>71.239999999999995</v>
      </c>
      <c r="T158" s="65"/>
      <c r="U158" s="65"/>
      <c r="V158" s="65"/>
      <c r="W158" s="65"/>
      <c r="X158" s="66"/>
      <c r="Y158" s="67"/>
      <c r="Z158" s="67"/>
    </row>
    <row r="159" spans="1:26" ht="14" outlineLevel="1" x14ac:dyDescent="0.2">
      <c r="A159" s="67"/>
      <c r="B159" s="53" t="s">
        <v>111</v>
      </c>
      <c r="C159" s="54" t="s">
        <v>112</v>
      </c>
      <c r="D159" s="365">
        <v>33.14</v>
      </c>
      <c r="E159" s="56">
        <v>2</v>
      </c>
      <c r="F159" s="56">
        <v>5</v>
      </c>
      <c r="G159" s="57">
        <f t="shared" si="0"/>
        <v>0.4</v>
      </c>
      <c r="H159" s="58">
        <f t="shared" si="1"/>
        <v>16.57</v>
      </c>
      <c r="I159" s="272">
        <f t="shared" si="2"/>
        <v>41.424999999999997</v>
      </c>
      <c r="J159" s="365">
        <v>64.97</v>
      </c>
      <c r="K159" s="89">
        <v>8876</v>
      </c>
      <c r="L159" s="56">
        <v>0</v>
      </c>
      <c r="M159" s="366">
        <v>0</v>
      </c>
      <c r="N159" s="61" t="e">
        <f t="shared" si="3"/>
        <v>#DIV/0!</v>
      </c>
      <c r="O159" s="62">
        <f t="shared" si="4"/>
        <v>0</v>
      </c>
      <c r="P159" s="61">
        <f t="shared" si="5"/>
        <v>1.960470730235365</v>
      </c>
      <c r="Q159" s="59">
        <f t="shared" si="6"/>
        <v>0</v>
      </c>
      <c r="R159" s="367">
        <f t="shared" si="48"/>
        <v>33.14</v>
      </c>
      <c r="S159" s="64" t="e">
        <f t="shared" si="8"/>
        <v>#DIV/0!</v>
      </c>
      <c r="T159" s="65"/>
      <c r="U159" s="65"/>
      <c r="V159" s="65"/>
      <c r="W159" s="65"/>
      <c r="X159" s="66"/>
      <c r="Y159" s="67"/>
      <c r="Z159" s="67"/>
    </row>
    <row r="160" spans="1:26" ht="14" outlineLevel="1" x14ac:dyDescent="0.2">
      <c r="A160" s="67"/>
      <c r="B160" s="68"/>
      <c r="C160" s="54" t="s">
        <v>113</v>
      </c>
      <c r="D160" s="368">
        <v>99.95</v>
      </c>
      <c r="E160" s="56">
        <v>1</v>
      </c>
      <c r="F160" s="56">
        <v>1</v>
      </c>
      <c r="G160" s="57">
        <f t="shared" si="0"/>
        <v>1</v>
      </c>
      <c r="H160" s="58">
        <f t="shared" si="1"/>
        <v>99.95</v>
      </c>
      <c r="I160" s="272">
        <f t="shared" si="2"/>
        <v>99.95</v>
      </c>
      <c r="J160" s="368">
        <v>167.87</v>
      </c>
      <c r="K160" s="89">
        <v>315267</v>
      </c>
      <c r="L160" s="56">
        <v>1</v>
      </c>
      <c r="M160" s="369">
        <v>99.95</v>
      </c>
      <c r="N160" s="61">
        <f t="shared" si="3"/>
        <v>1.6795397698849426</v>
      </c>
      <c r="O160" s="62">
        <f t="shared" si="4"/>
        <v>0.59540120331208668</v>
      </c>
      <c r="P160" s="61">
        <f t="shared" si="5"/>
        <v>1.6795397698849426</v>
      </c>
      <c r="Q160" s="59">
        <f t="shared" si="6"/>
        <v>1</v>
      </c>
      <c r="R160" s="370">
        <f t="shared" si="48"/>
        <v>0</v>
      </c>
      <c r="S160" s="64">
        <f t="shared" si="8"/>
        <v>167.87</v>
      </c>
      <c r="T160" s="65"/>
      <c r="U160" s="65"/>
      <c r="V160" s="65"/>
      <c r="W160" s="65"/>
      <c r="X160" s="66"/>
      <c r="Y160" s="67"/>
      <c r="Z160" s="67"/>
    </row>
    <row r="161" spans="1:26" ht="14" outlineLevel="1" x14ac:dyDescent="0.2">
      <c r="A161" s="67"/>
      <c r="B161" s="68"/>
      <c r="C161" s="54" t="s">
        <v>38</v>
      </c>
      <c r="D161" s="371">
        <v>54.95</v>
      </c>
      <c r="E161" s="56">
        <v>1</v>
      </c>
      <c r="F161" s="56">
        <v>1</v>
      </c>
      <c r="G161" s="57">
        <f t="shared" si="0"/>
        <v>1</v>
      </c>
      <c r="H161" s="58">
        <f t="shared" si="1"/>
        <v>54.95</v>
      </c>
      <c r="I161" s="272">
        <f t="shared" si="2"/>
        <v>54.95</v>
      </c>
      <c r="J161" s="371">
        <v>0</v>
      </c>
      <c r="K161" s="89">
        <v>0</v>
      </c>
      <c r="L161" s="56">
        <v>0</v>
      </c>
      <c r="M161" s="372">
        <v>0</v>
      </c>
      <c r="N161" s="61" t="e">
        <f t="shared" si="3"/>
        <v>#DIV/0!</v>
      </c>
      <c r="O161" s="62" t="e">
        <f t="shared" si="4"/>
        <v>#DIV/0!</v>
      </c>
      <c r="P161" s="61">
        <f t="shared" si="5"/>
        <v>0</v>
      </c>
      <c r="Q161" s="59">
        <f t="shared" si="6"/>
        <v>0</v>
      </c>
      <c r="R161" s="373">
        <f t="shared" si="48"/>
        <v>54.95</v>
      </c>
      <c r="S161" s="64" t="e">
        <f t="shared" si="8"/>
        <v>#DIV/0!</v>
      </c>
      <c r="T161" s="65"/>
      <c r="U161" s="65"/>
      <c r="V161" s="65"/>
      <c r="W161" s="65"/>
      <c r="X161" s="66"/>
      <c r="Y161" s="67"/>
      <c r="Z161" s="67"/>
    </row>
    <row r="162" spans="1:26" ht="14" outlineLevel="1" x14ac:dyDescent="0.2">
      <c r="A162" s="67"/>
      <c r="B162" s="68"/>
      <c r="C162" s="54" t="s">
        <v>36</v>
      </c>
      <c r="D162" s="72">
        <v>562</v>
      </c>
      <c r="E162" s="56">
        <v>10</v>
      </c>
      <c r="F162" s="56">
        <v>11</v>
      </c>
      <c r="G162" s="57">
        <f t="shared" si="0"/>
        <v>0.90909090909090906</v>
      </c>
      <c r="H162" s="58">
        <f t="shared" si="1"/>
        <v>56.2</v>
      </c>
      <c r="I162" s="272">
        <f t="shared" si="2"/>
        <v>61.820000000000007</v>
      </c>
      <c r="J162" s="72">
        <v>41.57</v>
      </c>
      <c r="K162" s="89">
        <v>11690</v>
      </c>
      <c r="L162" s="56">
        <v>1</v>
      </c>
      <c r="M162" s="73">
        <v>55</v>
      </c>
      <c r="N162" s="61">
        <f t="shared" si="3"/>
        <v>0.75581818181818183</v>
      </c>
      <c r="O162" s="62">
        <f t="shared" si="4"/>
        <v>1.3230695212893915</v>
      </c>
      <c r="P162" s="61">
        <f t="shared" si="5"/>
        <v>7.3967971530249116E-2</v>
      </c>
      <c r="Q162" s="59">
        <f t="shared" si="6"/>
        <v>9.7864768683274025E-2</v>
      </c>
      <c r="R162" s="74">
        <f t="shared" si="48"/>
        <v>507</v>
      </c>
      <c r="S162" s="64">
        <f t="shared" si="8"/>
        <v>41.57</v>
      </c>
      <c r="T162" s="65"/>
      <c r="U162" s="65"/>
      <c r="V162" s="65"/>
      <c r="W162" s="65"/>
      <c r="X162" s="66"/>
      <c r="Y162" s="67"/>
      <c r="Z162" s="67"/>
    </row>
    <row r="163" spans="1:26" ht="14" outlineLevel="1" x14ac:dyDescent="0.2">
      <c r="A163" s="67"/>
      <c r="B163" s="68"/>
      <c r="C163" s="54" t="s">
        <v>114</v>
      </c>
      <c r="D163" s="93">
        <v>0</v>
      </c>
      <c r="E163" s="56">
        <v>0</v>
      </c>
      <c r="F163" s="56">
        <v>0</v>
      </c>
      <c r="G163" s="57" t="e">
        <f t="shared" si="0"/>
        <v>#DIV/0!</v>
      </c>
      <c r="H163" s="58" t="e">
        <f t="shared" si="1"/>
        <v>#DIV/0!</v>
      </c>
      <c r="I163" s="272" t="e">
        <f t="shared" si="2"/>
        <v>#DIV/0!</v>
      </c>
      <c r="J163" s="93">
        <v>5.47</v>
      </c>
      <c r="K163" s="89">
        <v>6439</v>
      </c>
      <c r="L163" s="56">
        <v>0</v>
      </c>
      <c r="M163" s="94">
        <v>0</v>
      </c>
      <c r="N163" s="61" t="e">
        <f t="shared" si="3"/>
        <v>#DIV/0!</v>
      </c>
      <c r="O163" s="62">
        <f t="shared" si="4"/>
        <v>0</v>
      </c>
      <c r="P163" s="61" t="e">
        <f t="shared" si="5"/>
        <v>#DIV/0!</v>
      </c>
      <c r="Q163" s="59" t="e">
        <f t="shared" si="6"/>
        <v>#DIV/0!</v>
      </c>
      <c r="R163" s="361">
        <f t="shared" si="48"/>
        <v>0</v>
      </c>
      <c r="S163" s="64" t="e">
        <f t="shared" si="8"/>
        <v>#DIV/0!</v>
      </c>
      <c r="T163" s="65"/>
      <c r="U163" s="65"/>
      <c r="V163" s="65"/>
      <c r="W163" s="65"/>
      <c r="X163" s="66"/>
      <c r="Y163" s="67"/>
      <c r="Z163" s="67"/>
    </row>
    <row r="164" spans="1:26" ht="14" outlineLevel="1" x14ac:dyDescent="0.2">
      <c r="A164" s="67"/>
      <c r="B164" s="68"/>
      <c r="C164" s="54" t="s">
        <v>115</v>
      </c>
      <c r="D164" s="75">
        <v>782.96</v>
      </c>
      <c r="E164" s="56">
        <v>5</v>
      </c>
      <c r="F164" s="56">
        <v>5</v>
      </c>
      <c r="G164" s="57">
        <f t="shared" si="0"/>
        <v>1</v>
      </c>
      <c r="H164" s="58">
        <f t="shared" si="1"/>
        <v>156.59200000000001</v>
      </c>
      <c r="I164" s="272">
        <f t="shared" si="2"/>
        <v>156.59200000000001</v>
      </c>
      <c r="J164" s="75">
        <v>26.72</v>
      </c>
      <c r="K164" s="89">
        <v>26790</v>
      </c>
      <c r="L164" s="56">
        <v>2</v>
      </c>
      <c r="M164" s="76">
        <v>312</v>
      </c>
      <c r="N164" s="61">
        <f t="shared" si="3"/>
        <v>8.5641025641025631E-2</v>
      </c>
      <c r="O164" s="62">
        <f t="shared" si="4"/>
        <v>11.676646706586826</v>
      </c>
      <c r="P164" s="61">
        <f t="shared" si="5"/>
        <v>3.4126903034637779E-2</v>
      </c>
      <c r="Q164" s="59">
        <f t="shared" si="6"/>
        <v>0.39848778992541123</v>
      </c>
      <c r="R164" s="77">
        <f t="shared" si="48"/>
        <v>470.96000000000004</v>
      </c>
      <c r="S164" s="64">
        <f t="shared" si="8"/>
        <v>13.36</v>
      </c>
      <c r="T164" s="65"/>
      <c r="U164" s="65"/>
      <c r="V164" s="65"/>
      <c r="W164" s="65"/>
      <c r="X164" s="66"/>
      <c r="Y164" s="67"/>
      <c r="Z164" s="67"/>
    </row>
    <row r="165" spans="1:26" ht="14" outlineLevel="1" x14ac:dyDescent="0.2">
      <c r="A165" s="67"/>
      <c r="B165" s="68"/>
      <c r="C165" s="54" t="s">
        <v>45</v>
      </c>
      <c r="D165" s="78">
        <v>119.9</v>
      </c>
      <c r="E165" s="56">
        <v>2</v>
      </c>
      <c r="F165" s="56">
        <v>2</v>
      </c>
      <c r="G165" s="57">
        <f t="shared" si="0"/>
        <v>1</v>
      </c>
      <c r="H165" s="58">
        <f t="shared" si="1"/>
        <v>59.95</v>
      </c>
      <c r="I165" s="272">
        <f t="shared" si="2"/>
        <v>59.95</v>
      </c>
      <c r="J165" s="78">
        <v>1.99</v>
      </c>
      <c r="K165" s="89">
        <v>876</v>
      </c>
      <c r="L165" s="56">
        <v>0</v>
      </c>
      <c r="M165" s="79">
        <v>0</v>
      </c>
      <c r="N165" s="61" t="e">
        <f t="shared" si="3"/>
        <v>#DIV/0!</v>
      </c>
      <c r="O165" s="62">
        <f t="shared" si="4"/>
        <v>0</v>
      </c>
      <c r="P165" s="61">
        <f t="shared" si="5"/>
        <v>1.659716430358632E-2</v>
      </c>
      <c r="Q165" s="59">
        <f t="shared" si="6"/>
        <v>0</v>
      </c>
      <c r="R165" s="80">
        <f t="shared" si="48"/>
        <v>119.9</v>
      </c>
      <c r="S165" s="64" t="e">
        <f t="shared" si="8"/>
        <v>#DIV/0!</v>
      </c>
      <c r="T165" s="65"/>
      <c r="U165" s="65"/>
      <c r="V165" s="65"/>
      <c r="W165" s="65"/>
      <c r="X165" s="66"/>
      <c r="Y165" s="67"/>
      <c r="Z165" s="67"/>
    </row>
    <row r="166" spans="1:26" ht="14" outlineLevel="1" x14ac:dyDescent="0.2">
      <c r="A166" s="81"/>
      <c r="B166" s="68"/>
      <c r="C166" s="83" t="s">
        <v>116</v>
      </c>
      <c r="D166" s="55">
        <v>0</v>
      </c>
      <c r="E166" s="56">
        <v>0</v>
      </c>
      <c r="F166" s="56">
        <v>0</v>
      </c>
      <c r="G166" s="57" t="e">
        <f t="shared" si="0"/>
        <v>#DIV/0!</v>
      </c>
      <c r="H166" s="58" t="e">
        <f t="shared" si="1"/>
        <v>#DIV/0!</v>
      </c>
      <c r="I166" s="272" t="e">
        <f t="shared" si="2"/>
        <v>#DIV/0!</v>
      </c>
      <c r="J166" s="55">
        <v>0</v>
      </c>
      <c r="K166" s="89">
        <v>0</v>
      </c>
      <c r="L166" s="56">
        <v>0</v>
      </c>
      <c r="M166" s="60">
        <v>0</v>
      </c>
      <c r="N166" s="61" t="e">
        <f t="shared" si="3"/>
        <v>#DIV/0!</v>
      </c>
      <c r="O166" s="62" t="e">
        <f t="shared" si="4"/>
        <v>#DIV/0!</v>
      </c>
      <c r="P166" s="61" t="e">
        <f t="shared" si="5"/>
        <v>#DIV/0!</v>
      </c>
      <c r="Q166" s="59" t="e">
        <f t="shared" si="6"/>
        <v>#DIV/0!</v>
      </c>
      <c r="R166" s="63">
        <f t="shared" si="48"/>
        <v>0</v>
      </c>
      <c r="S166" s="64" t="e">
        <f t="shared" si="8"/>
        <v>#DIV/0!</v>
      </c>
      <c r="T166" s="84"/>
      <c r="U166" s="84"/>
      <c r="V166" s="84"/>
      <c r="W166" s="85"/>
      <c r="X166" s="86"/>
      <c r="Y166" s="67"/>
      <c r="Z166" s="67"/>
    </row>
    <row r="167" spans="1:26" ht="14" outlineLevel="1" x14ac:dyDescent="0.2">
      <c r="A167" s="52"/>
      <c r="B167" s="53"/>
      <c r="C167" s="54" t="s">
        <v>117</v>
      </c>
      <c r="D167" s="87">
        <v>467.48</v>
      </c>
      <c r="E167" s="56">
        <v>13</v>
      </c>
      <c r="F167" s="56">
        <v>13</v>
      </c>
      <c r="G167" s="57">
        <f t="shared" si="0"/>
        <v>1</v>
      </c>
      <c r="H167" s="58">
        <f t="shared" si="1"/>
        <v>35.96</v>
      </c>
      <c r="I167" s="272">
        <f t="shared" si="2"/>
        <v>35.96</v>
      </c>
      <c r="J167" s="87">
        <v>71.95</v>
      </c>
      <c r="K167" s="89">
        <v>25228</v>
      </c>
      <c r="L167" s="56">
        <v>3</v>
      </c>
      <c r="M167" s="88">
        <v>107.88</v>
      </c>
      <c r="N167" s="61">
        <f t="shared" si="3"/>
        <v>0.6669447534297368</v>
      </c>
      <c r="O167" s="62">
        <f t="shared" si="4"/>
        <v>1.4993745656706046</v>
      </c>
      <c r="P167" s="61">
        <f t="shared" si="5"/>
        <v>0.15391032771455462</v>
      </c>
      <c r="Q167" s="59">
        <f t="shared" si="6"/>
        <v>0.23076923076923075</v>
      </c>
      <c r="R167" s="63">
        <f t="shared" si="48"/>
        <v>359.6</v>
      </c>
      <c r="S167" s="64">
        <f t="shared" si="8"/>
        <v>23.983333333333334</v>
      </c>
      <c r="T167" s="65"/>
      <c r="U167" s="65"/>
      <c r="V167" s="65"/>
      <c r="W167" s="65"/>
      <c r="X167" s="66"/>
      <c r="Y167" s="67"/>
      <c r="Z167" s="67"/>
    </row>
    <row r="168" spans="1:26" ht="14" outlineLevel="1" x14ac:dyDescent="0.2">
      <c r="A168" s="52" t="str">
        <f t="shared" ref="A168:A169" si="49">IFERROR(IF(B168&gt;0,MONTH(B168)&amp;"-"&amp;YEAR(B168),B168),)</f>
        <v>11-2024</v>
      </c>
      <c r="B168" s="53">
        <v>45619</v>
      </c>
      <c r="C168" s="161" t="s">
        <v>39</v>
      </c>
      <c r="D168" s="87">
        <v>0</v>
      </c>
      <c r="E168" s="56">
        <v>0</v>
      </c>
      <c r="F168" s="56">
        <v>0</v>
      </c>
      <c r="G168" s="57" t="e">
        <f t="shared" si="0"/>
        <v>#DIV/0!</v>
      </c>
      <c r="H168" s="58" t="e">
        <f t="shared" si="1"/>
        <v>#DIV/0!</v>
      </c>
      <c r="I168" s="272" t="e">
        <f t="shared" si="2"/>
        <v>#DIV/0!</v>
      </c>
      <c r="J168" s="87">
        <v>3.19</v>
      </c>
      <c r="K168" s="89">
        <v>11055</v>
      </c>
      <c r="L168" s="56">
        <v>0</v>
      </c>
      <c r="M168" s="88">
        <v>0</v>
      </c>
      <c r="N168" s="61" t="e">
        <f t="shared" si="3"/>
        <v>#DIV/0!</v>
      </c>
      <c r="O168" s="62">
        <f t="shared" si="4"/>
        <v>0</v>
      </c>
      <c r="P168" s="61" t="e">
        <f t="shared" si="5"/>
        <v>#DIV/0!</v>
      </c>
      <c r="Q168" s="59" t="e">
        <f t="shared" si="6"/>
        <v>#DIV/0!</v>
      </c>
      <c r="R168" s="63">
        <f t="shared" si="48"/>
        <v>0</v>
      </c>
      <c r="S168" s="64" t="e">
        <f t="shared" si="8"/>
        <v>#DIV/0!</v>
      </c>
      <c r="T168" s="65"/>
      <c r="U168" s="65"/>
      <c r="V168" s="65"/>
      <c r="W168" s="65"/>
      <c r="X168" s="66"/>
      <c r="Y168" s="67"/>
      <c r="Z168" s="67"/>
    </row>
    <row r="169" spans="1:26" ht="14" x14ac:dyDescent="0.2">
      <c r="A169" s="81">
        <f t="shared" si="49"/>
        <v>0</v>
      </c>
      <c r="B169" s="95" t="s">
        <v>127</v>
      </c>
      <c r="C169" s="134"/>
      <c r="D169" s="135">
        <f t="shared" ref="D169:F169" si="50">SUM(D152:D168)</f>
        <v>15472.439999999997</v>
      </c>
      <c r="E169" s="136">
        <f t="shared" si="50"/>
        <v>88</v>
      </c>
      <c r="F169" s="136">
        <f t="shared" si="50"/>
        <v>91</v>
      </c>
      <c r="G169" s="137">
        <f t="shared" si="0"/>
        <v>0.96703296703296704</v>
      </c>
      <c r="H169" s="138">
        <f t="shared" si="1"/>
        <v>175.82318181818178</v>
      </c>
      <c r="I169" s="359">
        <f t="shared" si="2"/>
        <v>181.81715392561981</v>
      </c>
      <c r="J169" s="360">
        <f t="shared" ref="J169:M169" si="51">SUM(J152:J168)</f>
        <v>811.0500000000003</v>
      </c>
      <c r="K169" s="256">
        <f t="shared" si="51"/>
        <v>468550</v>
      </c>
      <c r="L169" s="136">
        <f t="shared" si="51"/>
        <v>22</v>
      </c>
      <c r="M169" s="135">
        <f t="shared" si="51"/>
        <v>3424.6499999999996</v>
      </c>
      <c r="N169" s="258">
        <f t="shared" si="3"/>
        <v>0.23682712101966635</v>
      </c>
      <c r="O169" s="306">
        <f t="shared" si="4"/>
        <v>4.2224893656371352</v>
      </c>
      <c r="P169" s="258">
        <f t="shared" si="5"/>
        <v>5.2419010834748786E-2</v>
      </c>
      <c r="Q169" s="139">
        <f t="shared" si="6"/>
        <v>0.2213387158069445</v>
      </c>
      <c r="R169" s="261">
        <f>SUM(R152:R168)</f>
        <v>12047.789999999997</v>
      </c>
      <c r="S169" s="307">
        <f t="shared" si="8"/>
        <v>36.865909090909106</v>
      </c>
      <c r="T169" s="145">
        <f t="shared" ref="T169:U169" si="52">IFERROR((D169-#REF!)/D169,)</f>
        <v>0</v>
      </c>
      <c r="U169" s="145">
        <f t="shared" si="52"/>
        <v>0</v>
      </c>
      <c r="V169" s="301">
        <f>IFERROR((D169-monthly_reporting_2021!D49)/D169, )</f>
        <v>1</v>
      </c>
      <c r="W169" s="302">
        <f>IFERROR((E169-monthly_reporting_2021!E49)/E169, )</f>
        <v>1</v>
      </c>
      <c r="X169" s="67"/>
      <c r="Y169" s="67"/>
      <c r="Z169" s="67"/>
    </row>
    <row r="170" spans="1:26" ht="14" outlineLevel="1" x14ac:dyDescent="0.2">
      <c r="A170" s="67"/>
      <c r="B170" s="53">
        <v>45620</v>
      </c>
      <c r="C170" s="54" t="s">
        <v>107</v>
      </c>
      <c r="D170" s="55">
        <v>13177.52</v>
      </c>
      <c r="E170" s="56">
        <v>40</v>
      </c>
      <c r="F170" s="56">
        <v>43</v>
      </c>
      <c r="G170" s="57">
        <f t="shared" si="0"/>
        <v>0.93023255813953487</v>
      </c>
      <c r="H170" s="58">
        <f t="shared" si="1"/>
        <v>329.43799999999999</v>
      </c>
      <c r="I170" s="272">
        <f t="shared" si="2"/>
        <v>354.14585</v>
      </c>
      <c r="J170" s="55">
        <v>220.45</v>
      </c>
      <c r="K170" s="89">
        <v>140</v>
      </c>
      <c r="L170" s="56">
        <v>20</v>
      </c>
      <c r="M170" s="60">
        <v>4606.57</v>
      </c>
      <c r="N170" s="61">
        <f t="shared" si="3"/>
        <v>4.7855562815717553E-2</v>
      </c>
      <c r="O170" s="62">
        <f t="shared" si="4"/>
        <v>20.896212293036971</v>
      </c>
      <c r="P170" s="61">
        <f t="shared" si="5"/>
        <v>1.6729247992034919E-2</v>
      </c>
      <c r="Q170" s="59">
        <f t="shared" si="6"/>
        <v>0.34957791754442413</v>
      </c>
      <c r="R170" s="63">
        <f t="shared" ref="R170:R186" si="53">D170-M170</f>
        <v>8570.9500000000007</v>
      </c>
      <c r="S170" s="64">
        <f t="shared" si="8"/>
        <v>11.022499999999999</v>
      </c>
      <c r="T170" s="65"/>
      <c r="U170" s="65"/>
      <c r="V170" s="65"/>
      <c r="W170" s="65"/>
      <c r="X170" s="66"/>
      <c r="Y170" s="67"/>
      <c r="Z170" s="67"/>
    </row>
    <row r="171" spans="1:26" ht="14" outlineLevel="1" x14ac:dyDescent="0.2">
      <c r="A171" s="67"/>
      <c r="B171" s="68"/>
      <c r="C171" s="54" t="s">
        <v>108</v>
      </c>
      <c r="D171" s="69">
        <v>11326.16</v>
      </c>
      <c r="E171" s="56">
        <v>45</v>
      </c>
      <c r="F171" s="56">
        <v>52</v>
      </c>
      <c r="G171" s="57">
        <f t="shared" si="0"/>
        <v>0.86538461538461542</v>
      </c>
      <c r="H171" s="58">
        <f t="shared" si="1"/>
        <v>251.69244444444445</v>
      </c>
      <c r="I171" s="272">
        <f t="shared" si="2"/>
        <v>290.84460246913579</v>
      </c>
      <c r="J171" s="69">
        <v>71.45</v>
      </c>
      <c r="K171" s="89">
        <v>42</v>
      </c>
      <c r="L171" s="56">
        <v>6</v>
      </c>
      <c r="M171" s="70">
        <v>1587.8</v>
      </c>
      <c r="N171" s="61">
        <f t="shared" si="3"/>
        <v>4.4999370197757904E-2</v>
      </c>
      <c r="O171" s="62">
        <f t="shared" si="4"/>
        <v>22.222533240027989</v>
      </c>
      <c r="P171" s="61">
        <f t="shared" si="5"/>
        <v>6.3084046137437582E-3</v>
      </c>
      <c r="Q171" s="59">
        <f t="shared" si="6"/>
        <v>0.1401887312204666</v>
      </c>
      <c r="R171" s="71">
        <f t="shared" si="53"/>
        <v>9738.36</v>
      </c>
      <c r="S171" s="64">
        <f t="shared" si="8"/>
        <v>11.908333333333333</v>
      </c>
      <c r="T171" s="65"/>
      <c r="U171" s="65"/>
      <c r="V171" s="65"/>
      <c r="W171" s="65"/>
      <c r="X171" s="66"/>
      <c r="Y171" s="67"/>
      <c r="Z171" s="67"/>
    </row>
    <row r="172" spans="1:26" ht="14" outlineLevel="1" x14ac:dyDescent="0.2">
      <c r="A172" s="67"/>
      <c r="B172" s="68"/>
      <c r="C172" s="54" t="s">
        <v>109</v>
      </c>
      <c r="D172" s="93">
        <v>69.95</v>
      </c>
      <c r="E172" s="56">
        <v>1</v>
      </c>
      <c r="F172" s="56">
        <v>1</v>
      </c>
      <c r="G172" s="57">
        <f t="shared" si="0"/>
        <v>1</v>
      </c>
      <c r="H172" s="58">
        <f t="shared" si="1"/>
        <v>69.95</v>
      </c>
      <c r="I172" s="272">
        <f t="shared" si="2"/>
        <v>69.95</v>
      </c>
      <c r="J172" s="93">
        <v>0</v>
      </c>
      <c r="K172" s="89">
        <v>0</v>
      </c>
      <c r="L172" s="56">
        <v>0</v>
      </c>
      <c r="M172" s="94">
        <v>0</v>
      </c>
      <c r="N172" s="61" t="e">
        <f t="shared" si="3"/>
        <v>#DIV/0!</v>
      </c>
      <c r="O172" s="62" t="e">
        <f t="shared" si="4"/>
        <v>#DIV/0!</v>
      </c>
      <c r="P172" s="61">
        <f t="shared" si="5"/>
        <v>0</v>
      </c>
      <c r="Q172" s="59">
        <f t="shared" si="6"/>
        <v>0</v>
      </c>
      <c r="R172" s="361">
        <f t="shared" si="53"/>
        <v>69.95</v>
      </c>
      <c r="S172" s="64" t="e">
        <f t="shared" si="8"/>
        <v>#DIV/0!</v>
      </c>
      <c r="T172" s="65"/>
      <c r="U172" s="65"/>
      <c r="V172" s="65"/>
      <c r="W172" s="65"/>
      <c r="X172" s="66"/>
      <c r="Y172" s="67"/>
      <c r="Z172" s="67"/>
    </row>
    <row r="173" spans="1:26" ht="14" outlineLevel="1" x14ac:dyDescent="0.2">
      <c r="A173" s="67"/>
      <c r="B173" s="68"/>
      <c r="C173" s="54" t="s">
        <v>33</v>
      </c>
      <c r="D173" s="93">
        <v>602.63</v>
      </c>
      <c r="E173" s="56">
        <v>10</v>
      </c>
      <c r="F173" s="56">
        <v>10</v>
      </c>
      <c r="G173" s="57">
        <f t="shared" si="0"/>
        <v>1</v>
      </c>
      <c r="H173" s="58">
        <f t="shared" si="1"/>
        <v>60.262999999999998</v>
      </c>
      <c r="I173" s="272">
        <f t="shared" si="2"/>
        <v>60.262999999999998</v>
      </c>
      <c r="J173" s="93">
        <v>91.24</v>
      </c>
      <c r="K173" s="89">
        <v>59</v>
      </c>
      <c r="L173" s="56">
        <v>4</v>
      </c>
      <c r="M173" s="94">
        <v>239.8</v>
      </c>
      <c r="N173" s="61">
        <f t="shared" si="3"/>
        <v>0.38048373644703914</v>
      </c>
      <c r="O173" s="62">
        <f t="shared" si="4"/>
        <v>2.6282332310390184</v>
      </c>
      <c r="P173" s="61">
        <f t="shared" si="5"/>
        <v>0.15140301677646317</v>
      </c>
      <c r="Q173" s="59">
        <f t="shared" si="6"/>
        <v>0.39792243997145849</v>
      </c>
      <c r="R173" s="361">
        <f t="shared" si="53"/>
        <v>362.83</v>
      </c>
      <c r="S173" s="64">
        <f t="shared" si="8"/>
        <v>22.81</v>
      </c>
      <c r="T173" s="65"/>
      <c r="U173" s="65"/>
      <c r="V173" s="65"/>
      <c r="W173" s="65"/>
      <c r="X173" s="66"/>
      <c r="Y173" s="67"/>
      <c r="Z173" s="67"/>
    </row>
    <row r="174" spans="1:26" ht="14" outlineLevel="1" x14ac:dyDescent="0.2">
      <c r="A174" s="67"/>
      <c r="B174" s="68"/>
      <c r="C174" s="54" t="s">
        <v>37</v>
      </c>
      <c r="D174" s="344">
        <v>0</v>
      </c>
      <c r="E174" s="56">
        <v>0</v>
      </c>
      <c r="F174" s="56">
        <v>0</v>
      </c>
      <c r="G174" s="57" t="e">
        <f t="shared" si="0"/>
        <v>#DIV/0!</v>
      </c>
      <c r="H174" s="58" t="e">
        <f t="shared" si="1"/>
        <v>#DIV/0!</v>
      </c>
      <c r="I174" s="272" t="e">
        <f t="shared" si="2"/>
        <v>#DIV/0!</v>
      </c>
      <c r="J174" s="344">
        <v>0</v>
      </c>
      <c r="K174" s="89">
        <v>0</v>
      </c>
      <c r="L174" s="56">
        <v>0</v>
      </c>
      <c r="M174" s="344">
        <v>0</v>
      </c>
      <c r="N174" s="61" t="e">
        <f t="shared" si="3"/>
        <v>#DIV/0!</v>
      </c>
      <c r="O174" s="62" t="e">
        <f t="shared" si="4"/>
        <v>#DIV/0!</v>
      </c>
      <c r="P174" s="61" t="e">
        <f t="shared" si="5"/>
        <v>#DIV/0!</v>
      </c>
      <c r="Q174" s="59" t="e">
        <f t="shared" si="6"/>
        <v>#DIV/0!</v>
      </c>
      <c r="R174" s="361">
        <f t="shared" si="53"/>
        <v>0</v>
      </c>
      <c r="S174" s="64" t="e">
        <f t="shared" si="8"/>
        <v>#DIV/0!</v>
      </c>
      <c r="T174" s="65"/>
      <c r="U174" s="65"/>
      <c r="V174" s="65"/>
      <c r="W174" s="65"/>
      <c r="X174" s="66"/>
      <c r="Y174" s="67"/>
      <c r="Z174" s="67"/>
    </row>
    <row r="175" spans="1:26" ht="14" outlineLevel="1" x14ac:dyDescent="0.2">
      <c r="A175" s="67"/>
      <c r="B175" s="68"/>
      <c r="C175" s="54" t="s">
        <v>110</v>
      </c>
      <c r="D175" s="362">
        <v>180.87</v>
      </c>
      <c r="E175" s="56">
        <v>3</v>
      </c>
      <c r="F175" s="56">
        <v>3</v>
      </c>
      <c r="G175" s="57">
        <f t="shared" si="0"/>
        <v>1</v>
      </c>
      <c r="H175" s="58">
        <f t="shared" si="1"/>
        <v>60.29</v>
      </c>
      <c r="I175" s="272">
        <f t="shared" si="2"/>
        <v>60.29</v>
      </c>
      <c r="J175" s="362">
        <v>28.19</v>
      </c>
      <c r="K175" s="89">
        <v>11</v>
      </c>
      <c r="L175" s="56">
        <v>0</v>
      </c>
      <c r="M175" s="363">
        <v>0</v>
      </c>
      <c r="N175" s="61" t="e">
        <f t="shared" si="3"/>
        <v>#DIV/0!</v>
      </c>
      <c r="O175" s="62">
        <f t="shared" si="4"/>
        <v>0</v>
      </c>
      <c r="P175" s="61">
        <f t="shared" si="5"/>
        <v>0.1558577984187538</v>
      </c>
      <c r="Q175" s="59">
        <f t="shared" si="6"/>
        <v>0</v>
      </c>
      <c r="R175" s="364">
        <f t="shared" si="53"/>
        <v>180.87</v>
      </c>
      <c r="S175" s="64" t="e">
        <f t="shared" si="8"/>
        <v>#DIV/0!</v>
      </c>
      <c r="T175" s="65"/>
      <c r="U175" s="65"/>
      <c r="V175" s="65"/>
      <c r="W175" s="65"/>
      <c r="X175" s="66"/>
      <c r="Y175" s="67"/>
      <c r="Z175" s="67"/>
    </row>
    <row r="176" spans="1:26" ht="14" outlineLevel="1" x14ac:dyDescent="0.2">
      <c r="A176" s="67"/>
      <c r="B176" s="68"/>
      <c r="C176" s="54" t="s">
        <v>35</v>
      </c>
      <c r="D176" s="93">
        <v>669.5</v>
      </c>
      <c r="E176" s="56">
        <v>10</v>
      </c>
      <c r="F176" s="56">
        <v>8</v>
      </c>
      <c r="G176" s="57">
        <f t="shared" si="0"/>
        <v>1.25</v>
      </c>
      <c r="H176" s="58">
        <f t="shared" si="1"/>
        <v>66.95</v>
      </c>
      <c r="I176" s="272">
        <f t="shared" si="2"/>
        <v>53.56</v>
      </c>
      <c r="J176" s="93">
        <v>100.59</v>
      </c>
      <c r="K176" s="89">
        <v>32</v>
      </c>
      <c r="L176" s="56">
        <v>3</v>
      </c>
      <c r="M176" s="94">
        <v>209.85</v>
      </c>
      <c r="N176" s="61">
        <f t="shared" si="3"/>
        <v>0.47934238741958546</v>
      </c>
      <c r="O176" s="62">
        <f t="shared" si="4"/>
        <v>2.0861914703250819</v>
      </c>
      <c r="P176" s="61">
        <f t="shared" si="5"/>
        <v>0.15024645257654967</v>
      </c>
      <c r="Q176" s="59">
        <f t="shared" si="6"/>
        <v>0.31344286781179986</v>
      </c>
      <c r="R176" s="361">
        <f t="shared" si="53"/>
        <v>459.65</v>
      </c>
      <c r="S176" s="64">
        <f t="shared" si="8"/>
        <v>33.53</v>
      </c>
      <c r="T176" s="65"/>
      <c r="U176" s="65"/>
      <c r="V176" s="65"/>
      <c r="W176" s="65"/>
      <c r="X176" s="66"/>
      <c r="Y176" s="67"/>
      <c r="Z176" s="67"/>
    </row>
    <row r="177" spans="1:26" ht="14" outlineLevel="1" x14ac:dyDescent="0.2">
      <c r="A177" s="67"/>
      <c r="B177" s="53" t="s">
        <v>111</v>
      </c>
      <c r="C177" s="54" t="s">
        <v>112</v>
      </c>
      <c r="D177" s="365">
        <v>1549.59</v>
      </c>
      <c r="E177" s="56">
        <v>36</v>
      </c>
      <c r="F177" s="56">
        <v>35</v>
      </c>
      <c r="G177" s="57">
        <f t="shared" si="0"/>
        <v>1.0285714285714285</v>
      </c>
      <c r="H177" s="58">
        <f t="shared" si="1"/>
        <v>43.044166666666662</v>
      </c>
      <c r="I177" s="272">
        <f t="shared" si="2"/>
        <v>41.848495370370372</v>
      </c>
      <c r="J177" s="365">
        <v>406.07</v>
      </c>
      <c r="K177" s="89">
        <v>234</v>
      </c>
      <c r="L177" s="56">
        <v>14</v>
      </c>
      <c r="M177" s="366">
        <v>285.83999999999997</v>
      </c>
      <c r="N177" s="61">
        <f t="shared" si="3"/>
        <v>1.4206199272320179</v>
      </c>
      <c r="O177" s="62">
        <f t="shared" si="4"/>
        <v>0.70391804368704902</v>
      </c>
      <c r="P177" s="61">
        <f t="shared" si="5"/>
        <v>0.26204996160274652</v>
      </c>
      <c r="Q177" s="59">
        <f t="shared" si="6"/>
        <v>0.18446169631967166</v>
      </c>
      <c r="R177" s="367">
        <f t="shared" si="53"/>
        <v>1263.75</v>
      </c>
      <c r="S177" s="64">
        <f t="shared" si="8"/>
        <v>29.004999999999999</v>
      </c>
      <c r="T177" s="65"/>
      <c r="U177" s="65"/>
      <c r="V177" s="65"/>
      <c r="W177" s="65"/>
      <c r="X177" s="66"/>
      <c r="Y177" s="67"/>
      <c r="Z177" s="67"/>
    </row>
    <row r="178" spans="1:26" ht="14" outlineLevel="1" x14ac:dyDescent="0.2">
      <c r="A178" s="67"/>
      <c r="B178" s="68"/>
      <c r="C178" s="54" t="s">
        <v>113</v>
      </c>
      <c r="D178" s="368">
        <v>309.77999999999997</v>
      </c>
      <c r="E178" s="56">
        <v>6</v>
      </c>
      <c r="F178" s="56">
        <v>6</v>
      </c>
      <c r="G178" s="57">
        <f t="shared" si="0"/>
        <v>1</v>
      </c>
      <c r="H178" s="58">
        <f t="shared" si="1"/>
        <v>51.629999999999995</v>
      </c>
      <c r="I178" s="272">
        <f t="shared" si="2"/>
        <v>51.629999999999995</v>
      </c>
      <c r="J178" s="368">
        <v>238.88</v>
      </c>
      <c r="K178" s="89">
        <v>161</v>
      </c>
      <c r="L178" s="56">
        <v>1</v>
      </c>
      <c r="M178" s="369">
        <v>64.97</v>
      </c>
      <c r="N178" s="61">
        <f t="shared" si="3"/>
        <v>3.6767738956441436</v>
      </c>
      <c r="O178" s="62">
        <f t="shared" si="4"/>
        <v>0.2719775619557937</v>
      </c>
      <c r="P178" s="61">
        <f t="shared" si="5"/>
        <v>0.77112789721738018</v>
      </c>
      <c r="Q178" s="59">
        <f t="shared" si="6"/>
        <v>0.20972948544128092</v>
      </c>
      <c r="R178" s="370">
        <f t="shared" si="53"/>
        <v>244.80999999999997</v>
      </c>
      <c r="S178" s="64">
        <f t="shared" si="8"/>
        <v>238.88</v>
      </c>
      <c r="T178" s="65"/>
      <c r="U178" s="65"/>
      <c r="V178" s="65"/>
      <c r="W178" s="65"/>
      <c r="X178" s="66"/>
      <c r="Y178" s="67"/>
      <c r="Z178" s="67"/>
    </row>
    <row r="179" spans="1:26" ht="14" outlineLevel="1" x14ac:dyDescent="0.2">
      <c r="A179" s="67"/>
      <c r="B179" s="68"/>
      <c r="C179" s="54" t="s">
        <v>38</v>
      </c>
      <c r="D179" s="371">
        <v>0</v>
      </c>
      <c r="E179" s="56">
        <v>0</v>
      </c>
      <c r="F179" s="56">
        <v>0</v>
      </c>
      <c r="G179" s="57" t="e">
        <f t="shared" si="0"/>
        <v>#DIV/0!</v>
      </c>
      <c r="H179" s="58" t="e">
        <f t="shared" si="1"/>
        <v>#DIV/0!</v>
      </c>
      <c r="I179" s="272" t="e">
        <f t="shared" si="2"/>
        <v>#DIV/0!</v>
      </c>
      <c r="J179" s="371">
        <v>0</v>
      </c>
      <c r="K179" s="89">
        <v>0</v>
      </c>
      <c r="L179" s="56">
        <v>0</v>
      </c>
      <c r="M179" s="372">
        <v>0</v>
      </c>
      <c r="N179" s="61" t="e">
        <f t="shared" si="3"/>
        <v>#DIV/0!</v>
      </c>
      <c r="O179" s="62" t="e">
        <f t="shared" si="4"/>
        <v>#DIV/0!</v>
      </c>
      <c r="P179" s="61" t="e">
        <f t="shared" si="5"/>
        <v>#DIV/0!</v>
      </c>
      <c r="Q179" s="59" t="e">
        <f t="shared" si="6"/>
        <v>#DIV/0!</v>
      </c>
      <c r="R179" s="373">
        <f t="shared" si="53"/>
        <v>0</v>
      </c>
      <c r="S179" s="64" t="e">
        <f t="shared" si="8"/>
        <v>#DIV/0!</v>
      </c>
      <c r="T179" s="65"/>
      <c r="U179" s="65"/>
      <c r="V179" s="65"/>
      <c r="W179" s="65"/>
      <c r="X179" s="66"/>
      <c r="Y179" s="67"/>
      <c r="Z179" s="67"/>
    </row>
    <row r="180" spans="1:26" ht="14" outlineLevel="1" x14ac:dyDescent="0.2">
      <c r="A180" s="67"/>
      <c r="B180" s="68"/>
      <c r="C180" s="54" t="s">
        <v>36</v>
      </c>
      <c r="D180" s="72">
        <v>550.99</v>
      </c>
      <c r="E180" s="56">
        <v>10</v>
      </c>
      <c r="F180" s="56">
        <v>11</v>
      </c>
      <c r="G180" s="57">
        <f t="shared" si="0"/>
        <v>0.90909090909090906</v>
      </c>
      <c r="H180" s="58">
        <f t="shared" si="1"/>
        <v>55.099000000000004</v>
      </c>
      <c r="I180" s="272">
        <f t="shared" si="2"/>
        <v>60.608900000000006</v>
      </c>
      <c r="J180" s="72">
        <v>50.59</v>
      </c>
      <c r="K180" s="89">
        <v>37</v>
      </c>
      <c r="L180" s="56">
        <v>2</v>
      </c>
      <c r="M180" s="73">
        <v>299.7</v>
      </c>
      <c r="N180" s="61">
        <f t="shared" si="3"/>
        <v>0.16880213546880216</v>
      </c>
      <c r="O180" s="62">
        <f t="shared" si="4"/>
        <v>5.9240956710812407</v>
      </c>
      <c r="P180" s="61">
        <f t="shared" si="5"/>
        <v>9.1816548394707709E-2</v>
      </c>
      <c r="Q180" s="59">
        <f t="shared" si="6"/>
        <v>0.54393001687870923</v>
      </c>
      <c r="R180" s="74">
        <f t="shared" si="53"/>
        <v>251.29000000000002</v>
      </c>
      <c r="S180" s="64">
        <f t="shared" si="8"/>
        <v>25.295000000000002</v>
      </c>
      <c r="T180" s="65"/>
      <c r="U180" s="65"/>
      <c r="V180" s="65"/>
      <c r="W180" s="65"/>
      <c r="X180" s="66"/>
      <c r="Y180" s="67"/>
      <c r="Z180" s="67"/>
    </row>
    <row r="181" spans="1:26" ht="14" outlineLevel="1" x14ac:dyDescent="0.2">
      <c r="A181" s="67"/>
      <c r="B181" s="68"/>
      <c r="C181" s="54" t="s">
        <v>114</v>
      </c>
      <c r="D181" s="93">
        <v>169.91</v>
      </c>
      <c r="E181" s="56">
        <v>5</v>
      </c>
      <c r="F181" s="56">
        <v>4</v>
      </c>
      <c r="G181" s="57">
        <f t="shared" si="0"/>
        <v>1.25</v>
      </c>
      <c r="H181" s="58">
        <f t="shared" si="1"/>
        <v>33.981999999999999</v>
      </c>
      <c r="I181" s="272">
        <f t="shared" si="2"/>
        <v>27.185600000000001</v>
      </c>
      <c r="J181" s="93">
        <v>6.14</v>
      </c>
      <c r="K181" s="89">
        <v>10</v>
      </c>
      <c r="L181" s="56">
        <v>4</v>
      </c>
      <c r="M181" s="94">
        <v>79.959999999999994</v>
      </c>
      <c r="N181" s="61">
        <f t="shared" si="3"/>
        <v>7.6788394197098556E-2</v>
      </c>
      <c r="O181" s="62">
        <f t="shared" si="4"/>
        <v>13.022801302931596</v>
      </c>
      <c r="P181" s="61">
        <f t="shared" si="5"/>
        <v>3.6136778294391145E-2</v>
      </c>
      <c r="Q181" s="59">
        <f t="shared" si="6"/>
        <v>0.47060208345594723</v>
      </c>
      <c r="R181" s="361">
        <f t="shared" si="53"/>
        <v>89.95</v>
      </c>
      <c r="S181" s="64">
        <f t="shared" si="8"/>
        <v>1.5349999999999999</v>
      </c>
      <c r="T181" s="65"/>
      <c r="U181" s="65"/>
      <c r="V181" s="65"/>
      <c r="W181" s="65"/>
      <c r="X181" s="66"/>
      <c r="Y181" s="67"/>
      <c r="Z181" s="67"/>
    </row>
    <row r="182" spans="1:26" ht="14" outlineLevel="1" x14ac:dyDescent="0.2">
      <c r="A182" s="67"/>
      <c r="B182" s="68"/>
      <c r="C182" s="54" t="s">
        <v>115</v>
      </c>
      <c r="D182" s="75">
        <v>1607.88</v>
      </c>
      <c r="E182" s="56">
        <v>11</v>
      </c>
      <c r="F182" s="56">
        <v>11</v>
      </c>
      <c r="G182" s="57">
        <f t="shared" si="0"/>
        <v>1</v>
      </c>
      <c r="H182" s="58">
        <f t="shared" si="1"/>
        <v>146.17090909090911</v>
      </c>
      <c r="I182" s="272">
        <f t="shared" si="2"/>
        <v>146.17090909090911</v>
      </c>
      <c r="J182" s="75">
        <v>49.21</v>
      </c>
      <c r="K182" s="89">
        <v>88</v>
      </c>
      <c r="L182" s="56">
        <v>3</v>
      </c>
      <c r="M182" s="76">
        <v>312</v>
      </c>
      <c r="N182" s="61">
        <f t="shared" si="3"/>
        <v>0.15772435897435896</v>
      </c>
      <c r="O182" s="62">
        <f t="shared" si="4"/>
        <v>6.3401747612273924</v>
      </c>
      <c r="P182" s="61">
        <f t="shared" si="5"/>
        <v>3.0605517824713286E-2</v>
      </c>
      <c r="Q182" s="59">
        <f t="shared" si="6"/>
        <v>0.19404433166654225</v>
      </c>
      <c r="R182" s="77">
        <f t="shared" si="53"/>
        <v>1295.8800000000001</v>
      </c>
      <c r="S182" s="64">
        <f t="shared" si="8"/>
        <v>16.403333333333332</v>
      </c>
      <c r="T182" s="65"/>
      <c r="U182" s="65"/>
      <c r="V182" s="65"/>
      <c r="W182" s="65"/>
      <c r="X182" s="66"/>
      <c r="Y182" s="67"/>
      <c r="Z182" s="67"/>
    </row>
    <row r="183" spans="1:26" ht="14" outlineLevel="1" x14ac:dyDescent="0.2">
      <c r="A183" s="67"/>
      <c r="B183" s="68"/>
      <c r="C183" s="54" t="s">
        <v>45</v>
      </c>
      <c r="D183" s="78">
        <v>0</v>
      </c>
      <c r="E183" s="56">
        <v>0</v>
      </c>
      <c r="F183" s="56">
        <v>0</v>
      </c>
      <c r="G183" s="57" t="e">
        <f t="shared" si="0"/>
        <v>#DIV/0!</v>
      </c>
      <c r="H183" s="58" t="e">
        <f t="shared" si="1"/>
        <v>#DIV/0!</v>
      </c>
      <c r="I183" s="272" t="e">
        <f t="shared" si="2"/>
        <v>#DIV/0!</v>
      </c>
      <c r="J183" s="78">
        <v>2.17</v>
      </c>
      <c r="K183" s="89">
        <v>2</v>
      </c>
      <c r="L183" s="56">
        <v>0</v>
      </c>
      <c r="M183" s="79">
        <v>0</v>
      </c>
      <c r="N183" s="61" t="e">
        <f t="shared" si="3"/>
        <v>#DIV/0!</v>
      </c>
      <c r="O183" s="62">
        <f t="shared" si="4"/>
        <v>0</v>
      </c>
      <c r="P183" s="61" t="e">
        <f t="shared" si="5"/>
        <v>#DIV/0!</v>
      </c>
      <c r="Q183" s="59" t="e">
        <f t="shared" si="6"/>
        <v>#DIV/0!</v>
      </c>
      <c r="R183" s="80">
        <f t="shared" si="53"/>
        <v>0</v>
      </c>
      <c r="S183" s="64" t="e">
        <f t="shared" si="8"/>
        <v>#DIV/0!</v>
      </c>
      <c r="T183" s="65"/>
      <c r="U183" s="65"/>
      <c r="V183" s="65"/>
      <c r="W183" s="65"/>
      <c r="X183" s="66"/>
      <c r="Y183" s="67"/>
      <c r="Z183" s="67"/>
    </row>
    <row r="184" spans="1:26" ht="14" outlineLevel="1" x14ac:dyDescent="0.2">
      <c r="A184" s="81"/>
      <c r="B184" s="68"/>
      <c r="C184" s="83" t="s">
        <v>116</v>
      </c>
      <c r="D184" s="55">
        <v>0</v>
      </c>
      <c r="E184" s="56">
        <v>0</v>
      </c>
      <c r="F184" s="56">
        <v>0</v>
      </c>
      <c r="G184" s="57" t="e">
        <f t="shared" si="0"/>
        <v>#DIV/0!</v>
      </c>
      <c r="H184" s="58" t="e">
        <f t="shared" si="1"/>
        <v>#DIV/0!</v>
      </c>
      <c r="I184" s="272" t="e">
        <f t="shared" si="2"/>
        <v>#DIV/0!</v>
      </c>
      <c r="J184" s="55">
        <v>0</v>
      </c>
      <c r="K184" s="89">
        <v>0</v>
      </c>
      <c r="L184" s="56">
        <v>5</v>
      </c>
      <c r="M184" s="60">
        <v>0</v>
      </c>
      <c r="N184" s="61" t="e">
        <f t="shared" si="3"/>
        <v>#DIV/0!</v>
      </c>
      <c r="O184" s="62" t="e">
        <f t="shared" si="4"/>
        <v>#DIV/0!</v>
      </c>
      <c r="P184" s="61" t="e">
        <f t="shared" si="5"/>
        <v>#DIV/0!</v>
      </c>
      <c r="Q184" s="59" t="e">
        <f t="shared" si="6"/>
        <v>#DIV/0!</v>
      </c>
      <c r="R184" s="63">
        <f t="shared" si="53"/>
        <v>0</v>
      </c>
      <c r="S184" s="64">
        <f t="shared" si="8"/>
        <v>0</v>
      </c>
      <c r="T184" s="84"/>
      <c r="U184" s="84"/>
      <c r="V184" s="84"/>
      <c r="W184" s="85"/>
      <c r="X184" s="86"/>
      <c r="Y184" s="67"/>
      <c r="Z184" s="67"/>
    </row>
    <row r="185" spans="1:26" ht="14" outlineLevel="1" x14ac:dyDescent="0.2">
      <c r="A185" s="52"/>
      <c r="B185" s="53"/>
      <c r="C185" s="54" t="s">
        <v>117</v>
      </c>
      <c r="D185" s="87">
        <v>323.64</v>
      </c>
      <c r="E185" s="56">
        <v>9</v>
      </c>
      <c r="F185" s="56">
        <v>12</v>
      </c>
      <c r="G185" s="57">
        <f t="shared" si="0"/>
        <v>0.75</v>
      </c>
      <c r="H185" s="58">
        <f t="shared" si="1"/>
        <v>35.96</v>
      </c>
      <c r="I185" s="272">
        <f t="shared" si="2"/>
        <v>47.946666666666665</v>
      </c>
      <c r="J185" s="87">
        <v>121.98</v>
      </c>
      <c r="K185" s="89">
        <v>108</v>
      </c>
      <c r="L185" s="56">
        <v>1</v>
      </c>
      <c r="M185" s="88">
        <v>35.96</v>
      </c>
      <c r="N185" s="61">
        <f t="shared" si="3"/>
        <v>3.3921023359288096</v>
      </c>
      <c r="O185" s="62">
        <f t="shared" si="4"/>
        <v>0.29480242662731593</v>
      </c>
      <c r="P185" s="61">
        <f t="shared" si="5"/>
        <v>0.37690025954764556</v>
      </c>
      <c r="Q185" s="59">
        <f t="shared" si="6"/>
        <v>0.11111111111111112</v>
      </c>
      <c r="R185" s="63">
        <f t="shared" si="53"/>
        <v>287.68</v>
      </c>
      <c r="S185" s="64">
        <f t="shared" si="8"/>
        <v>121.98</v>
      </c>
      <c r="T185" s="65"/>
      <c r="U185" s="65"/>
      <c r="V185" s="65"/>
      <c r="W185" s="65"/>
      <c r="X185" s="66"/>
      <c r="Y185" s="67"/>
      <c r="Z185" s="67"/>
    </row>
    <row r="186" spans="1:26" ht="14" outlineLevel="1" x14ac:dyDescent="0.2">
      <c r="A186" s="52" t="str">
        <f t="shared" ref="A186:A187" si="54">IFERROR(IF(B186&gt;0,MONTH(B186)&amp;"-"&amp;YEAR(B186),B186),)</f>
        <v>11-2024</v>
      </c>
      <c r="B186" s="53">
        <v>45626</v>
      </c>
      <c r="C186" s="161" t="s">
        <v>39</v>
      </c>
      <c r="D186" s="87">
        <v>146.96</v>
      </c>
      <c r="E186" s="56">
        <v>1</v>
      </c>
      <c r="F186" s="56">
        <v>1</v>
      </c>
      <c r="G186" s="57">
        <f t="shared" si="0"/>
        <v>1</v>
      </c>
      <c r="H186" s="58">
        <f t="shared" si="1"/>
        <v>146.96</v>
      </c>
      <c r="I186" s="272">
        <f t="shared" si="2"/>
        <v>146.96</v>
      </c>
      <c r="J186" s="87">
        <v>4.17</v>
      </c>
      <c r="K186" s="89">
        <v>11</v>
      </c>
      <c r="L186" s="56">
        <v>1</v>
      </c>
      <c r="M186" s="88">
        <v>146.96</v>
      </c>
      <c r="N186" s="61">
        <f t="shared" si="3"/>
        <v>2.8375068045726728E-2</v>
      </c>
      <c r="O186" s="62">
        <f t="shared" si="4"/>
        <v>35.242206235011992</v>
      </c>
      <c r="P186" s="61">
        <f t="shared" si="5"/>
        <v>2.8375068045726728E-2</v>
      </c>
      <c r="Q186" s="59">
        <f t="shared" si="6"/>
        <v>1</v>
      </c>
      <c r="R186" s="63">
        <f t="shared" si="53"/>
        <v>0</v>
      </c>
      <c r="S186" s="64">
        <f t="shared" si="8"/>
        <v>4.17</v>
      </c>
      <c r="T186" s="65"/>
      <c r="U186" s="65"/>
      <c r="V186" s="65"/>
      <c r="W186" s="65"/>
      <c r="X186" s="66"/>
      <c r="Y186" s="67"/>
      <c r="Z186" s="67"/>
    </row>
    <row r="187" spans="1:26" ht="14" x14ac:dyDescent="0.2">
      <c r="A187" s="81">
        <f t="shared" si="54"/>
        <v>0</v>
      </c>
      <c r="B187" s="95" t="s">
        <v>128</v>
      </c>
      <c r="C187" s="134"/>
      <c r="D187" s="135">
        <f t="shared" ref="D187:F187" si="55">SUM(D170:D186)</f>
        <v>30685.38</v>
      </c>
      <c r="E187" s="136">
        <f t="shared" si="55"/>
        <v>187</v>
      </c>
      <c r="F187" s="136">
        <f t="shared" si="55"/>
        <v>197</v>
      </c>
      <c r="G187" s="137">
        <f t="shared" si="0"/>
        <v>0.949238578680203</v>
      </c>
      <c r="H187" s="138">
        <f t="shared" si="1"/>
        <v>164.09294117647059</v>
      </c>
      <c r="I187" s="359">
        <f t="shared" si="2"/>
        <v>172.86796476879522</v>
      </c>
      <c r="J187" s="360">
        <f t="shared" ref="J187:M187" si="56">SUM(J170:J186)</f>
        <v>1391.13</v>
      </c>
      <c r="K187" s="256">
        <f t="shared" si="56"/>
        <v>935</v>
      </c>
      <c r="L187" s="136">
        <f t="shared" si="56"/>
        <v>64</v>
      </c>
      <c r="M187" s="135">
        <f t="shared" si="56"/>
        <v>7869.4100000000008</v>
      </c>
      <c r="N187" s="258">
        <f t="shared" si="3"/>
        <v>0.17677691211920588</v>
      </c>
      <c r="O187" s="306">
        <f t="shared" si="4"/>
        <v>5.6568473111786819</v>
      </c>
      <c r="P187" s="258">
        <f t="shared" si="5"/>
        <v>4.533527041216371E-2</v>
      </c>
      <c r="Q187" s="139">
        <f t="shared" si="6"/>
        <v>0.25645470253260677</v>
      </c>
      <c r="R187" s="261">
        <f>SUM(R170:R186)</f>
        <v>22815.970000000008</v>
      </c>
      <c r="S187" s="307">
        <f t="shared" si="8"/>
        <v>21.736406250000002</v>
      </c>
      <c r="T187" s="145">
        <f t="shared" ref="T187:U187" si="57">IFERROR((D187-#REF!)/D187,)</f>
        <v>0</v>
      </c>
      <c r="U187" s="145">
        <f t="shared" si="57"/>
        <v>0</v>
      </c>
      <c r="V187" s="301">
        <f>IFERROR((D187-monthly_reporting_2021!D49)/D187, )</f>
        <v>1</v>
      </c>
      <c r="W187" s="302">
        <f>IFERROR((E187-monthly_reporting_2021!E49)/E187, )</f>
        <v>1</v>
      </c>
      <c r="X187" s="67"/>
      <c r="Y187" s="67"/>
      <c r="Z187" s="67"/>
    </row>
    <row r="188" spans="1:26" ht="14" outlineLevel="1" x14ac:dyDescent="0.2">
      <c r="A188" s="67"/>
      <c r="B188" s="53">
        <v>45627</v>
      </c>
      <c r="C188" s="54" t="s">
        <v>107</v>
      </c>
      <c r="D188" s="55">
        <v>7360.63</v>
      </c>
      <c r="E188" s="56">
        <v>25</v>
      </c>
      <c r="F188" s="56">
        <v>27</v>
      </c>
      <c r="G188" s="57">
        <f t="shared" si="0"/>
        <v>0.92592592592592593</v>
      </c>
      <c r="H188" s="58">
        <f t="shared" si="1"/>
        <v>294.42520000000002</v>
      </c>
      <c r="I188" s="272">
        <f t="shared" si="2"/>
        <v>317.97921600000001</v>
      </c>
      <c r="J188" s="55">
        <v>79.989999999999995</v>
      </c>
      <c r="K188" s="89">
        <v>26192</v>
      </c>
      <c r="L188" s="56">
        <v>5</v>
      </c>
      <c r="M188" s="60">
        <v>1230.03</v>
      </c>
      <c r="N188" s="61">
        <f t="shared" si="3"/>
        <v>6.5030934204856783E-2</v>
      </c>
      <c r="O188" s="62">
        <f t="shared" si="4"/>
        <v>15.377297162145268</v>
      </c>
      <c r="P188" s="61">
        <f t="shared" si="5"/>
        <v>1.0867276306511806E-2</v>
      </c>
      <c r="Q188" s="59">
        <f t="shared" si="6"/>
        <v>0.1671093371083725</v>
      </c>
      <c r="R188" s="63">
        <f t="shared" ref="R188:R204" si="58">D188-M188</f>
        <v>6130.6</v>
      </c>
      <c r="S188" s="64">
        <f t="shared" si="8"/>
        <v>15.997999999999999</v>
      </c>
      <c r="T188" s="65"/>
      <c r="U188" s="65"/>
      <c r="V188" s="65"/>
      <c r="W188" s="65"/>
      <c r="X188" s="66"/>
      <c r="Y188" s="67"/>
      <c r="Z188" s="67"/>
    </row>
    <row r="189" spans="1:26" ht="14" outlineLevel="1" x14ac:dyDescent="0.2">
      <c r="A189" s="67"/>
      <c r="B189" s="68"/>
      <c r="C189" s="54" t="s">
        <v>108</v>
      </c>
      <c r="D189" s="69">
        <v>17172.03</v>
      </c>
      <c r="E189" s="56">
        <v>61</v>
      </c>
      <c r="F189" s="56">
        <v>72</v>
      </c>
      <c r="G189" s="57">
        <f t="shared" si="0"/>
        <v>0.84722222222222221</v>
      </c>
      <c r="H189" s="58">
        <f t="shared" si="1"/>
        <v>281.50868852459013</v>
      </c>
      <c r="I189" s="272">
        <f t="shared" si="2"/>
        <v>332.27255038968013</v>
      </c>
      <c r="J189" s="69">
        <v>111.67</v>
      </c>
      <c r="K189" s="89">
        <v>16225</v>
      </c>
      <c r="L189" s="56">
        <v>13</v>
      </c>
      <c r="M189" s="70">
        <v>2490.16</v>
      </c>
      <c r="N189" s="61">
        <f t="shared" si="3"/>
        <v>4.4844507983422759E-2</v>
      </c>
      <c r="O189" s="62">
        <f t="shared" si="4"/>
        <v>22.299274648517954</v>
      </c>
      <c r="P189" s="61">
        <f t="shared" si="5"/>
        <v>6.5030168244523219E-3</v>
      </c>
      <c r="Q189" s="59">
        <f t="shared" si="6"/>
        <v>0.14501255821239539</v>
      </c>
      <c r="R189" s="71">
        <f t="shared" si="58"/>
        <v>14681.869999999999</v>
      </c>
      <c r="S189" s="64">
        <f t="shared" si="8"/>
        <v>8.59</v>
      </c>
      <c r="T189" s="65"/>
      <c r="U189" s="65"/>
      <c r="V189" s="65"/>
      <c r="W189" s="65"/>
      <c r="X189" s="66"/>
      <c r="Y189" s="67"/>
      <c r="Z189" s="67"/>
    </row>
    <row r="190" spans="1:26" ht="14" outlineLevel="1" x14ac:dyDescent="0.2">
      <c r="A190" s="67"/>
      <c r="B190" s="68"/>
      <c r="C190" s="54" t="s">
        <v>109</v>
      </c>
      <c r="D190" s="93">
        <v>-69.95</v>
      </c>
      <c r="E190" s="56">
        <v>-1</v>
      </c>
      <c r="F190" s="56">
        <v>0</v>
      </c>
      <c r="G190" s="57" t="e">
        <f t="shared" si="0"/>
        <v>#DIV/0!</v>
      </c>
      <c r="H190" s="58">
        <f t="shared" si="1"/>
        <v>69.95</v>
      </c>
      <c r="I190" s="272" t="e">
        <f t="shared" si="2"/>
        <v>#DIV/0!</v>
      </c>
      <c r="J190" s="93">
        <v>0</v>
      </c>
      <c r="K190" s="89">
        <v>0</v>
      </c>
      <c r="L190" s="56">
        <v>0</v>
      </c>
      <c r="M190" s="94">
        <v>0</v>
      </c>
      <c r="N190" s="61" t="e">
        <f t="shared" si="3"/>
        <v>#DIV/0!</v>
      </c>
      <c r="O190" s="62" t="e">
        <f t="shared" si="4"/>
        <v>#DIV/0!</v>
      </c>
      <c r="P190" s="61">
        <f t="shared" si="5"/>
        <v>0</v>
      </c>
      <c r="Q190" s="59">
        <f t="shared" si="6"/>
        <v>0</v>
      </c>
      <c r="R190" s="361">
        <f t="shared" si="58"/>
        <v>-69.95</v>
      </c>
      <c r="S190" s="64" t="e">
        <f t="shared" si="8"/>
        <v>#DIV/0!</v>
      </c>
      <c r="T190" s="65"/>
      <c r="U190" s="65"/>
      <c r="V190" s="65"/>
      <c r="W190" s="65"/>
      <c r="X190" s="66"/>
      <c r="Y190" s="67"/>
      <c r="Z190" s="67"/>
    </row>
    <row r="191" spans="1:26" ht="14" outlineLevel="1" x14ac:dyDescent="0.2">
      <c r="A191" s="67"/>
      <c r="B191" s="68"/>
      <c r="C191" s="54" t="s">
        <v>33</v>
      </c>
      <c r="D191" s="93">
        <v>479.6</v>
      </c>
      <c r="E191" s="56">
        <v>8</v>
      </c>
      <c r="F191" s="56">
        <v>6</v>
      </c>
      <c r="G191" s="57">
        <f t="shared" si="0"/>
        <v>1.3333333333333333</v>
      </c>
      <c r="H191" s="58">
        <f t="shared" si="1"/>
        <v>59.95</v>
      </c>
      <c r="I191" s="272">
        <f t="shared" si="2"/>
        <v>44.962500000000006</v>
      </c>
      <c r="J191" s="93">
        <v>88.11</v>
      </c>
      <c r="K191" s="89">
        <v>7703</v>
      </c>
      <c r="L191" s="56">
        <v>4</v>
      </c>
      <c r="M191" s="94">
        <v>239.8</v>
      </c>
      <c r="N191" s="61">
        <f t="shared" si="3"/>
        <v>0.36743119266055047</v>
      </c>
      <c r="O191" s="62">
        <f t="shared" si="4"/>
        <v>2.7215980024968789</v>
      </c>
      <c r="P191" s="61">
        <f t="shared" si="5"/>
        <v>0.18371559633027523</v>
      </c>
      <c r="Q191" s="59">
        <f t="shared" si="6"/>
        <v>0.5</v>
      </c>
      <c r="R191" s="361">
        <f t="shared" si="58"/>
        <v>239.8</v>
      </c>
      <c r="S191" s="64">
        <f t="shared" si="8"/>
        <v>22.0275</v>
      </c>
      <c r="T191" s="65"/>
      <c r="U191" s="65"/>
      <c r="V191" s="65"/>
      <c r="W191" s="65"/>
      <c r="X191" s="66"/>
      <c r="Y191" s="67"/>
      <c r="Z191" s="67"/>
    </row>
    <row r="192" spans="1:26" ht="14" outlineLevel="1" x14ac:dyDescent="0.2">
      <c r="A192" s="67"/>
      <c r="B192" s="68"/>
      <c r="C192" s="54" t="s">
        <v>37</v>
      </c>
      <c r="D192" s="344">
        <v>0</v>
      </c>
      <c r="E192" s="56">
        <v>0</v>
      </c>
      <c r="F192" s="56">
        <v>0</v>
      </c>
      <c r="G192" s="57" t="e">
        <f t="shared" si="0"/>
        <v>#DIV/0!</v>
      </c>
      <c r="H192" s="58" t="e">
        <f t="shared" si="1"/>
        <v>#DIV/0!</v>
      </c>
      <c r="I192" s="272" t="e">
        <f t="shared" si="2"/>
        <v>#DIV/0!</v>
      </c>
      <c r="J192" s="344">
        <v>0</v>
      </c>
      <c r="K192" s="89">
        <v>0</v>
      </c>
      <c r="L192" s="56">
        <v>0</v>
      </c>
      <c r="M192" s="344">
        <v>0</v>
      </c>
      <c r="N192" s="61" t="e">
        <f t="shared" si="3"/>
        <v>#DIV/0!</v>
      </c>
      <c r="O192" s="62" t="e">
        <f t="shared" si="4"/>
        <v>#DIV/0!</v>
      </c>
      <c r="P192" s="61" t="e">
        <f t="shared" si="5"/>
        <v>#DIV/0!</v>
      </c>
      <c r="Q192" s="59" t="e">
        <f t="shared" si="6"/>
        <v>#DIV/0!</v>
      </c>
      <c r="R192" s="361">
        <f t="shared" si="58"/>
        <v>0</v>
      </c>
      <c r="S192" s="64" t="e">
        <f t="shared" si="8"/>
        <v>#DIV/0!</v>
      </c>
      <c r="T192" s="65"/>
      <c r="U192" s="65"/>
      <c r="V192" s="65"/>
      <c r="W192" s="65"/>
      <c r="X192" s="66"/>
      <c r="Y192" s="67"/>
      <c r="Z192" s="67"/>
    </row>
    <row r="193" spans="1:26" ht="14" outlineLevel="1" x14ac:dyDescent="0.2">
      <c r="A193" s="67"/>
      <c r="B193" s="68"/>
      <c r="C193" s="54" t="s">
        <v>110</v>
      </c>
      <c r="D193" s="362">
        <v>59.99</v>
      </c>
      <c r="E193" s="56">
        <v>1</v>
      </c>
      <c r="F193" s="56">
        <v>1</v>
      </c>
      <c r="G193" s="57">
        <f t="shared" si="0"/>
        <v>1</v>
      </c>
      <c r="H193" s="58">
        <f t="shared" si="1"/>
        <v>59.99</v>
      </c>
      <c r="I193" s="272">
        <f t="shared" si="2"/>
        <v>59.99</v>
      </c>
      <c r="J193" s="362">
        <v>36.18</v>
      </c>
      <c r="K193" s="89">
        <v>10669</v>
      </c>
      <c r="L193" s="56">
        <v>0</v>
      </c>
      <c r="M193" s="363">
        <v>0</v>
      </c>
      <c r="N193" s="61" t="e">
        <f t="shared" si="3"/>
        <v>#DIV/0!</v>
      </c>
      <c r="O193" s="62">
        <f t="shared" si="4"/>
        <v>0</v>
      </c>
      <c r="P193" s="61">
        <f t="shared" si="5"/>
        <v>0.60310051675279208</v>
      </c>
      <c r="Q193" s="59">
        <f t="shared" si="6"/>
        <v>0</v>
      </c>
      <c r="R193" s="364">
        <f t="shared" si="58"/>
        <v>59.99</v>
      </c>
      <c r="S193" s="64" t="e">
        <f t="shared" si="8"/>
        <v>#DIV/0!</v>
      </c>
      <c r="T193" s="65"/>
      <c r="U193" s="65"/>
      <c r="V193" s="65"/>
      <c r="W193" s="65"/>
      <c r="X193" s="66"/>
      <c r="Y193" s="67"/>
      <c r="Z193" s="67"/>
    </row>
    <row r="194" spans="1:26" ht="14" outlineLevel="1" x14ac:dyDescent="0.2">
      <c r="A194" s="67"/>
      <c r="B194" s="68"/>
      <c r="C194" s="54" t="s">
        <v>35</v>
      </c>
      <c r="D194" s="93">
        <v>474.88</v>
      </c>
      <c r="E194" s="56">
        <v>8</v>
      </c>
      <c r="F194" s="56">
        <v>8</v>
      </c>
      <c r="G194" s="57">
        <f t="shared" si="0"/>
        <v>1</v>
      </c>
      <c r="H194" s="58">
        <f t="shared" si="1"/>
        <v>59.36</v>
      </c>
      <c r="I194" s="272">
        <f t="shared" si="2"/>
        <v>59.36</v>
      </c>
      <c r="J194" s="93">
        <v>108.74</v>
      </c>
      <c r="K194" s="89">
        <v>3994</v>
      </c>
      <c r="L194" s="56">
        <v>0</v>
      </c>
      <c r="M194" s="94">
        <v>0</v>
      </c>
      <c r="N194" s="61" t="e">
        <f t="shared" si="3"/>
        <v>#DIV/0!</v>
      </c>
      <c r="O194" s="62">
        <f t="shared" si="4"/>
        <v>0</v>
      </c>
      <c r="P194" s="61">
        <f t="shared" si="5"/>
        <v>0.22898416442048516</v>
      </c>
      <c r="Q194" s="59">
        <f t="shared" si="6"/>
        <v>0</v>
      </c>
      <c r="R194" s="361">
        <f t="shared" si="58"/>
        <v>474.88</v>
      </c>
      <c r="S194" s="64" t="e">
        <f t="shared" si="8"/>
        <v>#DIV/0!</v>
      </c>
      <c r="T194" s="65"/>
      <c r="U194" s="65"/>
      <c r="V194" s="65"/>
      <c r="W194" s="65"/>
      <c r="X194" s="66"/>
      <c r="Y194" s="67"/>
      <c r="Z194" s="67"/>
    </row>
    <row r="195" spans="1:26" ht="14" outlineLevel="1" x14ac:dyDescent="0.2">
      <c r="A195" s="67"/>
      <c r="B195" s="53" t="s">
        <v>111</v>
      </c>
      <c r="C195" s="54" t="s">
        <v>112</v>
      </c>
      <c r="D195" s="365">
        <v>1623.45</v>
      </c>
      <c r="E195" s="56">
        <v>23</v>
      </c>
      <c r="F195" s="56">
        <v>29</v>
      </c>
      <c r="G195" s="57">
        <f t="shared" si="0"/>
        <v>0.7931034482758621</v>
      </c>
      <c r="H195" s="58">
        <f t="shared" si="1"/>
        <v>70.584782608695647</v>
      </c>
      <c r="I195" s="272">
        <f t="shared" si="2"/>
        <v>88.998204158790159</v>
      </c>
      <c r="J195" s="365">
        <v>254.35</v>
      </c>
      <c r="K195" s="89">
        <v>21511</v>
      </c>
      <c r="L195" s="56">
        <v>2</v>
      </c>
      <c r="M195" s="366">
        <v>43.12</v>
      </c>
      <c r="N195" s="61">
        <f t="shared" si="3"/>
        <v>5.8986549165120596</v>
      </c>
      <c r="O195" s="62">
        <f t="shared" si="4"/>
        <v>0.16953017495576961</v>
      </c>
      <c r="P195" s="61">
        <f t="shared" si="5"/>
        <v>0.15667251840216823</v>
      </c>
      <c r="Q195" s="59">
        <f t="shared" si="6"/>
        <v>2.6560719455480612E-2</v>
      </c>
      <c r="R195" s="367">
        <f t="shared" si="58"/>
        <v>1580.3300000000002</v>
      </c>
      <c r="S195" s="64">
        <f t="shared" si="8"/>
        <v>127.175</v>
      </c>
      <c r="T195" s="65"/>
      <c r="U195" s="65"/>
      <c r="V195" s="65"/>
      <c r="W195" s="65"/>
      <c r="X195" s="66"/>
      <c r="Y195" s="67"/>
      <c r="Z195" s="67"/>
    </row>
    <row r="196" spans="1:26" ht="14" outlineLevel="1" x14ac:dyDescent="0.2">
      <c r="A196" s="67"/>
      <c r="B196" s="68"/>
      <c r="C196" s="54" t="s">
        <v>113</v>
      </c>
      <c r="D196" s="368">
        <v>284.83</v>
      </c>
      <c r="E196" s="56">
        <v>5</v>
      </c>
      <c r="F196" s="56">
        <v>5</v>
      </c>
      <c r="G196" s="57">
        <f t="shared" si="0"/>
        <v>1</v>
      </c>
      <c r="H196" s="58">
        <f t="shared" si="1"/>
        <v>56.965999999999994</v>
      </c>
      <c r="I196" s="272">
        <f t="shared" si="2"/>
        <v>56.965999999999994</v>
      </c>
      <c r="J196" s="368">
        <v>102.1</v>
      </c>
      <c r="K196" s="89">
        <v>143493</v>
      </c>
      <c r="L196" s="56">
        <v>0</v>
      </c>
      <c r="M196" s="369">
        <v>0</v>
      </c>
      <c r="N196" s="61" t="e">
        <f t="shared" si="3"/>
        <v>#DIV/0!</v>
      </c>
      <c r="O196" s="62">
        <f t="shared" si="4"/>
        <v>0</v>
      </c>
      <c r="P196" s="61">
        <f t="shared" si="5"/>
        <v>0.35845943194186003</v>
      </c>
      <c r="Q196" s="59">
        <f t="shared" si="6"/>
        <v>0</v>
      </c>
      <c r="R196" s="370">
        <f t="shared" si="58"/>
        <v>284.83</v>
      </c>
      <c r="S196" s="64" t="e">
        <f t="shared" si="8"/>
        <v>#DIV/0!</v>
      </c>
      <c r="T196" s="65"/>
      <c r="U196" s="65"/>
      <c r="V196" s="65"/>
      <c r="W196" s="65"/>
      <c r="X196" s="66"/>
      <c r="Y196" s="67"/>
      <c r="Z196" s="67"/>
    </row>
    <row r="197" spans="1:26" ht="14" outlineLevel="1" x14ac:dyDescent="0.2">
      <c r="A197" s="67"/>
      <c r="B197" s="68"/>
      <c r="C197" s="54" t="s">
        <v>38</v>
      </c>
      <c r="D197" s="371">
        <v>0</v>
      </c>
      <c r="E197" s="56">
        <v>0</v>
      </c>
      <c r="F197" s="56">
        <v>0</v>
      </c>
      <c r="G197" s="57" t="e">
        <f t="shared" si="0"/>
        <v>#DIV/0!</v>
      </c>
      <c r="H197" s="58" t="e">
        <f t="shared" si="1"/>
        <v>#DIV/0!</v>
      </c>
      <c r="I197" s="272" t="e">
        <f t="shared" si="2"/>
        <v>#DIV/0!</v>
      </c>
      <c r="J197" s="371">
        <v>0</v>
      </c>
      <c r="K197" s="89">
        <v>0</v>
      </c>
      <c r="L197" s="56">
        <v>0</v>
      </c>
      <c r="M197" s="372">
        <v>0</v>
      </c>
      <c r="N197" s="61" t="e">
        <f t="shared" si="3"/>
        <v>#DIV/0!</v>
      </c>
      <c r="O197" s="62" t="e">
        <f t="shared" si="4"/>
        <v>#DIV/0!</v>
      </c>
      <c r="P197" s="61" t="e">
        <f t="shared" si="5"/>
        <v>#DIV/0!</v>
      </c>
      <c r="Q197" s="59" t="e">
        <f t="shared" si="6"/>
        <v>#DIV/0!</v>
      </c>
      <c r="R197" s="373">
        <f t="shared" si="58"/>
        <v>0</v>
      </c>
      <c r="S197" s="64" t="e">
        <f t="shared" si="8"/>
        <v>#DIV/0!</v>
      </c>
      <c r="T197" s="65"/>
      <c r="U197" s="65"/>
      <c r="V197" s="65"/>
      <c r="W197" s="65"/>
      <c r="X197" s="66"/>
      <c r="Y197" s="67"/>
      <c r="Z197" s="67"/>
    </row>
    <row r="198" spans="1:26" ht="14" outlineLevel="1" x14ac:dyDescent="0.2">
      <c r="A198" s="67"/>
      <c r="B198" s="68"/>
      <c r="C198" s="54" t="s">
        <v>36</v>
      </c>
      <c r="D198" s="72">
        <v>1560.55</v>
      </c>
      <c r="E198" s="56">
        <v>23</v>
      </c>
      <c r="F198" s="56">
        <v>19</v>
      </c>
      <c r="G198" s="57">
        <f t="shared" si="0"/>
        <v>1.2105263157894737</v>
      </c>
      <c r="H198" s="58">
        <f t="shared" si="1"/>
        <v>67.849999999999994</v>
      </c>
      <c r="I198" s="272">
        <f t="shared" si="2"/>
        <v>56.05</v>
      </c>
      <c r="J198" s="72">
        <v>59.72</v>
      </c>
      <c r="K198" s="89">
        <v>12017</v>
      </c>
      <c r="L198" s="56">
        <v>9</v>
      </c>
      <c r="M198" s="73">
        <v>1025.0999999999999</v>
      </c>
      <c r="N198" s="61">
        <f t="shared" si="3"/>
        <v>5.8257730953077749E-2</v>
      </c>
      <c r="O198" s="62">
        <f t="shared" si="4"/>
        <v>17.165103817816476</v>
      </c>
      <c r="P198" s="61">
        <f t="shared" si="5"/>
        <v>3.826855916183397E-2</v>
      </c>
      <c r="Q198" s="59">
        <f t="shared" si="6"/>
        <v>0.65688379097113192</v>
      </c>
      <c r="R198" s="74">
        <f t="shared" si="58"/>
        <v>535.45000000000005</v>
      </c>
      <c r="S198" s="64">
        <f t="shared" si="8"/>
        <v>6.6355555555555554</v>
      </c>
      <c r="T198" s="65"/>
      <c r="U198" s="65"/>
      <c r="V198" s="65"/>
      <c r="W198" s="65"/>
      <c r="X198" s="66"/>
      <c r="Y198" s="67"/>
      <c r="Z198" s="67"/>
    </row>
    <row r="199" spans="1:26" ht="14" outlineLevel="1" x14ac:dyDescent="0.2">
      <c r="A199" s="67"/>
      <c r="B199" s="68"/>
      <c r="C199" s="54" t="s">
        <v>114</v>
      </c>
      <c r="D199" s="93">
        <v>-0.01</v>
      </c>
      <c r="E199" s="56">
        <v>-1</v>
      </c>
      <c r="F199" s="56">
        <v>2</v>
      </c>
      <c r="G199" s="57">
        <f t="shared" si="0"/>
        <v>-0.5</v>
      </c>
      <c r="H199" s="58">
        <f t="shared" si="1"/>
        <v>0.01</v>
      </c>
      <c r="I199" s="272">
        <f t="shared" si="2"/>
        <v>-0.02</v>
      </c>
      <c r="J199" s="93">
        <v>13.12</v>
      </c>
      <c r="K199" s="89">
        <v>12415</v>
      </c>
      <c r="L199" s="56">
        <v>2</v>
      </c>
      <c r="M199" s="94">
        <v>119.93</v>
      </c>
      <c r="N199" s="61">
        <f t="shared" si="3"/>
        <v>0.10939714833652962</v>
      </c>
      <c r="O199" s="62">
        <f t="shared" si="4"/>
        <v>9.141006097560977</v>
      </c>
      <c r="P199" s="61">
        <f t="shared" si="5"/>
        <v>-1312</v>
      </c>
      <c r="Q199" s="59">
        <f t="shared" si="6"/>
        <v>-11993</v>
      </c>
      <c r="R199" s="361">
        <f t="shared" si="58"/>
        <v>-119.94000000000001</v>
      </c>
      <c r="S199" s="64">
        <f t="shared" si="8"/>
        <v>6.56</v>
      </c>
      <c r="T199" s="65"/>
      <c r="U199" s="65"/>
      <c r="V199" s="65"/>
      <c r="W199" s="65"/>
      <c r="X199" s="66"/>
      <c r="Y199" s="67"/>
      <c r="Z199" s="67"/>
    </row>
    <row r="200" spans="1:26" ht="14" outlineLevel="1" x14ac:dyDescent="0.2">
      <c r="A200" s="67"/>
      <c r="B200" s="68"/>
      <c r="C200" s="54" t="s">
        <v>115</v>
      </c>
      <c r="D200" s="75">
        <v>1823.99</v>
      </c>
      <c r="E200" s="56">
        <v>11</v>
      </c>
      <c r="F200" s="56">
        <v>12</v>
      </c>
      <c r="G200" s="57">
        <f t="shared" si="0"/>
        <v>0.91666666666666663</v>
      </c>
      <c r="H200" s="58">
        <f t="shared" si="1"/>
        <v>165.81727272727272</v>
      </c>
      <c r="I200" s="272">
        <f t="shared" si="2"/>
        <v>180.89157024793388</v>
      </c>
      <c r="J200" s="75">
        <v>30.37</v>
      </c>
      <c r="K200" s="89">
        <v>29346</v>
      </c>
      <c r="L200" s="56">
        <v>6</v>
      </c>
      <c r="M200" s="76">
        <v>975</v>
      </c>
      <c r="N200" s="61">
        <f t="shared" si="3"/>
        <v>3.1148717948717951E-2</v>
      </c>
      <c r="O200" s="62">
        <f t="shared" si="4"/>
        <v>32.104050049390843</v>
      </c>
      <c r="P200" s="61">
        <f t="shared" si="5"/>
        <v>1.6650310582843109E-2</v>
      </c>
      <c r="Q200" s="59">
        <f t="shared" si="6"/>
        <v>0.53454240428949718</v>
      </c>
      <c r="R200" s="77">
        <f t="shared" si="58"/>
        <v>848.99</v>
      </c>
      <c r="S200" s="64">
        <f t="shared" si="8"/>
        <v>5.0616666666666665</v>
      </c>
      <c r="T200" s="65"/>
      <c r="U200" s="65"/>
      <c r="V200" s="65"/>
      <c r="W200" s="65"/>
      <c r="X200" s="66"/>
      <c r="Y200" s="67"/>
      <c r="Z200" s="67"/>
    </row>
    <row r="201" spans="1:26" ht="14" outlineLevel="1" x14ac:dyDescent="0.2">
      <c r="A201" s="67"/>
      <c r="B201" s="68"/>
      <c r="C201" s="54" t="s">
        <v>45</v>
      </c>
      <c r="D201" s="78">
        <v>60.65</v>
      </c>
      <c r="E201" s="56">
        <v>1</v>
      </c>
      <c r="F201" s="56">
        <v>1</v>
      </c>
      <c r="G201" s="57">
        <f t="shared" si="0"/>
        <v>1</v>
      </c>
      <c r="H201" s="58">
        <f t="shared" si="1"/>
        <v>60.65</v>
      </c>
      <c r="I201" s="272">
        <f t="shared" si="2"/>
        <v>60.65</v>
      </c>
      <c r="J201" s="78">
        <v>4.58</v>
      </c>
      <c r="K201" s="89">
        <v>1112</v>
      </c>
      <c r="L201" s="56">
        <v>0</v>
      </c>
      <c r="M201" s="79">
        <v>0</v>
      </c>
      <c r="N201" s="61" t="e">
        <f t="shared" si="3"/>
        <v>#DIV/0!</v>
      </c>
      <c r="O201" s="62">
        <f t="shared" si="4"/>
        <v>0</v>
      </c>
      <c r="P201" s="61">
        <f t="shared" si="5"/>
        <v>7.5515251442704046E-2</v>
      </c>
      <c r="Q201" s="59">
        <f t="shared" si="6"/>
        <v>0</v>
      </c>
      <c r="R201" s="80">
        <f t="shared" si="58"/>
        <v>60.65</v>
      </c>
      <c r="S201" s="64" t="e">
        <f t="shared" si="8"/>
        <v>#DIV/0!</v>
      </c>
      <c r="T201" s="65"/>
      <c r="U201" s="65"/>
      <c r="V201" s="65"/>
      <c r="W201" s="65"/>
      <c r="X201" s="66"/>
      <c r="Y201" s="67"/>
      <c r="Z201" s="67"/>
    </row>
    <row r="202" spans="1:26" ht="14" outlineLevel="1" x14ac:dyDescent="0.2">
      <c r="A202" s="81"/>
      <c r="B202" s="68"/>
      <c r="C202" s="83" t="s">
        <v>116</v>
      </c>
      <c r="D202" s="55">
        <v>39.9</v>
      </c>
      <c r="E202" s="56">
        <v>2</v>
      </c>
      <c r="F202" s="56">
        <v>2</v>
      </c>
      <c r="G202" s="57">
        <f t="shared" si="0"/>
        <v>1</v>
      </c>
      <c r="H202" s="58">
        <f t="shared" si="1"/>
        <v>19.95</v>
      </c>
      <c r="I202" s="272">
        <f t="shared" si="2"/>
        <v>19.95</v>
      </c>
      <c r="J202" s="55">
        <v>0</v>
      </c>
      <c r="K202" s="89">
        <v>0</v>
      </c>
      <c r="L202" s="56">
        <v>0</v>
      </c>
      <c r="M202" s="60">
        <v>0</v>
      </c>
      <c r="N202" s="61" t="e">
        <f t="shared" si="3"/>
        <v>#DIV/0!</v>
      </c>
      <c r="O202" s="62" t="e">
        <f t="shared" si="4"/>
        <v>#DIV/0!</v>
      </c>
      <c r="P202" s="61">
        <f t="shared" si="5"/>
        <v>0</v>
      </c>
      <c r="Q202" s="59">
        <f t="shared" si="6"/>
        <v>0</v>
      </c>
      <c r="R202" s="63">
        <f t="shared" si="58"/>
        <v>39.9</v>
      </c>
      <c r="S202" s="64" t="e">
        <f t="shared" si="8"/>
        <v>#DIV/0!</v>
      </c>
      <c r="T202" s="84"/>
      <c r="U202" s="84"/>
      <c r="V202" s="84"/>
      <c r="W202" s="85"/>
      <c r="X202" s="86"/>
      <c r="Y202" s="67"/>
      <c r="Z202" s="67"/>
    </row>
    <row r="203" spans="1:26" ht="14" outlineLevel="1" x14ac:dyDescent="0.2">
      <c r="A203" s="52"/>
      <c r="B203" s="53"/>
      <c r="C203" s="54" t="s">
        <v>117</v>
      </c>
      <c r="D203" s="87">
        <v>970.92</v>
      </c>
      <c r="E203" s="56">
        <v>27</v>
      </c>
      <c r="F203" s="56">
        <v>24</v>
      </c>
      <c r="G203" s="57">
        <f t="shared" si="0"/>
        <v>1.125</v>
      </c>
      <c r="H203" s="58">
        <f t="shared" si="1"/>
        <v>35.96</v>
      </c>
      <c r="I203" s="272">
        <f t="shared" si="2"/>
        <v>31.964444444444446</v>
      </c>
      <c r="J203" s="87">
        <v>141.19</v>
      </c>
      <c r="K203" s="89">
        <v>36774</v>
      </c>
      <c r="L203" s="56">
        <v>14</v>
      </c>
      <c r="M203" s="88">
        <v>359.6</v>
      </c>
      <c r="N203" s="61">
        <f t="shared" si="3"/>
        <v>0.39263070077864293</v>
      </c>
      <c r="O203" s="62">
        <f t="shared" si="4"/>
        <v>2.5469225865854526</v>
      </c>
      <c r="P203" s="61">
        <f t="shared" si="5"/>
        <v>0.14541877806616405</v>
      </c>
      <c r="Q203" s="59">
        <f t="shared" si="6"/>
        <v>0.37037037037037041</v>
      </c>
      <c r="R203" s="63">
        <f t="shared" si="58"/>
        <v>611.31999999999994</v>
      </c>
      <c r="S203" s="64">
        <f t="shared" si="8"/>
        <v>10.084999999999999</v>
      </c>
      <c r="T203" s="65"/>
      <c r="U203" s="65"/>
      <c r="V203" s="65"/>
      <c r="W203" s="65"/>
      <c r="X203" s="66"/>
      <c r="Y203" s="67"/>
      <c r="Z203" s="67"/>
    </row>
    <row r="204" spans="1:26" ht="14" outlineLevel="1" x14ac:dyDescent="0.2">
      <c r="A204" s="52" t="str">
        <f t="shared" ref="A204:A205" si="59">IFERROR(IF(B204&gt;0,MONTH(B204)&amp;"-"&amp;YEAR(B204),B204),)</f>
        <v>12-2024</v>
      </c>
      <c r="B204" s="53">
        <v>45633</v>
      </c>
      <c r="C204" s="161" t="s">
        <v>39</v>
      </c>
      <c r="D204" s="87">
        <v>0</v>
      </c>
      <c r="E204" s="56">
        <v>0</v>
      </c>
      <c r="F204" s="56">
        <v>0</v>
      </c>
      <c r="G204" s="57" t="e">
        <f t="shared" si="0"/>
        <v>#DIV/0!</v>
      </c>
      <c r="H204" s="58" t="e">
        <f t="shared" si="1"/>
        <v>#DIV/0!</v>
      </c>
      <c r="I204" s="272" t="e">
        <f t="shared" si="2"/>
        <v>#DIV/0!</v>
      </c>
      <c r="J204" s="87">
        <v>0.8</v>
      </c>
      <c r="K204" s="89">
        <v>13918</v>
      </c>
      <c r="L204" s="56">
        <v>0</v>
      </c>
      <c r="M204" s="88">
        <v>0</v>
      </c>
      <c r="N204" s="61" t="e">
        <f t="shared" si="3"/>
        <v>#DIV/0!</v>
      </c>
      <c r="O204" s="62">
        <f t="shared" si="4"/>
        <v>0</v>
      </c>
      <c r="P204" s="61" t="e">
        <f t="shared" si="5"/>
        <v>#DIV/0!</v>
      </c>
      <c r="Q204" s="59" t="e">
        <f t="shared" si="6"/>
        <v>#DIV/0!</v>
      </c>
      <c r="R204" s="63">
        <f t="shared" si="58"/>
        <v>0</v>
      </c>
      <c r="S204" s="64" t="e">
        <f t="shared" si="8"/>
        <v>#DIV/0!</v>
      </c>
      <c r="T204" s="65"/>
      <c r="U204" s="65"/>
      <c r="V204" s="65"/>
      <c r="W204" s="65"/>
      <c r="X204" s="66"/>
      <c r="Y204" s="67"/>
      <c r="Z204" s="67"/>
    </row>
    <row r="205" spans="1:26" ht="14" x14ac:dyDescent="0.2">
      <c r="A205" s="81">
        <f t="shared" si="59"/>
        <v>0</v>
      </c>
      <c r="B205" s="95" t="s">
        <v>129</v>
      </c>
      <c r="C205" s="134"/>
      <c r="D205" s="135">
        <f t="shared" ref="D205:F205" si="60">SUM(D188:D204)</f>
        <v>31841.460000000006</v>
      </c>
      <c r="E205" s="136">
        <f t="shared" si="60"/>
        <v>193</v>
      </c>
      <c r="F205" s="136">
        <f t="shared" si="60"/>
        <v>208</v>
      </c>
      <c r="G205" s="137">
        <f t="shared" si="0"/>
        <v>0.92788461538461542</v>
      </c>
      <c r="H205" s="138">
        <f t="shared" si="1"/>
        <v>164.9816580310881</v>
      </c>
      <c r="I205" s="359">
        <f t="shared" si="2"/>
        <v>177.80406668635402</v>
      </c>
      <c r="J205" s="360">
        <f t="shared" ref="J205:M205" si="61">SUM(J188:J204)</f>
        <v>1030.92</v>
      </c>
      <c r="K205" s="256">
        <f t="shared" si="61"/>
        <v>335369</v>
      </c>
      <c r="L205" s="136">
        <f t="shared" si="61"/>
        <v>55</v>
      </c>
      <c r="M205" s="135">
        <f t="shared" si="61"/>
        <v>6482.74</v>
      </c>
      <c r="N205" s="258">
        <f t="shared" si="3"/>
        <v>0.15902535039196392</v>
      </c>
      <c r="O205" s="306">
        <f t="shared" si="4"/>
        <v>6.2883055911224917</v>
      </c>
      <c r="P205" s="258">
        <f t="shared" si="5"/>
        <v>3.2376656095543355E-2</v>
      </c>
      <c r="Q205" s="139">
        <f t="shared" si="6"/>
        <v>0.20359430754745539</v>
      </c>
      <c r="R205" s="261">
        <f>SUM(R188:R204)</f>
        <v>25358.720000000012</v>
      </c>
      <c r="S205" s="307">
        <f t="shared" si="8"/>
        <v>18.744</v>
      </c>
      <c r="T205" s="145">
        <f t="shared" ref="T205:U205" si="62">IFERROR((D205-#REF!)/D205,)</f>
        <v>0</v>
      </c>
      <c r="U205" s="145">
        <f t="shared" si="62"/>
        <v>0</v>
      </c>
      <c r="V205" s="301">
        <f>IFERROR((D205-monthly_reporting_2021!D49)/D205, )</f>
        <v>1</v>
      </c>
      <c r="W205" s="302">
        <f>IFERROR((E205-monthly_reporting_2021!E49)/E205, )</f>
        <v>1</v>
      </c>
      <c r="X205" s="67"/>
      <c r="Y205" s="67"/>
      <c r="Z205" s="67"/>
    </row>
    <row r="206" spans="1:26" ht="14" outlineLevel="1" x14ac:dyDescent="0.2">
      <c r="A206" s="67"/>
      <c r="B206" s="53">
        <v>45634</v>
      </c>
      <c r="C206" s="54" t="s">
        <v>107</v>
      </c>
      <c r="D206" s="55">
        <v>2802.67</v>
      </c>
      <c r="E206" s="56">
        <v>8</v>
      </c>
      <c r="F206" s="56">
        <v>11</v>
      </c>
      <c r="G206" s="57">
        <f t="shared" si="0"/>
        <v>0.72727272727272729</v>
      </c>
      <c r="H206" s="58">
        <f t="shared" si="1"/>
        <v>350.33375000000001</v>
      </c>
      <c r="I206" s="272">
        <f t="shared" si="2"/>
        <v>481.70890624999998</v>
      </c>
      <c r="J206" s="55">
        <v>75.010000000000005</v>
      </c>
      <c r="K206" s="89">
        <v>17828</v>
      </c>
      <c r="L206" s="56">
        <v>3</v>
      </c>
      <c r="M206" s="60">
        <v>69.95</v>
      </c>
      <c r="N206" s="61">
        <f t="shared" si="3"/>
        <v>1.0723373838456041</v>
      </c>
      <c r="O206" s="62">
        <f t="shared" si="4"/>
        <v>0.9325423276896414</v>
      </c>
      <c r="P206" s="61">
        <f t="shared" si="5"/>
        <v>2.6763764553086877E-2</v>
      </c>
      <c r="Q206" s="59">
        <f t="shared" si="6"/>
        <v>2.4958343294073152E-2</v>
      </c>
      <c r="R206" s="63">
        <f t="shared" ref="R206:R222" si="63">D206-M206</f>
        <v>2732.7200000000003</v>
      </c>
      <c r="S206" s="64">
        <f t="shared" si="8"/>
        <v>25.003333333333334</v>
      </c>
      <c r="T206" s="65"/>
      <c r="U206" s="65"/>
      <c r="V206" s="65"/>
      <c r="W206" s="65"/>
      <c r="X206" s="66"/>
      <c r="Y206" s="67"/>
      <c r="Z206" s="67"/>
    </row>
    <row r="207" spans="1:26" ht="14" outlineLevel="1" x14ac:dyDescent="0.2">
      <c r="A207" s="67"/>
      <c r="B207" s="68"/>
      <c r="C207" s="54" t="s">
        <v>108</v>
      </c>
      <c r="D207" s="69">
        <v>1358.49</v>
      </c>
      <c r="E207" s="56">
        <v>8</v>
      </c>
      <c r="F207" s="56">
        <v>18</v>
      </c>
      <c r="G207" s="57">
        <f t="shared" si="0"/>
        <v>0.44444444444444442</v>
      </c>
      <c r="H207" s="58">
        <f t="shared" si="1"/>
        <v>169.81125</v>
      </c>
      <c r="I207" s="272">
        <f t="shared" si="2"/>
        <v>382.0753125</v>
      </c>
      <c r="J207" s="69">
        <v>103.35</v>
      </c>
      <c r="K207" s="89">
        <v>20502</v>
      </c>
      <c r="L207" s="56">
        <v>4</v>
      </c>
      <c r="M207" s="70">
        <v>284</v>
      </c>
      <c r="N207" s="61">
        <f t="shared" si="3"/>
        <v>0.36390845070422534</v>
      </c>
      <c r="O207" s="62">
        <f t="shared" si="4"/>
        <v>2.7479438800193519</v>
      </c>
      <c r="P207" s="61">
        <f t="shared" si="5"/>
        <v>7.6077115032131257E-2</v>
      </c>
      <c r="Q207" s="59">
        <f t="shared" si="6"/>
        <v>0.20905564266207333</v>
      </c>
      <c r="R207" s="71">
        <f t="shared" si="63"/>
        <v>1074.49</v>
      </c>
      <c r="S207" s="64">
        <f t="shared" si="8"/>
        <v>25.837499999999999</v>
      </c>
      <c r="T207" s="65"/>
      <c r="U207" s="65"/>
      <c r="V207" s="65"/>
      <c r="W207" s="65"/>
      <c r="X207" s="66"/>
      <c r="Y207" s="67"/>
      <c r="Z207" s="67"/>
    </row>
    <row r="208" spans="1:26" ht="14" outlineLevel="1" x14ac:dyDescent="0.2">
      <c r="A208" s="67"/>
      <c r="B208" s="68"/>
      <c r="C208" s="54" t="s">
        <v>109</v>
      </c>
      <c r="D208" s="93">
        <v>0</v>
      </c>
      <c r="E208" s="56">
        <v>0</v>
      </c>
      <c r="F208" s="56">
        <v>0</v>
      </c>
      <c r="G208" s="57" t="e">
        <f t="shared" si="0"/>
        <v>#DIV/0!</v>
      </c>
      <c r="H208" s="58" t="e">
        <f t="shared" si="1"/>
        <v>#DIV/0!</v>
      </c>
      <c r="I208" s="272" t="e">
        <f t="shared" si="2"/>
        <v>#DIV/0!</v>
      </c>
      <c r="J208" s="93">
        <v>0</v>
      </c>
      <c r="K208" s="89">
        <v>0</v>
      </c>
      <c r="L208" s="56">
        <v>0</v>
      </c>
      <c r="M208" s="94">
        <v>0</v>
      </c>
      <c r="N208" s="61" t="e">
        <f t="shared" si="3"/>
        <v>#DIV/0!</v>
      </c>
      <c r="O208" s="62" t="e">
        <f t="shared" si="4"/>
        <v>#DIV/0!</v>
      </c>
      <c r="P208" s="61" t="e">
        <f t="shared" si="5"/>
        <v>#DIV/0!</v>
      </c>
      <c r="Q208" s="59" t="e">
        <f t="shared" si="6"/>
        <v>#DIV/0!</v>
      </c>
      <c r="R208" s="361">
        <f t="shared" si="63"/>
        <v>0</v>
      </c>
      <c r="S208" s="64" t="e">
        <f t="shared" si="8"/>
        <v>#DIV/0!</v>
      </c>
      <c r="T208" s="65"/>
      <c r="U208" s="65"/>
      <c r="V208" s="65"/>
      <c r="W208" s="65"/>
      <c r="X208" s="66"/>
      <c r="Y208" s="67"/>
      <c r="Z208" s="67"/>
    </row>
    <row r="209" spans="1:26" ht="14" outlineLevel="1" x14ac:dyDescent="0.2">
      <c r="A209" s="67"/>
      <c r="B209" s="68"/>
      <c r="C209" s="54" t="s">
        <v>33</v>
      </c>
      <c r="D209" s="93">
        <v>659.45</v>
      </c>
      <c r="E209" s="56">
        <v>11</v>
      </c>
      <c r="F209" s="56">
        <v>9</v>
      </c>
      <c r="G209" s="57">
        <f t="shared" si="0"/>
        <v>1.2222222222222223</v>
      </c>
      <c r="H209" s="58">
        <f t="shared" si="1"/>
        <v>59.95</v>
      </c>
      <c r="I209" s="272">
        <f t="shared" si="2"/>
        <v>49.05</v>
      </c>
      <c r="J209" s="93">
        <v>78.760000000000005</v>
      </c>
      <c r="K209" s="89">
        <v>5626</v>
      </c>
      <c r="L209" s="56">
        <v>3</v>
      </c>
      <c r="M209" s="94">
        <v>179.85</v>
      </c>
      <c r="N209" s="61">
        <f t="shared" si="3"/>
        <v>0.43792048929663613</v>
      </c>
      <c r="O209" s="62">
        <f t="shared" si="4"/>
        <v>2.2835195530726256</v>
      </c>
      <c r="P209" s="61">
        <f t="shared" si="5"/>
        <v>0.11943286071726439</v>
      </c>
      <c r="Q209" s="59">
        <f t="shared" si="6"/>
        <v>0.27272727272727271</v>
      </c>
      <c r="R209" s="361">
        <f t="shared" si="63"/>
        <v>479.6</v>
      </c>
      <c r="S209" s="64">
        <f t="shared" si="8"/>
        <v>26.253333333333334</v>
      </c>
      <c r="T209" s="65"/>
      <c r="U209" s="65"/>
      <c r="V209" s="65"/>
      <c r="W209" s="65"/>
      <c r="X209" s="66"/>
      <c r="Y209" s="67"/>
      <c r="Z209" s="67"/>
    </row>
    <row r="210" spans="1:26" ht="14" outlineLevel="1" x14ac:dyDescent="0.2">
      <c r="A210" s="67"/>
      <c r="B210" s="68"/>
      <c r="C210" s="54" t="s">
        <v>37</v>
      </c>
      <c r="D210" s="344">
        <v>0</v>
      </c>
      <c r="E210" s="56">
        <v>0</v>
      </c>
      <c r="F210" s="56">
        <v>0</v>
      </c>
      <c r="G210" s="57" t="e">
        <f t="shared" si="0"/>
        <v>#DIV/0!</v>
      </c>
      <c r="H210" s="58" t="e">
        <f t="shared" si="1"/>
        <v>#DIV/0!</v>
      </c>
      <c r="I210" s="272" t="e">
        <f t="shared" si="2"/>
        <v>#DIV/0!</v>
      </c>
      <c r="J210" s="344">
        <v>0</v>
      </c>
      <c r="K210" s="89">
        <v>0</v>
      </c>
      <c r="L210" s="56">
        <v>0</v>
      </c>
      <c r="M210" s="344">
        <v>0</v>
      </c>
      <c r="N210" s="61" t="e">
        <f t="shared" si="3"/>
        <v>#DIV/0!</v>
      </c>
      <c r="O210" s="62" t="e">
        <f t="shared" si="4"/>
        <v>#DIV/0!</v>
      </c>
      <c r="P210" s="61" t="e">
        <f t="shared" si="5"/>
        <v>#DIV/0!</v>
      </c>
      <c r="Q210" s="59" t="e">
        <f t="shared" si="6"/>
        <v>#DIV/0!</v>
      </c>
      <c r="R210" s="361">
        <f t="shared" si="63"/>
        <v>0</v>
      </c>
      <c r="S210" s="64" t="e">
        <f t="shared" si="8"/>
        <v>#DIV/0!</v>
      </c>
      <c r="T210" s="65"/>
      <c r="U210" s="65"/>
      <c r="V210" s="65"/>
      <c r="W210" s="65"/>
      <c r="X210" s="66"/>
      <c r="Y210" s="67"/>
      <c r="Z210" s="67"/>
    </row>
    <row r="211" spans="1:26" ht="14" outlineLevel="1" x14ac:dyDescent="0.2">
      <c r="A211" s="67"/>
      <c r="B211" s="68"/>
      <c r="C211" s="54" t="s">
        <v>110</v>
      </c>
      <c r="D211" s="362">
        <v>244.92</v>
      </c>
      <c r="E211" s="56">
        <v>4</v>
      </c>
      <c r="F211" s="56">
        <v>3</v>
      </c>
      <c r="G211" s="57">
        <f t="shared" si="0"/>
        <v>1.3333333333333333</v>
      </c>
      <c r="H211" s="58">
        <f t="shared" si="1"/>
        <v>61.23</v>
      </c>
      <c r="I211" s="272">
        <f t="shared" si="2"/>
        <v>45.922499999999999</v>
      </c>
      <c r="J211" s="362">
        <v>41.86</v>
      </c>
      <c r="K211" s="89">
        <v>8581</v>
      </c>
      <c r="L211" s="56">
        <v>2</v>
      </c>
      <c r="M211" s="363">
        <v>124.94</v>
      </c>
      <c r="N211" s="61">
        <f t="shared" si="3"/>
        <v>0.33504081959340482</v>
      </c>
      <c r="O211" s="62">
        <f t="shared" si="4"/>
        <v>2.9847109412326804</v>
      </c>
      <c r="P211" s="61">
        <f t="shared" si="5"/>
        <v>0.17091295116772826</v>
      </c>
      <c r="Q211" s="59">
        <f t="shared" si="6"/>
        <v>0.51012575534868532</v>
      </c>
      <c r="R211" s="364">
        <f t="shared" si="63"/>
        <v>119.97999999999999</v>
      </c>
      <c r="S211" s="64">
        <f t="shared" si="8"/>
        <v>20.93</v>
      </c>
      <c r="T211" s="65"/>
      <c r="U211" s="65"/>
      <c r="V211" s="65"/>
      <c r="W211" s="65"/>
      <c r="X211" s="66"/>
      <c r="Y211" s="67"/>
      <c r="Z211" s="67"/>
    </row>
    <row r="212" spans="1:26" ht="14" outlineLevel="1" x14ac:dyDescent="0.2">
      <c r="A212" s="67"/>
      <c r="B212" s="68"/>
      <c r="C212" s="54" t="s">
        <v>35</v>
      </c>
      <c r="D212" s="93">
        <v>560.16</v>
      </c>
      <c r="E212" s="56">
        <v>8</v>
      </c>
      <c r="F212" s="56">
        <v>8</v>
      </c>
      <c r="G212" s="57">
        <f t="shared" si="0"/>
        <v>1</v>
      </c>
      <c r="H212" s="58">
        <f t="shared" si="1"/>
        <v>70.02</v>
      </c>
      <c r="I212" s="272">
        <f t="shared" si="2"/>
        <v>70.02</v>
      </c>
      <c r="J212" s="93">
        <v>116.16</v>
      </c>
      <c r="K212" s="89">
        <v>4288</v>
      </c>
      <c r="L212" s="56">
        <v>1</v>
      </c>
      <c r="M212" s="94">
        <v>69.95</v>
      </c>
      <c r="N212" s="61">
        <f t="shared" si="3"/>
        <v>1.6606147248034309</v>
      </c>
      <c r="O212" s="62">
        <f t="shared" si="4"/>
        <v>0.60218663911845738</v>
      </c>
      <c r="P212" s="61">
        <f t="shared" si="5"/>
        <v>0.207369323050557</v>
      </c>
      <c r="Q212" s="59">
        <f t="shared" si="6"/>
        <v>0.12487503570408456</v>
      </c>
      <c r="R212" s="361">
        <f t="shared" si="63"/>
        <v>490.21</v>
      </c>
      <c r="S212" s="64">
        <f t="shared" si="8"/>
        <v>116.16</v>
      </c>
      <c r="T212" s="65"/>
      <c r="U212" s="65"/>
      <c r="V212" s="65"/>
      <c r="W212" s="65"/>
      <c r="X212" s="66"/>
      <c r="Y212" s="67"/>
      <c r="Z212" s="67"/>
    </row>
    <row r="213" spans="1:26" ht="14" outlineLevel="1" x14ac:dyDescent="0.2">
      <c r="A213" s="67"/>
      <c r="B213" s="53" t="s">
        <v>111</v>
      </c>
      <c r="C213" s="54" t="s">
        <v>112</v>
      </c>
      <c r="D213" s="365">
        <v>408.34</v>
      </c>
      <c r="E213" s="56">
        <v>10</v>
      </c>
      <c r="F213" s="56">
        <v>13</v>
      </c>
      <c r="G213" s="57">
        <f t="shared" si="0"/>
        <v>0.76923076923076927</v>
      </c>
      <c r="H213" s="58">
        <f t="shared" si="1"/>
        <v>40.833999999999996</v>
      </c>
      <c r="I213" s="272">
        <f t="shared" si="2"/>
        <v>53.084199999999989</v>
      </c>
      <c r="J213" s="365">
        <v>67.180000000000007</v>
      </c>
      <c r="K213" s="89">
        <v>8262</v>
      </c>
      <c r="L213" s="56">
        <v>4</v>
      </c>
      <c r="M213" s="366">
        <v>86.24</v>
      </c>
      <c r="N213" s="61">
        <f t="shared" si="3"/>
        <v>0.77898886827458269</v>
      </c>
      <c r="O213" s="62">
        <f t="shared" si="4"/>
        <v>1.283715391485561</v>
      </c>
      <c r="P213" s="61">
        <f t="shared" si="5"/>
        <v>0.16451976294264586</v>
      </c>
      <c r="Q213" s="59">
        <f t="shared" si="6"/>
        <v>0.21119655189303033</v>
      </c>
      <c r="R213" s="367">
        <f t="shared" si="63"/>
        <v>322.09999999999997</v>
      </c>
      <c r="S213" s="64">
        <f t="shared" si="8"/>
        <v>16.795000000000002</v>
      </c>
      <c r="T213" s="65"/>
      <c r="U213" s="65"/>
      <c r="V213" s="65"/>
      <c r="W213" s="65"/>
      <c r="X213" s="66"/>
      <c r="Y213" s="67"/>
      <c r="Z213" s="67"/>
    </row>
    <row r="214" spans="1:26" ht="14" outlineLevel="1" x14ac:dyDescent="0.2">
      <c r="A214" s="67"/>
      <c r="B214" s="68"/>
      <c r="C214" s="54" t="s">
        <v>113</v>
      </c>
      <c r="D214" s="368">
        <v>-94.88</v>
      </c>
      <c r="E214" s="56">
        <v>-3</v>
      </c>
      <c r="F214" s="56">
        <v>2</v>
      </c>
      <c r="G214" s="57">
        <f t="shared" si="0"/>
        <v>-1.5</v>
      </c>
      <c r="H214" s="58">
        <f t="shared" si="1"/>
        <v>31.626666666666665</v>
      </c>
      <c r="I214" s="272">
        <f t="shared" si="2"/>
        <v>-21.084444444444443</v>
      </c>
      <c r="J214" s="368">
        <v>70.73</v>
      </c>
      <c r="K214" s="89">
        <v>175649</v>
      </c>
      <c r="L214" s="56">
        <v>1</v>
      </c>
      <c r="M214" s="369">
        <v>84.96</v>
      </c>
      <c r="N214" s="61">
        <f t="shared" si="3"/>
        <v>0.83250941619585694</v>
      </c>
      <c r="O214" s="62">
        <f t="shared" si="4"/>
        <v>1.2011876148734624</v>
      </c>
      <c r="P214" s="61">
        <f t="shared" si="5"/>
        <v>-0.74546795952782474</v>
      </c>
      <c r="Q214" s="59">
        <f t="shared" si="6"/>
        <v>-0.89544688026981445</v>
      </c>
      <c r="R214" s="370">
        <f t="shared" si="63"/>
        <v>-179.83999999999997</v>
      </c>
      <c r="S214" s="64">
        <f t="shared" si="8"/>
        <v>70.73</v>
      </c>
      <c r="T214" s="65"/>
      <c r="U214" s="65"/>
      <c r="V214" s="65"/>
      <c r="W214" s="65"/>
      <c r="X214" s="66"/>
      <c r="Y214" s="67"/>
      <c r="Z214" s="67"/>
    </row>
    <row r="215" spans="1:26" ht="14" outlineLevel="1" x14ac:dyDescent="0.2">
      <c r="A215" s="67"/>
      <c r="B215" s="68"/>
      <c r="C215" s="54" t="s">
        <v>38</v>
      </c>
      <c r="D215" s="371">
        <v>0</v>
      </c>
      <c r="E215" s="56">
        <v>0</v>
      </c>
      <c r="F215" s="56">
        <v>0</v>
      </c>
      <c r="G215" s="57" t="e">
        <f t="shared" si="0"/>
        <v>#DIV/0!</v>
      </c>
      <c r="H215" s="58" t="e">
        <f t="shared" si="1"/>
        <v>#DIV/0!</v>
      </c>
      <c r="I215" s="272" t="e">
        <f t="shared" si="2"/>
        <v>#DIV/0!</v>
      </c>
      <c r="J215" s="371">
        <v>0</v>
      </c>
      <c r="K215" s="89">
        <v>0</v>
      </c>
      <c r="L215" s="56">
        <v>0</v>
      </c>
      <c r="M215" s="372">
        <v>0</v>
      </c>
      <c r="N215" s="61" t="e">
        <f t="shared" si="3"/>
        <v>#DIV/0!</v>
      </c>
      <c r="O215" s="62" t="e">
        <f t="shared" si="4"/>
        <v>#DIV/0!</v>
      </c>
      <c r="P215" s="61" t="e">
        <f t="shared" si="5"/>
        <v>#DIV/0!</v>
      </c>
      <c r="Q215" s="59" t="e">
        <f t="shared" si="6"/>
        <v>#DIV/0!</v>
      </c>
      <c r="R215" s="373">
        <f t="shared" si="63"/>
        <v>0</v>
      </c>
      <c r="S215" s="64" t="e">
        <f t="shared" si="8"/>
        <v>#DIV/0!</v>
      </c>
      <c r="T215" s="65"/>
      <c r="U215" s="65"/>
      <c r="V215" s="65"/>
      <c r="W215" s="65"/>
      <c r="X215" s="66"/>
      <c r="Y215" s="67"/>
      <c r="Z215" s="67"/>
    </row>
    <row r="216" spans="1:26" ht="14" outlineLevel="1" x14ac:dyDescent="0.2">
      <c r="A216" s="67"/>
      <c r="B216" s="68"/>
      <c r="C216" s="54" t="s">
        <v>36</v>
      </c>
      <c r="D216" s="72">
        <v>1357</v>
      </c>
      <c r="E216" s="56">
        <v>24</v>
      </c>
      <c r="F216" s="56">
        <v>24</v>
      </c>
      <c r="G216" s="57">
        <f t="shared" si="0"/>
        <v>1</v>
      </c>
      <c r="H216" s="58">
        <f t="shared" si="1"/>
        <v>56.541666666666664</v>
      </c>
      <c r="I216" s="272">
        <f t="shared" si="2"/>
        <v>56.541666666666664</v>
      </c>
      <c r="J216" s="72">
        <v>55.81</v>
      </c>
      <c r="K216" s="89">
        <v>11972</v>
      </c>
      <c r="L216" s="56">
        <v>11</v>
      </c>
      <c r="M216" s="73">
        <v>723.85</v>
      </c>
      <c r="N216" s="61">
        <f t="shared" si="3"/>
        <v>7.7101609449471573E-2</v>
      </c>
      <c r="O216" s="62">
        <f t="shared" si="4"/>
        <v>12.969897867765633</v>
      </c>
      <c r="P216" s="61">
        <f t="shared" si="5"/>
        <v>4.1127487103905673E-2</v>
      </c>
      <c r="Q216" s="59">
        <f t="shared" si="6"/>
        <v>0.5334193072955048</v>
      </c>
      <c r="R216" s="74">
        <f t="shared" si="63"/>
        <v>633.15</v>
      </c>
      <c r="S216" s="64">
        <f t="shared" si="8"/>
        <v>5.0736363636363642</v>
      </c>
      <c r="T216" s="65"/>
      <c r="U216" s="65"/>
      <c r="V216" s="65"/>
      <c r="W216" s="65"/>
      <c r="X216" s="66"/>
      <c r="Y216" s="67"/>
      <c r="Z216" s="67"/>
    </row>
    <row r="217" spans="1:26" ht="14" outlineLevel="1" x14ac:dyDescent="0.2">
      <c r="A217" s="67"/>
      <c r="B217" s="68"/>
      <c r="C217" s="54" t="s">
        <v>114</v>
      </c>
      <c r="D217" s="93">
        <v>-49.97</v>
      </c>
      <c r="E217" s="56">
        <v>-2</v>
      </c>
      <c r="F217" s="56">
        <v>0</v>
      </c>
      <c r="G217" s="57" t="e">
        <f t="shared" si="0"/>
        <v>#DIV/0!</v>
      </c>
      <c r="H217" s="58">
        <f t="shared" si="1"/>
        <v>24.984999999999999</v>
      </c>
      <c r="I217" s="272" t="e">
        <f t="shared" si="2"/>
        <v>#DIV/0!</v>
      </c>
      <c r="J217" s="93">
        <v>6.31</v>
      </c>
      <c r="K217" s="89">
        <v>12569</v>
      </c>
      <c r="L217" s="56">
        <v>0</v>
      </c>
      <c r="M217" s="94">
        <v>0</v>
      </c>
      <c r="N217" s="61" t="e">
        <f t="shared" si="3"/>
        <v>#DIV/0!</v>
      </c>
      <c r="O217" s="62">
        <f t="shared" si="4"/>
        <v>0</v>
      </c>
      <c r="P217" s="61">
        <f t="shared" si="5"/>
        <v>-0.12627576545927557</v>
      </c>
      <c r="Q217" s="59">
        <f t="shared" si="6"/>
        <v>0</v>
      </c>
      <c r="R217" s="361">
        <f t="shared" si="63"/>
        <v>-49.97</v>
      </c>
      <c r="S217" s="64" t="e">
        <f t="shared" si="8"/>
        <v>#DIV/0!</v>
      </c>
      <c r="T217" s="65"/>
      <c r="U217" s="65"/>
      <c r="V217" s="65"/>
      <c r="W217" s="65"/>
      <c r="X217" s="66"/>
      <c r="Y217" s="67"/>
      <c r="Z217" s="67"/>
    </row>
    <row r="218" spans="1:26" ht="14" outlineLevel="1" x14ac:dyDescent="0.2">
      <c r="A218" s="67"/>
      <c r="B218" s="68"/>
      <c r="C218" s="54" t="s">
        <v>115</v>
      </c>
      <c r="D218" s="75">
        <v>1082.96</v>
      </c>
      <c r="E218" s="56">
        <v>6</v>
      </c>
      <c r="F218" s="56">
        <v>7</v>
      </c>
      <c r="G218" s="57">
        <f t="shared" si="0"/>
        <v>0.8571428571428571</v>
      </c>
      <c r="H218" s="58">
        <f t="shared" si="1"/>
        <v>180.49333333333334</v>
      </c>
      <c r="I218" s="272">
        <f t="shared" si="2"/>
        <v>210.57555555555558</v>
      </c>
      <c r="J218" s="75">
        <v>14.24</v>
      </c>
      <c r="K218" s="89">
        <v>19061</v>
      </c>
      <c r="L218" s="56">
        <v>2</v>
      </c>
      <c r="M218" s="76">
        <v>360.75</v>
      </c>
      <c r="N218" s="61">
        <f t="shared" si="3"/>
        <v>3.9473319473319474E-2</v>
      </c>
      <c r="O218" s="62">
        <f t="shared" si="4"/>
        <v>25.333567415730336</v>
      </c>
      <c r="P218" s="61">
        <f t="shared" si="5"/>
        <v>1.3149146782891334E-2</v>
      </c>
      <c r="Q218" s="59">
        <f t="shared" si="6"/>
        <v>0.33311479648371128</v>
      </c>
      <c r="R218" s="77">
        <f t="shared" si="63"/>
        <v>722.21</v>
      </c>
      <c r="S218" s="64">
        <f t="shared" si="8"/>
        <v>7.12</v>
      </c>
      <c r="T218" s="65"/>
      <c r="U218" s="65"/>
      <c r="V218" s="65"/>
      <c r="W218" s="65"/>
      <c r="X218" s="66"/>
      <c r="Y218" s="67"/>
      <c r="Z218" s="67"/>
    </row>
    <row r="219" spans="1:26" ht="14" outlineLevel="1" x14ac:dyDescent="0.2">
      <c r="A219" s="67"/>
      <c r="B219" s="68"/>
      <c r="C219" s="54" t="s">
        <v>45</v>
      </c>
      <c r="D219" s="78">
        <v>0</v>
      </c>
      <c r="E219" s="56">
        <v>0</v>
      </c>
      <c r="F219" s="56">
        <v>0</v>
      </c>
      <c r="G219" s="57" t="e">
        <f t="shared" si="0"/>
        <v>#DIV/0!</v>
      </c>
      <c r="H219" s="58" t="e">
        <f t="shared" si="1"/>
        <v>#DIV/0!</v>
      </c>
      <c r="I219" s="272" t="e">
        <f t="shared" si="2"/>
        <v>#DIV/0!</v>
      </c>
      <c r="J219" s="78">
        <v>1.1100000000000001</v>
      </c>
      <c r="K219" s="89">
        <v>11100</v>
      </c>
      <c r="L219" s="56">
        <v>0</v>
      </c>
      <c r="M219" s="79">
        <v>0</v>
      </c>
      <c r="N219" s="61" t="e">
        <f t="shared" si="3"/>
        <v>#DIV/0!</v>
      </c>
      <c r="O219" s="62">
        <f t="shared" si="4"/>
        <v>0</v>
      </c>
      <c r="P219" s="61" t="e">
        <f t="shared" si="5"/>
        <v>#DIV/0!</v>
      </c>
      <c r="Q219" s="59" t="e">
        <f t="shared" si="6"/>
        <v>#DIV/0!</v>
      </c>
      <c r="R219" s="80">
        <f t="shared" si="63"/>
        <v>0</v>
      </c>
      <c r="S219" s="64" t="e">
        <f t="shared" si="8"/>
        <v>#DIV/0!</v>
      </c>
      <c r="T219" s="65"/>
      <c r="U219" s="65"/>
      <c r="V219" s="65"/>
      <c r="W219" s="65"/>
      <c r="X219" s="66"/>
      <c r="Y219" s="67"/>
      <c r="Z219" s="67"/>
    </row>
    <row r="220" spans="1:26" ht="14" outlineLevel="1" x14ac:dyDescent="0.2">
      <c r="A220" s="81"/>
      <c r="B220" s="68"/>
      <c r="C220" s="83" t="s">
        <v>116</v>
      </c>
      <c r="D220" s="55">
        <v>199.8</v>
      </c>
      <c r="E220" s="56">
        <v>4</v>
      </c>
      <c r="F220" s="56">
        <v>4</v>
      </c>
      <c r="G220" s="57">
        <f t="shared" si="0"/>
        <v>1</v>
      </c>
      <c r="H220" s="58">
        <f t="shared" si="1"/>
        <v>49.95</v>
      </c>
      <c r="I220" s="272">
        <f t="shared" si="2"/>
        <v>49.95</v>
      </c>
      <c r="J220" s="55">
        <v>0</v>
      </c>
      <c r="K220" s="89">
        <v>0</v>
      </c>
      <c r="L220" s="56">
        <v>0</v>
      </c>
      <c r="M220" s="60">
        <v>0</v>
      </c>
      <c r="N220" s="61" t="e">
        <f t="shared" si="3"/>
        <v>#DIV/0!</v>
      </c>
      <c r="O220" s="62" t="e">
        <f t="shared" si="4"/>
        <v>#DIV/0!</v>
      </c>
      <c r="P220" s="61">
        <f t="shared" si="5"/>
        <v>0</v>
      </c>
      <c r="Q220" s="59">
        <f t="shared" si="6"/>
        <v>0</v>
      </c>
      <c r="R220" s="63">
        <f t="shared" si="63"/>
        <v>199.8</v>
      </c>
      <c r="S220" s="64" t="e">
        <f t="shared" si="8"/>
        <v>#DIV/0!</v>
      </c>
      <c r="T220" s="84"/>
      <c r="U220" s="84"/>
      <c r="V220" s="84"/>
      <c r="W220" s="85"/>
      <c r="X220" s="86"/>
      <c r="Y220" s="67"/>
      <c r="Z220" s="67"/>
    </row>
    <row r="221" spans="1:26" ht="14" outlineLevel="1" x14ac:dyDescent="0.2">
      <c r="A221" s="52"/>
      <c r="B221" s="53"/>
      <c r="C221" s="54" t="s">
        <v>117</v>
      </c>
      <c r="D221" s="87">
        <v>1153.97</v>
      </c>
      <c r="E221" s="56">
        <v>34</v>
      </c>
      <c r="F221" s="56">
        <v>32</v>
      </c>
      <c r="G221" s="57">
        <f t="shared" si="0"/>
        <v>1.0625</v>
      </c>
      <c r="H221" s="58">
        <f t="shared" si="1"/>
        <v>33.940294117647056</v>
      </c>
      <c r="I221" s="272">
        <f t="shared" si="2"/>
        <v>31.943806228373699</v>
      </c>
      <c r="J221" s="87">
        <v>148.87</v>
      </c>
      <c r="K221" s="89">
        <v>59787</v>
      </c>
      <c r="L221" s="56">
        <v>14</v>
      </c>
      <c r="M221" s="88">
        <v>399.18</v>
      </c>
      <c r="N221" s="61">
        <f t="shared" si="3"/>
        <v>0.37293952602835811</v>
      </c>
      <c r="O221" s="62">
        <f t="shared" si="4"/>
        <v>2.6813998790891382</v>
      </c>
      <c r="P221" s="61">
        <f t="shared" si="5"/>
        <v>0.12900681993466034</v>
      </c>
      <c r="Q221" s="59">
        <f t="shared" si="6"/>
        <v>0.34591887137447247</v>
      </c>
      <c r="R221" s="63">
        <f t="shared" si="63"/>
        <v>754.79</v>
      </c>
      <c r="S221" s="64">
        <f t="shared" si="8"/>
        <v>10.633571428571429</v>
      </c>
      <c r="T221" s="65"/>
      <c r="U221" s="65"/>
      <c r="V221" s="65"/>
      <c r="W221" s="65"/>
      <c r="X221" s="66"/>
      <c r="Y221" s="67"/>
      <c r="Z221" s="67"/>
    </row>
    <row r="222" spans="1:26" ht="14" outlineLevel="1" x14ac:dyDescent="0.2">
      <c r="A222" s="52" t="str">
        <f t="shared" ref="A222:A223" si="64">IFERROR(IF(B222&gt;0,MONTH(B222)&amp;"-"&amp;YEAR(B222),B222),)</f>
        <v>12-2024</v>
      </c>
      <c r="B222" s="53">
        <v>45640</v>
      </c>
      <c r="C222" s="161" t="s">
        <v>39</v>
      </c>
      <c r="D222" s="87">
        <v>0</v>
      </c>
      <c r="E222" s="56">
        <v>0</v>
      </c>
      <c r="F222" s="56">
        <v>0</v>
      </c>
      <c r="G222" s="57" t="e">
        <f t="shared" si="0"/>
        <v>#DIV/0!</v>
      </c>
      <c r="H222" s="58" t="e">
        <f t="shared" si="1"/>
        <v>#DIV/0!</v>
      </c>
      <c r="I222" s="272" t="e">
        <f t="shared" si="2"/>
        <v>#DIV/0!</v>
      </c>
      <c r="J222" s="87">
        <v>2.54</v>
      </c>
      <c r="K222" s="89">
        <v>12072</v>
      </c>
      <c r="L222" s="56">
        <v>0</v>
      </c>
      <c r="M222" s="88">
        <v>0</v>
      </c>
      <c r="N222" s="61" t="e">
        <f t="shared" si="3"/>
        <v>#DIV/0!</v>
      </c>
      <c r="O222" s="62">
        <f t="shared" si="4"/>
        <v>0</v>
      </c>
      <c r="P222" s="61" t="e">
        <f t="shared" si="5"/>
        <v>#DIV/0!</v>
      </c>
      <c r="Q222" s="59" t="e">
        <f t="shared" si="6"/>
        <v>#DIV/0!</v>
      </c>
      <c r="R222" s="63">
        <f t="shared" si="63"/>
        <v>0</v>
      </c>
      <c r="S222" s="64" t="e">
        <f t="shared" si="8"/>
        <v>#DIV/0!</v>
      </c>
      <c r="T222" s="65"/>
      <c r="U222" s="65"/>
      <c r="V222" s="65"/>
      <c r="W222" s="65"/>
      <c r="X222" s="66"/>
      <c r="Y222" s="67"/>
      <c r="Z222" s="67"/>
    </row>
    <row r="223" spans="1:26" ht="14" x14ac:dyDescent="0.2">
      <c r="A223" s="81">
        <f t="shared" si="64"/>
        <v>0</v>
      </c>
      <c r="B223" s="95" t="s">
        <v>130</v>
      </c>
      <c r="C223" s="134"/>
      <c r="D223" s="135">
        <f t="shared" ref="D223:F223" si="65">SUM(D206:D222)</f>
        <v>9682.909999999998</v>
      </c>
      <c r="E223" s="136">
        <f t="shared" si="65"/>
        <v>112</v>
      </c>
      <c r="F223" s="136">
        <f t="shared" si="65"/>
        <v>131</v>
      </c>
      <c r="G223" s="137">
        <f t="shared" si="0"/>
        <v>0.85496183206106868</v>
      </c>
      <c r="H223" s="138">
        <f t="shared" si="1"/>
        <v>86.454553571428548</v>
      </c>
      <c r="I223" s="359">
        <f t="shared" si="2"/>
        <v>101.12095105229589</v>
      </c>
      <c r="J223" s="360">
        <f t="shared" ref="J223:M223" si="66">SUM(J206:J222)</f>
        <v>781.92999999999984</v>
      </c>
      <c r="K223" s="256">
        <f t="shared" si="66"/>
        <v>367297</v>
      </c>
      <c r="L223" s="136">
        <f t="shared" si="66"/>
        <v>45</v>
      </c>
      <c r="M223" s="135">
        <f t="shared" si="66"/>
        <v>2383.67</v>
      </c>
      <c r="N223" s="258">
        <f t="shared" si="3"/>
        <v>0.32803617950471325</v>
      </c>
      <c r="O223" s="306">
        <f t="shared" si="4"/>
        <v>3.0484442341386067</v>
      </c>
      <c r="P223" s="258">
        <f t="shared" si="5"/>
        <v>8.0753616423162047E-2</v>
      </c>
      <c r="Q223" s="139">
        <f t="shared" si="6"/>
        <v>0.24617289637102902</v>
      </c>
      <c r="R223" s="261">
        <f>SUM(R206:R222)</f>
        <v>7299.24</v>
      </c>
      <c r="S223" s="307">
        <f t="shared" si="8"/>
        <v>17.376222222222218</v>
      </c>
      <c r="T223" s="145">
        <f t="shared" ref="T223:U223" si="67">IFERROR((D223-#REF!)/D223,)</f>
        <v>0</v>
      </c>
      <c r="U223" s="145">
        <f t="shared" si="67"/>
        <v>0</v>
      </c>
      <c r="V223" s="301">
        <f>IFERROR((D223-monthly_reporting_2021!D49)/D223, )</f>
        <v>1</v>
      </c>
      <c r="W223" s="302">
        <f>IFERROR((E223-monthly_reporting_2021!E49)/E223, )</f>
        <v>1</v>
      </c>
      <c r="X223" s="67"/>
      <c r="Y223" s="67"/>
      <c r="Z223" s="67"/>
    </row>
    <row r="224" spans="1:26" ht="14" outlineLevel="1" x14ac:dyDescent="0.2">
      <c r="A224" s="7"/>
      <c r="B224" s="110">
        <v>45641</v>
      </c>
      <c r="C224" s="161" t="s">
        <v>107</v>
      </c>
      <c r="D224" s="149">
        <v>10331.1</v>
      </c>
      <c r="E224" s="150">
        <v>29</v>
      </c>
      <c r="F224" s="150">
        <v>30</v>
      </c>
      <c r="G224" s="151">
        <f t="shared" si="0"/>
        <v>0.96666666666666667</v>
      </c>
      <c r="H224" s="152">
        <f t="shared" si="1"/>
        <v>356.2448275862069</v>
      </c>
      <c r="I224" s="294">
        <f t="shared" si="2"/>
        <v>368.52913198573128</v>
      </c>
      <c r="J224" s="149">
        <v>93.48</v>
      </c>
      <c r="K224" s="154">
        <v>23980</v>
      </c>
      <c r="L224" s="150">
        <v>12</v>
      </c>
      <c r="M224" s="155">
        <v>2862.3</v>
      </c>
      <c r="N224" s="156">
        <f t="shared" si="3"/>
        <v>3.2659050414002723E-2</v>
      </c>
      <c r="O224" s="157">
        <f t="shared" si="4"/>
        <v>30.619383825417202</v>
      </c>
      <c r="P224" s="156">
        <f t="shared" si="5"/>
        <v>9.0484072364027061E-3</v>
      </c>
      <c r="Q224" s="153">
        <f t="shared" si="6"/>
        <v>0.27705665418009701</v>
      </c>
      <c r="R224" s="158">
        <f t="shared" ref="R224:R240" si="68">D224-M224</f>
        <v>7468.8</v>
      </c>
      <c r="S224" s="159">
        <f t="shared" si="8"/>
        <v>7.79</v>
      </c>
      <c r="T224" s="160"/>
      <c r="U224" s="160"/>
      <c r="V224" s="160"/>
      <c r="W224" s="160"/>
      <c r="X224" s="1"/>
    </row>
    <row r="225" spans="1:26" ht="14" outlineLevel="1" x14ac:dyDescent="0.2">
      <c r="A225" s="7"/>
      <c r="B225" s="110"/>
      <c r="C225" s="161" t="s">
        <v>108</v>
      </c>
      <c r="D225" s="205">
        <v>8314.0300000000007</v>
      </c>
      <c r="E225" s="150">
        <v>39</v>
      </c>
      <c r="F225" s="150">
        <v>46</v>
      </c>
      <c r="G225" s="151">
        <f t="shared" si="0"/>
        <v>0.84782608695652173</v>
      </c>
      <c r="H225" s="152">
        <f t="shared" si="1"/>
        <v>213.18025641025642</v>
      </c>
      <c r="I225" s="294">
        <f t="shared" si="2"/>
        <v>251.44337935568706</v>
      </c>
      <c r="J225" s="205">
        <v>174.95</v>
      </c>
      <c r="K225" s="154">
        <v>16451</v>
      </c>
      <c r="L225" s="150">
        <v>5</v>
      </c>
      <c r="M225" s="200">
        <v>654.9</v>
      </c>
      <c r="N225" s="156">
        <f t="shared" si="3"/>
        <v>0.26714002137730952</v>
      </c>
      <c r="O225" s="157">
        <f t="shared" si="4"/>
        <v>3.7433552443555302</v>
      </c>
      <c r="P225" s="156">
        <f t="shared" si="5"/>
        <v>2.104274341083686E-2</v>
      </c>
      <c r="Q225" s="153">
        <f t="shared" si="6"/>
        <v>7.8770463902583937E-2</v>
      </c>
      <c r="R225" s="309">
        <f t="shared" si="68"/>
        <v>7659.130000000001</v>
      </c>
      <c r="S225" s="159">
        <f t="shared" si="8"/>
        <v>34.989999999999995</v>
      </c>
      <c r="T225" s="160"/>
      <c r="U225" s="160"/>
      <c r="V225" s="160"/>
      <c r="W225" s="160"/>
      <c r="X225" s="1"/>
    </row>
    <row r="226" spans="1:26" ht="14" outlineLevel="1" x14ac:dyDescent="0.2">
      <c r="A226" s="7"/>
      <c r="B226" s="110"/>
      <c r="C226" s="161" t="s">
        <v>109</v>
      </c>
      <c r="D226" s="341">
        <v>0</v>
      </c>
      <c r="E226" s="150">
        <v>0</v>
      </c>
      <c r="F226" s="150">
        <v>0</v>
      </c>
      <c r="G226" s="151" t="e">
        <f t="shared" si="0"/>
        <v>#DIV/0!</v>
      </c>
      <c r="H226" s="152" t="e">
        <f t="shared" si="1"/>
        <v>#DIV/0!</v>
      </c>
      <c r="I226" s="294" t="e">
        <f t="shared" si="2"/>
        <v>#DIV/0!</v>
      </c>
      <c r="J226" s="341">
        <v>0</v>
      </c>
      <c r="K226" s="154">
        <v>0</v>
      </c>
      <c r="L226" s="150">
        <v>0</v>
      </c>
      <c r="M226" s="342">
        <v>0</v>
      </c>
      <c r="N226" s="156" t="e">
        <f t="shared" si="3"/>
        <v>#DIV/0!</v>
      </c>
      <c r="O226" s="157" t="e">
        <f t="shared" si="4"/>
        <v>#DIV/0!</v>
      </c>
      <c r="P226" s="156" t="e">
        <f t="shared" si="5"/>
        <v>#DIV/0!</v>
      </c>
      <c r="Q226" s="153" t="e">
        <f t="shared" si="6"/>
        <v>#DIV/0!</v>
      </c>
      <c r="R226" s="343">
        <f t="shared" si="68"/>
        <v>0</v>
      </c>
      <c r="S226" s="159" t="e">
        <f t="shared" si="8"/>
        <v>#DIV/0!</v>
      </c>
      <c r="T226" s="160"/>
      <c r="U226" s="160"/>
      <c r="V226" s="160"/>
      <c r="W226" s="160"/>
      <c r="X226" s="1"/>
    </row>
    <row r="227" spans="1:26" ht="14" outlineLevel="1" x14ac:dyDescent="0.2">
      <c r="A227" s="7"/>
      <c r="B227" s="110"/>
      <c r="C227" s="161" t="s">
        <v>33</v>
      </c>
      <c r="D227" s="341">
        <v>59.95</v>
      </c>
      <c r="E227" s="150">
        <v>1</v>
      </c>
      <c r="F227" s="150">
        <v>1</v>
      </c>
      <c r="G227" s="151">
        <f t="shared" si="0"/>
        <v>1</v>
      </c>
      <c r="H227" s="152">
        <f t="shared" si="1"/>
        <v>59.95</v>
      </c>
      <c r="I227" s="294">
        <f t="shared" si="2"/>
        <v>59.95</v>
      </c>
      <c r="J227" s="341">
        <v>58.66</v>
      </c>
      <c r="K227" s="154">
        <v>3967</v>
      </c>
      <c r="L227" s="150">
        <v>1</v>
      </c>
      <c r="M227" s="342">
        <v>59.95</v>
      </c>
      <c r="N227" s="156">
        <f t="shared" si="3"/>
        <v>0.97848206839032514</v>
      </c>
      <c r="O227" s="157">
        <f t="shared" si="4"/>
        <v>1.0219911353562905</v>
      </c>
      <c r="P227" s="156">
        <f t="shared" si="5"/>
        <v>0.97848206839032514</v>
      </c>
      <c r="Q227" s="153">
        <f t="shared" si="6"/>
        <v>1</v>
      </c>
      <c r="R227" s="343">
        <f t="shared" si="68"/>
        <v>0</v>
      </c>
      <c r="S227" s="159">
        <f t="shared" si="8"/>
        <v>58.66</v>
      </c>
      <c r="T227" s="160"/>
      <c r="U227" s="160"/>
      <c r="V227" s="160"/>
      <c r="W227" s="160"/>
      <c r="X227" s="1"/>
    </row>
    <row r="228" spans="1:26" ht="14" outlineLevel="1" x14ac:dyDescent="0.2">
      <c r="A228" s="7"/>
      <c r="B228" s="110"/>
      <c r="C228" s="161" t="s">
        <v>37</v>
      </c>
      <c r="D228" s="344">
        <v>0</v>
      </c>
      <c r="E228" s="150">
        <v>0</v>
      </c>
      <c r="F228" s="150">
        <v>0</v>
      </c>
      <c r="G228" s="151" t="e">
        <f t="shared" si="0"/>
        <v>#DIV/0!</v>
      </c>
      <c r="H228" s="152" t="e">
        <f t="shared" si="1"/>
        <v>#DIV/0!</v>
      </c>
      <c r="I228" s="294" t="e">
        <f t="shared" si="2"/>
        <v>#DIV/0!</v>
      </c>
      <c r="J228" s="344">
        <v>0</v>
      </c>
      <c r="K228" s="154">
        <v>0</v>
      </c>
      <c r="L228" s="150">
        <v>0</v>
      </c>
      <c r="M228" s="344">
        <v>0</v>
      </c>
      <c r="N228" s="156" t="e">
        <f t="shared" si="3"/>
        <v>#DIV/0!</v>
      </c>
      <c r="O228" s="157" t="e">
        <f t="shared" si="4"/>
        <v>#DIV/0!</v>
      </c>
      <c r="P228" s="156" t="e">
        <f t="shared" si="5"/>
        <v>#DIV/0!</v>
      </c>
      <c r="Q228" s="153" t="e">
        <f t="shared" si="6"/>
        <v>#DIV/0!</v>
      </c>
      <c r="R228" s="343">
        <f t="shared" si="68"/>
        <v>0</v>
      </c>
      <c r="S228" s="159" t="e">
        <f t="shared" si="8"/>
        <v>#DIV/0!</v>
      </c>
      <c r="T228" s="160"/>
      <c r="U228" s="160"/>
      <c r="V228" s="160"/>
      <c r="W228" s="160"/>
      <c r="X228" s="1"/>
    </row>
    <row r="229" spans="1:26" ht="14" outlineLevel="1" x14ac:dyDescent="0.2">
      <c r="A229" s="7"/>
      <c r="B229" s="110"/>
      <c r="C229" s="161" t="s">
        <v>110</v>
      </c>
      <c r="D229" s="345">
        <v>239.96</v>
      </c>
      <c r="E229" s="150">
        <v>4</v>
      </c>
      <c r="F229" s="150">
        <v>4</v>
      </c>
      <c r="G229" s="151">
        <f t="shared" si="0"/>
        <v>1</v>
      </c>
      <c r="H229" s="152">
        <f t="shared" si="1"/>
        <v>59.99</v>
      </c>
      <c r="I229" s="294">
        <f t="shared" si="2"/>
        <v>59.99</v>
      </c>
      <c r="J229" s="345">
        <v>41.79</v>
      </c>
      <c r="K229" s="154">
        <v>11511</v>
      </c>
      <c r="L229" s="150">
        <v>1</v>
      </c>
      <c r="M229" s="346">
        <v>59.99</v>
      </c>
      <c r="N229" s="156">
        <f t="shared" si="3"/>
        <v>0.6966161026837806</v>
      </c>
      <c r="O229" s="157">
        <f t="shared" si="4"/>
        <v>1.4355108877721945</v>
      </c>
      <c r="P229" s="156">
        <f t="shared" si="5"/>
        <v>0.17415402567094515</v>
      </c>
      <c r="Q229" s="153">
        <f t="shared" si="6"/>
        <v>0.25</v>
      </c>
      <c r="R229" s="347">
        <f t="shared" si="68"/>
        <v>179.97</v>
      </c>
      <c r="S229" s="159">
        <f t="shared" si="8"/>
        <v>41.79</v>
      </c>
      <c r="T229" s="160"/>
      <c r="U229" s="160"/>
      <c r="V229" s="160"/>
      <c r="W229" s="160"/>
      <c r="X229" s="1"/>
    </row>
    <row r="230" spans="1:26" ht="14" outlineLevel="1" x14ac:dyDescent="0.2">
      <c r="A230" s="7"/>
      <c r="B230" s="110"/>
      <c r="C230" s="161" t="s">
        <v>35</v>
      </c>
      <c r="D230" s="341">
        <v>689.73</v>
      </c>
      <c r="E230" s="150">
        <v>11</v>
      </c>
      <c r="F230" s="150">
        <v>10</v>
      </c>
      <c r="G230" s="151">
        <f t="shared" si="0"/>
        <v>1.1000000000000001</v>
      </c>
      <c r="H230" s="152">
        <f t="shared" si="1"/>
        <v>62.702727272727273</v>
      </c>
      <c r="I230" s="294">
        <f t="shared" si="2"/>
        <v>57.002479338842974</v>
      </c>
      <c r="J230" s="341">
        <v>160.43</v>
      </c>
      <c r="K230" s="154">
        <v>4358</v>
      </c>
      <c r="L230" s="150">
        <v>4</v>
      </c>
      <c r="M230" s="342">
        <v>279.8</v>
      </c>
      <c r="N230" s="156">
        <f t="shared" si="3"/>
        <v>0.57337383845604006</v>
      </c>
      <c r="O230" s="157">
        <f t="shared" si="4"/>
        <v>1.7440628311413078</v>
      </c>
      <c r="P230" s="156">
        <f t="shared" si="5"/>
        <v>0.23259826308845491</v>
      </c>
      <c r="Q230" s="153">
        <f t="shared" si="6"/>
        <v>0.40566598524060138</v>
      </c>
      <c r="R230" s="343">
        <f t="shared" si="68"/>
        <v>409.93</v>
      </c>
      <c r="S230" s="159">
        <f t="shared" si="8"/>
        <v>40.107500000000002</v>
      </c>
      <c r="T230" s="160"/>
      <c r="U230" s="160"/>
      <c r="V230" s="160"/>
      <c r="W230" s="160"/>
      <c r="X230" s="1"/>
    </row>
    <row r="231" spans="1:26" ht="14" outlineLevel="1" x14ac:dyDescent="0.2">
      <c r="A231" s="7"/>
      <c r="B231" s="348" t="s">
        <v>111</v>
      </c>
      <c r="C231" s="161" t="s">
        <v>112</v>
      </c>
      <c r="D231" s="349">
        <v>162.72999999999999</v>
      </c>
      <c r="E231" s="150">
        <v>4</v>
      </c>
      <c r="F231" s="150">
        <v>7</v>
      </c>
      <c r="G231" s="151">
        <f t="shared" si="0"/>
        <v>0.5714285714285714</v>
      </c>
      <c r="H231" s="152">
        <f t="shared" si="1"/>
        <v>40.682499999999997</v>
      </c>
      <c r="I231" s="294">
        <f t="shared" si="2"/>
        <v>71.194374999999994</v>
      </c>
      <c r="J231" s="349">
        <v>159.88999999999999</v>
      </c>
      <c r="K231" s="154">
        <v>17913</v>
      </c>
      <c r="L231" s="150">
        <v>0</v>
      </c>
      <c r="M231" s="350">
        <v>0</v>
      </c>
      <c r="N231" s="156" t="e">
        <f t="shared" si="3"/>
        <v>#DIV/0!</v>
      </c>
      <c r="O231" s="157">
        <f t="shared" si="4"/>
        <v>0</v>
      </c>
      <c r="P231" s="156">
        <f t="shared" si="5"/>
        <v>0.98254777852885145</v>
      </c>
      <c r="Q231" s="153">
        <f t="shared" si="6"/>
        <v>0</v>
      </c>
      <c r="R231" s="351">
        <f t="shared" si="68"/>
        <v>162.72999999999999</v>
      </c>
      <c r="S231" s="159" t="e">
        <f t="shared" si="8"/>
        <v>#DIV/0!</v>
      </c>
      <c r="T231" s="160"/>
      <c r="U231" s="160"/>
      <c r="V231" s="160"/>
      <c r="W231" s="160"/>
      <c r="X231" s="1"/>
    </row>
    <row r="232" spans="1:26" ht="14" outlineLevel="1" x14ac:dyDescent="0.2">
      <c r="A232" s="7"/>
      <c r="B232" s="110"/>
      <c r="C232" s="161" t="s">
        <v>113</v>
      </c>
      <c r="D232" s="352">
        <v>-4.96</v>
      </c>
      <c r="E232" s="150">
        <v>-1</v>
      </c>
      <c r="F232" s="150">
        <v>1</v>
      </c>
      <c r="G232" s="151">
        <f t="shared" si="0"/>
        <v>-1</v>
      </c>
      <c r="H232" s="152">
        <f t="shared" si="1"/>
        <v>4.96</v>
      </c>
      <c r="I232" s="294">
        <f t="shared" si="2"/>
        <v>-4.96</v>
      </c>
      <c r="J232" s="352">
        <v>79.62</v>
      </c>
      <c r="K232" s="154">
        <v>182108</v>
      </c>
      <c r="L232" s="150">
        <v>1</v>
      </c>
      <c r="M232" s="353">
        <v>84.96</v>
      </c>
      <c r="N232" s="156">
        <f t="shared" si="3"/>
        <v>0.93714689265536733</v>
      </c>
      <c r="O232" s="157">
        <f t="shared" si="4"/>
        <v>1.0670685757347398</v>
      </c>
      <c r="P232" s="156">
        <f t="shared" si="5"/>
        <v>-16.052419354838712</v>
      </c>
      <c r="Q232" s="153">
        <f t="shared" si="6"/>
        <v>-17.129032258064516</v>
      </c>
      <c r="R232" s="354">
        <f t="shared" si="68"/>
        <v>-89.919999999999987</v>
      </c>
      <c r="S232" s="159">
        <f t="shared" si="8"/>
        <v>79.62</v>
      </c>
      <c r="T232" s="160"/>
      <c r="U232" s="160"/>
      <c r="V232" s="160"/>
      <c r="W232" s="160"/>
      <c r="X232" s="1"/>
    </row>
    <row r="233" spans="1:26" ht="14" outlineLevel="1" x14ac:dyDescent="0.2">
      <c r="A233" s="7"/>
      <c r="B233" s="110"/>
      <c r="C233" s="161" t="s">
        <v>38</v>
      </c>
      <c r="D233" s="355">
        <v>274.75</v>
      </c>
      <c r="E233" s="150">
        <v>5</v>
      </c>
      <c r="F233" s="150">
        <v>4</v>
      </c>
      <c r="G233" s="151">
        <f t="shared" si="0"/>
        <v>1.25</v>
      </c>
      <c r="H233" s="152">
        <f t="shared" si="1"/>
        <v>54.95</v>
      </c>
      <c r="I233" s="294">
        <f t="shared" si="2"/>
        <v>43.96</v>
      </c>
      <c r="J233" s="355">
        <v>0</v>
      </c>
      <c r="K233" s="154">
        <v>0</v>
      </c>
      <c r="L233" s="150">
        <v>0</v>
      </c>
      <c r="M233" s="356">
        <v>0</v>
      </c>
      <c r="N233" s="156" t="e">
        <f t="shared" si="3"/>
        <v>#DIV/0!</v>
      </c>
      <c r="O233" s="157" t="e">
        <f t="shared" si="4"/>
        <v>#DIV/0!</v>
      </c>
      <c r="P233" s="156">
        <f t="shared" si="5"/>
        <v>0</v>
      </c>
      <c r="Q233" s="153">
        <f t="shared" si="6"/>
        <v>0</v>
      </c>
      <c r="R233" s="357">
        <f t="shared" si="68"/>
        <v>274.75</v>
      </c>
      <c r="S233" s="159" t="e">
        <f t="shared" si="8"/>
        <v>#DIV/0!</v>
      </c>
      <c r="T233" s="160"/>
      <c r="U233" s="160"/>
      <c r="V233" s="160"/>
      <c r="W233" s="160"/>
      <c r="X233" s="1"/>
    </row>
    <row r="234" spans="1:26" ht="14" outlineLevel="1" x14ac:dyDescent="0.2">
      <c r="A234" s="7"/>
      <c r="B234" s="110"/>
      <c r="C234" s="161" t="s">
        <v>36</v>
      </c>
      <c r="D234" s="206">
        <v>2437.8000000000002</v>
      </c>
      <c r="E234" s="150">
        <v>29</v>
      </c>
      <c r="F234" s="150">
        <v>24</v>
      </c>
      <c r="G234" s="151">
        <f t="shared" si="0"/>
        <v>1.2083333333333333</v>
      </c>
      <c r="H234" s="152">
        <f t="shared" si="1"/>
        <v>84.062068965517241</v>
      </c>
      <c r="I234" s="294">
        <f t="shared" si="2"/>
        <v>69.568608799048761</v>
      </c>
      <c r="J234" s="206">
        <v>63.47</v>
      </c>
      <c r="K234" s="154">
        <v>12313</v>
      </c>
      <c r="L234" s="150">
        <v>6</v>
      </c>
      <c r="M234" s="207">
        <v>579.70000000000005</v>
      </c>
      <c r="N234" s="156">
        <f t="shared" si="3"/>
        <v>0.10948766603415559</v>
      </c>
      <c r="O234" s="157">
        <f t="shared" si="4"/>
        <v>9.1334488734835357</v>
      </c>
      <c r="P234" s="156">
        <f t="shared" si="5"/>
        <v>2.603576995651817E-2</v>
      </c>
      <c r="Q234" s="153">
        <f t="shared" si="6"/>
        <v>0.23779637377963739</v>
      </c>
      <c r="R234" s="358">
        <f t="shared" si="68"/>
        <v>1858.1000000000001</v>
      </c>
      <c r="S234" s="159">
        <f t="shared" si="8"/>
        <v>10.578333333333333</v>
      </c>
      <c r="T234" s="160"/>
      <c r="U234" s="160"/>
      <c r="V234" s="160"/>
      <c r="W234" s="160"/>
      <c r="X234" s="1"/>
    </row>
    <row r="235" spans="1:26" ht="14" outlineLevel="1" x14ac:dyDescent="0.2">
      <c r="A235" s="7"/>
      <c r="B235" s="110"/>
      <c r="C235" s="161" t="s">
        <v>114</v>
      </c>
      <c r="D235" s="341">
        <v>67.959999999999994</v>
      </c>
      <c r="E235" s="150">
        <v>1</v>
      </c>
      <c r="F235" s="150">
        <v>1</v>
      </c>
      <c r="G235" s="151">
        <f t="shared" si="0"/>
        <v>1</v>
      </c>
      <c r="H235" s="152">
        <f t="shared" si="1"/>
        <v>67.959999999999994</v>
      </c>
      <c r="I235" s="294">
        <f t="shared" si="2"/>
        <v>67.959999999999994</v>
      </c>
      <c r="J235" s="341">
        <v>2.14</v>
      </c>
      <c r="K235" s="154">
        <v>10943</v>
      </c>
      <c r="L235" s="150">
        <v>0</v>
      </c>
      <c r="M235" s="342">
        <v>0</v>
      </c>
      <c r="N235" s="156" t="e">
        <f t="shared" si="3"/>
        <v>#DIV/0!</v>
      </c>
      <c r="O235" s="157">
        <f t="shared" si="4"/>
        <v>0</v>
      </c>
      <c r="P235" s="156">
        <f t="shared" si="5"/>
        <v>3.1489111241907008E-2</v>
      </c>
      <c r="Q235" s="153">
        <f t="shared" si="6"/>
        <v>0</v>
      </c>
      <c r="R235" s="343">
        <f t="shared" si="68"/>
        <v>67.959999999999994</v>
      </c>
      <c r="S235" s="159" t="e">
        <f t="shared" si="8"/>
        <v>#DIV/0!</v>
      </c>
      <c r="T235" s="160"/>
      <c r="U235" s="160"/>
      <c r="V235" s="160"/>
      <c r="W235" s="160"/>
      <c r="X235" s="1"/>
    </row>
    <row r="236" spans="1:26" ht="14" outlineLevel="1" x14ac:dyDescent="0.2">
      <c r="A236" s="7"/>
      <c r="B236" s="110"/>
      <c r="C236" s="161" t="s">
        <v>115</v>
      </c>
      <c r="D236" s="208">
        <v>-139.37</v>
      </c>
      <c r="E236" s="150">
        <v>0</v>
      </c>
      <c r="F236" s="150">
        <v>3</v>
      </c>
      <c r="G236" s="151">
        <f t="shared" si="0"/>
        <v>0</v>
      </c>
      <c r="H236" s="152" t="e">
        <f t="shared" si="1"/>
        <v>#DIV/0!</v>
      </c>
      <c r="I236" s="294" t="e">
        <f t="shared" si="2"/>
        <v>#DIV/0!</v>
      </c>
      <c r="J236" s="208">
        <v>21.79</v>
      </c>
      <c r="K236" s="154">
        <v>21569</v>
      </c>
      <c r="L236" s="150">
        <v>0</v>
      </c>
      <c r="M236" s="209">
        <v>0</v>
      </c>
      <c r="N236" s="156" t="e">
        <f t="shared" si="3"/>
        <v>#DIV/0!</v>
      </c>
      <c r="O236" s="157">
        <f t="shared" si="4"/>
        <v>0</v>
      </c>
      <c r="P236" s="156">
        <f t="shared" si="5"/>
        <v>-0.1563464160149243</v>
      </c>
      <c r="Q236" s="153">
        <f t="shared" si="6"/>
        <v>0</v>
      </c>
      <c r="R236" s="310">
        <f t="shared" si="68"/>
        <v>-139.37</v>
      </c>
      <c r="S236" s="159" t="e">
        <f t="shared" si="8"/>
        <v>#DIV/0!</v>
      </c>
      <c r="T236" s="160"/>
      <c r="U236" s="160"/>
      <c r="V236" s="160"/>
      <c r="W236" s="160"/>
      <c r="X236" s="1"/>
    </row>
    <row r="237" spans="1:26" ht="14" outlineLevel="1" x14ac:dyDescent="0.2">
      <c r="A237" s="7"/>
      <c r="B237" s="110"/>
      <c r="C237" s="161" t="s">
        <v>45</v>
      </c>
      <c r="D237" s="311">
        <v>0</v>
      </c>
      <c r="E237" s="150">
        <v>0</v>
      </c>
      <c r="F237" s="150">
        <v>0</v>
      </c>
      <c r="G237" s="151" t="e">
        <f t="shared" si="0"/>
        <v>#DIV/0!</v>
      </c>
      <c r="H237" s="152" t="e">
        <f t="shared" si="1"/>
        <v>#DIV/0!</v>
      </c>
      <c r="I237" s="294" t="e">
        <f t="shared" si="2"/>
        <v>#DIV/0!</v>
      </c>
      <c r="J237" s="311">
        <v>3.1</v>
      </c>
      <c r="K237" s="154">
        <v>1684</v>
      </c>
      <c r="L237" s="150">
        <v>0</v>
      </c>
      <c r="M237" s="312">
        <v>0</v>
      </c>
      <c r="N237" s="156" t="e">
        <f t="shared" si="3"/>
        <v>#DIV/0!</v>
      </c>
      <c r="O237" s="157">
        <f t="shared" si="4"/>
        <v>0</v>
      </c>
      <c r="P237" s="156" t="e">
        <f t="shared" si="5"/>
        <v>#DIV/0!</v>
      </c>
      <c r="Q237" s="153" t="e">
        <f t="shared" si="6"/>
        <v>#DIV/0!</v>
      </c>
      <c r="R237" s="313">
        <f t="shared" si="68"/>
        <v>0</v>
      </c>
      <c r="S237" s="159" t="e">
        <f t="shared" si="8"/>
        <v>#DIV/0!</v>
      </c>
      <c r="T237" s="160"/>
      <c r="U237" s="160"/>
      <c r="V237" s="160"/>
      <c r="W237" s="160"/>
      <c r="X237" s="1"/>
    </row>
    <row r="238" spans="1:26" ht="14" outlineLevel="1" x14ac:dyDescent="0.2">
      <c r="A238" s="121"/>
      <c r="B238" s="110"/>
      <c r="C238" s="83" t="s">
        <v>116</v>
      </c>
      <c r="D238" s="149">
        <v>0</v>
      </c>
      <c r="E238" s="150">
        <v>0</v>
      </c>
      <c r="F238" s="150">
        <v>0</v>
      </c>
      <c r="G238" s="57" t="e">
        <f t="shared" si="0"/>
        <v>#DIV/0!</v>
      </c>
      <c r="H238" s="58" t="e">
        <f t="shared" si="1"/>
        <v>#DIV/0!</v>
      </c>
      <c r="I238" s="272" t="e">
        <f t="shared" si="2"/>
        <v>#DIV/0!</v>
      </c>
      <c r="J238" s="149">
        <v>0</v>
      </c>
      <c r="K238" s="154">
        <v>0</v>
      </c>
      <c r="L238" s="150">
        <v>0</v>
      </c>
      <c r="M238" s="155">
        <v>0</v>
      </c>
      <c r="N238" s="61" t="e">
        <f t="shared" si="3"/>
        <v>#DIV/0!</v>
      </c>
      <c r="O238" s="62" t="e">
        <f t="shared" si="4"/>
        <v>#DIV/0!</v>
      </c>
      <c r="P238" s="61" t="e">
        <f t="shared" si="5"/>
        <v>#DIV/0!</v>
      </c>
      <c r="Q238" s="59" t="e">
        <f t="shared" si="6"/>
        <v>#DIV/0!</v>
      </c>
      <c r="R238" s="63">
        <f t="shared" si="68"/>
        <v>0</v>
      </c>
      <c r="S238" s="64" t="e">
        <f t="shared" si="8"/>
        <v>#DIV/0!</v>
      </c>
      <c r="T238" s="84"/>
      <c r="U238" s="84"/>
      <c r="V238" s="84"/>
      <c r="W238" s="85"/>
      <c r="X238" s="86"/>
    </row>
    <row r="239" spans="1:26" ht="14" outlineLevel="1" x14ac:dyDescent="0.2">
      <c r="A239" s="52"/>
      <c r="B239" s="53"/>
      <c r="C239" s="54" t="s">
        <v>117</v>
      </c>
      <c r="D239" s="87">
        <v>900.09</v>
      </c>
      <c r="E239" s="56">
        <v>28</v>
      </c>
      <c r="F239" s="56">
        <v>26</v>
      </c>
      <c r="G239" s="57">
        <f t="shared" si="0"/>
        <v>1.0769230769230769</v>
      </c>
      <c r="H239" s="58">
        <f t="shared" si="1"/>
        <v>32.146071428571432</v>
      </c>
      <c r="I239" s="272">
        <f t="shared" si="2"/>
        <v>29.849923469387761</v>
      </c>
      <c r="J239" s="87">
        <v>164.56</v>
      </c>
      <c r="K239" s="89">
        <v>45377</v>
      </c>
      <c r="L239" s="56">
        <v>18</v>
      </c>
      <c r="M239" s="88">
        <v>474.72</v>
      </c>
      <c r="N239" s="61">
        <f t="shared" si="3"/>
        <v>0.34664644421975055</v>
      </c>
      <c r="O239" s="62">
        <f t="shared" si="4"/>
        <v>2.8847836655323289</v>
      </c>
      <c r="P239" s="61">
        <f t="shared" si="5"/>
        <v>0.18282616182826161</v>
      </c>
      <c r="Q239" s="59">
        <f t="shared" si="6"/>
        <v>0.52741392527413922</v>
      </c>
      <c r="R239" s="63">
        <f t="shared" si="68"/>
        <v>425.37</v>
      </c>
      <c r="S239" s="64">
        <f t="shared" si="8"/>
        <v>9.1422222222222231</v>
      </c>
      <c r="T239" s="65"/>
      <c r="U239" s="65"/>
      <c r="V239" s="65"/>
      <c r="W239" s="65"/>
      <c r="X239" s="66"/>
      <c r="Y239" s="67"/>
      <c r="Z239" s="67"/>
    </row>
    <row r="240" spans="1:26" ht="14" outlineLevel="1" x14ac:dyDescent="0.2">
      <c r="A240" s="7" t="str">
        <f t="shared" ref="A240:A241" si="69">IFERROR(IF(B240&gt;0,MONTH(B240)&amp;"-"&amp;YEAR(B240),B240),)</f>
        <v>12-2024</v>
      </c>
      <c r="B240" s="110">
        <v>45647</v>
      </c>
      <c r="C240" s="161" t="s">
        <v>39</v>
      </c>
      <c r="D240" s="162">
        <v>9.8000000000000007</v>
      </c>
      <c r="E240" s="150">
        <v>0</v>
      </c>
      <c r="F240" s="150">
        <v>1</v>
      </c>
      <c r="G240" s="151">
        <f t="shared" si="0"/>
        <v>0</v>
      </c>
      <c r="H240" s="152" t="e">
        <f t="shared" si="1"/>
        <v>#DIV/0!</v>
      </c>
      <c r="I240" s="294" t="e">
        <f t="shared" si="2"/>
        <v>#DIV/0!</v>
      </c>
      <c r="J240" s="162">
        <v>0</v>
      </c>
      <c r="K240" s="154">
        <v>12458</v>
      </c>
      <c r="L240" s="150">
        <v>0</v>
      </c>
      <c r="M240" s="163">
        <v>0</v>
      </c>
      <c r="N240" s="156" t="e">
        <f t="shared" si="3"/>
        <v>#DIV/0!</v>
      </c>
      <c r="O240" s="157" t="e">
        <f t="shared" si="4"/>
        <v>#DIV/0!</v>
      </c>
      <c r="P240" s="156">
        <f t="shared" si="5"/>
        <v>0</v>
      </c>
      <c r="Q240" s="153">
        <f t="shared" si="6"/>
        <v>0</v>
      </c>
      <c r="R240" s="158">
        <f t="shared" si="68"/>
        <v>9.8000000000000007</v>
      </c>
      <c r="S240" s="159" t="e">
        <f t="shared" si="8"/>
        <v>#DIV/0!</v>
      </c>
      <c r="T240" s="160"/>
      <c r="U240" s="160"/>
      <c r="V240" s="160"/>
      <c r="W240" s="160"/>
      <c r="X240" s="1"/>
    </row>
    <row r="241" spans="1:26" ht="14" x14ac:dyDescent="0.2">
      <c r="A241" s="164">
        <f t="shared" si="69"/>
        <v>0</v>
      </c>
      <c r="B241" s="165" t="s">
        <v>43</v>
      </c>
      <c r="C241" s="166"/>
      <c r="D241" s="167">
        <f t="shared" ref="D241:F241" si="70">SUM(D224:D240)</f>
        <v>23343.57</v>
      </c>
      <c r="E241" s="168">
        <f t="shared" si="70"/>
        <v>150</v>
      </c>
      <c r="F241" s="168">
        <f t="shared" si="70"/>
        <v>158</v>
      </c>
      <c r="G241" s="169">
        <f t="shared" si="0"/>
        <v>0.94936708860759489</v>
      </c>
      <c r="H241" s="170">
        <f t="shared" si="1"/>
        <v>155.62379999999999</v>
      </c>
      <c r="I241" s="376">
        <f t="shared" si="2"/>
        <v>163.92373599999999</v>
      </c>
      <c r="J241" s="377">
        <f t="shared" ref="J241:M241" si="71">SUM(J224:J240)</f>
        <v>1023.8800000000001</v>
      </c>
      <c r="K241" s="314">
        <f t="shared" si="71"/>
        <v>364632</v>
      </c>
      <c r="L241" s="168">
        <f t="shared" si="71"/>
        <v>48</v>
      </c>
      <c r="M241" s="167">
        <f t="shared" si="71"/>
        <v>5056.3200000000006</v>
      </c>
      <c r="N241" s="172">
        <f t="shared" si="3"/>
        <v>0.20249509524713624</v>
      </c>
      <c r="O241" s="173">
        <f t="shared" si="4"/>
        <v>4.9383912177208265</v>
      </c>
      <c r="P241" s="172">
        <f t="shared" si="5"/>
        <v>4.3861328837020222E-2</v>
      </c>
      <c r="Q241" s="171">
        <f t="shared" si="6"/>
        <v>0.21660440112630591</v>
      </c>
      <c r="R241" s="174">
        <f>SUM(R224:R240)</f>
        <v>18287.249999999996</v>
      </c>
      <c r="S241" s="175">
        <f t="shared" si="8"/>
        <v>21.330833333333334</v>
      </c>
      <c r="T241" s="176">
        <f t="shared" ref="T241:U241" si="72">IFERROR((D241-#REF!)/D241,)</f>
        <v>0</v>
      </c>
      <c r="U241" s="176">
        <f t="shared" si="72"/>
        <v>0</v>
      </c>
      <c r="V241" s="176">
        <f>IFERROR((D241-monthly_reporting_2021!D49)/D241, )</f>
        <v>1</v>
      </c>
      <c r="W241" s="177">
        <f>IFERROR((E241-monthly_reporting_2021!E49)/E241, )</f>
        <v>1</v>
      </c>
      <c r="X241" s="10"/>
    </row>
    <row r="242" spans="1:26" ht="14" outlineLevel="1" x14ac:dyDescent="0.2">
      <c r="A242" s="67"/>
      <c r="B242" s="53">
        <v>45648</v>
      </c>
      <c r="C242" s="54" t="s">
        <v>107</v>
      </c>
      <c r="D242" s="55">
        <v>12504.3</v>
      </c>
      <c r="E242" s="56">
        <v>32</v>
      </c>
      <c r="F242" s="56">
        <v>32</v>
      </c>
      <c r="G242" s="57">
        <f t="shared" si="0"/>
        <v>1</v>
      </c>
      <c r="H242" s="58">
        <f t="shared" si="1"/>
        <v>390.75937499999998</v>
      </c>
      <c r="I242" s="272">
        <f t="shared" si="2"/>
        <v>390.75937499999998</v>
      </c>
      <c r="J242" s="55">
        <v>106.38</v>
      </c>
      <c r="K242" s="56">
        <v>23406</v>
      </c>
      <c r="L242" s="56">
        <v>10</v>
      </c>
      <c r="M242" s="60">
        <v>4010.3</v>
      </c>
      <c r="N242" s="61">
        <f t="shared" si="3"/>
        <v>2.6526693763558835E-2</v>
      </c>
      <c r="O242" s="62">
        <f t="shared" si="4"/>
        <v>37.697875540515135</v>
      </c>
      <c r="P242" s="61">
        <f t="shared" si="5"/>
        <v>8.5074734291403758E-3</v>
      </c>
      <c r="Q242" s="59">
        <f t="shared" si="6"/>
        <v>0.32071367449597343</v>
      </c>
      <c r="R242" s="63">
        <f t="shared" ref="R242:R258" si="73">D242-M242</f>
        <v>8494</v>
      </c>
      <c r="S242" s="64">
        <f t="shared" si="8"/>
        <v>10.638</v>
      </c>
      <c r="T242" s="65"/>
      <c r="U242" s="65"/>
      <c r="V242" s="65"/>
      <c r="W242" s="65"/>
      <c r="X242" s="66"/>
      <c r="Y242" s="67"/>
      <c r="Z242" s="67"/>
    </row>
    <row r="243" spans="1:26" ht="14" outlineLevel="1" x14ac:dyDescent="0.2">
      <c r="A243" s="67"/>
      <c r="B243" s="68"/>
      <c r="C243" s="54" t="s">
        <v>108</v>
      </c>
      <c r="D243" s="69">
        <v>5241.8599999999997</v>
      </c>
      <c r="E243" s="56">
        <v>31</v>
      </c>
      <c r="F243" s="56">
        <v>37</v>
      </c>
      <c r="G243" s="57">
        <f t="shared" si="0"/>
        <v>0.83783783783783783</v>
      </c>
      <c r="H243" s="58">
        <f t="shared" si="1"/>
        <v>169.09225806451613</v>
      </c>
      <c r="I243" s="272">
        <f t="shared" si="2"/>
        <v>201.81979188345474</v>
      </c>
      <c r="J243" s="69">
        <v>104.84</v>
      </c>
      <c r="K243" s="56">
        <v>18706</v>
      </c>
      <c r="L243" s="56">
        <v>1</v>
      </c>
      <c r="M243" s="70">
        <v>79.95</v>
      </c>
      <c r="N243" s="61">
        <f t="shared" si="3"/>
        <v>1.3113195747342088</v>
      </c>
      <c r="O243" s="62">
        <f t="shared" si="4"/>
        <v>0.76259061426936281</v>
      </c>
      <c r="P243" s="61">
        <f t="shared" si="5"/>
        <v>2.0000534161538082E-2</v>
      </c>
      <c r="Q243" s="59">
        <f t="shared" si="6"/>
        <v>1.5252219631962702E-2</v>
      </c>
      <c r="R243" s="71">
        <f t="shared" si="73"/>
        <v>5161.91</v>
      </c>
      <c r="S243" s="64">
        <f t="shared" si="8"/>
        <v>104.84</v>
      </c>
      <c r="T243" s="65"/>
      <c r="U243" s="65"/>
      <c r="V243" s="65"/>
      <c r="W243" s="65"/>
      <c r="X243" s="66"/>
      <c r="Y243" s="67"/>
      <c r="Z243" s="67"/>
    </row>
    <row r="244" spans="1:26" ht="14" outlineLevel="1" x14ac:dyDescent="0.2">
      <c r="A244" s="67"/>
      <c r="B244" s="68"/>
      <c r="C244" s="54" t="s">
        <v>109</v>
      </c>
      <c r="D244" s="93">
        <v>139.9</v>
      </c>
      <c r="E244" s="56">
        <v>2</v>
      </c>
      <c r="F244" s="56">
        <v>1</v>
      </c>
      <c r="G244" s="57">
        <f t="shared" si="0"/>
        <v>2</v>
      </c>
      <c r="H244" s="58">
        <f t="shared" si="1"/>
        <v>69.95</v>
      </c>
      <c r="I244" s="272">
        <f t="shared" si="2"/>
        <v>34.975000000000001</v>
      </c>
      <c r="J244" s="93">
        <v>0</v>
      </c>
      <c r="K244" s="56">
        <v>0</v>
      </c>
      <c r="L244" s="56">
        <v>0</v>
      </c>
      <c r="M244" s="94">
        <v>0</v>
      </c>
      <c r="N244" s="61" t="e">
        <f t="shared" si="3"/>
        <v>#DIV/0!</v>
      </c>
      <c r="O244" s="62" t="e">
        <f t="shared" si="4"/>
        <v>#DIV/0!</v>
      </c>
      <c r="P244" s="61">
        <f t="shared" si="5"/>
        <v>0</v>
      </c>
      <c r="Q244" s="59">
        <f t="shared" si="6"/>
        <v>0</v>
      </c>
      <c r="R244" s="361">
        <f t="shared" si="73"/>
        <v>139.9</v>
      </c>
      <c r="S244" s="64" t="e">
        <f t="shared" si="8"/>
        <v>#DIV/0!</v>
      </c>
      <c r="T244" s="65"/>
      <c r="U244" s="65"/>
      <c r="V244" s="65"/>
      <c r="W244" s="65"/>
      <c r="X244" s="66"/>
      <c r="Y244" s="67"/>
      <c r="Z244" s="67"/>
    </row>
    <row r="245" spans="1:26" ht="14" outlineLevel="1" x14ac:dyDescent="0.2">
      <c r="A245" s="67"/>
      <c r="B245" s="68"/>
      <c r="C245" s="54" t="s">
        <v>33</v>
      </c>
      <c r="D245" s="93">
        <v>359.7</v>
      </c>
      <c r="E245" s="56">
        <v>6</v>
      </c>
      <c r="F245" s="56">
        <v>5</v>
      </c>
      <c r="G245" s="57">
        <f t="shared" si="0"/>
        <v>1.2</v>
      </c>
      <c r="H245" s="58">
        <f t="shared" si="1"/>
        <v>59.949999999999996</v>
      </c>
      <c r="I245" s="272">
        <f t="shared" si="2"/>
        <v>49.958333333333329</v>
      </c>
      <c r="J245" s="93">
        <v>15.23</v>
      </c>
      <c r="K245" s="56">
        <v>1618</v>
      </c>
      <c r="L245" s="56">
        <v>0</v>
      </c>
      <c r="M245" s="94">
        <v>0</v>
      </c>
      <c r="N245" s="61" t="e">
        <f t="shared" si="3"/>
        <v>#DIV/0!</v>
      </c>
      <c r="O245" s="62">
        <f t="shared" si="4"/>
        <v>0</v>
      </c>
      <c r="P245" s="61">
        <f t="shared" si="5"/>
        <v>4.2340839588546016E-2</v>
      </c>
      <c r="Q245" s="59">
        <f t="shared" si="6"/>
        <v>0</v>
      </c>
      <c r="R245" s="361">
        <f t="shared" si="73"/>
        <v>359.7</v>
      </c>
      <c r="S245" s="64" t="e">
        <f t="shared" si="8"/>
        <v>#DIV/0!</v>
      </c>
      <c r="T245" s="65"/>
      <c r="U245" s="65"/>
      <c r="V245" s="65"/>
      <c r="W245" s="65"/>
      <c r="X245" s="66"/>
      <c r="Y245" s="67"/>
      <c r="Z245" s="67"/>
    </row>
    <row r="246" spans="1:26" ht="14" outlineLevel="1" x14ac:dyDescent="0.2">
      <c r="A246" s="67"/>
      <c r="B246" s="68"/>
      <c r="C246" s="54" t="s">
        <v>37</v>
      </c>
      <c r="D246" s="344">
        <v>0</v>
      </c>
      <c r="E246" s="56">
        <v>0</v>
      </c>
      <c r="F246" s="56">
        <v>0</v>
      </c>
      <c r="G246" s="57" t="e">
        <f t="shared" si="0"/>
        <v>#DIV/0!</v>
      </c>
      <c r="H246" s="58" t="e">
        <f t="shared" si="1"/>
        <v>#DIV/0!</v>
      </c>
      <c r="I246" s="272" t="e">
        <f t="shared" si="2"/>
        <v>#DIV/0!</v>
      </c>
      <c r="J246" s="344">
        <v>0</v>
      </c>
      <c r="K246" s="56">
        <v>0</v>
      </c>
      <c r="L246" s="56">
        <v>0</v>
      </c>
      <c r="M246" s="344">
        <v>0</v>
      </c>
      <c r="N246" s="61" t="e">
        <f t="shared" si="3"/>
        <v>#DIV/0!</v>
      </c>
      <c r="O246" s="62" t="e">
        <f t="shared" si="4"/>
        <v>#DIV/0!</v>
      </c>
      <c r="P246" s="61" t="e">
        <f t="shared" si="5"/>
        <v>#DIV/0!</v>
      </c>
      <c r="Q246" s="59" t="e">
        <f t="shared" si="6"/>
        <v>#DIV/0!</v>
      </c>
      <c r="R246" s="361">
        <f t="shared" si="73"/>
        <v>0</v>
      </c>
      <c r="S246" s="64" t="e">
        <f t="shared" si="8"/>
        <v>#DIV/0!</v>
      </c>
      <c r="T246" s="65"/>
      <c r="U246" s="65"/>
      <c r="V246" s="65"/>
      <c r="W246" s="65"/>
      <c r="X246" s="66"/>
      <c r="Y246" s="67"/>
      <c r="Z246" s="67"/>
    </row>
    <row r="247" spans="1:26" ht="14" outlineLevel="1" x14ac:dyDescent="0.2">
      <c r="A247" s="67"/>
      <c r="B247" s="68"/>
      <c r="C247" s="54" t="s">
        <v>110</v>
      </c>
      <c r="D247" s="362">
        <v>119.98</v>
      </c>
      <c r="E247" s="56">
        <v>2</v>
      </c>
      <c r="F247" s="56">
        <v>1</v>
      </c>
      <c r="G247" s="57">
        <f t="shared" si="0"/>
        <v>2</v>
      </c>
      <c r="H247" s="58">
        <f t="shared" si="1"/>
        <v>59.99</v>
      </c>
      <c r="I247" s="272">
        <f t="shared" si="2"/>
        <v>29.995000000000001</v>
      </c>
      <c r="J247" s="362">
        <v>41.55</v>
      </c>
      <c r="K247" s="56">
        <v>9951</v>
      </c>
      <c r="L247" s="56">
        <v>0</v>
      </c>
      <c r="M247" s="363">
        <v>0</v>
      </c>
      <c r="N247" s="61" t="e">
        <f t="shared" si="3"/>
        <v>#DIV/0!</v>
      </c>
      <c r="O247" s="62">
        <f t="shared" si="4"/>
        <v>0</v>
      </c>
      <c r="P247" s="61">
        <f t="shared" si="5"/>
        <v>0.34630771795299214</v>
      </c>
      <c r="Q247" s="59">
        <f t="shared" si="6"/>
        <v>0</v>
      </c>
      <c r="R247" s="364">
        <f t="shared" si="73"/>
        <v>119.98</v>
      </c>
      <c r="S247" s="64" t="e">
        <f t="shared" si="8"/>
        <v>#DIV/0!</v>
      </c>
      <c r="T247" s="65"/>
      <c r="U247" s="65"/>
      <c r="V247" s="65"/>
      <c r="W247" s="65"/>
      <c r="X247" s="66"/>
      <c r="Y247" s="67"/>
      <c r="Z247" s="67"/>
    </row>
    <row r="248" spans="1:26" ht="14" outlineLevel="1" x14ac:dyDescent="0.2">
      <c r="A248" s="67"/>
      <c r="B248" s="68"/>
      <c r="C248" s="54" t="s">
        <v>35</v>
      </c>
      <c r="D248" s="93">
        <v>849.35</v>
      </c>
      <c r="E248" s="56">
        <v>13</v>
      </c>
      <c r="F248" s="56">
        <v>8</v>
      </c>
      <c r="G248" s="57">
        <f t="shared" si="0"/>
        <v>1.625</v>
      </c>
      <c r="H248" s="58">
        <f t="shared" si="1"/>
        <v>65.33461538461539</v>
      </c>
      <c r="I248" s="272">
        <f t="shared" si="2"/>
        <v>40.205917159763317</v>
      </c>
      <c r="J248" s="93">
        <v>151.87</v>
      </c>
      <c r="K248" s="56">
        <v>3720</v>
      </c>
      <c r="L248" s="56">
        <v>1</v>
      </c>
      <c r="M248" s="94">
        <v>69.95</v>
      </c>
      <c r="N248" s="61">
        <f t="shared" si="3"/>
        <v>2.1711222301644031</v>
      </c>
      <c r="O248" s="62">
        <f t="shared" si="4"/>
        <v>0.4605912951866728</v>
      </c>
      <c r="P248" s="61">
        <f t="shared" si="5"/>
        <v>0.17880732324718904</v>
      </c>
      <c r="Q248" s="59">
        <f t="shared" si="6"/>
        <v>8.2357096603284871E-2</v>
      </c>
      <c r="R248" s="361">
        <f t="shared" si="73"/>
        <v>779.4</v>
      </c>
      <c r="S248" s="64">
        <f t="shared" si="8"/>
        <v>151.87</v>
      </c>
      <c r="T248" s="65"/>
      <c r="U248" s="65"/>
      <c r="V248" s="65"/>
      <c r="W248" s="65"/>
      <c r="X248" s="66"/>
      <c r="Y248" s="67"/>
      <c r="Z248" s="67"/>
    </row>
    <row r="249" spans="1:26" ht="14" outlineLevel="1" x14ac:dyDescent="0.2">
      <c r="A249" s="67"/>
      <c r="B249" s="53" t="s">
        <v>111</v>
      </c>
      <c r="C249" s="54" t="s">
        <v>112</v>
      </c>
      <c r="D249" s="365">
        <v>765.75</v>
      </c>
      <c r="E249" s="56">
        <v>11</v>
      </c>
      <c r="F249" s="56">
        <v>14</v>
      </c>
      <c r="G249" s="57">
        <f t="shared" si="0"/>
        <v>0.7857142857142857</v>
      </c>
      <c r="H249" s="58">
        <f t="shared" si="1"/>
        <v>69.61363636363636</v>
      </c>
      <c r="I249" s="272">
        <f t="shared" si="2"/>
        <v>88.599173553718998</v>
      </c>
      <c r="J249" s="365">
        <v>243.42</v>
      </c>
      <c r="K249" s="56">
        <v>28115</v>
      </c>
      <c r="L249" s="56">
        <v>4</v>
      </c>
      <c r="M249" s="366">
        <v>150.88999999999999</v>
      </c>
      <c r="N249" s="61">
        <f t="shared" si="3"/>
        <v>1.6132281794684871</v>
      </c>
      <c r="O249" s="62">
        <f t="shared" si="4"/>
        <v>0.61987511297346143</v>
      </c>
      <c r="P249" s="61">
        <f t="shared" si="5"/>
        <v>0.31788442703232123</v>
      </c>
      <c r="Q249" s="59">
        <f t="shared" si="6"/>
        <v>0.1970486451191642</v>
      </c>
      <c r="R249" s="367">
        <f t="shared" si="73"/>
        <v>614.86</v>
      </c>
      <c r="S249" s="64">
        <f t="shared" si="8"/>
        <v>60.854999999999997</v>
      </c>
      <c r="T249" s="65"/>
      <c r="U249" s="65"/>
      <c r="V249" s="65"/>
      <c r="W249" s="65"/>
      <c r="X249" s="66"/>
      <c r="Y249" s="67"/>
      <c r="Z249" s="67"/>
    </row>
    <row r="250" spans="1:26" ht="14" outlineLevel="1" x14ac:dyDescent="0.2">
      <c r="A250" s="67"/>
      <c r="B250" s="68"/>
      <c r="C250" s="54" t="s">
        <v>113</v>
      </c>
      <c r="D250" s="368">
        <v>0</v>
      </c>
      <c r="E250" s="56">
        <v>0</v>
      </c>
      <c r="F250" s="56">
        <v>0</v>
      </c>
      <c r="G250" s="57" t="e">
        <f t="shared" si="0"/>
        <v>#DIV/0!</v>
      </c>
      <c r="H250" s="58" t="e">
        <f t="shared" si="1"/>
        <v>#DIV/0!</v>
      </c>
      <c r="I250" s="272" t="e">
        <f t="shared" si="2"/>
        <v>#DIV/0!</v>
      </c>
      <c r="J250" s="368">
        <v>53.92</v>
      </c>
      <c r="K250" s="56">
        <v>167085</v>
      </c>
      <c r="L250" s="56">
        <v>0</v>
      </c>
      <c r="M250" s="369">
        <v>0</v>
      </c>
      <c r="N250" s="61" t="e">
        <f t="shared" si="3"/>
        <v>#DIV/0!</v>
      </c>
      <c r="O250" s="62">
        <f t="shared" si="4"/>
        <v>0</v>
      </c>
      <c r="P250" s="61" t="e">
        <f t="shared" si="5"/>
        <v>#DIV/0!</v>
      </c>
      <c r="Q250" s="59" t="e">
        <f t="shared" si="6"/>
        <v>#DIV/0!</v>
      </c>
      <c r="R250" s="370">
        <f t="shared" si="73"/>
        <v>0</v>
      </c>
      <c r="S250" s="64" t="e">
        <f t="shared" si="8"/>
        <v>#DIV/0!</v>
      </c>
      <c r="T250" s="65"/>
      <c r="U250" s="65"/>
      <c r="V250" s="65"/>
      <c r="W250" s="65"/>
      <c r="X250" s="66"/>
      <c r="Y250" s="67"/>
      <c r="Z250" s="67"/>
    </row>
    <row r="251" spans="1:26" ht="14" outlineLevel="1" x14ac:dyDescent="0.2">
      <c r="A251" s="67"/>
      <c r="B251" s="68"/>
      <c r="C251" s="54" t="s">
        <v>38</v>
      </c>
      <c r="D251" s="371">
        <v>0</v>
      </c>
      <c r="E251" s="56">
        <v>0</v>
      </c>
      <c r="F251" s="56">
        <v>1</v>
      </c>
      <c r="G251" s="57">
        <f t="shared" si="0"/>
        <v>0</v>
      </c>
      <c r="H251" s="58" t="e">
        <f t="shared" si="1"/>
        <v>#DIV/0!</v>
      </c>
      <c r="I251" s="272" t="e">
        <f t="shared" si="2"/>
        <v>#DIV/0!</v>
      </c>
      <c r="J251" s="371">
        <v>0</v>
      </c>
      <c r="K251" s="56">
        <v>0</v>
      </c>
      <c r="L251" s="56">
        <v>0</v>
      </c>
      <c r="M251" s="372">
        <v>0</v>
      </c>
      <c r="N251" s="61" t="e">
        <f t="shared" si="3"/>
        <v>#DIV/0!</v>
      </c>
      <c r="O251" s="62" t="e">
        <f t="shared" si="4"/>
        <v>#DIV/0!</v>
      </c>
      <c r="P251" s="61" t="e">
        <f t="shared" si="5"/>
        <v>#DIV/0!</v>
      </c>
      <c r="Q251" s="59" t="e">
        <f t="shared" si="6"/>
        <v>#DIV/0!</v>
      </c>
      <c r="R251" s="373">
        <f t="shared" si="73"/>
        <v>0</v>
      </c>
      <c r="S251" s="64" t="e">
        <f t="shared" si="8"/>
        <v>#DIV/0!</v>
      </c>
      <c r="T251" s="65"/>
      <c r="U251" s="65"/>
      <c r="V251" s="65"/>
      <c r="W251" s="65"/>
      <c r="X251" s="66"/>
      <c r="Y251" s="67"/>
      <c r="Z251" s="67"/>
    </row>
    <row r="252" spans="1:26" ht="14" outlineLevel="1" x14ac:dyDescent="0.2">
      <c r="A252" s="67"/>
      <c r="B252" s="68"/>
      <c r="C252" s="54" t="s">
        <v>36</v>
      </c>
      <c r="D252" s="72">
        <v>766.15</v>
      </c>
      <c r="E252" s="56">
        <v>15</v>
      </c>
      <c r="F252" s="56">
        <v>14</v>
      </c>
      <c r="G252" s="57">
        <f t="shared" si="0"/>
        <v>1.0714285714285714</v>
      </c>
      <c r="H252" s="58">
        <f t="shared" si="1"/>
        <v>51.076666666666668</v>
      </c>
      <c r="I252" s="272">
        <f t="shared" si="2"/>
        <v>47.671555555555557</v>
      </c>
      <c r="J252" s="72">
        <v>56.99</v>
      </c>
      <c r="K252" s="56">
        <v>12059</v>
      </c>
      <c r="L252" s="56">
        <v>1</v>
      </c>
      <c r="M252" s="73">
        <v>67</v>
      </c>
      <c r="N252" s="61">
        <f t="shared" si="3"/>
        <v>0.85059701492537321</v>
      </c>
      <c r="O252" s="62">
        <f t="shared" si="4"/>
        <v>1.1756448499736796</v>
      </c>
      <c r="P252" s="61">
        <f t="shared" si="5"/>
        <v>7.438491157084122E-2</v>
      </c>
      <c r="Q252" s="59">
        <f t="shared" si="6"/>
        <v>8.7450238204007047E-2</v>
      </c>
      <c r="R252" s="74">
        <f t="shared" si="73"/>
        <v>699.15</v>
      </c>
      <c r="S252" s="64">
        <f t="shared" si="8"/>
        <v>56.99</v>
      </c>
      <c r="T252" s="65"/>
      <c r="U252" s="65"/>
      <c r="V252" s="65"/>
      <c r="W252" s="65"/>
      <c r="X252" s="66"/>
      <c r="Y252" s="67"/>
      <c r="Z252" s="67"/>
    </row>
    <row r="253" spans="1:26" ht="14" outlineLevel="1" x14ac:dyDescent="0.2">
      <c r="A253" s="67"/>
      <c r="B253" s="68"/>
      <c r="C253" s="54" t="s">
        <v>114</v>
      </c>
      <c r="D253" s="93">
        <v>-10.91</v>
      </c>
      <c r="E253" s="56">
        <v>1</v>
      </c>
      <c r="F253" s="56">
        <v>1</v>
      </c>
      <c r="G253" s="57">
        <f t="shared" si="0"/>
        <v>1</v>
      </c>
      <c r="H253" s="58">
        <f t="shared" si="1"/>
        <v>-10.91</v>
      </c>
      <c r="I253" s="272">
        <f t="shared" si="2"/>
        <v>-10.91</v>
      </c>
      <c r="J253" s="93">
        <v>8.58</v>
      </c>
      <c r="K253" s="56">
        <v>10088</v>
      </c>
      <c r="L253" s="56">
        <v>1</v>
      </c>
      <c r="M253" s="94">
        <v>19.989999999999998</v>
      </c>
      <c r="N253" s="61">
        <f t="shared" si="3"/>
        <v>0.42921460730365185</v>
      </c>
      <c r="O253" s="62">
        <f t="shared" si="4"/>
        <v>2.3298368298368297</v>
      </c>
      <c r="P253" s="61">
        <f t="shared" si="5"/>
        <v>-0.78643446379468374</v>
      </c>
      <c r="Q253" s="59">
        <f t="shared" si="6"/>
        <v>-1.832263978001833</v>
      </c>
      <c r="R253" s="361">
        <f t="shared" si="73"/>
        <v>-30.9</v>
      </c>
      <c r="S253" s="64">
        <f t="shared" si="8"/>
        <v>8.58</v>
      </c>
      <c r="T253" s="65"/>
      <c r="U253" s="65"/>
      <c r="V253" s="65"/>
      <c r="W253" s="65"/>
      <c r="X253" s="66"/>
      <c r="Y253" s="67"/>
      <c r="Z253" s="67"/>
    </row>
    <row r="254" spans="1:26" ht="14" outlineLevel="1" x14ac:dyDescent="0.2">
      <c r="A254" s="67"/>
      <c r="B254" s="68"/>
      <c r="C254" s="54" t="s">
        <v>115</v>
      </c>
      <c r="D254" s="75">
        <v>299.89999999999998</v>
      </c>
      <c r="E254" s="56">
        <v>2</v>
      </c>
      <c r="F254" s="56">
        <v>3</v>
      </c>
      <c r="G254" s="57">
        <f t="shared" si="0"/>
        <v>0.66666666666666663</v>
      </c>
      <c r="H254" s="58">
        <f t="shared" si="1"/>
        <v>149.94999999999999</v>
      </c>
      <c r="I254" s="272">
        <f t="shared" si="2"/>
        <v>224.92499999999998</v>
      </c>
      <c r="J254" s="75">
        <v>19.96</v>
      </c>
      <c r="K254" s="56">
        <v>26977</v>
      </c>
      <c r="L254" s="56">
        <v>0</v>
      </c>
      <c r="M254" s="76">
        <v>0</v>
      </c>
      <c r="N254" s="61" t="e">
        <f t="shared" si="3"/>
        <v>#DIV/0!</v>
      </c>
      <c r="O254" s="62">
        <f t="shared" si="4"/>
        <v>0</v>
      </c>
      <c r="P254" s="61">
        <f t="shared" si="5"/>
        <v>6.6555518506168726E-2</v>
      </c>
      <c r="Q254" s="59">
        <f t="shared" si="6"/>
        <v>0</v>
      </c>
      <c r="R254" s="77">
        <f t="shared" si="73"/>
        <v>299.89999999999998</v>
      </c>
      <c r="S254" s="64" t="e">
        <f t="shared" si="8"/>
        <v>#DIV/0!</v>
      </c>
      <c r="T254" s="65"/>
      <c r="U254" s="65"/>
      <c r="V254" s="65"/>
      <c r="W254" s="65"/>
      <c r="X254" s="66"/>
      <c r="Y254" s="67"/>
      <c r="Z254" s="67"/>
    </row>
    <row r="255" spans="1:26" ht="14" outlineLevel="1" x14ac:dyDescent="0.2">
      <c r="A255" s="67"/>
      <c r="B255" s="68"/>
      <c r="C255" s="54" t="s">
        <v>45</v>
      </c>
      <c r="D255" s="78">
        <v>0</v>
      </c>
      <c r="E255" s="56">
        <v>0</v>
      </c>
      <c r="F255" s="56">
        <v>0</v>
      </c>
      <c r="G255" s="57" t="e">
        <f t="shared" si="0"/>
        <v>#DIV/0!</v>
      </c>
      <c r="H255" s="58" t="e">
        <f t="shared" si="1"/>
        <v>#DIV/0!</v>
      </c>
      <c r="I255" s="272" t="e">
        <f t="shared" si="2"/>
        <v>#DIV/0!</v>
      </c>
      <c r="J255" s="78">
        <v>1.02</v>
      </c>
      <c r="K255" s="56">
        <v>12691</v>
      </c>
      <c r="L255" s="56">
        <v>0</v>
      </c>
      <c r="M255" s="79">
        <v>0</v>
      </c>
      <c r="N255" s="61" t="e">
        <f t="shared" si="3"/>
        <v>#DIV/0!</v>
      </c>
      <c r="O255" s="62">
        <f t="shared" si="4"/>
        <v>0</v>
      </c>
      <c r="P255" s="61" t="e">
        <f t="shared" si="5"/>
        <v>#DIV/0!</v>
      </c>
      <c r="Q255" s="59" t="e">
        <f t="shared" si="6"/>
        <v>#DIV/0!</v>
      </c>
      <c r="R255" s="80">
        <f t="shared" si="73"/>
        <v>0</v>
      </c>
      <c r="S255" s="64" t="e">
        <f t="shared" si="8"/>
        <v>#DIV/0!</v>
      </c>
      <c r="T255" s="65"/>
      <c r="U255" s="65"/>
      <c r="V255" s="65"/>
      <c r="W255" s="65"/>
      <c r="X255" s="66"/>
      <c r="Y255" s="67"/>
      <c r="Z255" s="67"/>
    </row>
    <row r="256" spans="1:26" ht="14" outlineLevel="1" x14ac:dyDescent="0.2">
      <c r="A256" s="81"/>
      <c r="B256" s="68"/>
      <c r="C256" s="83" t="s">
        <v>116</v>
      </c>
      <c r="D256" s="55">
        <v>79.8</v>
      </c>
      <c r="E256" s="56">
        <v>4</v>
      </c>
      <c r="F256" s="56">
        <v>2</v>
      </c>
      <c r="G256" s="57">
        <f t="shared" si="0"/>
        <v>2</v>
      </c>
      <c r="H256" s="58">
        <f t="shared" si="1"/>
        <v>19.95</v>
      </c>
      <c r="I256" s="272">
        <f t="shared" si="2"/>
        <v>9.9749999999999996</v>
      </c>
      <c r="J256" s="55">
        <v>0</v>
      </c>
      <c r="K256" s="56">
        <v>0</v>
      </c>
      <c r="L256" s="56">
        <v>0</v>
      </c>
      <c r="M256" s="60">
        <v>0</v>
      </c>
      <c r="N256" s="61" t="e">
        <f t="shared" si="3"/>
        <v>#DIV/0!</v>
      </c>
      <c r="O256" s="62" t="e">
        <f t="shared" si="4"/>
        <v>#DIV/0!</v>
      </c>
      <c r="P256" s="61">
        <f t="shared" si="5"/>
        <v>0</v>
      </c>
      <c r="Q256" s="59">
        <f t="shared" si="6"/>
        <v>0</v>
      </c>
      <c r="R256" s="63">
        <f t="shared" si="73"/>
        <v>79.8</v>
      </c>
      <c r="S256" s="64" t="e">
        <f t="shared" si="8"/>
        <v>#DIV/0!</v>
      </c>
      <c r="T256" s="84"/>
      <c r="U256" s="84"/>
      <c r="V256" s="84"/>
      <c r="W256" s="85"/>
      <c r="X256" s="86"/>
      <c r="Y256" s="67"/>
      <c r="Z256" s="67"/>
    </row>
    <row r="257" spans="1:26" ht="14" outlineLevel="1" x14ac:dyDescent="0.2">
      <c r="A257" s="52"/>
      <c r="B257" s="53"/>
      <c r="C257" s="54" t="s">
        <v>117</v>
      </c>
      <c r="D257" s="87">
        <v>359.6</v>
      </c>
      <c r="E257" s="56">
        <v>10</v>
      </c>
      <c r="F257" s="56">
        <v>12</v>
      </c>
      <c r="G257" s="57">
        <f t="shared" si="0"/>
        <v>0.83333333333333337</v>
      </c>
      <c r="H257" s="58">
        <f t="shared" si="1"/>
        <v>35.96</v>
      </c>
      <c r="I257" s="272">
        <f t="shared" si="2"/>
        <v>43.152000000000001</v>
      </c>
      <c r="J257" s="87">
        <v>98.1</v>
      </c>
      <c r="K257" s="56">
        <v>44788</v>
      </c>
      <c r="L257" s="56">
        <v>4</v>
      </c>
      <c r="M257" s="88">
        <v>143.84</v>
      </c>
      <c r="N257" s="61">
        <f t="shared" si="3"/>
        <v>0.68200778642936588</v>
      </c>
      <c r="O257" s="62">
        <f t="shared" si="4"/>
        <v>1.4662589194699287</v>
      </c>
      <c r="P257" s="61">
        <f t="shared" si="5"/>
        <v>0.27280311457174633</v>
      </c>
      <c r="Q257" s="59">
        <f t="shared" si="6"/>
        <v>0.39999999999999997</v>
      </c>
      <c r="R257" s="63">
        <f t="shared" si="73"/>
        <v>215.76000000000002</v>
      </c>
      <c r="S257" s="64">
        <f t="shared" si="8"/>
        <v>24.524999999999999</v>
      </c>
      <c r="T257" s="65"/>
      <c r="U257" s="65"/>
      <c r="V257" s="65"/>
      <c r="W257" s="65"/>
      <c r="X257" s="66"/>
      <c r="Y257" s="67"/>
      <c r="Z257" s="67"/>
    </row>
    <row r="258" spans="1:26" ht="14" outlineLevel="1" x14ac:dyDescent="0.2">
      <c r="A258" s="52" t="str">
        <f t="shared" ref="A258:A259" si="74">IFERROR(IF(B258&gt;0,MONTH(B258)&amp;"-"&amp;YEAR(B258),B258),)</f>
        <v>12-2024</v>
      </c>
      <c r="B258" s="53">
        <v>45654</v>
      </c>
      <c r="C258" s="161" t="s">
        <v>39</v>
      </c>
      <c r="D258" s="87">
        <v>0</v>
      </c>
      <c r="E258" s="56">
        <v>0</v>
      </c>
      <c r="F258" s="56">
        <v>0</v>
      </c>
      <c r="G258" s="57" t="e">
        <f t="shared" si="0"/>
        <v>#DIV/0!</v>
      </c>
      <c r="H258" s="58" t="e">
        <f t="shared" si="1"/>
        <v>#DIV/0!</v>
      </c>
      <c r="I258" s="272" t="e">
        <f t="shared" si="2"/>
        <v>#DIV/0!</v>
      </c>
      <c r="J258" s="87">
        <v>0.62</v>
      </c>
      <c r="K258" s="56">
        <v>8458</v>
      </c>
      <c r="L258" s="56">
        <v>0</v>
      </c>
      <c r="M258" s="88">
        <v>0</v>
      </c>
      <c r="N258" s="61" t="e">
        <f t="shared" si="3"/>
        <v>#DIV/0!</v>
      </c>
      <c r="O258" s="62">
        <f t="shared" si="4"/>
        <v>0</v>
      </c>
      <c r="P258" s="61" t="e">
        <f t="shared" si="5"/>
        <v>#DIV/0!</v>
      </c>
      <c r="Q258" s="59" t="e">
        <f t="shared" si="6"/>
        <v>#DIV/0!</v>
      </c>
      <c r="R258" s="63">
        <f t="shared" si="73"/>
        <v>0</v>
      </c>
      <c r="S258" s="64" t="e">
        <f t="shared" si="8"/>
        <v>#DIV/0!</v>
      </c>
      <c r="T258" s="65"/>
      <c r="U258" s="65"/>
      <c r="V258" s="65"/>
      <c r="W258" s="65"/>
      <c r="X258" s="66"/>
      <c r="Y258" s="67"/>
      <c r="Z258" s="67"/>
    </row>
    <row r="259" spans="1:26" ht="14" x14ac:dyDescent="0.2">
      <c r="A259" s="7">
        <f t="shared" si="74"/>
        <v>0</v>
      </c>
      <c r="B259" s="38" t="s">
        <v>44</v>
      </c>
      <c r="C259" s="39"/>
      <c r="D259" s="167">
        <f t="shared" ref="D259:F259" si="75">SUM(D242:D258)</f>
        <v>21475.38</v>
      </c>
      <c r="E259" s="168">
        <f t="shared" si="75"/>
        <v>129</v>
      </c>
      <c r="F259" s="168">
        <f t="shared" si="75"/>
        <v>131</v>
      </c>
      <c r="G259" s="42">
        <f t="shared" si="0"/>
        <v>0.98473282442748089</v>
      </c>
      <c r="H259" s="43">
        <f t="shared" si="1"/>
        <v>166.47581395348837</v>
      </c>
      <c r="I259" s="340">
        <f t="shared" si="2"/>
        <v>169.05683432486029</v>
      </c>
      <c r="J259" s="40">
        <f t="shared" ref="J259:M259" si="76">SUM(J242:J258)</f>
        <v>902.48</v>
      </c>
      <c r="K259" s="41">
        <f t="shared" si="76"/>
        <v>367662</v>
      </c>
      <c r="L259" s="41">
        <f t="shared" si="76"/>
        <v>22</v>
      </c>
      <c r="M259" s="45">
        <f t="shared" si="76"/>
        <v>4541.92</v>
      </c>
      <c r="N259" s="46">
        <f t="shared" si="3"/>
        <v>0.19870010920491774</v>
      </c>
      <c r="O259" s="47">
        <f t="shared" si="4"/>
        <v>5.0327098661466181</v>
      </c>
      <c r="P259" s="46">
        <f t="shared" si="5"/>
        <v>4.2023936246995394E-2</v>
      </c>
      <c r="Q259" s="44">
        <f t="shared" si="6"/>
        <v>0.2114942785645702</v>
      </c>
      <c r="R259" s="112">
        <f>SUM(R242:R258)</f>
        <v>16933.46</v>
      </c>
      <c r="S259" s="49">
        <f t="shared" si="8"/>
        <v>41.021818181818183</v>
      </c>
      <c r="T259" s="50">
        <f t="shared" ref="T259:U259" si="77">IFERROR((D259-D241)/D259,)</f>
        <v>-8.6992174294471092E-2</v>
      </c>
      <c r="U259" s="50">
        <f t="shared" si="77"/>
        <v>-0.16279069767441862</v>
      </c>
      <c r="V259" s="51">
        <f>IFERROR((D259-monthly_reporting_2021!D55)/D259, )</f>
        <v>1</v>
      </c>
      <c r="W259" s="51">
        <f>IFERROR((E259-monthly_reporting_2021!E55)/E259, )</f>
        <v>1</v>
      </c>
      <c r="X259" s="10"/>
    </row>
    <row r="260" spans="1:26" ht="14" hidden="1" outlineLevel="1" x14ac:dyDescent="0.2">
      <c r="A260" s="7"/>
      <c r="B260" s="110"/>
      <c r="C260" s="161" t="s">
        <v>32</v>
      </c>
      <c r="D260" s="149"/>
      <c r="E260" s="150"/>
      <c r="F260" s="150"/>
      <c r="G260" s="151" t="e">
        <f t="shared" si="0"/>
        <v>#DIV/0!</v>
      </c>
      <c r="H260" s="152" t="e">
        <f t="shared" si="1"/>
        <v>#DIV/0!</v>
      </c>
      <c r="I260" s="152" t="e">
        <f t="shared" si="2"/>
        <v>#DIV/0!</v>
      </c>
      <c r="J260" s="199"/>
      <c r="K260" s="150"/>
      <c r="L260" s="150"/>
      <c r="M260" s="200"/>
      <c r="N260" s="156" t="e">
        <f t="shared" si="3"/>
        <v>#DIV/0!</v>
      </c>
      <c r="O260" s="157" t="e">
        <f t="shared" si="4"/>
        <v>#DIV/0!</v>
      </c>
      <c r="P260" s="156" t="e">
        <f t="shared" si="5"/>
        <v>#DIV/0!</v>
      </c>
      <c r="Q260" s="201" t="e">
        <f t="shared" si="6"/>
        <v>#DIV/0!</v>
      </c>
      <c r="R260" s="202"/>
      <c r="S260" s="203" t="e">
        <f t="shared" si="8"/>
        <v>#DIV/0!</v>
      </c>
      <c r="T260" s="160"/>
      <c r="U260" s="160"/>
      <c r="V260" s="160"/>
      <c r="W260" s="160"/>
      <c r="X260" s="1"/>
    </row>
    <row r="261" spans="1:26" ht="14" hidden="1" outlineLevel="1" x14ac:dyDescent="0.2">
      <c r="A261" s="204"/>
      <c r="B261" s="110"/>
      <c r="C261" s="161" t="s">
        <v>33</v>
      </c>
      <c r="D261" s="205"/>
      <c r="E261" s="150"/>
      <c r="F261" s="150"/>
      <c r="G261" s="151" t="e">
        <f t="shared" si="0"/>
        <v>#DIV/0!</v>
      </c>
      <c r="H261" s="152" t="e">
        <f t="shared" si="1"/>
        <v>#DIV/0!</v>
      </c>
      <c r="I261" s="152" t="e">
        <f t="shared" si="2"/>
        <v>#DIV/0!</v>
      </c>
      <c r="J261" s="199"/>
      <c r="K261" s="150"/>
      <c r="L261" s="150"/>
      <c r="M261" s="200"/>
      <c r="N261" s="156" t="e">
        <f t="shared" si="3"/>
        <v>#DIV/0!</v>
      </c>
      <c r="O261" s="157" t="e">
        <f t="shared" si="4"/>
        <v>#DIV/0!</v>
      </c>
      <c r="P261" s="156" t="e">
        <f t="shared" si="5"/>
        <v>#DIV/0!</v>
      </c>
      <c r="Q261" s="201" t="e">
        <f t="shared" si="6"/>
        <v>#DIV/0!</v>
      </c>
      <c r="R261" s="202"/>
      <c r="S261" s="203" t="e">
        <f t="shared" si="8"/>
        <v>#DIV/0!</v>
      </c>
      <c r="T261" s="160"/>
      <c r="U261" s="160"/>
      <c r="V261" s="160"/>
      <c r="W261" s="160"/>
      <c r="X261" s="1"/>
    </row>
    <row r="262" spans="1:26" ht="14" hidden="1" outlineLevel="1" x14ac:dyDescent="0.2">
      <c r="A262" s="204"/>
      <c r="B262" s="110"/>
      <c r="C262" s="161" t="s">
        <v>34</v>
      </c>
      <c r="D262" s="206"/>
      <c r="E262" s="150"/>
      <c r="F262" s="150"/>
      <c r="G262" s="151" t="e">
        <f t="shared" si="0"/>
        <v>#DIV/0!</v>
      </c>
      <c r="H262" s="152" t="e">
        <f t="shared" si="1"/>
        <v>#DIV/0!</v>
      </c>
      <c r="I262" s="152" t="e">
        <f t="shared" si="2"/>
        <v>#DIV/0!</v>
      </c>
      <c r="J262" s="199"/>
      <c r="K262" s="150"/>
      <c r="L262" s="150"/>
      <c r="M262" s="207"/>
      <c r="N262" s="156" t="e">
        <f t="shared" si="3"/>
        <v>#DIV/0!</v>
      </c>
      <c r="O262" s="157" t="e">
        <f t="shared" si="4"/>
        <v>#DIV/0!</v>
      </c>
      <c r="P262" s="156" t="e">
        <f t="shared" si="5"/>
        <v>#DIV/0!</v>
      </c>
      <c r="Q262" s="201" t="e">
        <f t="shared" si="6"/>
        <v>#DIV/0!</v>
      </c>
      <c r="R262" s="202"/>
      <c r="S262" s="203" t="e">
        <f t="shared" si="8"/>
        <v>#DIV/0!</v>
      </c>
      <c r="T262" s="160"/>
      <c r="U262" s="160"/>
      <c r="V262" s="160"/>
      <c r="W262" s="160"/>
      <c r="X262" s="1"/>
    </row>
    <row r="263" spans="1:26" ht="14" hidden="1" outlineLevel="1" x14ac:dyDescent="0.2">
      <c r="A263" s="204"/>
      <c r="B263" s="110"/>
      <c r="C263" s="161" t="s">
        <v>35</v>
      </c>
      <c r="D263" s="208"/>
      <c r="E263" s="150"/>
      <c r="F263" s="150"/>
      <c r="G263" s="151" t="e">
        <f t="shared" si="0"/>
        <v>#DIV/0!</v>
      </c>
      <c r="H263" s="152" t="e">
        <f t="shared" si="1"/>
        <v>#DIV/0!</v>
      </c>
      <c r="I263" s="152" t="e">
        <f t="shared" si="2"/>
        <v>#DIV/0!</v>
      </c>
      <c r="J263" s="199"/>
      <c r="K263" s="150"/>
      <c r="L263" s="150"/>
      <c r="M263" s="209"/>
      <c r="N263" s="156" t="e">
        <f t="shared" si="3"/>
        <v>#DIV/0!</v>
      </c>
      <c r="O263" s="157" t="e">
        <f t="shared" si="4"/>
        <v>#DIV/0!</v>
      </c>
      <c r="P263" s="156" t="e">
        <f t="shared" si="5"/>
        <v>#DIV/0!</v>
      </c>
      <c r="Q263" s="201" t="e">
        <f t="shared" si="6"/>
        <v>#DIV/0!</v>
      </c>
      <c r="R263" s="202"/>
      <c r="S263" s="203" t="e">
        <f t="shared" si="8"/>
        <v>#DIV/0!</v>
      </c>
      <c r="T263" s="160"/>
      <c r="U263" s="160"/>
      <c r="V263" s="160"/>
      <c r="W263" s="160"/>
      <c r="X263" s="1"/>
    </row>
    <row r="264" spans="1:26" ht="14" hidden="1" outlineLevel="1" x14ac:dyDescent="0.2">
      <c r="A264" s="204"/>
      <c r="B264" s="110"/>
      <c r="C264" s="161" t="s">
        <v>36</v>
      </c>
      <c r="D264" s="208"/>
      <c r="E264" s="150"/>
      <c r="F264" s="150"/>
      <c r="G264" s="151" t="e">
        <f t="shared" si="0"/>
        <v>#DIV/0!</v>
      </c>
      <c r="H264" s="152" t="e">
        <f t="shared" si="1"/>
        <v>#DIV/0!</v>
      </c>
      <c r="I264" s="152" t="e">
        <f t="shared" si="2"/>
        <v>#DIV/0!</v>
      </c>
      <c r="J264" s="199"/>
      <c r="K264" s="150"/>
      <c r="L264" s="150"/>
      <c r="M264" s="209"/>
      <c r="N264" s="156" t="e">
        <f t="shared" si="3"/>
        <v>#DIV/0!</v>
      </c>
      <c r="O264" s="157" t="e">
        <f t="shared" si="4"/>
        <v>#DIV/0!</v>
      </c>
      <c r="P264" s="156" t="e">
        <f t="shared" si="5"/>
        <v>#DIV/0!</v>
      </c>
      <c r="Q264" s="201" t="e">
        <f t="shared" si="6"/>
        <v>#DIV/0!</v>
      </c>
      <c r="R264" s="202"/>
      <c r="S264" s="203" t="e">
        <f t="shared" si="8"/>
        <v>#DIV/0!</v>
      </c>
      <c r="T264" s="160"/>
      <c r="U264" s="160"/>
      <c r="V264" s="160"/>
      <c r="W264" s="160"/>
      <c r="X264" s="1"/>
    </row>
    <row r="265" spans="1:26" ht="14" hidden="1" outlineLevel="1" x14ac:dyDescent="0.2">
      <c r="A265" s="204"/>
      <c r="B265" s="110"/>
      <c r="C265" s="161" t="s">
        <v>37</v>
      </c>
      <c r="D265" s="210"/>
      <c r="E265" s="150"/>
      <c r="F265" s="150"/>
      <c r="G265" s="151" t="e">
        <f t="shared" si="0"/>
        <v>#DIV/0!</v>
      </c>
      <c r="H265" s="152" t="e">
        <f t="shared" si="1"/>
        <v>#DIV/0!</v>
      </c>
      <c r="I265" s="152" t="e">
        <f t="shared" si="2"/>
        <v>#DIV/0!</v>
      </c>
      <c r="J265" s="199"/>
      <c r="K265" s="150"/>
      <c r="L265" s="150"/>
      <c r="M265" s="211"/>
      <c r="N265" s="156" t="e">
        <f t="shared" si="3"/>
        <v>#DIV/0!</v>
      </c>
      <c r="O265" s="157" t="e">
        <f t="shared" si="4"/>
        <v>#DIV/0!</v>
      </c>
      <c r="P265" s="156" t="e">
        <f t="shared" si="5"/>
        <v>#DIV/0!</v>
      </c>
      <c r="Q265" s="201" t="e">
        <f t="shared" si="6"/>
        <v>#DIV/0!</v>
      </c>
      <c r="R265" s="202"/>
      <c r="S265" s="203" t="e">
        <f t="shared" si="8"/>
        <v>#DIV/0!</v>
      </c>
      <c r="T265" s="160"/>
      <c r="U265" s="160"/>
      <c r="V265" s="160"/>
      <c r="W265" s="160"/>
      <c r="X265" s="1"/>
    </row>
    <row r="266" spans="1:26" ht="14" hidden="1" outlineLevel="1" x14ac:dyDescent="0.2">
      <c r="A266" s="7">
        <f>IFERROR(IF(B266&gt;0,MONTH(B266)&amp;"-"&amp;YEAR(B266),B266),)</f>
        <v>0</v>
      </c>
      <c r="B266" s="38"/>
      <c r="C266" s="39"/>
      <c r="D266" s="40">
        <f t="shared" ref="D266:M266" si="78">SUM(D260:D265)</f>
        <v>0</v>
      </c>
      <c r="E266" s="40">
        <f t="shared" si="78"/>
        <v>0</v>
      </c>
      <c r="F266" s="40">
        <f t="shared" si="78"/>
        <v>0</v>
      </c>
      <c r="G266" s="40" t="e">
        <f t="shared" si="78"/>
        <v>#DIV/0!</v>
      </c>
      <c r="H266" s="40" t="e">
        <f t="shared" si="78"/>
        <v>#DIV/0!</v>
      </c>
      <c r="I266" s="40" t="e">
        <f t="shared" si="78"/>
        <v>#DIV/0!</v>
      </c>
      <c r="J266" s="40">
        <f t="shared" si="78"/>
        <v>0</v>
      </c>
      <c r="K266" s="39">
        <f t="shared" si="78"/>
        <v>0</v>
      </c>
      <c r="L266" s="40">
        <f t="shared" si="78"/>
        <v>0</v>
      </c>
      <c r="M266" s="40">
        <f t="shared" si="78"/>
        <v>0</v>
      </c>
      <c r="N266" s="46" t="e">
        <f t="shared" si="3"/>
        <v>#DIV/0!</v>
      </c>
      <c r="O266" s="47" t="e">
        <f t="shared" si="4"/>
        <v>#DIV/0!</v>
      </c>
      <c r="P266" s="46" t="e">
        <f t="shared" si="5"/>
        <v>#DIV/0!</v>
      </c>
      <c r="Q266" s="212" t="e">
        <f t="shared" si="6"/>
        <v>#DIV/0!</v>
      </c>
      <c r="R266" s="112">
        <f>SUM(R260:R265)</f>
        <v>0</v>
      </c>
      <c r="S266" s="213" t="e">
        <f t="shared" si="8"/>
        <v>#DIV/0!</v>
      </c>
      <c r="T266" s="50">
        <f t="shared" ref="T266:U266" si="79">IFERROR((D266-D258)/D266,)</f>
        <v>0</v>
      </c>
      <c r="U266" s="50">
        <f t="shared" si="79"/>
        <v>0</v>
      </c>
      <c r="V266" s="51">
        <f>IFERROR((D266-monthly_reporting_2021!D61)/D266, )</f>
        <v>0</v>
      </c>
      <c r="W266" s="51">
        <f>IFERROR((E266-monthly_reporting_2021!E61)/E266, )</f>
        <v>0</v>
      </c>
      <c r="X266" s="10"/>
    </row>
    <row r="267" spans="1:26" ht="14" collapsed="1" x14ac:dyDescent="0.2">
      <c r="A267" s="7"/>
      <c r="B267" s="18"/>
      <c r="C267" s="18"/>
      <c r="D267" s="115"/>
      <c r="E267" s="18"/>
      <c r="F267" s="18"/>
      <c r="G267" s="116"/>
      <c r="H267" s="115"/>
      <c r="I267" s="115"/>
      <c r="J267" s="115"/>
      <c r="K267" s="18"/>
      <c r="L267" s="18"/>
      <c r="M267" s="115"/>
      <c r="N267" s="118"/>
      <c r="O267" s="116"/>
      <c r="P267" s="118"/>
      <c r="Q267" s="13"/>
      <c r="R267" s="119"/>
      <c r="S267" s="118"/>
      <c r="T267" s="120"/>
      <c r="U267" s="120"/>
      <c r="V267" s="118"/>
      <c r="W267" s="118"/>
      <c r="X267" s="10"/>
    </row>
    <row r="268" spans="1:26" ht="14" x14ac:dyDescent="0.2">
      <c r="A268" s="7"/>
      <c r="B268" s="18"/>
      <c r="C268" s="18"/>
      <c r="D268" s="115"/>
      <c r="E268" s="18"/>
      <c r="F268" s="18"/>
      <c r="G268" s="116"/>
      <c r="H268" s="115"/>
      <c r="I268" s="115"/>
      <c r="J268" s="115"/>
      <c r="K268" s="18"/>
      <c r="L268" s="18"/>
      <c r="M268" s="115"/>
      <c r="N268" s="118"/>
      <c r="O268" s="116"/>
      <c r="P268" s="118"/>
      <c r="Q268" s="13"/>
      <c r="R268" s="119"/>
      <c r="S268" s="118"/>
      <c r="T268" s="120"/>
      <c r="U268" s="120"/>
      <c r="V268" s="118"/>
      <c r="W268" s="118"/>
      <c r="X268" s="10"/>
    </row>
    <row r="269" spans="1:26" ht="14" x14ac:dyDescent="0.2">
      <c r="A269" s="7"/>
      <c r="B269" s="18"/>
      <c r="C269" s="18"/>
      <c r="D269" s="115"/>
      <c r="E269" s="18"/>
      <c r="F269" s="18"/>
      <c r="G269" s="116"/>
      <c r="H269" s="115"/>
      <c r="I269" s="115"/>
      <c r="J269" s="115"/>
      <c r="K269" s="18"/>
      <c r="L269" s="18"/>
      <c r="M269" s="115"/>
      <c r="N269" s="118"/>
      <c r="O269" s="116"/>
      <c r="P269" s="118"/>
      <c r="Q269" s="13"/>
      <c r="R269" s="119"/>
      <c r="S269" s="118"/>
      <c r="T269" s="120"/>
      <c r="U269" s="120"/>
      <c r="V269" s="118"/>
      <c r="W269" s="118"/>
      <c r="X269" s="10"/>
    </row>
    <row r="270" spans="1:26" ht="14" x14ac:dyDescent="0.2">
      <c r="A270" s="7"/>
      <c r="B270" s="18"/>
      <c r="C270" s="18"/>
      <c r="D270" s="115"/>
      <c r="E270" s="18"/>
      <c r="F270" s="18"/>
      <c r="G270" s="116"/>
      <c r="H270" s="115"/>
      <c r="J270" s="115"/>
      <c r="K270" s="18"/>
      <c r="L270" s="18"/>
      <c r="M270" s="115"/>
      <c r="N270" s="118"/>
      <c r="O270" s="116"/>
      <c r="P270" s="118"/>
      <c r="Q270" s="13"/>
      <c r="R270" s="119"/>
      <c r="S270" s="118"/>
      <c r="T270" s="120"/>
      <c r="U270" s="120"/>
      <c r="V270" s="118"/>
      <c r="W270" s="118"/>
      <c r="X270" s="10"/>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136" priority="1" operator="greaterThanOrEqual">
      <formula>0</formula>
    </cfRule>
    <cfRule type="cellIs" dxfId="135" priority="2" operator="lessThanOrEqual">
      <formula>0</formula>
    </cfRule>
  </conditionalFormatting>
  <conditionalFormatting sqref="F9:N9">
    <cfRule type="cellIs" dxfId="134" priority="3" operator="lessThanOrEqual">
      <formula>0</formula>
    </cfRule>
    <cfRule type="cellIs" dxfId="133" priority="4" operator="greaterThanOrEqual">
      <formula>0</formula>
    </cfRule>
  </conditionalFormatting>
  <conditionalFormatting sqref="T12:Y270">
    <cfRule type="cellIs" dxfId="132" priority="5" operator="greaterThanOrEqual">
      <formula>0</formula>
    </cfRule>
    <cfRule type="cellIs" dxfId="131" priority="6" operator="lessThan">
      <formula>0</formula>
    </cfRule>
  </conditionalFormatting>
  <conditionalFormatting sqref="V12:W270">
    <cfRule type="cellIs" dxfId="130" priority="7" operator="greaterThanOrEqual">
      <formula>0</formula>
    </cfRule>
    <cfRule type="cellIs" dxfId="129" priority="8" operator="lessThan">
      <formula>0</formula>
    </cfRule>
  </conditionalFormatting>
  <dataValidations count="1">
    <dataValidation type="list" allowBlank="1" sqref="B12 B25 B43 B61 B79 B97 B115 B133 B151 B169 B187 B205 B223 B241 B259 B266" xr:uid="{00000000-0002-0000-0700-000000000000}">
      <formula1>"Previous Week,Current Week"</formula1>
    </dataValidation>
  </dataValidations>
  <hyperlinks>
    <hyperlink ref="A1" r:id="rId1" xr:uid="{00000000-0004-0000-07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00FF"/>
    <outlinePr summaryRight="0"/>
  </sheetPr>
  <dimension ref="A1:Z433"/>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11" t="s">
        <v>131</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
      <c r="A3" s="7"/>
      <c r="B3" s="8"/>
      <c r="C3" s="9" t="s">
        <v>1</v>
      </c>
      <c r="D3" s="10"/>
      <c r="E3" s="10"/>
      <c r="F3" s="517" t="s">
        <v>2</v>
      </c>
      <c r="G3" s="516"/>
      <c r="H3" s="516"/>
      <c r="I3" s="514"/>
      <c r="J3" s="10"/>
      <c r="K3" s="518" t="s">
        <v>3</v>
      </c>
      <c r="L3" s="516"/>
      <c r="M3" s="516"/>
      <c r="N3" s="514"/>
      <c r="O3" s="1"/>
      <c r="P3" s="1"/>
      <c r="Q3" s="1"/>
      <c r="R3" s="1"/>
      <c r="S3" s="1"/>
      <c r="T3" s="11"/>
      <c r="U3" s="11"/>
      <c r="V3" s="1"/>
      <c r="W3" s="1"/>
      <c r="X3" s="1"/>
      <c r="Y3" s="1"/>
      <c r="Z3" s="1"/>
    </row>
    <row r="4" spans="1:26" ht="21" customHeight="1" x14ac:dyDescent="0.2">
      <c r="A4" s="7"/>
      <c r="B4" s="8"/>
      <c r="C4" s="12">
        <f>VLOOKUP("Current Week",$B$11:$Z$429,MATCH("SALES",$B$11:$Z$11,0),FALSE)</f>
        <v>64670.09</v>
      </c>
      <c r="D4" s="10"/>
      <c r="E4" s="10"/>
      <c r="F4" s="519">
        <f>VLOOKUP("Current Week",$B$11:$Z$429,MATCH("Units Sold",$B$11:$Z$11,0),FALSE)</f>
        <v>1050</v>
      </c>
      <c r="G4" s="516"/>
      <c r="H4" s="514"/>
      <c r="I4" s="1"/>
      <c r="J4" s="10"/>
      <c r="K4" s="519">
        <f>VLOOKUP("Current Week",$B$11:$Z$429,MATCH("Ordered Items",$B$11:$Z$11,0),FALSE)</f>
        <v>956</v>
      </c>
      <c r="L4" s="516"/>
      <c r="M4" s="514"/>
      <c r="N4" s="1"/>
      <c r="O4" s="1"/>
      <c r="P4" s="1"/>
      <c r="Q4" s="1"/>
      <c r="R4" s="1"/>
      <c r="S4" s="1"/>
      <c r="T4" s="11"/>
      <c r="U4" s="11"/>
      <c r="V4" s="1"/>
      <c r="W4" s="1"/>
      <c r="X4" s="1"/>
      <c r="Y4" s="1"/>
      <c r="Z4" s="1"/>
    </row>
    <row r="5" spans="1:26" ht="14" x14ac:dyDescent="0.2">
      <c r="A5" s="13"/>
      <c r="B5" s="14"/>
      <c r="C5" s="15">
        <f>(C4-(VLOOKUP("Previous Week",$B$11:$Z$433,MATCH("SALES",$B$11:$Z$11,0),FALSE)))/C4</f>
        <v>-0.13155293273907603</v>
      </c>
      <c r="D5" s="16"/>
      <c r="E5" s="16"/>
      <c r="F5" s="528">
        <f>(F4-(VLOOKUP("Previous Week",$B$11:$Z$433,MATCH("Units Sold",$B$11:$Z$11,0),FALSE)))/F4</f>
        <v>-0.13142857142857142</v>
      </c>
      <c r="G5" s="516"/>
      <c r="H5" s="516"/>
      <c r="I5" s="514"/>
      <c r="J5" s="16"/>
      <c r="K5" s="528">
        <f>(K4-(VLOOKUP("Previous Week",$B$11:$Z$433,MATCH("Ordered Items",$B$11:$Z$11,0),FALSE)))/K4</f>
        <v>-0.14121338912133891</v>
      </c>
      <c r="L5" s="516"/>
      <c r="M5" s="516"/>
      <c r="N5" s="514"/>
      <c r="O5" s="17"/>
      <c r="P5" s="17"/>
      <c r="Q5" s="17"/>
      <c r="R5" s="17"/>
      <c r="S5" s="17"/>
      <c r="T5" s="17"/>
      <c r="U5" s="17"/>
      <c r="V5" s="17"/>
      <c r="W5" s="17"/>
      <c r="X5" s="17"/>
      <c r="Y5" s="17"/>
      <c r="Z5" s="17"/>
    </row>
    <row r="6" spans="1:26" ht="6" customHeight="1" x14ac:dyDescent="0.2">
      <c r="A6" s="7"/>
      <c r="B6" s="8"/>
      <c r="C6" s="9"/>
      <c r="D6" s="10"/>
      <c r="E6" s="10"/>
      <c r="F6" s="1"/>
      <c r="G6" s="1"/>
      <c r="H6" s="1"/>
      <c r="I6" s="1"/>
      <c r="J6" s="10"/>
      <c r="K6" s="1"/>
      <c r="L6" s="1"/>
      <c r="M6" s="1"/>
      <c r="N6" s="1"/>
      <c r="O6" s="1"/>
      <c r="P6" s="1"/>
      <c r="Q6" s="1"/>
      <c r="R6" s="1"/>
      <c r="S6" s="1"/>
      <c r="T6" s="11"/>
      <c r="U6" s="11"/>
      <c r="V6" s="1"/>
      <c r="W6" s="1"/>
      <c r="X6" s="1"/>
      <c r="Y6" s="1"/>
      <c r="Z6" s="1"/>
    </row>
    <row r="7" spans="1:26" ht="17.25" customHeight="1" x14ac:dyDescent="0.2">
      <c r="A7" s="7"/>
      <c r="B7" s="8"/>
      <c r="C7" s="9" t="s">
        <v>4</v>
      </c>
      <c r="D7" s="10"/>
      <c r="E7" s="10"/>
      <c r="F7" s="518" t="s">
        <v>5</v>
      </c>
      <c r="G7" s="516"/>
      <c r="H7" s="516"/>
      <c r="I7" s="514"/>
      <c r="J7" s="10"/>
      <c r="K7" s="518" t="s">
        <v>6</v>
      </c>
      <c r="L7" s="516"/>
      <c r="M7" s="516"/>
      <c r="N7" s="514"/>
      <c r="O7" s="1"/>
      <c r="P7" s="1"/>
      <c r="Q7" s="1"/>
      <c r="R7" s="1"/>
      <c r="S7" s="1"/>
      <c r="T7" s="11"/>
      <c r="U7" s="11"/>
      <c r="V7" s="1"/>
      <c r="W7" s="1"/>
      <c r="X7" s="1"/>
      <c r="Y7" s="1"/>
      <c r="Z7" s="1"/>
    </row>
    <row r="8" spans="1:26" ht="21" customHeight="1" x14ac:dyDescent="0.2">
      <c r="A8" s="7"/>
      <c r="B8" s="8"/>
      <c r="C8" s="12">
        <f>VLOOKUP("Current Week",$B$11:$Z$429,MATCH("AD SALES",$B$11:$Z$11,0),FALSE)</f>
        <v>20114.25</v>
      </c>
      <c r="D8" s="10"/>
      <c r="E8" s="10"/>
      <c r="F8" s="529">
        <f>VLOOKUP("Current Week",$B$11:$Z$429,MATCH("SP AD SPEND",$B$11:$Z$11,0),FALSE)</f>
        <v>7265.7900000000009</v>
      </c>
      <c r="G8" s="516"/>
      <c r="H8" s="514"/>
      <c r="I8" s="1"/>
      <c r="J8" s="10"/>
      <c r="K8" s="530">
        <f>F8/C8</f>
        <v>0.36122599649502224</v>
      </c>
      <c r="L8" s="516"/>
      <c r="M8" s="514"/>
      <c r="N8" s="1"/>
      <c r="O8" s="1"/>
      <c r="P8" s="1"/>
      <c r="Q8" s="1"/>
      <c r="R8" s="1"/>
      <c r="S8" s="1"/>
      <c r="T8" s="11"/>
      <c r="U8" s="11"/>
      <c r="V8" s="1"/>
      <c r="W8" s="1"/>
      <c r="X8" s="1"/>
      <c r="Y8" s="1"/>
      <c r="Z8" s="1"/>
    </row>
    <row r="9" spans="1:26" ht="14.25" customHeight="1" x14ac:dyDescent="0.2">
      <c r="A9" s="18"/>
      <c r="B9" s="19"/>
      <c r="C9" s="20">
        <f>(C8-(VLOOKUP("Previous Week",$B$11:$Z$433,MATCH("AD SALES",$B$11:$Z$11,0),FALSE)))/C8</f>
        <v>1.4119840411648378E-2</v>
      </c>
      <c r="D9" s="16"/>
      <c r="E9" s="16"/>
      <c r="F9" s="520">
        <f>(F8-(VLOOKUP("Previous Week",$B$11:$Z$433,MATCH("SP AD SPEND",$B$11:$Z$11,0),FALSE)))/F8</f>
        <v>0.12917796963578632</v>
      </c>
      <c r="G9" s="521"/>
      <c r="H9" s="521"/>
      <c r="I9" s="522"/>
      <c r="J9" s="16"/>
      <c r="K9" s="531">
        <f>(K8-(VLOOKUP("Previous Week",$B$11:$Z$433,MATCH("ACOS",$B$11:$Z$11,0),FALSE)))/K8</f>
        <v>0.11670599930946965</v>
      </c>
      <c r="L9" s="521"/>
      <c r="M9" s="521"/>
      <c r="N9" s="522"/>
      <c r="O9" s="21"/>
      <c r="P9" s="21"/>
      <c r="Q9" s="21"/>
      <c r="R9" s="21"/>
      <c r="S9" s="21"/>
      <c r="T9" s="22"/>
      <c r="U9" s="22"/>
      <c r="V9" s="21"/>
      <c r="W9" s="21"/>
      <c r="X9" s="21"/>
      <c r="Y9" s="21"/>
      <c r="Z9" s="23"/>
    </row>
    <row r="10" spans="1:26" ht="19.5" customHeight="1" x14ac:dyDescent="0.2">
      <c r="A10" s="7"/>
      <c r="B10" s="24"/>
      <c r="C10" s="25"/>
      <c r="D10" s="523" t="s">
        <v>7</v>
      </c>
      <c r="E10" s="524"/>
      <c r="F10" s="524"/>
      <c r="G10" s="524"/>
      <c r="H10" s="524"/>
      <c r="I10" s="524"/>
      <c r="J10" s="524"/>
      <c r="K10" s="525"/>
      <c r="L10" s="526"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32" t="s">
        <v>19</v>
      </c>
      <c r="J11" s="32" t="s">
        <v>20</v>
      </c>
      <c r="K11" s="33" t="s">
        <v>21</v>
      </c>
      <c r="L11" s="34" t="s">
        <v>22</v>
      </c>
      <c r="M11" s="32" t="s">
        <v>23</v>
      </c>
      <c r="N11" s="32" t="s">
        <v>24</v>
      </c>
      <c r="O11" s="32" t="s">
        <v>25</v>
      </c>
      <c r="P11" s="32" t="s">
        <v>6</v>
      </c>
      <c r="Q11" s="32" t="s">
        <v>26</v>
      </c>
      <c r="R11" s="29" t="s">
        <v>27</v>
      </c>
      <c r="S11" s="33" t="s">
        <v>28</v>
      </c>
      <c r="T11" s="35" t="s">
        <v>29</v>
      </c>
      <c r="U11" s="29" t="s">
        <v>30</v>
      </c>
      <c r="V11" s="36" t="s">
        <v>14</v>
      </c>
      <c r="W11" s="33" t="s">
        <v>31</v>
      </c>
      <c r="X11" s="36" t="s">
        <v>14</v>
      </c>
      <c r="Y11" s="33" t="s">
        <v>31</v>
      </c>
      <c r="Z11" s="32"/>
    </row>
    <row r="12" spans="1:26" ht="14" x14ac:dyDescent="0.2">
      <c r="A12" s="37"/>
      <c r="B12" s="38"/>
      <c r="C12" s="39"/>
      <c r="D12" s="40"/>
      <c r="E12" s="41"/>
      <c r="F12" s="41"/>
      <c r="G12" s="42"/>
      <c r="H12" s="43"/>
      <c r="I12" s="43"/>
      <c r="J12" s="41"/>
      <c r="K12" s="44"/>
      <c r="L12" s="40"/>
      <c r="M12" s="41"/>
      <c r="N12" s="41"/>
      <c r="O12" s="45"/>
      <c r="P12" s="46"/>
      <c r="Q12" s="47"/>
      <c r="R12" s="46"/>
      <c r="S12" s="44"/>
      <c r="T12" s="48"/>
      <c r="U12" s="49"/>
      <c r="V12" s="50"/>
      <c r="W12" s="50"/>
      <c r="X12" s="51"/>
      <c r="Y12" s="51"/>
      <c r="Z12" s="10"/>
    </row>
    <row r="13" spans="1:26" ht="14" hidden="1" outlineLevel="1" x14ac:dyDescent="0.2">
      <c r="A13" s="164" t="str">
        <f t="shared" ref="A13:A16" si="0">IFERROR(IF(B13&gt;0,MONTH(B13)&amp;"-"&amp;YEAR(B13),B13),)</f>
        <v>12-2023</v>
      </c>
      <c r="B13" s="380">
        <v>45284</v>
      </c>
      <c r="C13" s="381" t="s">
        <v>32</v>
      </c>
      <c r="D13" s="382">
        <v>699.5</v>
      </c>
      <c r="E13" s="295">
        <v>10</v>
      </c>
      <c r="F13" s="295">
        <v>9</v>
      </c>
      <c r="G13" s="151">
        <f t="shared" ref="G13:G267" si="1">E13/F13</f>
        <v>1.1111111111111112</v>
      </c>
      <c r="H13" s="152">
        <f t="shared" ref="H13:H267" si="2">D13/E13</f>
        <v>69.95</v>
      </c>
      <c r="I13" s="152">
        <f t="shared" ref="I13:I267" si="3">H13/G13</f>
        <v>62.954999999999998</v>
      </c>
      <c r="J13" s="296">
        <v>707</v>
      </c>
      <c r="K13" s="153">
        <f t="shared" ref="K13:K267" si="4">E13/J13</f>
        <v>1.4144271570014143E-2</v>
      </c>
      <c r="L13" s="382">
        <v>162.81</v>
      </c>
      <c r="M13" s="295">
        <v>82349</v>
      </c>
      <c r="N13" s="295">
        <v>3</v>
      </c>
      <c r="O13" s="382">
        <v>209.85</v>
      </c>
      <c r="P13" s="156">
        <f t="shared" ref="P13:P267" si="5">L13/O13</f>
        <v>0.77583988563259476</v>
      </c>
      <c r="Q13" s="157">
        <f t="shared" ref="Q13:Q267" si="6">O13/L13</f>
        <v>1.2889257416620601</v>
      </c>
      <c r="R13" s="156">
        <f t="shared" ref="R13:R267" si="7">L13/D13</f>
        <v>0.23275196568977841</v>
      </c>
      <c r="S13" s="153">
        <f t="shared" ref="S13:S267" si="8">O13/D13</f>
        <v>0.3</v>
      </c>
      <c r="T13" s="158">
        <f t="shared" ref="T13:T18" si="9">D13-O13</f>
        <v>489.65</v>
      </c>
      <c r="U13" s="383">
        <f t="shared" ref="U13:U267" si="10">L13/N13</f>
        <v>54.27</v>
      </c>
      <c r="V13" s="201"/>
      <c r="W13" s="201"/>
      <c r="X13" s="201"/>
      <c r="Y13" s="384"/>
      <c r="Z13" s="1"/>
    </row>
    <row r="14" spans="1:26" ht="14" hidden="1" outlineLevel="1" x14ac:dyDescent="0.2">
      <c r="A14" s="178">
        <f t="shared" si="0"/>
        <v>0</v>
      </c>
      <c r="B14" s="179"/>
      <c r="C14" s="180" t="s">
        <v>33</v>
      </c>
      <c r="D14" s="385">
        <v>13659.15</v>
      </c>
      <c r="E14" s="182">
        <v>199</v>
      </c>
      <c r="F14" s="182">
        <v>189</v>
      </c>
      <c r="G14" s="183">
        <f t="shared" si="1"/>
        <v>1.052910052910053</v>
      </c>
      <c r="H14" s="184">
        <f t="shared" si="2"/>
        <v>68.638944723618096</v>
      </c>
      <c r="I14" s="184">
        <f t="shared" si="3"/>
        <v>65.189751521426231</v>
      </c>
      <c r="J14" s="386">
        <v>1496</v>
      </c>
      <c r="K14" s="185">
        <f t="shared" si="4"/>
        <v>0.13302139037433156</v>
      </c>
      <c r="L14" s="385">
        <v>1741.48</v>
      </c>
      <c r="M14" s="182">
        <v>253958</v>
      </c>
      <c r="N14" s="182">
        <v>86</v>
      </c>
      <c r="O14" s="385">
        <v>6494.9</v>
      </c>
      <c r="P14" s="186">
        <f t="shared" si="5"/>
        <v>0.26813037922061927</v>
      </c>
      <c r="Q14" s="187">
        <f t="shared" si="6"/>
        <v>3.7295289064473893</v>
      </c>
      <c r="R14" s="186">
        <f t="shared" si="7"/>
        <v>0.12749548837226329</v>
      </c>
      <c r="S14" s="185">
        <f t="shared" si="8"/>
        <v>0.47549810932598291</v>
      </c>
      <c r="T14" s="387">
        <f t="shared" si="9"/>
        <v>7164.25</v>
      </c>
      <c r="U14" s="388">
        <f t="shared" si="10"/>
        <v>20.249767441860467</v>
      </c>
      <c r="V14" s="190"/>
      <c r="W14" s="190"/>
      <c r="X14" s="190"/>
      <c r="Y14" s="191"/>
      <c r="Z14" s="1"/>
    </row>
    <row r="15" spans="1:26" ht="14" hidden="1" outlineLevel="1" x14ac:dyDescent="0.2">
      <c r="A15" s="178">
        <f t="shared" si="0"/>
        <v>0</v>
      </c>
      <c r="B15" s="179"/>
      <c r="C15" s="180" t="s">
        <v>34</v>
      </c>
      <c r="D15" s="181">
        <v>9261.0499999999993</v>
      </c>
      <c r="E15" s="182">
        <v>179</v>
      </c>
      <c r="F15" s="182">
        <v>169</v>
      </c>
      <c r="G15" s="183">
        <f t="shared" si="1"/>
        <v>1.0591715976331362</v>
      </c>
      <c r="H15" s="184">
        <f t="shared" si="2"/>
        <v>51.737709497206701</v>
      </c>
      <c r="I15" s="184">
        <f t="shared" si="3"/>
        <v>48.847334664960513</v>
      </c>
      <c r="J15" s="386">
        <v>1530</v>
      </c>
      <c r="K15" s="185">
        <f t="shared" si="4"/>
        <v>0.11699346405228758</v>
      </c>
      <c r="L15" s="181">
        <v>1053.7</v>
      </c>
      <c r="M15" s="182">
        <v>64225</v>
      </c>
      <c r="N15" s="182">
        <v>72</v>
      </c>
      <c r="O15" s="181">
        <v>3266.25</v>
      </c>
      <c r="P15" s="186">
        <f t="shared" si="5"/>
        <v>0.32260237275162651</v>
      </c>
      <c r="Q15" s="187">
        <f t="shared" si="6"/>
        <v>3.0997912119199014</v>
      </c>
      <c r="R15" s="186">
        <f t="shared" si="7"/>
        <v>0.11377759541304713</v>
      </c>
      <c r="S15" s="185">
        <f t="shared" si="8"/>
        <v>0.35268679037474154</v>
      </c>
      <c r="T15" s="188">
        <f t="shared" si="9"/>
        <v>5994.7999999999993</v>
      </c>
      <c r="U15" s="388">
        <f t="shared" si="10"/>
        <v>14.634722222222223</v>
      </c>
      <c r="V15" s="190"/>
      <c r="W15" s="190"/>
      <c r="X15" s="190"/>
      <c r="Y15" s="191"/>
      <c r="Z15" s="1"/>
    </row>
    <row r="16" spans="1:26" ht="14" hidden="1" outlineLevel="1" x14ac:dyDescent="0.2">
      <c r="A16" s="178">
        <f t="shared" si="0"/>
        <v>0</v>
      </c>
      <c r="B16" s="179"/>
      <c r="C16" s="180" t="s">
        <v>35</v>
      </c>
      <c r="D16" s="192">
        <v>10757.44</v>
      </c>
      <c r="E16" s="182">
        <v>152</v>
      </c>
      <c r="F16" s="182">
        <v>144</v>
      </c>
      <c r="G16" s="183">
        <f t="shared" si="1"/>
        <v>1.0555555555555556</v>
      </c>
      <c r="H16" s="184">
        <f t="shared" si="2"/>
        <v>70.772631578947369</v>
      </c>
      <c r="I16" s="184">
        <f t="shared" si="3"/>
        <v>67.047756232686979</v>
      </c>
      <c r="J16" s="386">
        <v>967</v>
      </c>
      <c r="K16" s="185">
        <f t="shared" si="4"/>
        <v>0.15718717683557393</v>
      </c>
      <c r="L16" s="192">
        <v>1071.5899999999999</v>
      </c>
      <c r="M16" s="182">
        <v>150867</v>
      </c>
      <c r="N16" s="182">
        <v>60</v>
      </c>
      <c r="O16" s="192">
        <v>4505.45</v>
      </c>
      <c r="P16" s="186">
        <f t="shared" si="5"/>
        <v>0.23784305674238976</v>
      </c>
      <c r="Q16" s="187">
        <f t="shared" si="6"/>
        <v>4.2044531957185116</v>
      </c>
      <c r="R16" s="186">
        <f t="shared" si="7"/>
        <v>9.961384864800546E-2</v>
      </c>
      <c r="S16" s="185">
        <f t="shared" si="8"/>
        <v>0.41882176428592671</v>
      </c>
      <c r="T16" s="193">
        <f t="shared" si="9"/>
        <v>6251.9900000000007</v>
      </c>
      <c r="U16" s="388">
        <f t="shared" si="10"/>
        <v>17.859833333333331</v>
      </c>
      <c r="V16" s="190"/>
      <c r="W16" s="190"/>
      <c r="X16" s="190"/>
      <c r="Y16" s="191"/>
      <c r="Z16" s="1"/>
    </row>
    <row r="17" spans="1:26" ht="14" hidden="1" outlineLevel="1" x14ac:dyDescent="0.2">
      <c r="A17" s="178"/>
      <c r="B17" s="179"/>
      <c r="C17" s="180" t="s">
        <v>36</v>
      </c>
      <c r="D17" s="194">
        <v>31741</v>
      </c>
      <c r="E17" s="182">
        <v>547</v>
      </c>
      <c r="F17" s="182">
        <v>486</v>
      </c>
      <c r="G17" s="183">
        <f t="shared" si="1"/>
        <v>1.1255144032921811</v>
      </c>
      <c r="H17" s="184">
        <f t="shared" si="2"/>
        <v>58.027422303473493</v>
      </c>
      <c r="I17" s="184">
        <f t="shared" si="3"/>
        <v>51.55635692776621</v>
      </c>
      <c r="J17" s="386">
        <v>1950</v>
      </c>
      <c r="K17" s="185">
        <f t="shared" si="4"/>
        <v>0.2805128205128205</v>
      </c>
      <c r="L17" s="194">
        <v>3422.86</v>
      </c>
      <c r="M17" s="182">
        <v>231750</v>
      </c>
      <c r="N17" s="182">
        <v>159</v>
      </c>
      <c r="O17" s="194">
        <v>10877.95</v>
      </c>
      <c r="P17" s="186">
        <f t="shared" si="5"/>
        <v>0.31466039097440235</v>
      </c>
      <c r="Q17" s="187">
        <f t="shared" si="6"/>
        <v>3.1780294841156227</v>
      </c>
      <c r="R17" s="186">
        <f t="shared" si="7"/>
        <v>0.10783718219337765</v>
      </c>
      <c r="S17" s="185">
        <f t="shared" si="8"/>
        <v>0.34270974449450242</v>
      </c>
      <c r="T17" s="195">
        <f t="shared" si="9"/>
        <v>20863.05</v>
      </c>
      <c r="U17" s="388">
        <f t="shared" si="10"/>
        <v>21.527421383647798</v>
      </c>
      <c r="V17" s="190"/>
      <c r="W17" s="190"/>
      <c r="X17" s="190"/>
      <c r="Y17" s="191"/>
      <c r="Z17" s="1"/>
    </row>
    <row r="18" spans="1:26" ht="14" hidden="1" outlineLevel="1" x14ac:dyDescent="0.2">
      <c r="A18" s="164" t="str">
        <f t="shared" ref="A18:A23" si="11">IFERROR(IF(B18&gt;0,MONTH(B18)&amp;"-"&amp;YEAR(B18),B18),)</f>
        <v>12-2023</v>
      </c>
      <c r="B18" s="196">
        <v>45290</v>
      </c>
      <c r="C18" s="180" t="s">
        <v>37</v>
      </c>
      <c r="D18" s="197">
        <v>2991.7</v>
      </c>
      <c r="E18" s="182">
        <v>58</v>
      </c>
      <c r="F18" s="182">
        <v>49</v>
      </c>
      <c r="G18" s="183">
        <f t="shared" si="1"/>
        <v>1.1836734693877551</v>
      </c>
      <c r="H18" s="184">
        <f t="shared" si="2"/>
        <v>51.581034482758618</v>
      </c>
      <c r="I18" s="184">
        <f t="shared" si="3"/>
        <v>43.577080856123658</v>
      </c>
      <c r="J18" s="386">
        <v>229</v>
      </c>
      <c r="K18" s="185">
        <f t="shared" si="4"/>
        <v>0.25327510917030566</v>
      </c>
      <c r="L18" s="197">
        <v>247.83</v>
      </c>
      <c r="M18" s="182">
        <v>232130</v>
      </c>
      <c r="N18" s="182">
        <v>15</v>
      </c>
      <c r="O18" s="197">
        <v>918.35</v>
      </c>
      <c r="P18" s="186">
        <f t="shared" si="5"/>
        <v>0.26986443077258127</v>
      </c>
      <c r="Q18" s="187">
        <f t="shared" si="6"/>
        <v>3.7055642981075736</v>
      </c>
      <c r="R18" s="186">
        <f t="shared" si="7"/>
        <v>8.2839188421298934E-2</v>
      </c>
      <c r="S18" s="185">
        <f t="shared" si="8"/>
        <v>0.30696593909817166</v>
      </c>
      <c r="T18" s="198">
        <f t="shared" si="9"/>
        <v>2073.35</v>
      </c>
      <c r="U18" s="388">
        <f t="shared" si="10"/>
        <v>16.522000000000002</v>
      </c>
      <c r="V18" s="190"/>
      <c r="W18" s="190"/>
      <c r="X18" s="190"/>
      <c r="Y18" s="191"/>
      <c r="Z18" s="1"/>
    </row>
    <row r="19" spans="1:26" ht="14" collapsed="1" x14ac:dyDescent="0.2">
      <c r="A19" s="178" t="str">
        <f t="shared" si="11"/>
        <v>12-2023</v>
      </c>
      <c r="B19" s="389" t="s">
        <v>132</v>
      </c>
      <c r="C19" s="166"/>
      <c r="D19" s="167">
        <f t="shared" ref="D19:F19" si="12">SUM(D13:D18)</f>
        <v>69109.84</v>
      </c>
      <c r="E19" s="168">
        <f t="shared" si="12"/>
        <v>1145</v>
      </c>
      <c r="F19" s="168">
        <f t="shared" si="12"/>
        <v>1046</v>
      </c>
      <c r="G19" s="169">
        <f t="shared" si="1"/>
        <v>1.0946462715105163</v>
      </c>
      <c r="H19" s="170">
        <f t="shared" si="2"/>
        <v>60.357938864628821</v>
      </c>
      <c r="I19" s="170">
        <f t="shared" si="3"/>
        <v>55.139217513014621</v>
      </c>
      <c r="J19" s="314">
        <f>SUM(J13:J18)</f>
        <v>6879</v>
      </c>
      <c r="K19" s="171">
        <f t="shared" si="4"/>
        <v>0.16644861171681929</v>
      </c>
      <c r="L19" s="167">
        <f t="shared" ref="L19:O19" si="13">SUM(L13:L18)</f>
        <v>7700.27</v>
      </c>
      <c r="M19" s="168">
        <f t="shared" si="13"/>
        <v>1015279</v>
      </c>
      <c r="N19" s="168">
        <f t="shared" si="13"/>
        <v>395</v>
      </c>
      <c r="O19" s="167">
        <f t="shared" si="13"/>
        <v>26272.75</v>
      </c>
      <c r="P19" s="172">
        <f t="shared" si="5"/>
        <v>0.29308960805397227</v>
      </c>
      <c r="Q19" s="173">
        <f t="shared" si="6"/>
        <v>3.4119258155882846</v>
      </c>
      <c r="R19" s="172">
        <f t="shared" si="7"/>
        <v>0.11142074703110297</v>
      </c>
      <c r="S19" s="171">
        <f t="shared" si="8"/>
        <v>0.38015932318755191</v>
      </c>
      <c r="T19" s="174">
        <f>SUM(T13:T18)</f>
        <v>42837.09</v>
      </c>
      <c r="U19" s="175">
        <f t="shared" si="10"/>
        <v>19.494354430379747</v>
      </c>
      <c r="V19" s="390">
        <f t="shared" ref="V19:W19" si="14">IFERROR((D19-#REF!)/D19,)</f>
        <v>0</v>
      </c>
      <c r="W19" s="390">
        <f t="shared" si="14"/>
        <v>0</v>
      </c>
      <c r="X19" s="176">
        <f>IFERROR((D19-monthly_reporting_2021!D49)/D19, )</f>
        <v>1</v>
      </c>
      <c r="Y19" s="177">
        <f>IFERROR((E19-monthly_reporting_2021!E49)/E19, )</f>
        <v>1</v>
      </c>
      <c r="Z19" s="10"/>
    </row>
    <row r="20" spans="1:26" ht="14" hidden="1" outlineLevel="1" x14ac:dyDescent="0.2">
      <c r="A20" s="164" t="str">
        <f t="shared" si="11"/>
        <v>12-2023</v>
      </c>
      <c r="B20" s="380">
        <v>45291</v>
      </c>
      <c r="C20" s="381" t="s">
        <v>32</v>
      </c>
      <c r="D20" s="382">
        <v>419.7</v>
      </c>
      <c r="E20" s="295">
        <v>6</v>
      </c>
      <c r="F20" s="295">
        <v>6</v>
      </c>
      <c r="G20" s="151">
        <f t="shared" si="1"/>
        <v>1</v>
      </c>
      <c r="H20" s="152">
        <f t="shared" si="2"/>
        <v>69.95</v>
      </c>
      <c r="I20" s="152">
        <f t="shared" si="3"/>
        <v>69.95</v>
      </c>
      <c r="J20" s="295">
        <v>775</v>
      </c>
      <c r="K20" s="153">
        <f t="shared" si="4"/>
        <v>7.7419354838709677E-3</v>
      </c>
      <c r="L20" s="382">
        <v>184.99</v>
      </c>
      <c r="M20" s="295">
        <v>189730</v>
      </c>
      <c r="N20" s="295">
        <v>3</v>
      </c>
      <c r="O20" s="382">
        <v>199.85</v>
      </c>
      <c r="P20" s="156">
        <f t="shared" si="5"/>
        <v>0.9256442331748812</v>
      </c>
      <c r="Q20" s="157">
        <f t="shared" si="6"/>
        <v>1.0803286664144007</v>
      </c>
      <c r="R20" s="156">
        <f t="shared" si="7"/>
        <v>0.44076721467715035</v>
      </c>
      <c r="S20" s="153">
        <f t="shared" si="8"/>
        <v>0.47617345723135573</v>
      </c>
      <c r="T20" s="158">
        <f t="shared" ref="T20:T25" si="15">D20-O20</f>
        <v>219.85</v>
      </c>
      <c r="U20" s="159">
        <f t="shared" si="10"/>
        <v>61.663333333333334</v>
      </c>
      <c r="V20" s="201"/>
      <c r="W20" s="201"/>
      <c r="X20" s="201"/>
      <c r="Y20" s="384"/>
      <c r="Z20" s="1"/>
    </row>
    <row r="21" spans="1:26" ht="14" hidden="1" outlineLevel="1" x14ac:dyDescent="0.2">
      <c r="A21" s="178">
        <f t="shared" si="11"/>
        <v>0</v>
      </c>
      <c r="B21" s="179"/>
      <c r="C21" s="180" t="s">
        <v>33</v>
      </c>
      <c r="D21" s="385">
        <v>14038.55</v>
      </c>
      <c r="E21" s="182">
        <v>210</v>
      </c>
      <c r="F21" s="182">
        <v>205</v>
      </c>
      <c r="G21" s="183">
        <f t="shared" si="1"/>
        <v>1.024390243902439</v>
      </c>
      <c r="H21" s="184">
        <f t="shared" si="2"/>
        <v>66.850238095238097</v>
      </c>
      <c r="I21" s="184">
        <f t="shared" si="3"/>
        <v>65.258565759637193</v>
      </c>
      <c r="J21" s="182">
        <v>1985</v>
      </c>
      <c r="K21" s="185">
        <f t="shared" si="4"/>
        <v>0.10579345088161209</v>
      </c>
      <c r="L21" s="385">
        <v>2402.41</v>
      </c>
      <c r="M21" s="182">
        <v>375227</v>
      </c>
      <c r="N21" s="182">
        <v>91</v>
      </c>
      <c r="O21" s="385">
        <v>6424.85</v>
      </c>
      <c r="P21" s="186">
        <f t="shared" si="5"/>
        <v>0.37392468306653071</v>
      </c>
      <c r="Q21" s="187">
        <f t="shared" si="6"/>
        <v>2.6743353549144402</v>
      </c>
      <c r="R21" s="186">
        <f t="shared" si="7"/>
        <v>0.17112949699221072</v>
      </c>
      <c r="S21" s="185">
        <f t="shared" si="8"/>
        <v>0.45765766407499353</v>
      </c>
      <c r="T21" s="387">
        <f t="shared" si="15"/>
        <v>7613.6999999999989</v>
      </c>
      <c r="U21" s="189">
        <f t="shared" si="10"/>
        <v>26.400109890109889</v>
      </c>
      <c r="V21" s="190"/>
      <c r="W21" s="190"/>
      <c r="X21" s="190"/>
      <c r="Y21" s="191"/>
      <c r="Z21" s="1"/>
    </row>
    <row r="22" spans="1:26" ht="14" hidden="1" outlineLevel="1" x14ac:dyDescent="0.2">
      <c r="A22" s="178">
        <f t="shared" si="11"/>
        <v>0</v>
      </c>
      <c r="B22" s="179"/>
      <c r="C22" s="180" t="s">
        <v>34</v>
      </c>
      <c r="D22" s="181">
        <v>11783.59</v>
      </c>
      <c r="E22" s="182">
        <v>229</v>
      </c>
      <c r="F22" s="182">
        <v>212</v>
      </c>
      <c r="G22" s="183">
        <f t="shared" si="1"/>
        <v>1.0801886792452831</v>
      </c>
      <c r="H22" s="184">
        <f t="shared" si="2"/>
        <v>51.456724890829697</v>
      </c>
      <c r="I22" s="184">
        <f t="shared" si="3"/>
        <v>47.636793348715699</v>
      </c>
      <c r="J22" s="182">
        <v>2208</v>
      </c>
      <c r="K22" s="185">
        <f t="shared" si="4"/>
        <v>0.10371376811594203</v>
      </c>
      <c r="L22" s="181">
        <v>1496.72</v>
      </c>
      <c r="M22" s="182">
        <v>96841</v>
      </c>
      <c r="N22" s="182">
        <v>85</v>
      </c>
      <c r="O22" s="181">
        <v>4425.5</v>
      </c>
      <c r="P22" s="186">
        <f t="shared" si="5"/>
        <v>0.33820359281437129</v>
      </c>
      <c r="Q22" s="187">
        <f t="shared" si="6"/>
        <v>2.9567988668555238</v>
      </c>
      <c r="R22" s="186">
        <f t="shared" si="7"/>
        <v>0.1270173181517687</v>
      </c>
      <c r="S22" s="185">
        <f t="shared" si="8"/>
        <v>0.37556466238217723</v>
      </c>
      <c r="T22" s="188">
        <f t="shared" si="15"/>
        <v>7358.09</v>
      </c>
      <c r="U22" s="189">
        <f t="shared" si="10"/>
        <v>17.608470588235296</v>
      </c>
      <c r="V22" s="190"/>
      <c r="W22" s="190"/>
      <c r="X22" s="190"/>
      <c r="Y22" s="191"/>
      <c r="Z22" s="1"/>
    </row>
    <row r="23" spans="1:26" ht="14" hidden="1" outlineLevel="1" x14ac:dyDescent="0.2">
      <c r="A23" s="178">
        <f t="shared" si="11"/>
        <v>0</v>
      </c>
      <c r="B23" s="179"/>
      <c r="C23" s="180" t="s">
        <v>35</v>
      </c>
      <c r="D23" s="192">
        <v>12302.24</v>
      </c>
      <c r="E23" s="182">
        <v>174</v>
      </c>
      <c r="F23" s="182">
        <v>162</v>
      </c>
      <c r="G23" s="183">
        <f t="shared" si="1"/>
        <v>1.0740740740740742</v>
      </c>
      <c r="H23" s="184">
        <f t="shared" si="2"/>
        <v>70.702528735632185</v>
      </c>
      <c r="I23" s="184">
        <f t="shared" si="3"/>
        <v>65.82649227110582</v>
      </c>
      <c r="J23" s="182">
        <v>1269</v>
      </c>
      <c r="K23" s="185">
        <f t="shared" si="4"/>
        <v>0.13711583924349882</v>
      </c>
      <c r="L23" s="192">
        <v>1502</v>
      </c>
      <c r="M23" s="182">
        <v>210116</v>
      </c>
      <c r="N23" s="182">
        <v>70</v>
      </c>
      <c r="O23" s="192">
        <v>5037.07</v>
      </c>
      <c r="P23" s="186">
        <f t="shared" si="5"/>
        <v>0.29818922508521822</v>
      </c>
      <c r="Q23" s="187">
        <f t="shared" si="6"/>
        <v>3.3535752330226365</v>
      </c>
      <c r="R23" s="186">
        <f t="shared" si="7"/>
        <v>0.12209158657285178</v>
      </c>
      <c r="S23" s="185">
        <f t="shared" si="8"/>
        <v>0.40944332089115476</v>
      </c>
      <c r="T23" s="193">
        <f t="shared" si="15"/>
        <v>7265.17</v>
      </c>
      <c r="U23" s="189">
        <f t="shared" si="10"/>
        <v>21.457142857142856</v>
      </c>
      <c r="V23" s="190"/>
      <c r="W23" s="190"/>
      <c r="X23" s="190"/>
      <c r="Y23" s="191"/>
      <c r="Z23" s="1"/>
    </row>
    <row r="24" spans="1:26" ht="14" hidden="1" outlineLevel="1" x14ac:dyDescent="0.2">
      <c r="A24" s="178"/>
      <c r="B24" s="179"/>
      <c r="C24" s="180" t="s">
        <v>36</v>
      </c>
      <c r="D24" s="194">
        <v>32815</v>
      </c>
      <c r="E24" s="182">
        <v>565</v>
      </c>
      <c r="F24" s="182">
        <v>505</v>
      </c>
      <c r="G24" s="183">
        <f t="shared" si="1"/>
        <v>1.1188118811881189</v>
      </c>
      <c r="H24" s="184">
        <f t="shared" si="2"/>
        <v>58.079646017699112</v>
      </c>
      <c r="I24" s="184">
        <f t="shared" si="3"/>
        <v>51.911895998120443</v>
      </c>
      <c r="J24" s="182">
        <v>2330</v>
      </c>
      <c r="K24" s="185">
        <f t="shared" si="4"/>
        <v>0.24248927038626608</v>
      </c>
      <c r="L24" s="194">
        <v>3743.31</v>
      </c>
      <c r="M24" s="182">
        <v>279498</v>
      </c>
      <c r="N24" s="182">
        <v>182</v>
      </c>
      <c r="O24" s="194">
        <v>11842</v>
      </c>
      <c r="P24" s="186">
        <f t="shared" si="5"/>
        <v>0.31610454315149467</v>
      </c>
      <c r="Q24" s="187">
        <f t="shared" si="6"/>
        <v>3.1635103691652575</v>
      </c>
      <c r="R24" s="186">
        <f t="shared" si="7"/>
        <v>0.1140731372847783</v>
      </c>
      <c r="S24" s="185">
        <f t="shared" si="8"/>
        <v>0.3608715526436081</v>
      </c>
      <c r="T24" s="195">
        <f t="shared" si="15"/>
        <v>20973</v>
      </c>
      <c r="U24" s="189">
        <f t="shared" si="10"/>
        <v>20.567637362637363</v>
      </c>
      <c r="V24" s="190"/>
      <c r="W24" s="190"/>
      <c r="X24" s="190"/>
      <c r="Y24" s="191"/>
      <c r="Z24" s="1"/>
    </row>
    <row r="25" spans="1:26" ht="14" hidden="1" outlineLevel="1" x14ac:dyDescent="0.2">
      <c r="A25" s="164" t="str">
        <f t="shared" ref="A25:A30" si="16">IFERROR(IF(B25&gt;0,MONTH(B25)&amp;"-"&amp;YEAR(B25),B25),)</f>
        <v>1-2024</v>
      </c>
      <c r="B25" s="196">
        <v>45297</v>
      </c>
      <c r="C25" s="180" t="s">
        <v>37</v>
      </c>
      <c r="D25" s="197">
        <v>3652.8</v>
      </c>
      <c r="E25" s="182">
        <v>72</v>
      </c>
      <c r="F25" s="182">
        <v>56</v>
      </c>
      <c r="G25" s="183">
        <f t="shared" si="1"/>
        <v>1.2857142857142858</v>
      </c>
      <c r="H25" s="184">
        <f t="shared" si="2"/>
        <v>50.733333333333334</v>
      </c>
      <c r="I25" s="184">
        <f t="shared" si="3"/>
        <v>39.459259259259255</v>
      </c>
      <c r="J25" s="182">
        <v>338</v>
      </c>
      <c r="K25" s="185">
        <f t="shared" si="4"/>
        <v>0.21301775147928995</v>
      </c>
      <c r="L25" s="197">
        <v>408.22</v>
      </c>
      <c r="M25" s="182">
        <v>270649</v>
      </c>
      <c r="N25" s="182">
        <v>15</v>
      </c>
      <c r="O25" s="197">
        <v>1267.5999999999999</v>
      </c>
      <c r="P25" s="186">
        <f t="shared" si="5"/>
        <v>0.32204165351846015</v>
      </c>
      <c r="Q25" s="187">
        <f t="shared" si="6"/>
        <v>3.105188378815344</v>
      </c>
      <c r="R25" s="186">
        <f t="shared" si="7"/>
        <v>0.11175536574682436</v>
      </c>
      <c r="S25" s="185">
        <f t="shared" si="8"/>
        <v>0.34702146298729736</v>
      </c>
      <c r="T25" s="198">
        <f t="shared" si="15"/>
        <v>2385.2000000000003</v>
      </c>
      <c r="U25" s="189">
        <f t="shared" si="10"/>
        <v>27.21466666666667</v>
      </c>
      <c r="V25" s="190"/>
      <c r="W25" s="190"/>
      <c r="X25" s="190"/>
      <c r="Y25" s="191"/>
      <c r="Z25" s="1"/>
    </row>
    <row r="26" spans="1:26" ht="14" collapsed="1" x14ac:dyDescent="0.2">
      <c r="A26" s="178">
        <f t="shared" si="16"/>
        <v>0</v>
      </c>
      <c r="B26" s="165" t="s">
        <v>133</v>
      </c>
      <c r="C26" s="166"/>
      <c r="D26" s="167">
        <f t="shared" ref="D26:F26" si="17">SUM(D20:D25)</f>
        <v>75011.88</v>
      </c>
      <c r="E26" s="168">
        <f t="shared" si="17"/>
        <v>1256</v>
      </c>
      <c r="F26" s="168">
        <f t="shared" si="17"/>
        <v>1146</v>
      </c>
      <c r="G26" s="169">
        <f t="shared" si="1"/>
        <v>1.0959860383944153</v>
      </c>
      <c r="H26" s="170">
        <f t="shared" si="2"/>
        <v>59.72283439490446</v>
      </c>
      <c r="I26" s="170">
        <f t="shared" si="3"/>
        <v>54.492331382611873</v>
      </c>
      <c r="J26" s="168">
        <f>SUM(J20:J25)</f>
        <v>8905</v>
      </c>
      <c r="K26" s="171">
        <f t="shared" si="4"/>
        <v>0.14104435710275126</v>
      </c>
      <c r="L26" s="167">
        <f t="shared" ref="L26:O26" si="18">SUM(L20:L25)</f>
        <v>9737.65</v>
      </c>
      <c r="M26" s="168">
        <f t="shared" si="18"/>
        <v>1422061</v>
      </c>
      <c r="N26" s="168">
        <f t="shared" si="18"/>
        <v>446</v>
      </c>
      <c r="O26" s="167">
        <f t="shared" si="18"/>
        <v>29196.87</v>
      </c>
      <c r="P26" s="172">
        <f t="shared" si="5"/>
        <v>0.33351691465557781</v>
      </c>
      <c r="Q26" s="173">
        <f t="shared" si="6"/>
        <v>2.9983486775556729</v>
      </c>
      <c r="R26" s="172">
        <f t="shared" si="7"/>
        <v>0.12981477067365862</v>
      </c>
      <c r="S26" s="171">
        <f t="shared" si="8"/>
        <v>0.3892299459765573</v>
      </c>
      <c r="T26" s="174">
        <f>SUM(T20:T25)</f>
        <v>45815.009999999995</v>
      </c>
      <c r="U26" s="175">
        <f t="shared" si="10"/>
        <v>21.833295964125561</v>
      </c>
      <c r="V26" s="390">
        <f t="shared" ref="V26:W26" si="19">IFERROR((D26-#REF!)/D26,)</f>
        <v>0</v>
      </c>
      <c r="W26" s="390">
        <f t="shared" si="19"/>
        <v>0</v>
      </c>
      <c r="X26" s="176">
        <f>IFERROR((D26-monthly_reporting_2021!D49)/D26, )</f>
        <v>1</v>
      </c>
      <c r="Y26" s="177">
        <f>IFERROR((E26-monthly_reporting_2021!E49)/E26, )</f>
        <v>1</v>
      </c>
      <c r="Z26" s="10"/>
    </row>
    <row r="27" spans="1:26" ht="14" hidden="1" outlineLevel="1" x14ac:dyDescent="0.2">
      <c r="A27" s="164" t="str">
        <f t="shared" si="16"/>
        <v>1-2024</v>
      </c>
      <c r="B27" s="380">
        <v>45298</v>
      </c>
      <c r="C27" s="381" t="s">
        <v>32</v>
      </c>
      <c r="D27" s="382">
        <v>629.54999999999995</v>
      </c>
      <c r="E27" s="295">
        <v>9</v>
      </c>
      <c r="F27" s="295">
        <v>7</v>
      </c>
      <c r="G27" s="151">
        <f t="shared" si="1"/>
        <v>1.2857142857142858</v>
      </c>
      <c r="H27" s="152">
        <f t="shared" si="2"/>
        <v>69.949999999999989</v>
      </c>
      <c r="I27" s="152">
        <f t="shared" si="3"/>
        <v>54.405555555555544</v>
      </c>
      <c r="J27" s="295">
        <v>1009</v>
      </c>
      <c r="K27" s="153">
        <f t="shared" si="4"/>
        <v>8.9197224975222991E-3</v>
      </c>
      <c r="L27" s="382">
        <v>272.44</v>
      </c>
      <c r="M27" s="295">
        <v>119021</v>
      </c>
      <c r="N27" s="295">
        <v>2</v>
      </c>
      <c r="O27" s="382">
        <v>209.85</v>
      </c>
      <c r="P27" s="156">
        <f t="shared" si="5"/>
        <v>1.298260662377889</v>
      </c>
      <c r="Q27" s="157">
        <f t="shared" si="6"/>
        <v>0.7702613419468507</v>
      </c>
      <c r="R27" s="156">
        <f t="shared" si="7"/>
        <v>0.432753554125963</v>
      </c>
      <c r="S27" s="153">
        <f t="shared" si="8"/>
        <v>0.33333333333333337</v>
      </c>
      <c r="T27" s="158">
        <f t="shared" ref="T27:T32" si="20">D27-O27</f>
        <v>419.69999999999993</v>
      </c>
      <c r="U27" s="159">
        <f t="shared" si="10"/>
        <v>136.22</v>
      </c>
      <c r="V27" s="201"/>
      <c r="W27" s="201"/>
      <c r="X27" s="201"/>
      <c r="Y27" s="384"/>
      <c r="Z27" s="1"/>
    </row>
    <row r="28" spans="1:26" ht="14" hidden="1" outlineLevel="1" x14ac:dyDescent="0.2">
      <c r="A28" s="178">
        <f t="shared" si="16"/>
        <v>0</v>
      </c>
      <c r="B28" s="179"/>
      <c r="C28" s="180" t="s">
        <v>33</v>
      </c>
      <c r="D28" s="385">
        <v>15047.9</v>
      </c>
      <c r="E28" s="182">
        <v>218</v>
      </c>
      <c r="F28" s="182">
        <v>201</v>
      </c>
      <c r="G28" s="183">
        <f t="shared" si="1"/>
        <v>1.0845771144278606</v>
      </c>
      <c r="H28" s="184">
        <f t="shared" si="2"/>
        <v>69.02706422018349</v>
      </c>
      <c r="I28" s="184">
        <f t="shared" si="3"/>
        <v>63.644219762646252</v>
      </c>
      <c r="J28" s="182">
        <v>2199</v>
      </c>
      <c r="K28" s="185">
        <f t="shared" si="4"/>
        <v>9.913597089586175E-2</v>
      </c>
      <c r="L28" s="385">
        <v>2700.31</v>
      </c>
      <c r="M28" s="182">
        <v>410649</v>
      </c>
      <c r="N28" s="182">
        <v>94</v>
      </c>
      <c r="O28" s="385">
        <v>7154.4</v>
      </c>
      <c r="P28" s="186">
        <f t="shared" si="5"/>
        <v>0.37743346751649337</v>
      </c>
      <c r="Q28" s="187">
        <f t="shared" si="6"/>
        <v>2.6494735789594528</v>
      </c>
      <c r="R28" s="186">
        <f t="shared" si="7"/>
        <v>0.17944763056639132</v>
      </c>
      <c r="S28" s="185">
        <f t="shared" si="8"/>
        <v>0.47544175599253052</v>
      </c>
      <c r="T28" s="387">
        <f t="shared" si="20"/>
        <v>7893.5</v>
      </c>
      <c r="U28" s="189">
        <f t="shared" si="10"/>
        <v>28.726702127659575</v>
      </c>
      <c r="V28" s="190"/>
      <c r="W28" s="190"/>
      <c r="X28" s="190"/>
      <c r="Y28" s="191"/>
      <c r="Z28" s="1"/>
    </row>
    <row r="29" spans="1:26" ht="14" hidden="1" outlineLevel="1" x14ac:dyDescent="0.2">
      <c r="A29" s="178">
        <f t="shared" si="16"/>
        <v>0</v>
      </c>
      <c r="B29" s="179"/>
      <c r="C29" s="180" t="s">
        <v>34</v>
      </c>
      <c r="D29" s="181">
        <v>10919.75</v>
      </c>
      <c r="E29" s="182">
        <v>205</v>
      </c>
      <c r="F29" s="182">
        <v>187</v>
      </c>
      <c r="G29" s="183">
        <f t="shared" si="1"/>
        <v>1.0962566844919786</v>
      </c>
      <c r="H29" s="184">
        <f t="shared" si="2"/>
        <v>53.267073170731706</v>
      </c>
      <c r="I29" s="184">
        <f t="shared" si="3"/>
        <v>48.589964306960141</v>
      </c>
      <c r="J29" s="182">
        <v>1875</v>
      </c>
      <c r="K29" s="185">
        <f t="shared" si="4"/>
        <v>0.10933333333333334</v>
      </c>
      <c r="L29" s="181">
        <v>1185.49</v>
      </c>
      <c r="M29" s="182">
        <v>94509</v>
      </c>
      <c r="N29" s="182">
        <v>75</v>
      </c>
      <c r="O29" s="181">
        <v>3951.1</v>
      </c>
      <c r="P29" s="186">
        <f t="shared" si="5"/>
        <v>0.30004049505201086</v>
      </c>
      <c r="Q29" s="187">
        <f t="shared" si="6"/>
        <v>3.3328834490379506</v>
      </c>
      <c r="R29" s="186">
        <f t="shared" si="7"/>
        <v>0.10856384074726985</v>
      </c>
      <c r="S29" s="185">
        <f t="shared" si="8"/>
        <v>0.36183062799056753</v>
      </c>
      <c r="T29" s="188">
        <f t="shared" si="20"/>
        <v>6968.65</v>
      </c>
      <c r="U29" s="189">
        <f t="shared" si="10"/>
        <v>15.806533333333334</v>
      </c>
      <c r="V29" s="190"/>
      <c r="W29" s="190"/>
      <c r="X29" s="190"/>
      <c r="Y29" s="191"/>
      <c r="Z29" s="1"/>
    </row>
    <row r="30" spans="1:26" ht="14" hidden="1" outlineLevel="1" x14ac:dyDescent="0.2">
      <c r="A30" s="178">
        <f t="shared" si="16"/>
        <v>0</v>
      </c>
      <c r="B30" s="179"/>
      <c r="C30" s="180" t="s">
        <v>35</v>
      </c>
      <c r="D30" s="192">
        <v>12163.13</v>
      </c>
      <c r="E30" s="182">
        <v>178</v>
      </c>
      <c r="F30" s="182">
        <v>173</v>
      </c>
      <c r="G30" s="183">
        <f t="shared" si="1"/>
        <v>1.0289017341040463</v>
      </c>
      <c r="H30" s="184">
        <f t="shared" si="2"/>
        <v>68.332191011235949</v>
      </c>
      <c r="I30" s="184">
        <f t="shared" si="3"/>
        <v>66.4127474435046</v>
      </c>
      <c r="J30" s="182">
        <v>1257</v>
      </c>
      <c r="K30" s="185">
        <f t="shared" si="4"/>
        <v>0.14160700079554495</v>
      </c>
      <c r="L30" s="192">
        <v>1404.3</v>
      </c>
      <c r="M30" s="182">
        <v>242287</v>
      </c>
      <c r="N30" s="182">
        <v>67</v>
      </c>
      <c r="O30" s="192">
        <v>4579.2700000000004</v>
      </c>
      <c r="P30" s="186">
        <f t="shared" si="5"/>
        <v>0.30666459937937701</v>
      </c>
      <c r="Q30" s="187">
        <f t="shared" si="6"/>
        <v>3.2608915473901594</v>
      </c>
      <c r="R30" s="186">
        <f t="shared" si="7"/>
        <v>0.11545547897621747</v>
      </c>
      <c r="S30" s="185">
        <f t="shared" si="8"/>
        <v>0.37648779549342981</v>
      </c>
      <c r="T30" s="193">
        <f t="shared" si="20"/>
        <v>7583.8599999999988</v>
      </c>
      <c r="U30" s="189">
        <f t="shared" si="10"/>
        <v>20.959701492537313</v>
      </c>
      <c r="V30" s="190"/>
      <c r="W30" s="190"/>
      <c r="X30" s="190"/>
      <c r="Y30" s="191"/>
      <c r="Z30" s="1"/>
    </row>
    <row r="31" spans="1:26" ht="14" hidden="1" outlineLevel="1" x14ac:dyDescent="0.2">
      <c r="A31" s="178"/>
      <c r="B31" s="179"/>
      <c r="C31" s="180" t="s">
        <v>36</v>
      </c>
      <c r="D31" s="194">
        <v>32437</v>
      </c>
      <c r="E31" s="182">
        <v>559</v>
      </c>
      <c r="F31" s="182">
        <v>491</v>
      </c>
      <c r="G31" s="183">
        <f t="shared" si="1"/>
        <v>1.1384928716904277</v>
      </c>
      <c r="H31" s="184">
        <f t="shared" si="2"/>
        <v>58.026833631484791</v>
      </c>
      <c r="I31" s="184">
        <f t="shared" si="3"/>
        <v>50.968113261286284</v>
      </c>
      <c r="J31" s="182">
        <v>2389</v>
      </c>
      <c r="K31" s="185">
        <f t="shared" si="4"/>
        <v>0.23398911678526579</v>
      </c>
      <c r="L31" s="194">
        <v>3885.98</v>
      </c>
      <c r="M31" s="182">
        <v>273624</v>
      </c>
      <c r="N31" s="182">
        <v>157</v>
      </c>
      <c r="O31" s="194">
        <v>10330</v>
      </c>
      <c r="P31" s="186">
        <f t="shared" si="5"/>
        <v>0.37618393030009678</v>
      </c>
      <c r="Q31" s="187">
        <f t="shared" si="6"/>
        <v>2.6582741033149939</v>
      </c>
      <c r="R31" s="186">
        <f t="shared" si="7"/>
        <v>0.11980084471436939</v>
      </c>
      <c r="S31" s="185">
        <f t="shared" si="8"/>
        <v>0.31846348305946914</v>
      </c>
      <c r="T31" s="195">
        <f t="shared" si="20"/>
        <v>22107</v>
      </c>
      <c r="U31" s="189">
        <f t="shared" si="10"/>
        <v>24.751464968152867</v>
      </c>
      <c r="V31" s="190"/>
      <c r="W31" s="190"/>
      <c r="X31" s="190"/>
      <c r="Y31" s="191"/>
      <c r="Z31" s="1"/>
    </row>
    <row r="32" spans="1:26" ht="14" hidden="1" outlineLevel="1" x14ac:dyDescent="0.2">
      <c r="A32" s="164" t="str">
        <f t="shared" ref="A32:A37" si="21">IFERROR(IF(B32&gt;0,MONTH(B32)&amp;"-"&amp;YEAR(B32),B32),)</f>
        <v>1-2024</v>
      </c>
      <c r="B32" s="196">
        <v>45304</v>
      </c>
      <c r="C32" s="180" t="s">
        <v>37</v>
      </c>
      <c r="D32" s="197">
        <v>1503.55</v>
      </c>
      <c r="E32" s="182">
        <v>27</v>
      </c>
      <c r="F32" s="182">
        <v>22</v>
      </c>
      <c r="G32" s="183">
        <f t="shared" si="1"/>
        <v>1.2272727272727273</v>
      </c>
      <c r="H32" s="184">
        <f t="shared" si="2"/>
        <v>55.687037037037037</v>
      </c>
      <c r="I32" s="184">
        <f t="shared" si="3"/>
        <v>45.374622770919068</v>
      </c>
      <c r="J32" s="182">
        <v>251</v>
      </c>
      <c r="K32" s="185">
        <f t="shared" si="4"/>
        <v>0.10756972111553785</v>
      </c>
      <c r="L32" s="197">
        <v>272.22000000000003</v>
      </c>
      <c r="M32" s="182">
        <v>202895</v>
      </c>
      <c r="N32" s="182">
        <v>13</v>
      </c>
      <c r="O32" s="197">
        <v>947.05</v>
      </c>
      <c r="P32" s="186">
        <f t="shared" si="5"/>
        <v>0.28743994509265619</v>
      </c>
      <c r="Q32" s="187">
        <f t="shared" si="6"/>
        <v>3.4789875835721102</v>
      </c>
      <c r="R32" s="186">
        <f t="shared" si="7"/>
        <v>0.18105151142296566</v>
      </c>
      <c r="S32" s="185">
        <f t="shared" si="8"/>
        <v>0.62987596022746162</v>
      </c>
      <c r="T32" s="198">
        <f t="shared" si="20"/>
        <v>556.5</v>
      </c>
      <c r="U32" s="189">
        <f t="shared" si="10"/>
        <v>20.94</v>
      </c>
      <c r="V32" s="190"/>
      <c r="W32" s="190"/>
      <c r="X32" s="190"/>
      <c r="Y32" s="191"/>
      <c r="Z32" s="1"/>
    </row>
    <row r="33" spans="1:26" ht="14" collapsed="1" x14ac:dyDescent="0.2">
      <c r="A33" s="178">
        <f t="shared" si="21"/>
        <v>0</v>
      </c>
      <c r="B33" s="165" t="s">
        <v>134</v>
      </c>
      <c r="C33" s="166"/>
      <c r="D33" s="167">
        <f t="shared" ref="D33:F33" si="22">SUM(D27:D32)</f>
        <v>72700.87999999999</v>
      </c>
      <c r="E33" s="168">
        <f t="shared" si="22"/>
        <v>1196</v>
      </c>
      <c r="F33" s="168">
        <f t="shared" si="22"/>
        <v>1081</v>
      </c>
      <c r="G33" s="169">
        <f t="shared" si="1"/>
        <v>1.1063829787234043</v>
      </c>
      <c r="H33" s="170">
        <f t="shared" si="2"/>
        <v>60.786688963210693</v>
      </c>
      <c r="I33" s="170">
        <f t="shared" si="3"/>
        <v>54.94181502444043</v>
      </c>
      <c r="J33" s="168">
        <f>SUM(J27:J32)</f>
        <v>8980</v>
      </c>
      <c r="K33" s="171">
        <f t="shared" si="4"/>
        <v>0.13318485523385301</v>
      </c>
      <c r="L33" s="167">
        <f t="shared" ref="L33:O33" si="23">SUM(L27:L32)</f>
        <v>9720.74</v>
      </c>
      <c r="M33" s="168">
        <f t="shared" si="23"/>
        <v>1342985</v>
      </c>
      <c r="N33" s="168">
        <f t="shared" si="23"/>
        <v>408</v>
      </c>
      <c r="O33" s="167">
        <f t="shared" si="23"/>
        <v>27171.670000000002</v>
      </c>
      <c r="P33" s="172">
        <f t="shared" si="5"/>
        <v>0.35775276234401487</v>
      </c>
      <c r="Q33" s="173">
        <f t="shared" si="6"/>
        <v>2.795226495102225</v>
      </c>
      <c r="R33" s="172">
        <f t="shared" si="7"/>
        <v>0.133708697886463</v>
      </c>
      <c r="S33" s="171">
        <f t="shared" si="8"/>
        <v>0.37374609495786026</v>
      </c>
      <c r="T33" s="174">
        <f>SUM(T27:T32)</f>
        <v>45529.21</v>
      </c>
      <c r="U33" s="175">
        <f t="shared" si="10"/>
        <v>23.825343137254901</v>
      </c>
      <c r="V33" s="390">
        <f t="shared" ref="V33:W33" si="24">IFERROR((D33-#REF!)/D33,)</f>
        <v>0</v>
      </c>
      <c r="W33" s="390">
        <f t="shared" si="24"/>
        <v>0</v>
      </c>
      <c r="X33" s="176">
        <f>IFERROR((D33-monthly_reporting_2021!D49)/D33, )</f>
        <v>1</v>
      </c>
      <c r="Y33" s="177">
        <f>IFERROR((E33-monthly_reporting_2021!E49)/E33, )</f>
        <v>1</v>
      </c>
      <c r="Z33" s="10"/>
    </row>
    <row r="34" spans="1:26" ht="14" hidden="1" outlineLevel="1" x14ac:dyDescent="0.2">
      <c r="A34" s="164" t="str">
        <f t="shared" si="21"/>
        <v>1-2024</v>
      </c>
      <c r="B34" s="380">
        <v>45305</v>
      </c>
      <c r="C34" s="381" t="s">
        <v>32</v>
      </c>
      <c r="D34" s="382">
        <v>409.7</v>
      </c>
      <c r="E34" s="295">
        <v>6</v>
      </c>
      <c r="F34" s="295">
        <v>5</v>
      </c>
      <c r="G34" s="151">
        <f t="shared" si="1"/>
        <v>1.2</v>
      </c>
      <c r="H34" s="152">
        <f t="shared" si="2"/>
        <v>68.283333333333331</v>
      </c>
      <c r="I34" s="152">
        <f t="shared" si="3"/>
        <v>56.902777777777779</v>
      </c>
      <c r="J34" s="295">
        <v>848</v>
      </c>
      <c r="K34" s="153">
        <f t="shared" si="4"/>
        <v>7.0754716981132077E-3</v>
      </c>
      <c r="L34" s="382">
        <v>207.48</v>
      </c>
      <c r="M34" s="295">
        <v>141521</v>
      </c>
      <c r="N34" s="295">
        <v>1</v>
      </c>
      <c r="O34" s="382">
        <v>59.95</v>
      </c>
      <c r="P34" s="156">
        <f t="shared" si="5"/>
        <v>3.4608840700583818</v>
      </c>
      <c r="Q34" s="157">
        <f t="shared" si="6"/>
        <v>0.28894351262772316</v>
      </c>
      <c r="R34" s="156">
        <f t="shared" si="7"/>
        <v>0.50641933121796434</v>
      </c>
      <c r="S34" s="153">
        <f t="shared" si="8"/>
        <v>0.14632658042470101</v>
      </c>
      <c r="T34" s="158">
        <f t="shared" ref="T34:T39" si="25">D34-O34</f>
        <v>349.75</v>
      </c>
      <c r="U34" s="159">
        <f t="shared" si="10"/>
        <v>207.48</v>
      </c>
      <c r="V34" s="201"/>
      <c r="W34" s="201"/>
      <c r="X34" s="201"/>
      <c r="Y34" s="384"/>
      <c r="Z34" s="1"/>
    </row>
    <row r="35" spans="1:26" ht="14" hidden="1" outlineLevel="1" x14ac:dyDescent="0.2">
      <c r="A35" s="178">
        <f t="shared" si="21"/>
        <v>0</v>
      </c>
      <c r="B35" s="179"/>
      <c r="C35" s="180" t="s">
        <v>33</v>
      </c>
      <c r="D35" s="385">
        <v>14578.45</v>
      </c>
      <c r="E35" s="182">
        <v>217</v>
      </c>
      <c r="F35" s="182">
        <v>208</v>
      </c>
      <c r="G35" s="183">
        <f t="shared" si="1"/>
        <v>1.0432692307692308</v>
      </c>
      <c r="H35" s="184">
        <f t="shared" si="2"/>
        <v>67.181797235023041</v>
      </c>
      <c r="I35" s="184">
        <f t="shared" si="3"/>
        <v>64.395455414215633</v>
      </c>
      <c r="J35" s="182">
        <v>2241</v>
      </c>
      <c r="K35" s="185">
        <f t="shared" si="4"/>
        <v>9.6831771530566713E-2</v>
      </c>
      <c r="L35" s="385">
        <v>2605.79</v>
      </c>
      <c r="M35" s="182">
        <v>431488</v>
      </c>
      <c r="N35" s="182">
        <v>102</v>
      </c>
      <c r="O35" s="385">
        <v>7412.31</v>
      </c>
      <c r="P35" s="186">
        <f t="shared" si="5"/>
        <v>0.35154897730936779</v>
      </c>
      <c r="Q35" s="187">
        <f t="shared" si="6"/>
        <v>2.844553858906512</v>
      </c>
      <c r="R35" s="186">
        <f t="shared" si="7"/>
        <v>0.17874259609217713</v>
      </c>
      <c r="S35" s="185">
        <f t="shared" si="8"/>
        <v>0.5084429414649706</v>
      </c>
      <c r="T35" s="387">
        <f t="shared" si="25"/>
        <v>7166.14</v>
      </c>
      <c r="U35" s="189">
        <f t="shared" si="10"/>
        <v>25.546960784313725</v>
      </c>
      <c r="V35" s="190"/>
      <c r="W35" s="190"/>
      <c r="X35" s="190"/>
      <c r="Y35" s="191"/>
      <c r="Z35" s="1"/>
    </row>
    <row r="36" spans="1:26" ht="14" hidden="1" outlineLevel="1" x14ac:dyDescent="0.2">
      <c r="A36" s="178">
        <f t="shared" si="21"/>
        <v>0</v>
      </c>
      <c r="B36" s="179"/>
      <c r="C36" s="180" t="s">
        <v>34</v>
      </c>
      <c r="D36" s="181">
        <v>10940.3</v>
      </c>
      <c r="E36" s="182">
        <v>194</v>
      </c>
      <c r="F36" s="182">
        <v>186</v>
      </c>
      <c r="G36" s="183">
        <f t="shared" si="1"/>
        <v>1.043010752688172</v>
      </c>
      <c r="H36" s="184">
        <f t="shared" si="2"/>
        <v>56.393298969072163</v>
      </c>
      <c r="I36" s="184">
        <f t="shared" si="3"/>
        <v>54.067802104368155</v>
      </c>
      <c r="J36" s="182">
        <v>2082</v>
      </c>
      <c r="K36" s="185">
        <f t="shared" si="4"/>
        <v>9.3179634966378488E-2</v>
      </c>
      <c r="L36" s="181">
        <v>1184.6500000000001</v>
      </c>
      <c r="M36" s="182">
        <v>88021</v>
      </c>
      <c r="N36" s="182">
        <v>70</v>
      </c>
      <c r="O36" s="181">
        <v>3646.4</v>
      </c>
      <c r="P36" s="186">
        <f t="shared" si="5"/>
        <v>0.32488207547169812</v>
      </c>
      <c r="Q36" s="187">
        <f t="shared" si="6"/>
        <v>3.0780399274047183</v>
      </c>
      <c r="R36" s="186">
        <f t="shared" si="7"/>
        <v>0.10828313665987223</v>
      </c>
      <c r="S36" s="185">
        <f t="shared" si="8"/>
        <v>0.33329981810370835</v>
      </c>
      <c r="T36" s="188">
        <f t="shared" si="25"/>
        <v>7293.9</v>
      </c>
      <c r="U36" s="189">
        <f t="shared" si="10"/>
        <v>16.923571428571432</v>
      </c>
      <c r="V36" s="190"/>
      <c r="W36" s="190"/>
      <c r="X36" s="190"/>
      <c r="Y36" s="191"/>
      <c r="Z36" s="1"/>
    </row>
    <row r="37" spans="1:26" ht="14" hidden="1" outlineLevel="1" x14ac:dyDescent="0.2">
      <c r="A37" s="178">
        <f t="shared" si="21"/>
        <v>0</v>
      </c>
      <c r="B37" s="179"/>
      <c r="C37" s="180" t="s">
        <v>35</v>
      </c>
      <c r="D37" s="192">
        <v>14538.44</v>
      </c>
      <c r="E37" s="182">
        <v>208</v>
      </c>
      <c r="F37" s="182">
        <v>194</v>
      </c>
      <c r="G37" s="183">
        <f t="shared" si="1"/>
        <v>1.0721649484536082</v>
      </c>
      <c r="H37" s="184">
        <f t="shared" si="2"/>
        <v>69.896346153846153</v>
      </c>
      <c r="I37" s="184">
        <f t="shared" si="3"/>
        <v>65.191784393491119</v>
      </c>
      <c r="J37" s="182">
        <v>1375</v>
      </c>
      <c r="K37" s="185">
        <f t="shared" si="4"/>
        <v>0.15127272727272728</v>
      </c>
      <c r="L37" s="192">
        <v>1491.26</v>
      </c>
      <c r="M37" s="182">
        <v>220279</v>
      </c>
      <c r="N37" s="182">
        <v>88</v>
      </c>
      <c r="O37" s="192">
        <v>6415.94</v>
      </c>
      <c r="P37" s="186">
        <f t="shared" si="5"/>
        <v>0.23243047784112697</v>
      </c>
      <c r="Q37" s="187">
        <f t="shared" si="6"/>
        <v>4.3023617611952307</v>
      </c>
      <c r="R37" s="186">
        <f t="shared" si="7"/>
        <v>0.10257359111431487</v>
      </c>
      <c r="S37" s="185">
        <f t="shared" si="8"/>
        <v>0.44130869611870321</v>
      </c>
      <c r="T37" s="193">
        <f t="shared" si="25"/>
        <v>8122.5000000000009</v>
      </c>
      <c r="U37" s="189">
        <f t="shared" si="10"/>
        <v>16.946136363636363</v>
      </c>
      <c r="V37" s="190"/>
      <c r="W37" s="190"/>
      <c r="X37" s="190"/>
      <c r="Y37" s="191"/>
      <c r="Z37" s="1"/>
    </row>
    <row r="38" spans="1:26" ht="14" hidden="1" outlineLevel="1" x14ac:dyDescent="0.2">
      <c r="A38" s="178"/>
      <c r="B38" s="179"/>
      <c r="C38" s="180" t="s">
        <v>36</v>
      </c>
      <c r="D38" s="194">
        <v>33542</v>
      </c>
      <c r="E38" s="182">
        <v>578</v>
      </c>
      <c r="F38" s="182">
        <v>499</v>
      </c>
      <c r="G38" s="183">
        <f t="shared" si="1"/>
        <v>1.1583166332665331</v>
      </c>
      <c r="H38" s="184">
        <f t="shared" si="2"/>
        <v>58.031141868512108</v>
      </c>
      <c r="I38" s="184">
        <f t="shared" si="3"/>
        <v>50.099549813819273</v>
      </c>
      <c r="J38" s="182">
        <v>2479</v>
      </c>
      <c r="K38" s="185">
        <f t="shared" si="4"/>
        <v>0.23315853166599435</v>
      </c>
      <c r="L38" s="194">
        <v>4067.32</v>
      </c>
      <c r="M38" s="182">
        <v>276360</v>
      </c>
      <c r="N38" s="182">
        <v>163</v>
      </c>
      <c r="O38" s="194">
        <v>10877.95</v>
      </c>
      <c r="P38" s="186">
        <f t="shared" si="5"/>
        <v>0.3739050096755363</v>
      </c>
      <c r="Q38" s="187">
        <f t="shared" si="6"/>
        <v>2.6744760677792749</v>
      </c>
      <c r="R38" s="186">
        <f t="shared" si="7"/>
        <v>0.12126050921233081</v>
      </c>
      <c r="S38" s="185">
        <f t="shared" si="8"/>
        <v>0.32430832985510705</v>
      </c>
      <c r="T38" s="195">
        <f t="shared" si="25"/>
        <v>22664.05</v>
      </c>
      <c r="U38" s="189">
        <f t="shared" si="10"/>
        <v>24.952883435582823</v>
      </c>
      <c r="V38" s="190"/>
      <c r="W38" s="190"/>
      <c r="X38" s="190"/>
      <c r="Y38" s="191"/>
      <c r="Z38" s="1"/>
    </row>
    <row r="39" spans="1:26" ht="14" hidden="1" outlineLevel="1" x14ac:dyDescent="0.2">
      <c r="A39" s="164" t="str">
        <f t="shared" ref="A39:A44" si="26">IFERROR(IF(B39&gt;0,MONTH(B39)&amp;"-"&amp;YEAR(B39),B39),)</f>
        <v>1-2024</v>
      </c>
      <c r="B39" s="196">
        <v>45311</v>
      </c>
      <c r="C39" s="180" t="s">
        <v>37</v>
      </c>
      <c r="D39" s="197">
        <v>2241.9499999999998</v>
      </c>
      <c r="E39" s="182">
        <v>43</v>
      </c>
      <c r="F39" s="182">
        <v>38</v>
      </c>
      <c r="G39" s="183">
        <f t="shared" si="1"/>
        <v>1.131578947368421</v>
      </c>
      <c r="H39" s="184">
        <f t="shared" si="2"/>
        <v>52.13837209302325</v>
      </c>
      <c r="I39" s="184">
        <f t="shared" si="3"/>
        <v>46.075770686857759</v>
      </c>
      <c r="J39" s="182">
        <v>278</v>
      </c>
      <c r="K39" s="185">
        <f t="shared" si="4"/>
        <v>0.15467625899280577</v>
      </c>
      <c r="L39" s="197">
        <v>325.85000000000002</v>
      </c>
      <c r="M39" s="182">
        <v>233042</v>
      </c>
      <c r="N39" s="182">
        <v>6</v>
      </c>
      <c r="O39" s="197">
        <v>439.2</v>
      </c>
      <c r="P39" s="186">
        <f t="shared" si="5"/>
        <v>0.74191712204007298</v>
      </c>
      <c r="Q39" s="187">
        <f t="shared" si="6"/>
        <v>1.3478594445296914</v>
      </c>
      <c r="R39" s="186">
        <f t="shared" si="7"/>
        <v>0.1453422244028636</v>
      </c>
      <c r="S39" s="185">
        <f t="shared" si="8"/>
        <v>0.1959008898503535</v>
      </c>
      <c r="T39" s="198">
        <f t="shared" si="25"/>
        <v>1802.7499999999998</v>
      </c>
      <c r="U39" s="189">
        <f t="shared" si="10"/>
        <v>54.308333333333337</v>
      </c>
      <c r="V39" s="190"/>
      <c r="W39" s="190"/>
      <c r="X39" s="190"/>
      <c r="Y39" s="191"/>
      <c r="Z39" s="1"/>
    </row>
    <row r="40" spans="1:26" ht="14" collapsed="1" x14ac:dyDescent="0.2">
      <c r="A40" s="178">
        <f t="shared" si="26"/>
        <v>0</v>
      </c>
      <c r="B40" s="165" t="s">
        <v>135</v>
      </c>
      <c r="C40" s="166"/>
      <c r="D40" s="167">
        <f t="shared" ref="D40:F40" si="27">SUM(D34:D39)</f>
        <v>76250.84</v>
      </c>
      <c r="E40" s="168">
        <f t="shared" si="27"/>
        <v>1246</v>
      </c>
      <c r="F40" s="168">
        <f t="shared" si="27"/>
        <v>1130</v>
      </c>
      <c r="G40" s="169">
        <f t="shared" si="1"/>
        <v>1.1026548672566372</v>
      </c>
      <c r="H40" s="170">
        <f t="shared" si="2"/>
        <v>61.196500802568217</v>
      </c>
      <c r="I40" s="170">
        <f t="shared" si="3"/>
        <v>55.499234275202312</v>
      </c>
      <c r="J40" s="168">
        <f>SUM(J34:J39)</f>
        <v>9303</v>
      </c>
      <c r="K40" s="171">
        <f t="shared" si="4"/>
        <v>0.13393528969149737</v>
      </c>
      <c r="L40" s="167">
        <f t="shared" ref="L40:O40" si="28">SUM(L34:L39)</f>
        <v>9882.35</v>
      </c>
      <c r="M40" s="168">
        <f t="shared" si="28"/>
        <v>1390711</v>
      </c>
      <c r="N40" s="168">
        <f t="shared" si="28"/>
        <v>430</v>
      </c>
      <c r="O40" s="167">
        <f t="shared" si="28"/>
        <v>28851.75</v>
      </c>
      <c r="P40" s="172">
        <f t="shared" si="5"/>
        <v>0.34252168412661277</v>
      </c>
      <c r="Q40" s="173">
        <f t="shared" si="6"/>
        <v>2.9195231903342829</v>
      </c>
      <c r="R40" s="172">
        <f t="shared" si="7"/>
        <v>0.12960316240450598</v>
      </c>
      <c r="S40" s="171">
        <f t="shared" si="8"/>
        <v>0.37837943818061548</v>
      </c>
      <c r="T40" s="174">
        <f>SUM(T34:T39)</f>
        <v>47399.09</v>
      </c>
      <c r="U40" s="175">
        <f t="shared" si="10"/>
        <v>22.982209302325582</v>
      </c>
      <c r="V40" s="390">
        <f t="shared" ref="V40:W40" si="29">IFERROR((D40-#REF!)/D40,)</f>
        <v>0</v>
      </c>
      <c r="W40" s="390">
        <f t="shared" si="29"/>
        <v>0</v>
      </c>
      <c r="X40" s="176">
        <f>IFERROR((D40-monthly_reporting_2021!D49)/D40, )</f>
        <v>1</v>
      </c>
      <c r="Y40" s="177">
        <f>IFERROR((E40-monthly_reporting_2021!E49)/E40, )</f>
        <v>1</v>
      </c>
      <c r="Z40" s="10"/>
    </row>
    <row r="41" spans="1:26" ht="14" hidden="1" outlineLevel="1" x14ac:dyDescent="0.2">
      <c r="A41" s="164" t="str">
        <f t="shared" si="26"/>
        <v>1-2024</v>
      </c>
      <c r="B41" s="380">
        <v>45312</v>
      </c>
      <c r="C41" s="381" t="s">
        <v>32</v>
      </c>
      <c r="D41" s="382">
        <v>699.5</v>
      </c>
      <c r="E41" s="295">
        <v>10</v>
      </c>
      <c r="F41" s="295">
        <v>9</v>
      </c>
      <c r="G41" s="151">
        <f t="shared" si="1"/>
        <v>1.1111111111111112</v>
      </c>
      <c r="H41" s="152">
        <f t="shared" si="2"/>
        <v>69.95</v>
      </c>
      <c r="I41" s="152">
        <f t="shared" si="3"/>
        <v>62.954999999999998</v>
      </c>
      <c r="J41" s="295">
        <v>643</v>
      </c>
      <c r="K41" s="153">
        <f t="shared" si="4"/>
        <v>1.5552099533437015E-2</v>
      </c>
      <c r="L41" s="382">
        <v>212.29</v>
      </c>
      <c r="M41" s="295">
        <v>272184</v>
      </c>
      <c r="N41" s="295">
        <v>3</v>
      </c>
      <c r="O41" s="382">
        <v>279.8</v>
      </c>
      <c r="P41" s="156">
        <f t="shared" si="5"/>
        <v>0.7587205146533238</v>
      </c>
      <c r="Q41" s="157">
        <f t="shared" si="6"/>
        <v>1.3180083847567008</v>
      </c>
      <c r="R41" s="156">
        <f t="shared" si="7"/>
        <v>0.30348820586132952</v>
      </c>
      <c r="S41" s="153">
        <f t="shared" si="8"/>
        <v>0.4</v>
      </c>
      <c r="T41" s="158">
        <f t="shared" ref="T41:T46" si="30">D41-O41</f>
        <v>419.7</v>
      </c>
      <c r="U41" s="159">
        <f t="shared" si="10"/>
        <v>70.763333333333335</v>
      </c>
      <c r="V41" s="201"/>
      <c r="W41" s="201"/>
      <c r="X41" s="201"/>
      <c r="Y41" s="384"/>
      <c r="Z41" s="1"/>
    </row>
    <row r="42" spans="1:26" ht="14" hidden="1" outlineLevel="1" x14ac:dyDescent="0.2">
      <c r="A42" s="178">
        <f t="shared" si="26"/>
        <v>0</v>
      </c>
      <c r="B42" s="179"/>
      <c r="C42" s="180" t="s">
        <v>33</v>
      </c>
      <c r="D42" s="385">
        <v>17076.05</v>
      </c>
      <c r="E42" s="182">
        <v>246</v>
      </c>
      <c r="F42" s="182">
        <v>235</v>
      </c>
      <c r="G42" s="183">
        <f t="shared" si="1"/>
        <v>1.0468085106382978</v>
      </c>
      <c r="H42" s="184">
        <f t="shared" si="2"/>
        <v>69.414837398373976</v>
      </c>
      <c r="I42" s="184">
        <f t="shared" si="3"/>
        <v>66.310921904950746</v>
      </c>
      <c r="J42" s="182">
        <v>2277</v>
      </c>
      <c r="K42" s="185">
        <f t="shared" si="4"/>
        <v>0.1080368906455863</v>
      </c>
      <c r="L42" s="385">
        <v>2667.08</v>
      </c>
      <c r="M42" s="182">
        <v>393195</v>
      </c>
      <c r="N42" s="182">
        <v>87</v>
      </c>
      <c r="O42" s="385">
        <v>6894.45</v>
      </c>
      <c r="P42" s="186">
        <f t="shared" si="5"/>
        <v>0.38684449085858913</v>
      </c>
      <c r="Q42" s="187">
        <f t="shared" si="6"/>
        <v>2.585018072198809</v>
      </c>
      <c r="R42" s="186">
        <f t="shared" si="7"/>
        <v>0.15618834566542028</v>
      </c>
      <c r="S42" s="185">
        <f t="shared" si="8"/>
        <v>0.40374969621194595</v>
      </c>
      <c r="T42" s="387">
        <f t="shared" si="30"/>
        <v>10181.599999999999</v>
      </c>
      <c r="U42" s="189">
        <f t="shared" si="10"/>
        <v>30.656091954022987</v>
      </c>
      <c r="V42" s="190"/>
      <c r="W42" s="190"/>
      <c r="X42" s="190"/>
      <c r="Y42" s="191"/>
      <c r="Z42" s="1"/>
    </row>
    <row r="43" spans="1:26" ht="14" hidden="1" outlineLevel="1" x14ac:dyDescent="0.2">
      <c r="A43" s="178">
        <f t="shared" si="26"/>
        <v>0</v>
      </c>
      <c r="B43" s="179"/>
      <c r="C43" s="180" t="s">
        <v>34</v>
      </c>
      <c r="D43" s="181">
        <v>11034.95</v>
      </c>
      <c r="E43" s="182">
        <v>201</v>
      </c>
      <c r="F43" s="182">
        <v>188</v>
      </c>
      <c r="G43" s="183">
        <f t="shared" si="1"/>
        <v>1.0691489361702127</v>
      </c>
      <c r="H43" s="184">
        <f t="shared" si="2"/>
        <v>54.900248756218907</v>
      </c>
      <c r="I43" s="184">
        <f t="shared" si="3"/>
        <v>51.349486398851518</v>
      </c>
      <c r="J43" s="182">
        <v>2219</v>
      </c>
      <c r="K43" s="185">
        <f t="shared" si="4"/>
        <v>9.0581342947273547E-2</v>
      </c>
      <c r="L43" s="181">
        <v>1231.1600000000001</v>
      </c>
      <c r="M43" s="182">
        <v>83748</v>
      </c>
      <c r="N43" s="182">
        <v>71</v>
      </c>
      <c r="O43" s="181">
        <v>3996.15</v>
      </c>
      <c r="P43" s="186">
        <f t="shared" si="5"/>
        <v>0.30808653328829</v>
      </c>
      <c r="Q43" s="187">
        <f t="shared" si="6"/>
        <v>3.2458413203807788</v>
      </c>
      <c r="R43" s="186">
        <f t="shared" si="7"/>
        <v>0.11156915074377319</v>
      </c>
      <c r="S43" s="185">
        <f t="shared" si="8"/>
        <v>0.36213575956393096</v>
      </c>
      <c r="T43" s="188">
        <f t="shared" si="30"/>
        <v>7038.8000000000011</v>
      </c>
      <c r="U43" s="189">
        <f t="shared" si="10"/>
        <v>17.340281690140845</v>
      </c>
      <c r="V43" s="190"/>
      <c r="W43" s="190"/>
      <c r="X43" s="190"/>
      <c r="Y43" s="191"/>
      <c r="Z43" s="1"/>
    </row>
    <row r="44" spans="1:26" ht="14" hidden="1" outlineLevel="1" x14ac:dyDescent="0.2">
      <c r="A44" s="178">
        <f t="shared" si="26"/>
        <v>0</v>
      </c>
      <c r="B44" s="179"/>
      <c r="C44" s="180" t="s">
        <v>35</v>
      </c>
      <c r="D44" s="192">
        <v>15873.43</v>
      </c>
      <c r="E44" s="182">
        <v>231</v>
      </c>
      <c r="F44" s="182">
        <v>214</v>
      </c>
      <c r="G44" s="183">
        <f t="shared" si="1"/>
        <v>1.0794392523364487</v>
      </c>
      <c r="H44" s="184">
        <f t="shared" si="2"/>
        <v>68.716147186147182</v>
      </c>
      <c r="I44" s="184">
        <f t="shared" si="3"/>
        <v>63.659114709244569</v>
      </c>
      <c r="J44" s="182">
        <v>1401</v>
      </c>
      <c r="K44" s="185">
        <f t="shared" si="4"/>
        <v>0.16488222698072805</v>
      </c>
      <c r="L44" s="192">
        <v>1695.21</v>
      </c>
      <c r="M44" s="182">
        <v>233874</v>
      </c>
      <c r="N44" s="182">
        <v>94</v>
      </c>
      <c r="O44" s="192">
        <v>6428.76</v>
      </c>
      <c r="P44" s="186">
        <f t="shared" si="5"/>
        <v>0.26369159837978084</v>
      </c>
      <c r="Q44" s="187">
        <f t="shared" si="6"/>
        <v>3.7923089174792506</v>
      </c>
      <c r="R44" s="186">
        <f t="shared" si="7"/>
        <v>0.10679544370687369</v>
      </c>
      <c r="S44" s="185">
        <f t="shared" si="8"/>
        <v>0.40500131351573038</v>
      </c>
      <c r="T44" s="193">
        <f t="shared" si="30"/>
        <v>9444.67</v>
      </c>
      <c r="U44" s="189">
        <f t="shared" si="10"/>
        <v>18.034148936170212</v>
      </c>
      <c r="V44" s="190"/>
      <c r="W44" s="190"/>
      <c r="X44" s="190"/>
      <c r="Y44" s="191"/>
      <c r="Z44" s="1"/>
    </row>
    <row r="45" spans="1:26" ht="14" hidden="1" outlineLevel="1" x14ac:dyDescent="0.2">
      <c r="A45" s="178"/>
      <c r="B45" s="179"/>
      <c r="C45" s="180" t="s">
        <v>36</v>
      </c>
      <c r="D45" s="194">
        <v>32592</v>
      </c>
      <c r="E45" s="182">
        <v>564</v>
      </c>
      <c r="F45" s="182">
        <v>510</v>
      </c>
      <c r="G45" s="183">
        <f t="shared" si="1"/>
        <v>1.1058823529411765</v>
      </c>
      <c r="H45" s="184">
        <f t="shared" si="2"/>
        <v>57.787234042553195</v>
      </c>
      <c r="I45" s="184">
        <f t="shared" si="3"/>
        <v>52.254413761883207</v>
      </c>
      <c r="J45" s="182">
        <v>2688</v>
      </c>
      <c r="K45" s="185">
        <f t="shared" si="4"/>
        <v>0.20982142857142858</v>
      </c>
      <c r="L45" s="194">
        <v>4730.8500000000004</v>
      </c>
      <c r="M45" s="182">
        <v>271621</v>
      </c>
      <c r="N45" s="182">
        <v>183</v>
      </c>
      <c r="O45" s="194">
        <v>11678.95</v>
      </c>
      <c r="P45" s="186">
        <f t="shared" si="5"/>
        <v>0.40507494252479892</v>
      </c>
      <c r="Q45" s="187">
        <f t="shared" si="6"/>
        <v>2.4686789900335033</v>
      </c>
      <c r="R45" s="186">
        <f t="shared" si="7"/>
        <v>0.14515371870397645</v>
      </c>
      <c r="S45" s="185">
        <f t="shared" si="8"/>
        <v>0.35833793568973982</v>
      </c>
      <c r="T45" s="195">
        <f t="shared" si="30"/>
        <v>20913.05</v>
      </c>
      <c r="U45" s="189">
        <f t="shared" si="10"/>
        <v>25.851639344262296</v>
      </c>
      <c r="V45" s="190"/>
      <c r="W45" s="190"/>
      <c r="X45" s="190"/>
      <c r="Y45" s="191"/>
      <c r="Z45" s="1"/>
    </row>
    <row r="46" spans="1:26" ht="14" hidden="1" outlineLevel="1" x14ac:dyDescent="0.2">
      <c r="A46" s="164" t="str">
        <f t="shared" ref="A46:A51" si="31">IFERROR(IF(B46&gt;0,MONTH(B46)&amp;"-"&amp;YEAR(B46),B46),)</f>
        <v>1-2024</v>
      </c>
      <c r="B46" s="196">
        <v>45318</v>
      </c>
      <c r="C46" s="180" t="s">
        <v>37</v>
      </c>
      <c r="D46" s="197">
        <v>3490.9</v>
      </c>
      <c r="E46" s="182">
        <v>66</v>
      </c>
      <c r="F46" s="182">
        <v>50</v>
      </c>
      <c r="G46" s="183">
        <f t="shared" si="1"/>
        <v>1.32</v>
      </c>
      <c r="H46" s="184">
        <f t="shared" si="2"/>
        <v>52.892424242424241</v>
      </c>
      <c r="I46" s="184">
        <f t="shared" si="3"/>
        <v>40.070018365472905</v>
      </c>
      <c r="J46" s="182">
        <v>357</v>
      </c>
      <c r="K46" s="185">
        <f t="shared" si="4"/>
        <v>0.18487394957983194</v>
      </c>
      <c r="L46" s="197">
        <v>533.47</v>
      </c>
      <c r="M46" s="182">
        <v>255650</v>
      </c>
      <c r="N46" s="182">
        <v>21</v>
      </c>
      <c r="O46" s="197">
        <v>1570.85</v>
      </c>
      <c r="P46" s="186">
        <f t="shared" si="5"/>
        <v>0.33960594582550852</v>
      </c>
      <c r="Q46" s="187">
        <f t="shared" si="6"/>
        <v>2.9445891990177513</v>
      </c>
      <c r="R46" s="186">
        <f t="shared" si="7"/>
        <v>0.1528173250451173</v>
      </c>
      <c r="S46" s="185">
        <f t="shared" si="8"/>
        <v>0.44998424475063731</v>
      </c>
      <c r="T46" s="198">
        <f t="shared" si="30"/>
        <v>1920.0500000000002</v>
      </c>
      <c r="U46" s="189">
        <f t="shared" si="10"/>
        <v>25.403333333333336</v>
      </c>
      <c r="V46" s="190"/>
      <c r="W46" s="190"/>
      <c r="X46" s="190"/>
      <c r="Y46" s="191"/>
      <c r="Z46" s="1"/>
    </row>
    <row r="47" spans="1:26" ht="14" collapsed="1" x14ac:dyDescent="0.2">
      <c r="A47" s="178">
        <f t="shared" si="31"/>
        <v>0</v>
      </c>
      <c r="B47" s="165" t="s">
        <v>136</v>
      </c>
      <c r="C47" s="166"/>
      <c r="D47" s="167">
        <f t="shared" ref="D47:F47" si="32">SUM(D41:D46)</f>
        <v>80766.829999999987</v>
      </c>
      <c r="E47" s="168">
        <f t="shared" si="32"/>
        <v>1318</v>
      </c>
      <c r="F47" s="168">
        <f t="shared" si="32"/>
        <v>1206</v>
      </c>
      <c r="G47" s="169">
        <f t="shared" si="1"/>
        <v>1.0928689883913765</v>
      </c>
      <c r="H47" s="170">
        <f t="shared" si="2"/>
        <v>61.279840667678293</v>
      </c>
      <c r="I47" s="170">
        <f t="shared" si="3"/>
        <v>56.072449047966629</v>
      </c>
      <c r="J47" s="168">
        <f>SUM(J41:J46)</f>
        <v>9585</v>
      </c>
      <c r="K47" s="171">
        <f t="shared" si="4"/>
        <v>0.13750652060511215</v>
      </c>
      <c r="L47" s="167">
        <f t="shared" ref="L47:O47" si="33">SUM(L41:L46)</f>
        <v>11070.06</v>
      </c>
      <c r="M47" s="168">
        <f t="shared" si="33"/>
        <v>1510272</v>
      </c>
      <c r="N47" s="168">
        <f t="shared" si="33"/>
        <v>459</v>
      </c>
      <c r="O47" s="167">
        <f t="shared" si="33"/>
        <v>30848.959999999999</v>
      </c>
      <c r="P47" s="172">
        <f t="shared" si="5"/>
        <v>0.35884710538053793</v>
      </c>
      <c r="Q47" s="173">
        <f t="shared" si="6"/>
        <v>2.7867021497625126</v>
      </c>
      <c r="R47" s="172">
        <f t="shared" si="7"/>
        <v>0.13706195971786933</v>
      </c>
      <c r="S47" s="171">
        <f t="shared" si="8"/>
        <v>0.38195085779644938</v>
      </c>
      <c r="T47" s="174">
        <f>SUM(T41:T46)</f>
        <v>49917.869999999995</v>
      </c>
      <c r="U47" s="175">
        <f t="shared" si="10"/>
        <v>24.117777777777778</v>
      </c>
      <c r="V47" s="390">
        <f t="shared" ref="V47:W47" si="34">IFERROR((D47-#REF!)/D47,)</f>
        <v>0</v>
      </c>
      <c r="W47" s="390">
        <f t="shared" si="34"/>
        <v>0</v>
      </c>
      <c r="X47" s="176">
        <f>IFERROR((D47-monthly_reporting_2021!D49)/D47, )</f>
        <v>1</v>
      </c>
      <c r="Y47" s="177">
        <f>IFERROR((E47-monthly_reporting_2021!E49)/E47, )</f>
        <v>1</v>
      </c>
      <c r="Z47" s="10"/>
    </row>
    <row r="48" spans="1:26" ht="14" hidden="1" outlineLevel="1" x14ac:dyDescent="0.2">
      <c r="A48" s="164" t="str">
        <f t="shared" si="31"/>
        <v>1-2024</v>
      </c>
      <c r="B48" s="380">
        <v>45319</v>
      </c>
      <c r="C48" s="381" t="s">
        <v>32</v>
      </c>
      <c r="D48" s="382">
        <v>559.6</v>
      </c>
      <c r="E48" s="295">
        <v>8</v>
      </c>
      <c r="F48" s="295">
        <v>7</v>
      </c>
      <c r="G48" s="151">
        <f t="shared" si="1"/>
        <v>1.1428571428571428</v>
      </c>
      <c r="H48" s="152">
        <f t="shared" si="2"/>
        <v>69.95</v>
      </c>
      <c r="I48" s="152">
        <f t="shared" si="3"/>
        <v>61.206250000000004</v>
      </c>
      <c r="J48" s="295">
        <v>177</v>
      </c>
      <c r="K48" s="153">
        <f t="shared" si="4"/>
        <v>4.519774011299435E-2</v>
      </c>
      <c r="L48" s="382">
        <v>212.31</v>
      </c>
      <c r="M48" s="295">
        <v>322888</v>
      </c>
      <c r="N48" s="295">
        <v>1</v>
      </c>
      <c r="O48" s="382">
        <v>69.95</v>
      </c>
      <c r="P48" s="156">
        <f t="shared" si="5"/>
        <v>3.0351679771265188</v>
      </c>
      <c r="Q48" s="157">
        <f t="shared" si="6"/>
        <v>0.32947105647402386</v>
      </c>
      <c r="R48" s="156">
        <f t="shared" si="7"/>
        <v>0.37939599714081484</v>
      </c>
      <c r="S48" s="153">
        <f t="shared" si="8"/>
        <v>0.125</v>
      </c>
      <c r="T48" s="158">
        <f t="shared" ref="T48:T53" si="35">D48-O48</f>
        <v>489.65000000000003</v>
      </c>
      <c r="U48" s="159">
        <f t="shared" si="10"/>
        <v>212.31</v>
      </c>
      <c r="V48" s="201"/>
      <c r="W48" s="201"/>
      <c r="X48" s="201"/>
      <c r="Y48" s="384"/>
      <c r="Z48" s="1"/>
    </row>
    <row r="49" spans="1:26" ht="14" hidden="1" outlineLevel="1" x14ac:dyDescent="0.2">
      <c r="A49" s="178">
        <f t="shared" si="31"/>
        <v>0</v>
      </c>
      <c r="B49" s="179"/>
      <c r="C49" s="180" t="s">
        <v>33</v>
      </c>
      <c r="D49" s="385">
        <v>16196.8</v>
      </c>
      <c r="E49" s="182">
        <v>240</v>
      </c>
      <c r="F49" s="182">
        <v>229</v>
      </c>
      <c r="G49" s="183">
        <f t="shared" si="1"/>
        <v>1.0480349344978166</v>
      </c>
      <c r="H49" s="184">
        <f t="shared" si="2"/>
        <v>67.486666666666665</v>
      </c>
      <c r="I49" s="184">
        <f t="shared" si="3"/>
        <v>64.393527777777777</v>
      </c>
      <c r="J49" s="182">
        <v>2277</v>
      </c>
      <c r="K49" s="185">
        <f t="shared" si="4"/>
        <v>0.10540184453227931</v>
      </c>
      <c r="L49" s="385">
        <v>2686.5</v>
      </c>
      <c r="M49" s="182">
        <v>378041</v>
      </c>
      <c r="N49" s="182">
        <v>97</v>
      </c>
      <c r="O49" s="385">
        <v>6869.45</v>
      </c>
      <c r="P49" s="186">
        <f t="shared" si="5"/>
        <v>0.3910793440522895</v>
      </c>
      <c r="Q49" s="187">
        <f t="shared" si="6"/>
        <v>2.5570258700911968</v>
      </c>
      <c r="R49" s="186">
        <f t="shared" si="7"/>
        <v>0.16586609700681618</v>
      </c>
      <c r="S49" s="185">
        <f t="shared" si="8"/>
        <v>0.42412390101748493</v>
      </c>
      <c r="T49" s="387">
        <f t="shared" si="35"/>
        <v>9327.3499999999985</v>
      </c>
      <c r="U49" s="189">
        <f t="shared" si="10"/>
        <v>27.695876288659793</v>
      </c>
      <c r="V49" s="190"/>
      <c r="W49" s="190"/>
      <c r="X49" s="190"/>
      <c r="Y49" s="191"/>
      <c r="Z49" s="1"/>
    </row>
    <row r="50" spans="1:26" ht="14" hidden="1" outlineLevel="1" x14ac:dyDescent="0.2">
      <c r="A50" s="178">
        <f t="shared" si="31"/>
        <v>0</v>
      </c>
      <c r="B50" s="179"/>
      <c r="C50" s="180" t="s">
        <v>34</v>
      </c>
      <c r="D50" s="181">
        <v>8527.0499999999993</v>
      </c>
      <c r="E50" s="182">
        <v>159</v>
      </c>
      <c r="F50" s="182">
        <v>148</v>
      </c>
      <c r="G50" s="183">
        <f t="shared" si="1"/>
        <v>1.0743243243243243</v>
      </c>
      <c r="H50" s="184">
        <f t="shared" si="2"/>
        <v>53.629245283018861</v>
      </c>
      <c r="I50" s="184">
        <f t="shared" si="3"/>
        <v>49.919045923816299</v>
      </c>
      <c r="J50" s="182">
        <v>1852</v>
      </c>
      <c r="K50" s="185">
        <f t="shared" si="4"/>
        <v>8.5853131749460049E-2</v>
      </c>
      <c r="L50" s="181">
        <v>1165.3800000000001</v>
      </c>
      <c r="M50" s="182">
        <v>78355</v>
      </c>
      <c r="N50" s="182">
        <v>57</v>
      </c>
      <c r="O50" s="181">
        <v>2971.95</v>
      </c>
      <c r="P50" s="186">
        <f t="shared" si="5"/>
        <v>0.39212638166860148</v>
      </c>
      <c r="Q50" s="187">
        <f t="shared" si="6"/>
        <v>2.550198218606806</v>
      </c>
      <c r="R50" s="186">
        <f t="shared" si="7"/>
        <v>0.13666860168522527</v>
      </c>
      <c r="S50" s="185">
        <f t="shared" si="8"/>
        <v>0.3485320245571446</v>
      </c>
      <c r="T50" s="188">
        <f t="shared" si="35"/>
        <v>5555.0999999999995</v>
      </c>
      <c r="U50" s="189">
        <f t="shared" si="10"/>
        <v>20.44526315789474</v>
      </c>
      <c r="V50" s="190"/>
      <c r="W50" s="190"/>
      <c r="X50" s="190"/>
      <c r="Y50" s="191"/>
      <c r="Z50" s="1"/>
    </row>
    <row r="51" spans="1:26" ht="14" hidden="1" outlineLevel="1" x14ac:dyDescent="0.2">
      <c r="A51" s="178">
        <f t="shared" si="31"/>
        <v>0</v>
      </c>
      <c r="B51" s="179"/>
      <c r="C51" s="180" t="s">
        <v>35</v>
      </c>
      <c r="D51" s="192">
        <v>13385.37</v>
      </c>
      <c r="E51" s="182">
        <v>193</v>
      </c>
      <c r="F51" s="182">
        <v>188</v>
      </c>
      <c r="G51" s="183">
        <f t="shared" si="1"/>
        <v>1.0265957446808511</v>
      </c>
      <c r="H51" s="184">
        <f t="shared" si="2"/>
        <v>69.35424870466322</v>
      </c>
      <c r="I51" s="184">
        <f t="shared" si="3"/>
        <v>67.557506510241893</v>
      </c>
      <c r="J51" s="182">
        <v>1433</v>
      </c>
      <c r="K51" s="185">
        <f t="shared" si="4"/>
        <v>0.1346824842986741</v>
      </c>
      <c r="L51" s="192">
        <v>1700.29</v>
      </c>
      <c r="M51" s="182">
        <v>295560</v>
      </c>
      <c r="N51" s="182">
        <v>96</v>
      </c>
      <c r="O51" s="192">
        <v>7002.56</v>
      </c>
      <c r="P51" s="186">
        <f t="shared" si="5"/>
        <v>0.24280977242608415</v>
      </c>
      <c r="Q51" s="187">
        <f t="shared" si="6"/>
        <v>4.11845038199366</v>
      </c>
      <c r="R51" s="186">
        <f t="shared" si="7"/>
        <v>0.12702599928130487</v>
      </c>
      <c r="S51" s="185">
        <f t="shared" si="8"/>
        <v>0.52315027526321645</v>
      </c>
      <c r="T51" s="193">
        <f t="shared" si="35"/>
        <v>6382.81</v>
      </c>
      <c r="U51" s="189">
        <f t="shared" si="10"/>
        <v>17.711354166666666</v>
      </c>
      <c r="V51" s="190"/>
      <c r="W51" s="190"/>
      <c r="X51" s="190"/>
      <c r="Y51" s="191"/>
      <c r="Z51" s="1"/>
    </row>
    <row r="52" spans="1:26" ht="14" hidden="1" outlineLevel="1" x14ac:dyDescent="0.2">
      <c r="A52" s="178"/>
      <c r="B52" s="179"/>
      <c r="C52" s="180" t="s">
        <v>36</v>
      </c>
      <c r="D52" s="194">
        <v>33432</v>
      </c>
      <c r="E52" s="182">
        <v>577</v>
      </c>
      <c r="F52" s="182">
        <v>523</v>
      </c>
      <c r="G52" s="183">
        <f t="shared" si="1"/>
        <v>1.1032504780114722</v>
      </c>
      <c r="H52" s="184">
        <f t="shared" si="2"/>
        <v>57.941074523396878</v>
      </c>
      <c r="I52" s="184">
        <f t="shared" si="3"/>
        <v>52.518512956215886</v>
      </c>
      <c r="J52" s="182">
        <v>2573</v>
      </c>
      <c r="K52" s="185">
        <f t="shared" si="4"/>
        <v>0.22425184609405363</v>
      </c>
      <c r="L52" s="194">
        <v>4353.17</v>
      </c>
      <c r="M52" s="182">
        <v>285830</v>
      </c>
      <c r="N52" s="182">
        <v>177</v>
      </c>
      <c r="O52" s="194">
        <v>11106.95</v>
      </c>
      <c r="P52" s="186">
        <f t="shared" si="5"/>
        <v>0.39193207856342199</v>
      </c>
      <c r="Q52" s="187">
        <f t="shared" si="6"/>
        <v>2.5514624974443914</v>
      </c>
      <c r="R52" s="186">
        <f t="shared" si="7"/>
        <v>0.13020967934912658</v>
      </c>
      <c r="S52" s="185">
        <f t="shared" si="8"/>
        <v>0.33222511366355589</v>
      </c>
      <c r="T52" s="195">
        <f t="shared" si="35"/>
        <v>22325.05</v>
      </c>
      <c r="U52" s="189">
        <f t="shared" si="10"/>
        <v>24.594180790960451</v>
      </c>
      <c r="V52" s="190"/>
      <c r="W52" s="190"/>
      <c r="X52" s="190"/>
      <c r="Y52" s="191"/>
      <c r="Z52" s="1"/>
    </row>
    <row r="53" spans="1:26" ht="14" hidden="1" outlineLevel="1" x14ac:dyDescent="0.2">
      <c r="A53" s="164" t="str">
        <f t="shared" ref="A53:A58" si="36">IFERROR(IF(B53&gt;0,MONTH(B53)&amp;"-"&amp;YEAR(B53),B53),)</f>
        <v>2-2024</v>
      </c>
      <c r="B53" s="196">
        <v>45325</v>
      </c>
      <c r="C53" s="180" t="s">
        <v>37</v>
      </c>
      <c r="D53" s="197">
        <v>2943.05</v>
      </c>
      <c r="E53" s="182">
        <v>57</v>
      </c>
      <c r="F53" s="182">
        <v>51</v>
      </c>
      <c r="G53" s="183">
        <f t="shared" si="1"/>
        <v>1.1176470588235294</v>
      </c>
      <c r="H53" s="184">
        <f t="shared" si="2"/>
        <v>51.632456140350882</v>
      </c>
      <c r="I53" s="184">
        <f t="shared" si="3"/>
        <v>46.197460757156051</v>
      </c>
      <c r="J53" s="182">
        <v>292</v>
      </c>
      <c r="K53" s="185">
        <f t="shared" si="4"/>
        <v>0.1952054794520548</v>
      </c>
      <c r="L53" s="197">
        <v>418.33</v>
      </c>
      <c r="M53" s="182">
        <v>283600</v>
      </c>
      <c r="N53" s="182">
        <v>12</v>
      </c>
      <c r="O53" s="197">
        <v>692.45</v>
      </c>
      <c r="P53" s="186">
        <f t="shared" si="5"/>
        <v>0.60413026211278786</v>
      </c>
      <c r="Q53" s="187">
        <f t="shared" si="6"/>
        <v>1.6552721535629769</v>
      </c>
      <c r="R53" s="186">
        <f t="shared" si="7"/>
        <v>0.14214165576527751</v>
      </c>
      <c r="S53" s="185">
        <f t="shared" si="8"/>
        <v>0.23528312464959822</v>
      </c>
      <c r="T53" s="198">
        <f t="shared" si="35"/>
        <v>2250.6000000000004</v>
      </c>
      <c r="U53" s="189">
        <f t="shared" si="10"/>
        <v>34.860833333333332</v>
      </c>
      <c r="V53" s="190"/>
      <c r="W53" s="190"/>
      <c r="X53" s="190"/>
      <c r="Y53" s="191"/>
      <c r="Z53" s="1"/>
    </row>
    <row r="54" spans="1:26" ht="14" collapsed="1" x14ac:dyDescent="0.2">
      <c r="A54" s="178">
        <f t="shared" si="36"/>
        <v>0</v>
      </c>
      <c r="B54" s="165" t="s">
        <v>137</v>
      </c>
      <c r="C54" s="166"/>
      <c r="D54" s="167">
        <f t="shared" ref="D54:F54" si="37">SUM(D48:D53)</f>
        <v>75043.87000000001</v>
      </c>
      <c r="E54" s="168">
        <f t="shared" si="37"/>
        <v>1234</v>
      </c>
      <c r="F54" s="168">
        <f t="shared" si="37"/>
        <v>1146</v>
      </c>
      <c r="G54" s="169">
        <f t="shared" si="1"/>
        <v>1.0767888307155322</v>
      </c>
      <c r="H54" s="170">
        <f t="shared" si="2"/>
        <v>60.813508914100495</v>
      </c>
      <c r="I54" s="170">
        <f t="shared" si="3"/>
        <v>56.476727079059295</v>
      </c>
      <c r="J54" s="168">
        <f>SUM(J48:J53)</f>
        <v>8604</v>
      </c>
      <c r="K54" s="171">
        <f t="shared" si="4"/>
        <v>0.14342166434216644</v>
      </c>
      <c r="L54" s="167">
        <f t="shared" ref="L54:O54" si="38">SUM(L48:L53)</f>
        <v>10535.98</v>
      </c>
      <c r="M54" s="168">
        <f t="shared" si="38"/>
        <v>1644274</v>
      </c>
      <c r="N54" s="168">
        <f t="shared" si="38"/>
        <v>440</v>
      </c>
      <c r="O54" s="167">
        <f t="shared" si="38"/>
        <v>28713.31</v>
      </c>
      <c r="P54" s="172">
        <f t="shared" si="5"/>
        <v>0.36693714517761966</v>
      </c>
      <c r="Q54" s="173">
        <f t="shared" si="6"/>
        <v>2.7252623866028602</v>
      </c>
      <c r="R54" s="172">
        <f t="shared" si="7"/>
        <v>0.14039761009127058</v>
      </c>
      <c r="S54" s="171">
        <f t="shared" si="8"/>
        <v>0.38262032595067391</v>
      </c>
      <c r="T54" s="174">
        <f>SUM(T48:T53)</f>
        <v>46330.559999999998</v>
      </c>
      <c r="U54" s="175">
        <f t="shared" si="10"/>
        <v>23.945409090909092</v>
      </c>
      <c r="V54" s="390">
        <f t="shared" ref="V54:W54" si="39">IFERROR((D54-#REF!)/D54,)</f>
        <v>0</v>
      </c>
      <c r="W54" s="390">
        <f t="shared" si="39"/>
        <v>0</v>
      </c>
      <c r="X54" s="176">
        <f>IFERROR((D54-monthly_reporting_2021!D49)/D54, )</f>
        <v>1</v>
      </c>
      <c r="Y54" s="177">
        <f>IFERROR((E54-monthly_reporting_2021!E49)/E54, )</f>
        <v>1</v>
      </c>
      <c r="Z54" s="10"/>
    </row>
    <row r="55" spans="1:26" ht="14" hidden="1" outlineLevel="1" x14ac:dyDescent="0.2">
      <c r="A55" s="164" t="str">
        <f t="shared" si="36"/>
        <v>2-2024</v>
      </c>
      <c r="B55" s="380">
        <v>45326</v>
      </c>
      <c r="C55" s="381" t="s">
        <v>32</v>
      </c>
      <c r="D55" s="382">
        <v>559.6</v>
      </c>
      <c r="E55" s="295">
        <v>8</v>
      </c>
      <c r="F55" s="295">
        <v>8</v>
      </c>
      <c r="G55" s="151">
        <f t="shared" si="1"/>
        <v>1</v>
      </c>
      <c r="H55" s="152">
        <f t="shared" si="2"/>
        <v>69.95</v>
      </c>
      <c r="I55" s="152">
        <f t="shared" si="3"/>
        <v>69.95</v>
      </c>
      <c r="J55" s="295">
        <v>145</v>
      </c>
      <c r="K55" s="153">
        <f t="shared" si="4"/>
        <v>5.5172413793103448E-2</v>
      </c>
      <c r="L55" s="382">
        <v>141.9</v>
      </c>
      <c r="M55" s="295">
        <v>199957</v>
      </c>
      <c r="N55" s="295">
        <v>2</v>
      </c>
      <c r="O55" s="382">
        <v>139.9</v>
      </c>
      <c r="P55" s="156">
        <f t="shared" si="5"/>
        <v>1.0142959256611865</v>
      </c>
      <c r="Q55" s="157">
        <f t="shared" si="6"/>
        <v>0.98590556730091616</v>
      </c>
      <c r="R55" s="156">
        <f t="shared" si="7"/>
        <v>0.25357398141529663</v>
      </c>
      <c r="S55" s="153">
        <f t="shared" si="8"/>
        <v>0.25</v>
      </c>
      <c r="T55" s="158">
        <f t="shared" ref="T55:T60" si="40">D55-O55</f>
        <v>419.70000000000005</v>
      </c>
      <c r="U55" s="159">
        <f t="shared" si="10"/>
        <v>70.95</v>
      </c>
      <c r="V55" s="201"/>
      <c r="W55" s="201"/>
      <c r="X55" s="201"/>
      <c r="Y55" s="384"/>
      <c r="Z55" s="1"/>
    </row>
    <row r="56" spans="1:26" ht="14" hidden="1" outlineLevel="1" x14ac:dyDescent="0.2">
      <c r="A56" s="178">
        <f t="shared" si="36"/>
        <v>0</v>
      </c>
      <c r="B56" s="179"/>
      <c r="C56" s="180" t="s">
        <v>33</v>
      </c>
      <c r="D56" s="385">
        <v>14788.2</v>
      </c>
      <c r="E56" s="182">
        <v>214</v>
      </c>
      <c r="F56" s="182">
        <v>203</v>
      </c>
      <c r="G56" s="183">
        <f t="shared" si="1"/>
        <v>1.0541871921182266</v>
      </c>
      <c r="H56" s="184">
        <f t="shared" si="2"/>
        <v>69.103738317757006</v>
      </c>
      <c r="I56" s="184">
        <f t="shared" si="3"/>
        <v>65.551677002358275</v>
      </c>
      <c r="J56" s="182">
        <v>2372</v>
      </c>
      <c r="K56" s="185">
        <f t="shared" si="4"/>
        <v>9.0219224283305227E-2</v>
      </c>
      <c r="L56" s="385">
        <v>2757.36</v>
      </c>
      <c r="M56" s="182">
        <v>383797</v>
      </c>
      <c r="N56" s="182">
        <v>106</v>
      </c>
      <c r="O56" s="385">
        <v>7953.75</v>
      </c>
      <c r="P56" s="186">
        <f t="shared" si="5"/>
        <v>0.34667421027817069</v>
      </c>
      <c r="Q56" s="187">
        <f t="shared" si="6"/>
        <v>2.8845526155453043</v>
      </c>
      <c r="R56" s="186">
        <f t="shared" si="7"/>
        <v>0.18645676958656227</v>
      </c>
      <c r="S56" s="185">
        <f t="shared" si="8"/>
        <v>0.53784436239704625</v>
      </c>
      <c r="T56" s="387">
        <f t="shared" si="40"/>
        <v>6834.4500000000007</v>
      </c>
      <c r="U56" s="189">
        <f t="shared" si="10"/>
        <v>26.012830188679246</v>
      </c>
      <c r="V56" s="190"/>
      <c r="W56" s="190"/>
      <c r="X56" s="190"/>
      <c r="Y56" s="191"/>
      <c r="Z56" s="1"/>
    </row>
    <row r="57" spans="1:26" ht="14" hidden="1" outlineLevel="1" x14ac:dyDescent="0.2">
      <c r="A57" s="178">
        <f t="shared" si="36"/>
        <v>0</v>
      </c>
      <c r="B57" s="179"/>
      <c r="C57" s="180" t="s">
        <v>34</v>
      </c>
      <c r="D57" s="181">
        <v>8936.3700000000008</v>
      </c>
      <c r="E57" s="182">
        <v>175</v>
      </c>
      <c r="F57" s="182">
        <v>160</v>
      </c>
      <c r="G57" s="183">
        <f t="shared" si="1"/>
        <v>1.09375</v>
      </c>
      <c r="H57" s="184">
        <f t="shared" si="2"/>
        <v>51.064971428571432</v>
      </c>
      <c r="I57" s="184">
        <f t="shared" si="3"/>
        <v>46.687973877551023</v>
      </c>
      <c r="J57" s="182">
        <v>1865</v>
      </c>
      <c r="K57" s="185">
        <f t="shared" si="4"/>
        <v>9.3833780160857902E-2</v>
      </c>
      <c r="L57" s="181">
        <v>1210.21</v>
      </c>
      <c r="M57" s="182">
        <v>94672</v>
      </c>
      <c r="N57" s="182">
        <v>60</v>
      </c>
      <c r="O57" s="181">
        <v>3146.74</v>
      </c>
      <c r="P57" s="186">
        <f t="shared" si="5"/>
        <v>0.38459167265169669</v>
      </c>
      <c r="Q57" s="187">
        <f t="shared" si="6"/>
        <v>2.6001603027573723</v>
      </c>
      <c r="R57" s="186">
        <f t="shared" si="7"/>
        <v>0.13542523418345478</v>
      </c>
      <c r="S57" s="185">
        <f t="shared" si="8"/>
        <v>0.35212731791543989</v>
      </c>
      <c r="T57" s="188">
        <f t="shared" si="40"/>
        <v>5789.630000000001</v>
      </c>
      <c r="U57" s="189">
        <f t="shared" si="10"/>
        <v>20.170166666666667</v>
      </c>
      <c r="V57" s="190"/>
      <c r="W57" s="190"/>
      <c r="X57" s="190"/>
      <c r="Y57" s="191"/>
      <c r="Z57" s="1"/>
    </row>
    <row r="58" spans="1:26" ht="14" hidden="1" outlineLevel="1" x14ac:dyDescent="0.2">
      <c r="A58" s="178">
        <f t="shared" si="36"/>
        <v>0</v>
      </c>
      <c r="B58" s="179"/>
      <c r="C58" s="180" t="s">
        <v>35</v>
      </c>
      <c r="D58" s="192">
        <v>13714.09</v>
      </c>
      <c r="E58" s="182">
        <v>198</v>
      </c>
      <c r="F58" s="182">
        <v>193</v>
      </c>
      <c r="G58" s="183">
        <f t="shared" si="1"/>
        <v>1.0259067357512954</v>
      </c>
      <c r="H58" s="184">
        <f t="shared" si="2"/>
        <v>69.263080808080815</v>
      </c>
      <c r="I58" s="184">
        <f t="shared" si="3"/>
        <v>67.514013110907058</v>
      </c>
      <c r="J58" s="182">
        <v>1577</v>
      </c>
      <c r="K58" s="185">
        <f t="shared" si="4"/>
        <v>0.12555485098287889</v>
      </c>
      <c r="L58" s="192">
        <v>1991.32</v>
      </c>
      <c r="M58" s="182">
        <v>258760</v>
      </c>
      <c r="N58" s="182">
        <v>84</v>
      </c>
      <c r="O58" s="192">
        <v>5721.42</v>
      </c>
      <c r="P58" s="186">
        <f t="shared" si="5"/>
        <v>0.34804646398970884</v>
      </c>
      <c r="Q58" s="187">
        <f t="shared" si="6"/>
        <v>2.8731795994616638</v>
      </c>
      <c r="R58" s="186">
        <f t="shared" si="7"/>
        <v>0.14520248882718431</v>
      </c>
      <c r="S58" s="185">
        <f t="shared" si="8"/>
        <v>0.41719282868932611</v>
      </c>
      <c r="T58" s="193">
        <f t="shared" si="40"/>
        <v>7992.67</v>
      </c>
      <c r="U58" s="189">
        <f t="shared" si="10"/>
        <v>23.706190476190475</v>
      </c>
      <c r="V58" s="190"/>
      <c r="W58" s="190"/>
      <c r="X58" s="190"/>
      <c r="Y58" s="191"/>
      <c r="Z58" s="1"/>
    </row>
    <row r="59" spans="1:26" ht="14" hidden="1" outlineLevel="1" x14ac:dyDescent="0.2">
      <c r="A59" s="178"/>
      <c r="B59" s="179"/>
      <c r="C59" s="180" t="s">
        <v>36</v>
      </c>
      <c r="D59" s="194">
        <v>36594</v>
      </c>
      <c r="E59" s="182">
        <v>630</v>
      </c>
      <c r="F59" s="182">
        <v>554</v>
      </c>
      <c r="G59" s="183">
        <f t="shared" si="1"/>
        <v>1.1371841155234657</v>
      </c>
      <c r="H59" s="184">
        <f t="shared" si="2"/>
        <v>58.085714285714289</v>
      </c>
      <c r="I59" s="184">
        <f t="shared" si="3"/>
        <v>51.078548752834472</v>
      </c>
      <c r="J59" s="182">
        <v>2422</v>
      </c>
      <c r="K59" s="185">
        <f t="shared" si="4"/>
        <v>0.26011560693641617</v>
      </c>
      <c r="L59" s="194">
        <v>3842.56</v>
      </c>
      <c r="M59" s="182">
        <v>228703</v>
      </c>
      <c r="N59" s="182">
        <v>182</v>
      </c>
      <c r="O59" s="194">
        <v>12261.9</v>
      </c>
      <c r="P59" s="186">
        <f t="shared" si="5"/>
        <v>0.31337394694133863</v>
      </c>
      <c r="Q59" s="187">
        <f t="shared" si="6"/>
        <v>3.1910757411725514</v>
      </c>
      <c r="R59" s="186">
        <f t="shared" si="7"/>
        <v>0.10500519210799585</v>
      </c>
      <c r="S59" s="185">
        <f t="shared" si="8"/>
        <v>0.33507952123298901</v>
      </c>
      <c r="T59" s="195">
        <f t="shared" si="40"/>
        <v>24332.1</v>
      </c>
      <c r="U59" s="189">
        <f t="shared" si="10"/>
        <v>21.112967032967031</v>
      </c>
      <c r="V59" s="190"/>
      <c r="W59" s="190"/>
      <c r="X59" s="190"/>
      <c r="Y59" s="191"/>
      <c r="Z59" s="1"/>
    </row>
    <row r="60" spans="1:26" ht="14" hidden="1" outlineLevel="1" x14ac:dyDescent="0.2">
      <c r="A60" s="164" t="str">
        <f t="shared" ref="A60:A65" si="41">IFERROR(IF(B60&gt;0,MONTH(B60)&amp;"-"&amp;YEAR(B60),B60),)</f>
        <v>2-2024</v>
      </c>
      <c r="B60" s="196">
        <v>45332</v>
      </c>
      <c r="C60" s="180" t="s">
        <v>37</v>
      </c>
      <c r="D60" s="197">
        <v>2824.4</v>
      </c>
      <c r="E60" s="182">
        <v>56</v>
      </c>
      <c r="F60" s="182">
        <v>44</v>
      </c>
      <c r="G60" s="183">
        <f t="shared" si="1"/>
        <v>1.2727272727272727</v>
      </c>
      <c r="H60" s="184">
        <f t="shared" si="2"/>
        <v>50.43571428571429</v>
      </c>
      <c r="I60" s="184">
        <f t="shared" si="3"/>
        <v>39.628061224489798</v>
      </c>
      <c r="J60" s="182">
        <v>251</v>
      </c>
      <c r="K60" s="185">
        <f t="shared" si="4"/>
        <v>0.22310756972111553</v>
      </c>
      <c r="L60" s="197">
        <v>254.77</v>
      </c>
      <c r="M60" s="182">
        <v>229845</v>
      </c>
      <c r="N60" s="182">
        <v>15</v>
      </c>
      <c r="O60" s="197">
        <v>1090.3</v>
      </c>
      <c r="P60" s="186">
        <f t="shared" si="5"/>
        <v>0.23366963221131801</v>
      </c>
      <c r="Q60" s="187">
        <f t="shared" si="6"/>
        <v>4.2795462574086427</v>
      </c>
      <c r="R60" s="186">
        <f t="shared" si="7"/>
        <v>9.0203229004390317E-2</v>
      </c>
      <c r="S60" s="185">
        <f t="shared" si="8"/>
        <v>0.3860288910919133</v>
      </c>
      <c r="T60" s="198">
        <f t="shared" si="40"/>
        <v>1734.1000000000001</v>
      </c>
      <c r="U60" s="189">
        <f t="shared" si="10"/>
        <v>16.984666666666666</v>
      </c>
      <c r="V60" s="190"/>
      <c r="W60" s="190"/>
      <c r="X60" s="190"/>
      <c r="Y60" s="191"/>
      <c r="Z60" s="1"/>
    </row>
    <row r="61" spans="1:26" ht="14" collapsed="1" x14ac:dyDescent="0.2">
      <c r="A61" s="178">
        <f t="shared" si="41"/>
        <v>0</v>
      </c>
      <c r="B61" s="165" t="s">
        <v>138</v>
      </c>
      <c r="C61" s="166"/>
      <c r="D61" s="167">
        <f t="shared" ref="D61:F61" si="42">SUM(D55:D60)</f>
        <v>77416.66</v>
      </c>
      <c r="E61" s="168">
        <f t="shared" si="42"/>
        <v>1281</v>
      </c>
      <c r="F61" s="168">
        <f t="shared" si="42"/>
        <v>1162</v>
      </c>
      <c r="G61" s="169">
        <f t="shared" si="1"/>
        <v>1.1024096385542168</v>
      </c>
      <c r="H61" s="170">
        <f t="shared" si="2"/>
        <v>60.434551131928181</v>
      </c>
      <c r="I61" s="170">
        <f t="shared" si="3"/>
        <v>54.820412502186223</v>
      </c>
      <c r="J61" s="168">
        <f>SUM(J55:J60)</f>
        <v>8632</v>
      </c>
      <c r="K61" s="171">
        <f t="shared" si="4"/>
        <v>0.14840129749768305</v>
      </c>
      <c r="L61" s="167">
        <f t="shared" ref="L61:O61" si="43">SUM(L55:L60)</f>
        <v>10198.120000000001</v>
      </c>
      <c r="M61" s="168">
        <f t="shared" si="43"/>
        <v>1395734</v>
      </c>
      <c r="N61" s="168">
        <f t="shared" si="43"/>
        <v>449</v>
      </c>
      <c r="O61" s="167">
        <f t="shared" si="43"/>
        <v>30314.01</v>
      </c>
      <c r="P61" s="172">
        <f t="shared" si="5"/>
        <v>0.33641606636667343</v>
      </c>
      <c r="Q61" s="173">
        <f t="shared" si="6"/>
        <v>2.9725096390315073</v>
      </c>
      <c r="R61" s="172">
        <f t="shared" si="7"/>
        <v>0.13173030197892804</v>
      </c>
      <c r="S61" s="171">
        <f t="shared" si="8"/>
        <v>0.39156959238489492</v>
      </c>
      <c r="T61" s="174">
        <f>SUM(T55:T60)</f>
        <v>47102.65</v>
      </c>
      <c r="U61" s="175">
        <f t="shared" si="10"/>
        <v>22.712962138084634</v>
      </c>
      <c r="V61" s="390">
        <f t="shared" ref="V61:W61" si="44">IFERROR((D61-#REF!)/D61,)</f>
        <v>0</v>
      </c>
      <c r="W61" s="390">
        <f t="shared" si="44"/>
        <v>0</v>
      </c>
      <c r="X61" s="176">
        <f>IFERROR((D61-monthly_reporting_2021!D49)/D61, )</f>
        <v>1</v>
      </c>
      <c r="Y61" s="177">
        <f>IFERROR((E61-monthly_reporting_2021!E49)/E61, )</f>
        <v>1</v>
      </c>
      <c r="Z61" s="10"/>
    </row>
    <row r="62" spans="1:26" ht="14" hidden="1" outlineLevel="1" x14ac:dyDescent="0.2">
      <c r="A62" s="164" t="str">
        <f t="shared" si="41"/>
        <v>2-2024</v>
      </c>
      <c r="B62" s="380">
        <v>45333</v>
      </c>
      <c r="C62" s="381" t="s">
        <v>32</v>
      </c>
      <c r="D62" s="382">
        <v>1329.05</v>
      </c>
      <c r="E62" s="295">
        <v>19</v>
      </c>
      <c r="F62" s="295">
        <v>13</v>
      </c>
      <c r="G62" s="151">
        <f t="shared" si="1"/>
        <v>1.4615384615384615</v>
      </c>
      <c r="H62" s="152">
        <f t="shared" si="2"/>
        <v>69.95</v>
      </c>
      <c r="I62" s="152">
        <f t="shared" si="3"/>
        <v>47.860526315789478</v>
      </c>
      <c r="J62" s="295">
        <v>215</v>
      </c>
      <c r="K62" s="153">
        <f t="shared" si="4"/>
        <v>8.8372093023255813E-2</v>
      </c>
      <c r="L62" s="382">
        <v>187.13</v>
      </c>
      <c r="M62" s="295">
        <v>140114</v>
      </c>
      <c r="N62" s="295">
        <v>5</v>
      </c>
      <c r="O62" s="382">
        <v>559.6</v>
      </c>
      <c r="P62" s="156">
        <f t="shared" si="5"/>
        <v>0.33439957112223012</v>
      </c>
      <c r="Q62" s="157">
        <f t="shared" si="6"/>
        <v>2.9904344573291297</v>
      </c>
      <c r="R62" s="156">
        <f t="shared" si="7"/>
        <v>0.1407998194198864</v>
      </c>
      <c r="S62" s="153">
        <f t="shared" si="8"/>
        <v>0.4210526315789474</v>
      </c>
      <c r="T62" s="158">
        <f t="shared" ref="T62:T67" si="45">D62-O62</f>
        <v>769.44999999999993</v>
      </c>
      <c r="U62" s="159">
        <f t="shared" si="10"/>
        <v>37.426000000000002</v>
      </c>
      <c r="V62" s="201"/>
      <c r="W62" s="201"/>
      <c r="X62" s="201"/>
      <c r="Y62" s="384"/>
      <c r="Z62" s="1"/>
    </row>
    <row r="63" spans="1:26" ht="14" hidden="1" outlineLevel="1" x14ac:dyDescent="0.2">
      <c r="A63" s="178">
        <f t="shared" si="41"/>
        <v>0</v>
      </c>
      <c r="B63" s="179"/>
      <c r="C63" s="180" t="s">
        <v>33</v>
      </c>
      <c r="D63" s="385">
        <v>19284.55</v>
      </c>
      <c r="E63" s="182">
        <v>279</v>
      </c>
      <c r="F63" s="182">
        <v>264</v>
      </c>
      <c r="G63" s="183">
        <f t="shared" si="1"/>
        <v>1.0568181818181819</v>
      </c>
      <c r="H63" s="184">
        <f t="shared" si="2"/>
        <v>69.120250896057343</v>
      </c>
      <c r="I63" s="184">
        <f t="shared" si="3"/>
        <v>65.404108374763936</v>
      </c>
      <c r="J63" s="182">
        <v>2380</v>
      </c>
      <c r="K63" s="185">
        <f t="shared" si="4"/>
        <v>0.11722689075630252</v>
      </c>
      <c r="L63" s="385">
        <v>2497.84</v>
      </c>
      <c r="M63" s="182">
        <v>410075</v>
      </c>
      <c r="N63" s="182">
        <v>97</v>
      </c>
      <c r="O63" s="385">
        <v>7234.4</v>
      </c>
      <c r="P63" s="186">
        <f t="shared" si="5"/>
        <v>0.3452725865310185</v>
      </c>
      <c r="Q63" s="187">
        <f t="shared" si="6"/>
        <v>2.8962623706882744</v>
      </c>
      <c r="R63" s="186">
        <f t="shared" si="7"/>
        <v>0.12952544912896594</v>
      </c>
      <c r="S63" s="185">
        <f t="shared" si="8"/>
        <v>0.37513968435872241</v>
      </c>
      <c r="T63" s="387">
        <f t="shared" si="45"/>
        <v>12050.15</v>
      </c>
      <c r="U63" s="189">
        <f t="shared" si="10"/>
        <v>25.750927835051549</v>
      </c>
      <c r="V63" s="190"/>
      <c r="W63" s="190"/>
      <c r="X63" s="190"/>
      <c r="Y63" s="191"/>
      <c r="Z63" s="1"/>
    </row>
    <row r="64" spans="1:26" ht="14" hidden="1" outlineLevel="1" x14ac:dyDescent="0.2">
      <c r="A64" s="178">
        <f t="shared" si="41"/>
        <v>0</v>
      </c>
      <c r="B64" s="179"/>
      <c r="C64" s="180" t="s">
        <v>34</v>
      </c>
      <c r="D64" s="181">
        <v>9416.15</v>
      </c>
      <c r="E64" s="182">
        <v>177</v>
      </c>
      <c r="F64" s="182">
        <v>168</v>
      </c>
      <c r="G64" s="183">
        <f t="shared" si="1"/>
        <v>1.0535714285714286</v>
      </c>
      <c r="H64" s="184">
        <f t="shared" si="2"/>
        <v>53.19858757062147</v>
      </c>
      <c r="I64" s="184">
        <f t="shared" si="3"/>
        <v>50.493574643301734</v>
      </c>
      <c r="J64" s="182">
        <v>2010</v>
      </c>
      <c r="K64" s="185">
        <f t="shared" si="4"/>
        <v>8.8059701492537307E-2</v>
      </c>
      <c r="L64" s="181">
        <v>1169.97</v>
      </c>
      <c r="M64" s="182">
        <v>100202</v>
      </c>
      <c r="N64" s="182">
        <v>67</v>
      </c>
      <c r="O64" s="181">
        <v>3351.55</v>
      </c>
      <c r="P64" s="186">
        <f t="shared" si="5"/>
        <v>0.34908325998418643</v>
      </c>
      <c r="Q64" s="187">
        <f t="shared" si="6"/>
        <v>2.8646461020368044</v>
      </c>
      <c r="R64" s="186">
        <f t="shared" si="7"/>
        <v>0.12425141910441105</v>
      </c>
      <c r="S64" s="185">
        <f t="shared" si="8"/>
        <v>0.35593634340999242</v>
      </c>
      <c r="T64" s="188">
        <f t="shared" si="45"/>
        <v>6064.5999999999995</v>
      </c>
      <c r="U64" s="189">
        <f t="shared" si="10"/>
        <v>17.462238805970149</v>
      </c>
      <c r="V64" s="190"/>
      <c r="W64" s="190"/>
      <c r="X64" s="190"/>
      <c r="Y64" s="191"/>
      <c r="Z64" s="1"/>
    </row>
    <row r="65" spans="1:26" ht="14" hidden="1" outlineLevel="1" x14ac:dyDescent="0.2">
      <c r="A65" s="178">
        <f t="shared" si="41"/>
        <v>0</v>
      </c>
      <c r="B65" s="179"/>
      <c r="C65" s="180" t="s">
        <v>35</v>
      </c>
      <c r="D65" s="192">
        <v>16100.1</v>
      </c>
      <c r="E65" s="182">
        <v>229</v>
      </c>
      <c r="F65" s="182">
        <v>216</v>
      </c>
      <c r="G65" s="183">
        <f t="shared" si="1"/>
        <v>1.0601851851851851</v>
      </c>
      <c r="H65" s="184">
        <f t="shared" si="2"/>
        <v>70.306113537117909</v>
      </c>
      <c r="I65" s="184">
        <f t="shared" si="3"/>
        <v>66.314936786102493</v>
      </c>
      <c r="J65" s="182">
        <v>1376</v>
      </c>
      <c r="K65" s="185">
        <f t="shared" si="4"/>
        <v>0.16642441860465115</v>
      </c>
      <c r="L65" s="192">
        <v>1784.36</v>
      </c>
      <c r="M65" s="182">
        <v>271315</v>
      </c>
      <c r="N65" s="182">
        <v>73</v>
      </c>
      <c r="O65" s="192">
        <v>5366.7</v>
      </c>
      <c r="P65" s="186">
        <f t="shared" si="5"/>
        <v>0.33248737585480836</v>
      </c>
      <c r="Q65" s="187">
        <f t="shared" si="6"/>
        <v>3.0076329888587505</v>
      </c>
      <c r="R65" s="186">
        <f t="shared" si="7"/>
        <v>0.1108291252849361</v>
      </c>
      <c r="S65" s="185">
        <f t="shared" si="8"/>
        <v>0.33333333333333331</v>
      </c>
      <c r="T65" s="193">
        <f t="shared" si="45"/>
        <v>10733.400000000001</v>
      </c>
      <c r="U65" s="189">
        <f t="shared" si="10"/>
        <v>24.443287671232877</v>
      </c>
      <c r="V65" s="190"/>
      <c r="W65" s="190"/>
      <c r="X65" s="190"/>
      <c r="Y65" s="191"/>
      <c r="Z65" s="1"/>
    </row>
    <row r="66" spans="1:26" ht="14" hidden="1" outlineLevel="1" x14ac:dyDescent="0.2">
      <c r="A66" s="178"/>
      <c r="B66" s="179"/>
      <c r="C66" s="180" t="s">
        <v>36</v>
      </c>
      <c r="D66" s="194">
        <v>38445</v>
      </c>
      <c r="E66" s="182">
        <v>663</v>
      </c>
      <c r="F66" s="182">
        <v>598</v>
      </c>
      <c r="G66" s="183">
        <f t="shared" si="1"/>
        <v>1.1086956521739131</v>
      </c>
      <c r="H66" s="184">
        <f t="shared" si="2"/>
        <v>57.986425339366512</v>
      </c>
      <c r="I66" s="184">
        <f t="shared" si="3"/>
        <v>52.301481678644301</v>
      </c>
      <c r="J66" s="182">
        <v>2643</v>
      </c>
      <c r="K66" s="185">
        <f t="shared" si="4"/>
        <v>0.25085130533484679</v>
      </c>
      <c r="L66" s="194">
        <v>4069.49</v>
      </c>
      <c r="M66" s="182">
        <v>237200</v>
      </c>
      <c r="N66" s="182">
        <v>176</v>
      </c>
      <c r="O66" s="194">
        <v>11420.95</v>
      </c>
      <c r="P66" s="186">
        <f t="shared" si="5"/>
        <v>0.35631799456262392</v>
      </c>
      <c r="Q66" s="187">
        <f t="shared" si="6"/>
        <v>2.8064818933084985</v>
      </c>
      <c r="R66" s="186">
        <f t="shared" si="7"/>
        <v>0.10585225647028222</v>
      </c>
      <c r="S66" s="185">
        <f t="shared" si="8"/>
        <v>0.29707244114969439</v>
      </c>
      <c r="T66" s="195">
        <f t="shared" si="45"/>
        <v>27024.05</v>
      </c>
      <c r="U66" s="189">
        <f t="shared" si="10"/>
        <v>23.122102272727272</v>
      </c>
      <c r="V66" s="190"/>
      <c r="W66" s="190"/>
      <c r="X66" s="190"/>
      <c r="Y66" s="191"/>
      <c r="Z66" s="1"/>
    </row>
    <row r="67" spans="1:26" ht="14" hidden="1" outlineLevel="1" x14ac:dyDescent="0.2">
      <c r="A67" s="164" t="str">
        <f t="shared" ref="A67:A72" si="46">IFERROR(IF(B67&gt;0,MONTH(B67)&amp;"-"&amp;YEAR(B67),B67),)</f>
        <v>2-2024</v>
      </c>
      <c r="B67" s="196">
        <v>45339</v>
      </c>
      <c r="C67" s="180" t="s">
        <v>37</v>
      </c>
      <c r="D67" s="197">
        <v>2661.15</v>
      </c>
      <c r="E67" s="182">
        <v>51</v>
      </c>
      <c r="F67" s="182">
        <v>41</v>
      </c>
      <c r="G67" s="183">
        <f t="shared" si="1"/>
        <v>1.2439024390243902</v>
      </c>
      <c r="H67" s="184">
        <f t="shared" si="2"/>
        <v>52.179411764705883</v>
      </c>
      <c r="I67" s="184">
        <f t="shared" si="3"/>
        <v>41.948154555940022</v>
      </c>
      <c r="J67" s="182">
        <v>300</v>
      </c>
      <c r="K67" s="185">
        <f t="shared" si="4"/>
        <v>0.17</v>
      </c>
      <c r="L67" s="197">
        <v>240.66</v>
      </c>
      <c r="M67" s="182">
        <v>242246</v>
      </c>
      <c r="N67" s="182">
        <v>6</v>
      </c>
      <c r="O67" s="197">
        <v>536.5</v>
      </c>
      <c r="P67" s="186">
        <f t="shared" si="5"/>
        <v>0.44857409133271203</v>
      </c>
      <c r="Q67" s="187">
        <f t="shared" si="6"/>
        <v>2.2292861298096902</v>
      </c>
      <c r="R67" s="186">
        <f t="shared" si="7"/>
        <v>9.0434586550927232E-2</v>
      </c>
      <c r="S67" s="185">
        <f t="shared" si="8"/>
        <v>0.20160456945305599</v>
      </c>
      <c r="T67" s="198">
        <f t="shared" si="45"/>
        <v>2124.65</v>
      </c>
      <c r="U67" s="189">
        <f t="shared" si="10"/>
        <v>40.11</v>
      </c>
      <c r="V67" s="190"/>
      <c r="W67" s="190"/>
      <c r="X67" s="190"/>
      <c r="Y67" s="191"/>
      <c r="Z67" s="1"/>
    </row>
    <row r="68" spans="1:26" ht="14" collapsed="1" x14ac:dyDescent="0.2">
      <c r="A68" s="178">
        <f t="shared" si="46"/>
        <v>0</v>
      </c>
      <c r="B68" s="165" t="s">
        <v>139</v>
      </c>
      <c r="C68" s="166"/>
      <c r="D68" s="167">
        <f t="shared" ref="D68:F68" si="47">SUM(D62:D67)</f>
        <v>87236</v>
      </c>
      <c r="E68" s="168">
        <f t="shared" si="47"/>
        <v>1418</v>
      </c>
      <c r="F68" s="168">
        <f t="shared" si="47"/>
        <v>1300</v>
      </c>
      <c r="G68" s="169">
        <f t="shared" si="1"/>
        <v>1.0907692307692307</v>
      </c>
      <c r="H68" s="170">
        <f t="shared" si="2"/>
        <v>61.520451339915375</v>
      </c>
      <c r="I68" s="170">
        <f t="shared" si="3"/>
        <v>56.400977956198865</v>
      </c>
      <c r="J68" s="168">
        <f>SUM(J62:J67)</f>
        <v>8924</v>
      </c>
      <c r="K68" s="171">
        <f t="shared" si="4"/>
        <v>0.15889735544598835</v>
      </c>
      <c r="L68" s="167">
        <f t="shared" ref="L68:O68" si="48">SUM(L62:L67)</f>
        <v>9949.4500000000007</v>
      </c>
      <c r="M68" s="168">
        <f t="shared" si="48"/>
        <v>1401152</v>
      </c>
      <c r="N68" s="168">
        <f t="shared" si="48"/>
        <v>424</v>
      </c>
      <c r="O68" s="167">
        <f t="shared" si="48"/>
        <v>28469.7</v>
      </c>
      <c r="P68" s="172">
        <f t="shared" si="5"/>
        <v>0.3494750559366625</v>
      </c>
      <c r="Q68" s="173">
        <f t="shared" si="6"/>
        <v>2.8614345516586344</v>
      </c>
      <c r="R68" s="172">
        <f t="shared" si="7"/>
        <v>0.11405211151359532</v>
      </c>
      <c r="S68" s="171">
        <f t="shared" si="8"/>
        <v>0.32635265257462515</v>
      </c>
      <c r="T68" s="174">
        <f>SUM(T62:T67)</f>
        <v>58766.3</v>
      </c>
      <c r="U68" s="175">
        <f t="shared" si="10"/>
        <v>23.465683962264151</v>
      </c>
      <c r="V68" s="390">
        <f t="shared" ref="V68:W68" si="49">IFERROR((D68-#REF!)/D68,)</f>
        <v>0</v>
      </c>
      <c r="W68" s="390">
        <f t="shared" si="49"/>
        <v>0</v>
      </c>
      <c r="X68" s="176">
        <f>IFERROR((D68-monthly_reporting_2021!D49)/D68, )</f>
        <v>1</v>
      </c>
      <c r="Y68" s="177">
        <f>IFERROR((E68-monthly_reporting_2021!E49)/E68, )</f>
        <v>1</v>
      </c>
      <c r="Z68" s="10"/>
    </row>
    <row r="69" spans="1:26" ht="14" hidden="1" outlineLevel="1" x14ac:dyDescent="0.2">
      <c r="A69" s="164" t="str">
        <f t="shared" si="46"/>
        <v>2-2024</v>
      </c>
      <c r="B69" s="380">
        <v>45340</v>
      </c>
      <c r="C69" s="381" t="s">
        <v>32</v>
      </c>
      <c r="D69" s="382">
        <v>1189.1500000000001</v>
      </c>
      <c r="E69" s="295">
        <v>17</v>
      </c>
      <c r="F69" s="295">
        <v>12</v>
      </c>
      <c r="G69" s="151">
        <f t="shared" si="1"/>
        <v>1.4166666666666667</v>
      </c>
      <c r="H69" s="152">
        <f t="shared" si="2"/>
        <v>69.95</v>
      </c>
      <c r="I69" s="152">
        <f t="shared" si="3"/>
        <v>49.376470588235293</v>
      </c>
      <c r="J69" s="295">
        <v>218</v>
      </c>
      <c r="K69" s="153">
        <f t="shared" si="4"/>
        <v>7.7981651376146793E-2</v>
      </c>
      <c r="L69" s="382">
        <v>445.92</v>
      </c>
      <c r="M69" s="295">
        <v>74309</v>
      </c>
      <c r="N69" s="295">
        <v>10</v>
      </c>
      <c r="O69" s="382">
        <v>748.15</v>
      </c>
      <c r="P69" s="156">
        <f t="shared" si="5"/>
        <v>0.59603020784602023</v>
      </c>
      <c r="Q69" s="157">
        <f t="shared" si="6"/>
        <v>1.6777673125224255</v>
      </c>
      <c r="R69" s="156">
        <f t="shared" si="7"/>
        <v>0.3749905394609595</v>
      </c>
      <c r="S69" s="153">
        <f t="shared" si="8"/>
        <v>0.62914686961274857</v>
      </c>
      <c r="T69" s="158">
        <f t="shared" ref="T69:T74" si="50">D69-O69</f>
        <v>441.00000000000011</v>
      </c>
      <c r="U69" s="159">
        <f t="shared" si="10"/>
        <v>44.591999999999999</v>
      </c>
      <c r="V69" s="201"/>
      <c r="W69" s="201"/>
      <c r="X69" s="201"/>
      <c r="Y69" s="384"/>
      <c r="Z69" s="1"/>
    </row>
    <row r="70" spans="1:26" ht="14" hidden="1" outlineLevel="1" x14ac:dyDescent="0.2">
      <c r="A70" s="178">
        <f t="shared" si="46"/>
        <v>0</v>
      </c>
      <c r="B70" s="179"/>
      <c r="C70" s="180" t="s">
        <v>33</v>
      </c>
      <c r="D70" s="385">
        <v>17136</v>
      </c>
      <c r="E70" s="182">
        <v>260</v>
      </c>
      <c r="F70" s="182">
        <v>252</v>
      </c>
      <c r="G70" s="183">
        <f t="shared" si="1"/>
        <v>1.0317460317460319</v>
      </c>
      <c r="H70" s="184">
        <f t="shared" si="2"/>
        <v>65.907692307692301</v>
      </c>
      <c r="I70" s="184">
        <f t="shared" si="3"/>
        <v>63.879763313609452</v>
      </c>
      <c r="J70" s="182">
        <v>2407</v>
      </c>
      <c r="K70" s="185">
        <f t="shared" si="4"/>
        <v>0.1080182800166182</v>
      </c>
      <c r="L70" s="385">
        <v>2352.21</v>
      </c>
      <c r="M70" s="182">
        <v>356837</v>
      </c>
      <c r="N70" s="182">
        <v>98</v>
      </c>
      <c r="O70" s="385">
        <v>6754.55</v>
      </c>
      <c r="P70" s="186">
        <f t="shared" si="5"/>
        <v>0.34824081545032609</v>
      </c>
      <c r="Q70" s="187">
        <f t="shared" si="6"/>
        <v>2.871576092270673</v>
      </c>
      <c r="R70" s="186">
        <f t="shared" si="7"/>
        <v>0.1372671568627451</v>
      </c>
      <c r="S70" s="185">
        <f t="shared" si="8"/>
        <v>0.39417308590102706</v>
      </c>
      <c r="T70" s="387">
        <f t="shared" si="50"/>
        <v>10381.450000000001</v>
      </c>
      <c r="U70" s="189">
        <f t="shared" si="10"/>
        <v>24.002142857142857</v>
      </c>
      <c r="V70" s="190"/>
      <c r="W70" s="190"/>
      <c r="X70" s="190"/>
      <c r="Y70" s="191"/>
      <c r="Z70" s="1"/>
    </row>
    <row r="71" spans="1:26" ht="14" hidden="1" outlineLevel="1" x14ac:dyDescent="0.2">
      <c r="A71" s="178">
        <f t="shared" si="46"/>
        <v>0</v>
      </c>
      <c r="B71" s="179"/>
      <c r="C71" s="180" t="s">
        <v>34</v>
      </c>
      <c r="D71" s="181">
        <v>10035.299999999999</v>
      </c>
      <c r="E71" s="182">
        <v>194</v>
      </c>
      <c r="F71" s="182">
        <v>187</v>
      </c>
      <c r="G71" s="183">
        <f t="shared" si="1"/>
        <v>1.0374331550802138</v>
      </c>
      <c r="H71" s="184">
        <f t="shared" si="2"/>
        <v>51.728350515463916</v>
      </c>
      <c r="I71" s="184">
        <f t="shared" si="3"/>
        <v>49.861863641194603</v>
      </c>
      <c r="J71" s="182">
        <v>2066</v>
      </c>
      <c r="K71" s="185">
        <f t="shared" si="4"/>
        <v>9.3901258470474341E-2</v>
      </c>
      <c r="L71" s="181">
        <v>1430.45</v>
      </c>
      <c r="M71" s="182">
        <v>86996</v>
      </c>
      <c r="N71" s="182">
        <v>73</v>
      </c>
      <c r="O71" s="181">
        <v>3691.25</v>
      </c>
      <c r="P71" s="186">
        <f t="shared" si="5"/>
        <v>0.3875245513037589</v>
      </c>
      <c r="Q71" s="187">
        <f t="shared" si="6"/>
        <v>2.5804816666084101</v>
      </c>
      <c r="R71" s="186">
        <f t="shared" si="7"/>
        <v>0.14254182734945645</v>
      </c>
      <c r="S71" s="185">
        <f t="shared" si="8"/>
        <v>0.36782657220013354</v>
      </c>
      <c r="T71" s="188">
        <f t="shared" si="50"/>
        <v>6344.0499999999993</v>
      </c>
      <c r="U71" s="189">
        <f t="shared" si="10"/>
        <v>19.595205479452055</v>
      </c>
      <c r="V71" s="190"/>
      <c r="W71" s="190"/>
      <c r="X71" s="190"/>
      <c r="Y71" s="191"/>
      <c r="Z71" s="1"/>
    </row>
    <row r="72" spans="1:26" ht="14" hidden="1" outlineLevel="1" x14ac:dyDescent="0.2">
      <c r="A72" s="178">
        <f t="shared" si="46"/>
        <v>0</v>
      </c>
      <c r="B72" s="179"/>
      <c r="C72" s="180" t="s">
        <v>35</v>
      </c>
      <c r="D72" s="192">
        <v>14626.25</v>
      </c>
      <c r="E72" s="182">
        <v>209</v>
      </c>
      <c r="F72" s="182">
        <v>197</v>
      </c>
      <c r="G72" s="183">
        <f t="shared" si="1"/>
        <v>1.0609137055837563</v>
      </c>
      <c r="H72" s="184">
        <f t="shared" si="2"/>
        <v>69.982057416267949</v>
      </c>
      <c r="I72" s="184">
        <f t="shared" si="3"/>
        <v>65.963948856482233</v>
      </c>
      <c r="J72" s="182">
        <v>1633</v>
      </c>
      <c r="K72" s="185">
        <f t="shared" si="4"/>
        <v>0.12798530312308634</v>
      </c>
      <c r="L72" s="192">
        <v>2498.64</v>
      </c>
      <c r="M72" s="182">
        <v>259719</v>
      </c>
      <c r="N72" s="182">
        <v>76</v>
      </c>
      <c r="O72" s="192">
        <v>5537.55</v>
      </c>
      <c r="P72" s="186">
        <f t="shared" si="5"/>
        <v>0.4512175962293794</v>
      </c>
      <c r="Q72" s="187">
        <f t="shared" si="6"/>
        <v>2.2162256267409473</v>
      </c>
      <c r="R72" s="186">
        <f t="shared" si="7"/>
        <v>0.17083257841210153</v>
      </c>
      <c r="S72" s="185">
        <f t="shared" si="8"/>
        <v>0.37860353815913173</v>
      </c>
      <c r="T72" s="193">
        <f t="shared" si="50"/>
        <v>9088.7000000000007</v>
      </c>
      <c r="U72" s="189">
        <f t="shared" si="10"/>
        <v>32.876842105263158</v>
      </c>
      <c r="V72" s="190"/>
      <c r="W72" s="190"/>
      <c r="X72" s="190"/>
      <c r="Y72" s="191"/>
      <c r="Z72" s="1"/>
    </row>
    <row r="73" spans="1:26" ht="14" hidden="1" outlineLevel="1" x14ac:dyDescent="0.2">
      <c r="A73" s="178"/>
      <c r="B73" s="179"/>
      <c r="C73" s="180" t="s">
        <v>36</v>
      </c>
      <c r="D73" s="194">
        <v>36476</v>
      </c>
      <c r="E73" s="182">
        <v>632</v>
      </c>
      <c r="F73" s="182">
        <v>575</v>
      </c>
      <c r="G73" s="183">
        <f t="shared" si="1"/>
        <v>1.0991304347826087</v>
      </c>
      <c r="H73" s="184">
        <f t="shared" si="2"/>
        <v>57.715189873417721</v>
      </c>
      <c r="I73" s="184">
        <f t="shared" si="3"/>
        <v>52.509864204454409</v>
      </c>
      <c r="J73" s="182">
        <v>2949</v>
      </c>
      <c r="K73" s="185">
        <f t="shared" si="4"/>
        <v>0.21430993557138012</v>
      </c>
      <c r="L73" s="194">
        <v>4392.38</v>
      </c>
      <c r="M73" s="182">
        <v>237088</v>
      </c>
      <c r="N73" s="182">
        <v>202</v>
      </c>
      <c r="O73" s="194">
        <v>12609</v>
      </c>
      <c r="P73" s="186">
        <f t="shared" si="5"/>
        <v>0.34835276389880243</v>
      </c>
      <c r="Q73" s="187">
        <f t="shared" si="6"/>
        <v>2.8706532677045247</v>
      </c>
      <c r="R73" s="186">
        <f t="shared" si="7"/>
        <v>0.12041835727601712</v>
      </c>
      <c r="S73" s="185">
        <f t="shared" si="8"/>
        <v>0.34567935080600942</v>
      </c>
      <c r="T73" s="195">
        <f t="shared" si="50"/>
        <v>23867</v>
      </c>
      <c r="U73" s="189">
        <f t="shared" si="10"/>
        <v>21.744455445544556</v>
      </c>
      <c r="V73" s="190"/>
      <c r="W73" s="190"/>
      <c r="X73" s="190"/>
      <c r="Y73" s="191"/>
      <c r="Z73" s="1"/>
    </row>
    <row r="74" spans="1:26" ht="14" hidden="1" outlineLevel="1" x14ac:dyDescent="0.2">
      <c r="A74" s="164" t="str">
        <f t="shared" ref="A74:A79" si="51">IFERROR(IF(B74&gt;0,MONTH(B74)&amp;"-"&amp;YEAR(B74),B74),)</f>
        <v>2-2024</v>
      </c>
      <c r="B74" s="196">
        <v>45346</v>
      </c>
      <c r="C74" s="180" t="s">
        <v>37</v>
      </c>
      <c r="D74" s="197">
        <v>3249</v>
      </c>
      <c r="E74" s="182">
        <v>60</v>
      </c>
      <c r="F74" s="182">
        <v>42</v>
      </c>
      <c r="G74" s="183">
        <f t="shared" si="1"/>
        <v>1.4285714285714286</v>
      </c>
      <c r="H74" s="184">
        <f t="shared" si="2"/>
        <v>54.15</v>
      </c>
      <c r="I74" s="184">
        <f t="shared" si="3"/>
        <v>37.905000000000001</v>
      </c>
      <c r="J74" s="182">
        <v>299</v>
      </c>
      <c r="K74" s="185">
        <f t="shared" si="4"/>
        <v>0.20066889632107024</v>
      </c>
      <c r="L74" s="197">
        <v>236.41</v>
      </c>
      <c r="M74" s="182">
        <v>159915</v>
      </c>
      <c r="N74" s="182">
        <v>10</v>
      </c>
      <c r="O74" s="197">
        <v>721.1</v>
      </c>
      <c r="P74" s="186">
        <f t="shared" si="5"/>
        <v>0.32784634586049088</v>
      </c>
      <c r="Q74" s="187">
        <f t="shared" si="6"/>
        <v>3.0502093820058374</v>
      </c>
      <c r="R74" s="186">
        <f t="shared" si="7"/>
        <v>7.2763927362265307E-2</v>
      </c>
      <c r="S74" s="185">
        <f t="shared" si="8"/>
        <v>0.22194521391197292</v>
      </c>
      <c r="T74" s="198">
        <f t="shared" si="50"/>
        <v>2527.9</v>
      </c>
      <c r="U74" s="189">
        <f t="shared" si="10"/>
        <v>23.640999999999998</v>
      </c>
      <c r="V74" s="190"/>
      <c r="W74" s="190"/>
      <c r="X74" s="190"/>
      <c r="Y74" s="191"/>
      <c r="Z74" s="1"/>
    </row>
    <row r="75" spans="1:26" ht="14" collapsed="1" x14ac:dyDescent="0.2">
      <c r="A75" s="178">
        <f t="shared" si="51"/>
        <v>0</v>
      </c>
      <c r="B75" s="165" t="s">
        <v>140</v>
      </c>
      <c r="C75" s="166"/>
      <c r="D75" s="167">
        <f t="shared" ref="D75:F75" si="52">SUM(D69:D74)</f>
        <v>82711.7</v>
      </c>
      <c r="E75" s="168">
        <f t="shared" si="52"/>
        <v>1372</v>
      </c>
      <c r="F75" s="168">
        <f t="shared" si="52"/>
        <v>1265</v>
      </c>
      <c r="G75" s="169">
        <f t="shared" si="1"/>
        <v>1.0845849802371541</v>
      </c>
      <c r="H75" s="170">
        <f t="shared" si="2"/>
        <v>60.285495626822154</v>
      </c>
      <c r="I75" s="170">
        <f t="shared" si="3"/>
        <v>55.583930005779905</v>
      </c>
      <c r="J75" s="168">
        <f>SUM(J69:J74)</f>
        <v>9572</v>
      </c>
      <c r="K75" s="171">
        <f t="shared" si="4"/>
        <v>0.14333472628499791</v>
      </c>
      <c r="L75" s="167">
        <f t="shared" ref="L75:O75" si="53">SUM(L69:L74)</f>
        <v>11356.009999999998</v>
      </c>
      <c r="M75" s="168">
        <f t="shared" si="53"/>
        <v>1174864</v>
      </c>
      <c r="N75" s="168">
        <f t="shared" si="53"/>
        <v>469</v>
      </c>
      <c r="O75" s="167">
        <f t="shared" si="53"/>
        <v>30061.599999999999</v>
      </c>
      <c r="P75" s="172">
        <f t="shared" si="5"/>
        <v>0.37775800356601108</v>
      </c>
      <c r="Q75" s="173">
        <f t="shared" si="6"/>
        <v>2.6471973871104377</v>
      </c>
      <c r="R75" s="172">
        <f t="shared" si="7"/>
        <v>0.13729629544550528</v>
      </c>
      <c r="S75" s="171">
        <f t="shared" si="8"/>
        <v>0.36345039456328426</v>
      </c>
      <c r="T75" s="174">
        <f>SUM(T69:T74)</f>
        <v>52650.1</v>
      </c>
      <c r="U75" s="175">
        <f t="shared" si="10"/>
        <v>24.213240938166308</v>
      </c>
      <c r="V75" s="390">
        <f t="shared" ref="V75:W75" si="54">IFERROR((D75-#REF!)/D75,)</f>
        <v>0</v>
      </c>
      <c r="W75" s="390">
        <f t="shared" si="54"/>
        <v>0</v>
      </c>
      <c r="X75" s="176">
        <f>IFERROR((D75-monthly_reporting_2021!D49)/D75, )</f>
        <v>1</v>
      </c>
      <c r="Y75" s="177">
        <f>IFERROR((E75-monthly_reporting_2021!E49)/E75, )</f>
        <v>1</v>
      </c>
      <c r="Z75" s="10"/>
    </row>
    <row r="76" spans="1:26" ht="14" hidden="1" outlineLevel="1" x14ac:dyDescent="0.2">
      <c r="A76" s="164" t="str">
        <f t="shared" si="51"/>
        <v>2-2024</v>
      </c>
      <c r="B76" s="380">
        <v>45347</v>
      </c>
      <c r="C76" s="381" t="s">
        <v>32</v>
      </c>
      <c r="D76" s="382">
        <v>699.5</v>
      </c>
      <c r="E76" s="295">
        <v>10</v>
      </c>
      <c r="F76" s="295">
        <v>10</v>
      </c>
      <c r="G76" s="151">
        <f t="shared" si="1"/>
        <v>1</v>
      </c>
      <c r="H76" s="152">
        <f t="shared" si="2"/>
        <v>69.95</v>
      </c>
      <c r="I76" s="152">
        <f t="shared" si="3"/>
        <v>69.95</v>
      </c>
      <c r="J76" s="295">
        <v>173</v>
      </c>
      <c r="K76" s="153">
        <f t="shared" si="4"/>
        <v>5.7803468208092484E-2</v>
      </c>
      <c r="L76" s="382">
        <v>329.75</v>
      </c>
      <c r="M76" s="295">
        <v>78306</v>
      </c>
      <c r="N76" s="295">
        <v>3</v>
      </c>
      <c r="O76" s="382">
        <v>209.85</v>
      </c>
      <c r="P76" s="156">
        <f t="shared" si="5"/>
        <v>1.5713604955920897</v>
      </c>
      <c r="Q76" s="157">
        <f t="shared" si="6"/>
        <v>0.63639120545868078</v>
      </c>
      <c r="R76" s="156">
        <f t="shared" si="7"/>
        <v>0.47140814867762687</v>
      </c>
      <c r="S76" s="153">
        <f t="shared" si="8"/>
        <v>0.3</v>
      </c>
      <c r="T76" s="158">
        <f t="shared" ref="T76:T81" si="55">D76-O76</f>
        <v>489.65</v>
      </c>
      <c r="U76" s="159">
        <f t="shared" si="10"/>
        <v>109.91666666666667</v>
      </c>
      <c r="V76" s="201"/>
      <c r="W76" s="201"/>
      <c r="X76" s="201"/>
      <c r="Y76" s="384"/>
      <c r="Z76" s="1"/>
    </row>
    <row r="77" spans="1:26" ht="14" hidden="1" outlineLevel="1" x14ac:dyDescent="0.2">
      <c r="A77" s="178">
        <f t="shared" si="51"/>
        <v>0</v>
      </c>
      <c r="B77" s="179"/>
      <c r="C77" s="180" t="s">
        <v>33</v>
      </c>
      <c r="D77" s="385">
        <v>14937.9</v>
      </c>
      <c r="E77" s="182">
        <v>218</v>
      </c>
      <c r="F77" s="182">
        <v>206</v>
      </c>
      <c r="G77" s="183">
        <f t="shared" si="1"/>
        <v>1.058252427184466</v>
      </c>
      <c r="H77" s="184">
        <f t="shared" si="2"/>
        <v>68.522477064220183</v>
      </c>
      <c r="I77" s="184">
        <f t="shared" si="3"/>
        <v>64.750597592795216</v>
      </c>
      <c r="J77" s="182">
        <v>2355</v>
      </c>
      <c r="K77" s="185">
        <f t="shared" si="4"/>
        <v>9.2569002123142244E-2</v>
      </c>
      <c r="L77" s="385">
        <v>2274.9899999999998</v>
      </c>
      <c r="M77" s="182">
        <v>339153</v>
      </c>
      <c r="N77" s="182">
        <v>77</v>
      </c>
      <c r="O77" s="385">
        <v>5395.6</v>
      </c>
      <c r="P77" s="186">
        <f t="shared" si="5"/>
        <v>0.42163800133442059</v>
      </c>
      <c r="Q77" s="187">
        <f t="shared" si="6"/>
        <v>2.3717027327592652</v>
      </c>
      <c r="R77" s="186">
        <f t="shared" si="7"/>
        <v>0.15229650754122065</v>
      </c>
      <c r="S77" s="185">
        <f t="shared" si="8"/>
        <v>0.36120204312520504</v>
      </c>
      <c r="T77" s="387">
        <f t="shared" si="55"/>
        <v>9542.2999999999993</v>
      </c>
      <c r="U77" s="189">
        <f t="shared" si="10"/>
        <v>29.545324675324672</v>
      </c>
      <c r="V77" s="190"/>
      <c r="W77" s="190"/>
      <c r="X77" s="190"/>
      <c r="Y77" s="191"/>
      <c r="Z77" s="1"/>
    </row>
    <row r="78" spans="1:26" ht="14" hidden="1" outlineLevel="1" x14ac:dyDescent="0.2">
      <c r="A78" s="178">
        <f t="shared" si="51"/>
        <v>0</v>
      </c>
      <c r="B78" s="179"/>
      <c r="C78" s="180" t="s">
        <v>34</v>
      </c>
      <c r="D78" s="181">
        <v>12144.06</v>
      </c>
      <c r="E78" s="182">
        <v>222</v>
      </c>
      <c r="F78" s="182">
        <v>210</v>
      </c>
      <c r="G78" s="183">
        <f t="shared" si="1"/>
        <v>1.0571428571428572</v>
      </c>
      <c r="H78" s="184">
        <f t="shared" si="2"/>
        <v>54.702972972972972</v>
      </c>
      <c r="I78" s="184">
        <f t="shared" si="3"/>
        <v>51.746055514974429</v>
      </c>
      <c r="J78" s="182">
        <v>2343</v>
      </c>
      <c r="K78" s="185">
        <f t="shared" si="4"/>
        <v>9.4750320102432783E-2</v>
      </c>
      <c r="L78" s="181">
        <v>1419.8</v>
      </c>
      <c r="M78" s="182">
        <v>98550</v>
      </c>
      <c r="N78" s="182">
        <v>75</v>
      </c>
      <c r="O78" s="181">
        <v>3596.09</v>
      </c>
      <c r="P78" s="186">
        <f t="shared" si="5"/>
        <v>0.39481770478491912</v>
      </c>
      <c r="Q78" s="187">
        <f t="shared" si="6"/>
        <v>2.5328144809128048</v>
      </c>
      <c r="R78" s="186">
        <f t="shared" si="7"/>
        <v>0.11691312460577434</v>
      </c>
      <c r="S78" s="185">
        <f t="shared" si="8"/>
        <v>0.29611925501026842</v>
      </c>
      <c r="T78" s="188">
        <f t="shared" si="55"/>
        <v>8547.9699999999993</v>
      </c>
      <c r="U78" s="189">
        <f t="shared" si="10"/>
        <v>18.930666666666667</v>
      </c>
      <c r="V78" s="190"/>
      <c r="W78" s="190"/>
      <c r="X78" s="190"/>
      <c r="Y78" s="191"/>
      <c r="Z78" s="1"/>
    </row>
    <row r="79" spans="1:26" ht="14" hidden="1" outlineLevel="1" x14ac:dyDescent="0.2">
      <c r="A79" s="178">
        <f t="shared" si="51"/>
        <v>0</v>
      </c>
      <c r="B79" s="179"/>
      <c r="C79" s="180" t="s">
        <v>35</v>
      </c>
      <c r="D79" s="192">
        <v>15351.93</v>
      </c>
      <c r="E79" s="182">
        <v>219</v>
      </c>
      <c r="F79" s="182">
        <v>213</v>
      </c>
      <c r="G79" s="183">
        <f t="shared" si="1"/>
        <v>1.028169014084507</v>
      </c>
      <c r="H79" s="184">
        <f t="shared" si="2"/>
        <v>70.100136986301365</v>
      </c>
      <c r="I79" s="184">
        <f t="shared" si="3"/>
        <v>68.179585288046539</v>
      </c>
      <c r="J79" s="182">
        <v>1511</v>
      </c>
      <c r="K79" s="185">
        <f t="shared" si="4"/>
        <v>0.14493712772998016</v>
      </c>
      <c r="L79" s="192">
        <v>2141.67</v>
      </c>
      <c r="M79" s="182">
        <v>303679</v>
      </c>
      <c r="N79" s="182">
        <v>83</v>
      </c>
      <c r="O79" s="192">
        <v>6073.15</v>
      </c>
      <c r="P79" s="186">
        <f t="shared" si="5"/>
        <v>0.35264566164181688</v>
      </c>
      <c r="Q79" s="187">
        <f t="shared" si="6"/>
        <v>2.8357076487040485</v>
      </c>
      <c r="R79" s="186">
        <f t="shared" si="7"/>
        <v>0.13950493521010063</v>
      </c>
      <c r="S79" s="185">
        <f t="shared" si="8"/>
        <v>0.39559521180724505</v>
      </c>
      <c r="T79" s="193">
        <f t="shared" si="55"/>
        <v>9278.7800000000007</v>
      </c>
      <c r="U79" s="189">
        <f t="shared" si="10"/>
        <v>25.803253012048195</v>
      </c>
      <c r="V79" s="190"/>
      <c r="W79" s="190"/>
      <c r="X79" s="190"/>
      <c r="Y79" s="191"/>
      <c r="Z79" s="1"/>
    </row>
    <row r="80" spans="1:26" ht="14" hidden="1" outlineLevel="1" x14ac:dyDescent="0.2">
      <c r="A80" s="178"/>
      <c r="B80" s="179"/>
      <c r="C80" s="180" t="s">
        <v>36</v>
      </c>
      <c r="D80" s="194">
        <v>34616</v>
      </c>
      <c r="E80" s="182">
        <v>596</v>
      </c>
      <c r="F80" s="182">
        <v>542</v>
      </c>
      <c r="G80" s="183">
        <f t="shared" si="1"/>
        <v>1.0996309963099631</v>
      </c>
      <c r="H80" s="184">
        <f t="shared" si="2"/>
        <v>58.080536912751676</v>
      </c>
      <c r="I80" s="184">
        <f t="shared" si="3"/>
        <v>52.818206387099679</v>
      </c>
      <c r="J80" s="182">
        <v>2890</v>
      </c>
      <c r="K80" s="185">
        <f t="shared" si="4"/>
        <v>0.20622837370242214</v>
      </c>
      <c r="L80" s="194">
        <v>4087.98</v>
      </c>
      <c r="M80" s="182">
        <v>269695</v>
      </c>
      <c r="N80" s="182">
        <v>208</v>
      </c>
      <c r="O80" s="194">
        <v>13300.9</v>
      </c>
      <c r="P80" s="186">
        <f t="shared" si="5"/>
        <v>0.30734611943552692</v>
      </c>
      <c r="Q80" s="187">
        <f t="shared" si="6"/>
        <v>3.253660732195363</v>
      </c>
      <c r="R80" s="186">
        <f t="shared" si="7"/>
        <v>0.11809510053154611</v>
      </c>
      <c r="S80" s="185">
        <f t="shared" si="8"/>
        <v>0.3842413912641553</v>
      </c>
      <c r="T80" s="195">
        <f t="shared" si="55"/>
        <v>21315.1</v>
      </c>
      <c r="U80" s="189">
        <f t="shared" si="10"/>
        <v>19.653749999999999</v>
      </c>
      <c r="V80" s="190"/>
      <c r="W80" s="190"/>
      <c r="X80" s="190"/>
      <c r="Y80" s="191"/>
      <c r="Z80" s="1"/>
    </row>
    <row r="81" spans="1:26" ht="14" hidden="1" outlineLevel="1" x14ac:dyDescent="0.2">
      <c r="A81" s="164" t="str">
        <f t="shared" ref="A81:A86" si="56">IFERROR(IF(B81&gt;0,MONTH(B81)&amp;"-"&amp;YEAR(B81),B81),)</f>
        <v>3-2024</v>
      </c>
      <c r="B81" s="196">
        <v>45353</v>
      </c>
      <c r="C81" s="180" t="s">
        <v>37</v>
      </c>
      <c r="D81" s="197">
        <v>3030.35</v>
      </c>
      <c r="E81" s="182">
        <v>59</v>
      </c>
      <c r="F81" s="182">
        <v>47</v>
      </c>
      <c r="G81" s="183">
        <f t="shared" si="1"/>
        <v>1.2553191489361701</v>
      </c>
      <c r="H81" s="184">
        <f t="shared" si="2"/>
        <v>51.361864406779659</v>
      </c>
      <c r="I81" s="184">
        <f t="shared" si="3"/>
        <v>40.915383510485491</v>
      </c>
      <c r="J81" s="182">
        <v>308</v>
      </c>
      <c r="K81" s="185">
        <f t="shared" si="4"/>
        <v>0.19155844155844157</v>
      </c>
      <c r="L81" s="197">
        <v>274.77</v>
      </c>
      <c r="M81" s="182">
        <v>215207</v>
      </c>
      <c r="N81" s="182">
        <v>10</v>
      </c>
      <c r="O81" s="197">
        <v>633.79999999999995</v>
      </c>
      <c r="P81" s="186">
        <f t="shared" si="5"/>
        <v>0.43352792679078572</v>
      </c>
      <c r="Q81" s="187">
        <f t="shared" si="6"/>
        <v>2.3066564763256543</v>
      </c>
      <c r="R81" s="186">
        <f t="shared" si="7"/>
        <v>9.0672694573234111E-2</v>
      </c>
      <c r="S81" s="185">
        <f t="shared" si="8"/>
        <v>0.20915075816324846</v>
      </c>
      <c r="T81" s="198">
        <f t="shared" si="55"/>
        <v>2396.5500000000002</v>
      </c>
      <c r="U81" s="189">
        <f t="shared" si="10"/>
        <v>27.476999999999997</v>
      </c>
      <c r="V81" s="190"/>
      <c r="W81" s="190"/>
      <c r="X81" s="190"/>
      <c r="Y81" s="191"/>
      <c r="Z81" s="1"/>
    </row>
    <row r="82" spans="1:26" ht="14" collapsed="1" x14ac:dyDescent="0.2">
      <c r="A82" s="178">
        <f t="shared" si="56"/>
        <v>0</v>
      </c>
      <c r="B82" s="165" t="s">
        <v>141</v>
      </c>
      <c r="C82" s="166"/>
      <c r="D82" s="167">
        <f t="shared" ref="D82:F82" si="57">SUM(D76:D81)</f>
        <v>80779.740000000005</v>
      </c>
      <c r="E82" s="168">
        <f t="shared" si="57"/>
        <v>1324</v>
      </c>
      <c r="F82" s="168">
        <f t="shared" si="57"/>
        <v>1228</v>
      </c>
      <c r="G82" s="169">
        <f t="shared" si="1"/>
        <v>1.0781758957654723</v>
      </c>
      <c r="H82" s="170">
        <f t="shared" si="2"/>
        <v>61.01188821752266</v>
      </c>
      <c r="I82" s="170">
        <f t="shared" si="3"/>
        <v>56.588065506886572</v>
      </c>
      <c r="J82" s="168">
        <f>SUM(J76:J81)</f>
        <v>9580</v>
      </c>
      <c r="K82" s="171">
        <f t="shared" si="4"/>
        <v>0.13820459290187892</v>
      </c>
      <c r="L82" s="167">
        <f t="shared" ref="L82:O82" si="58">SUM(L76:L81)</f>
        <v>10528.960000000001</v>
      </c>
      <c r="M82" s="168">
        <f t="shared" si="58"/>
        <v>1304590</v>
      </c>
      <c r="N82" s="168">
        <f t="shared" si="58"/>
        <v>456</v>
      </c>
      <c r="O82" s="167">
        <f t="shared" si="58"/>
        <v>29209.39</v>
      </c>
      <c r="P82" s="172">
        <f t="shared" si="5"/>
        <v>0.36046490529244196</v>
      </c>
      <c r="Q82" s="173">
        <f t="shared" si="6"/>
        <v>2.77419517217275</v>
      </c>
      <c r="R82" s="172">
        <f t="shared" si="7"/>
        <v>0.13034159307767021</v>
      </c>
      <c r="S82" s="171">
        <f t="shared" si="8"/>
        <v>0.36159301824937784</v>
      </c>
      <c r="T82" s="174">
        <f>SUM(T76:T81)</f>
        <v>51570.35</v>
      </c>
      <c r="U82" s="175">
        <f t="shared" si="10"/>
        <v>23.08982456140351</v>
      </c>
      <c r="V82" s="390">
        <f t="shared" ref="V82:W82" si="59">IFERROR((D82-#REF!)/D82,)</f>
        <v>0</v>
      </c>
      <c r="W82" s="390">
        <f t="shared" si="59"/>
        <v>0</v>
      </c>
      <c r="X82" s="176">
        <f>IFERROR((D82-monthly_reporting_2021!D49)/D82, )</f>
        <v>1</v>
      </c>
      <c r="Y82" s="177">
        <f>IFERROR((E82-monthly_reporting_2021!E49)/E82, )</f>
        <v>1</v>
      </c>
      <c r="Z82" s="10"/>
    </row>
    <row r="83" spans="1:26" ht="14" hidden="1" outlineLevel="1" x14ac:dyDescent="0.2">
      <c r="A83" s="121" t="str">
        <f t="shared" si="56"/>
        <v>3-2024</v>
      </c>
      <c r="B83" s="122">
        <v>45354</v>
      </c>
      <c r="C83" s="83" t="s">
        <v>32</v>
      </c>
      <c r="D83" s="391">
        <v>1189.1500000000001</v>
      </c>
      <c r="E83" s="123">
        <v>17</v>
      </c>
      <c r="F83" s="123">
        <v>14</v>
      </c>
      <c r="G83" s="57">
        <f t="shared" si="1"/>
        <v>1.2142857142857142</v>
      </c>
      <c r="H83" s="58">
        <f t="shared" si="2"/>
        <v>69.95</v>
      </c>
      <c r="I83" s="58">
        <f t="shared" si="3"/>
        <v>57.605882352941187</v>
      </c>
      <c r="J83" s="123">
        <v>195</v>
      </c>
      <c r="K83" s="59">
        <f t="shared" si="4"/>
        <v>8.7179487179487175E-2</v>
      </c>
      <c r="L83" s="391">
        <v>333.1</v>
      </c>
      <c r="M83" s="123">
        <v>101042</v>
      </c>
      <c r="N83" s="123">
        <v>9</v>
      </c>
      <c r="O83" s="391">
        <v>839.4</v>
      </c>
      <c r="P83" s="61">
        <f t="shared" si="5"/>
        <v>0.39683106981177035</v>
      </c>
      <c r="Q83" s="62">
        <f t="shared" si="6"/>
        <v>2.5199639747823475</v>
      </c>
      <c r="R83" s="61">
        <f t="shared" si="7"/>
        <v>0.28011604927889666</v>
      </c>
      <c r="S83" s="59">
        <f t="shared" si="8"/>
        <v>0.70588235294117641</v>
      </c>
      <c r="T83" s="63">
        <f t="shared" ref="T83:T88" si="60">D83-O83</f>
        <v>349.75000000000011</v>
      </c>
      <c r="U83" s="64">
        <f t="shared" si="10"/>
        <v>37.011111111111113</v>
      </c>
      <c r="V83" s="84"/>
      <c r="W83" s="84"/>
      <c r="X83" s="84"/>
      <c r="Y83" s="85"/>
      <c r="Z83" s="66"/>
    </row>
    <row r="84" spans="1:26" ht="14" hidden="1" outlineLevel="1" x14ac:dyDescent="0.2">
      <c r="A84" s="81">
        <f t="shared" si="56"/>
        <v>0</v>
      </c>
      <c r="B84" s="392"/>
      <c r="C84" s="393" t="s">
        <v>33</v>
      </c>
      <c r="D84" s="394">
        <v>15767.35</v>
      </c>
      <c r="E84" s="395">
        <v>227</v>
      </c>
      <c r="F84" s="395">
        <v>214</v>
      </c>
      <c r="G84" s="396">
        <f t="shared" si="1"/>
        <v>1.0607476635514019</v>
      </c>
      <c r="H84" s="397">
        <f t="shared" si="2"/>
        <v>69.459691629955955</v>
      </c>
      <c r="I84" s="397">
        <f t="shared" si="3"/>
        <v>65.481823827359349</v>
      </c>
      <c r="J84" s="395">
        <v>2387</v>
      </c>
      <c r="K84" s="398">
        <f t="shared" si="4"/>
        <v>9.5098449937159615E-2</v>
      </c>
      <c r="L84" s="394">
        <v>2512.92</v>
      </c>
      <c r="M84" s="395">
        <v>381582</v>
      </c>
      <c r="N84" s="395">
        <v>84</v>
      </c>
      <c r="O84" s="394">
        <v>6305.15</v>
      </c>
      <c r="P84" s="399">
        <f t="shared" si="5"/>
        <v>0.39855039134675624</v>
      </c>
      <c r="Q84" s="400">
        <f t="shared" si="6"/>
        <v>2.5090930073380764</v>
      </c>
      <c r="R84" s="399">
        <f t="shared" si="7"/>
        <v>0.15937491081253349</v>
      </c>
      <c r="S84" s="398">
        <f t="shared" si="8"/>
        <v>0.39988647426485741</v>
      </c>
      <c r="T84" s="401">
        <f t="shared" si="60"/>
        <v>9462.2000000000007</v>
      </c>
      <c r="U84" s="402">
        <f t="shared" si="10"/>
        <v>29.915714285714287</v>
      </c>
      <c r="V84" s="403"/>
      <c r="W84" s="403"/>
      <c r="X84" s="403"/>
      <c r="Y84" s="404"/>
      <c r="Z84" s="66"/>
    </row>
    <row r="85" spans="1:26" ht="14" hidden="1" outlineLevel="1" x14ac:dyDescent="0.2">
      <c r="A85" s="81">
        <f t="shared" si="56"/>
        <v>0</v>
      </c>
      <c r="B85" s="392"/>
      <c r="C85" s="393" t="s">
        <v>34</v>
      </c>
      <c r="D85" s="405">
        <v>11643.8</v>
      </c>
      <c r="E85" s="395">
        <v>224</v>
      </c>
      <c r="F85" s="395">
        <v>208</v>
      </c>
      <c r="G85" s="396">
        <f t="shared" si="1"/>
        <v>1.0769230769230769</v>
      </c>
      <c r="H85" s="397">
        <f t="shared" si="2"/>
        <v>51.981249999999996</v>
      </c>
      <c r="I85" s="397">
        <f t="shared" si="3"/>
        <v>48.268303571428568</v>
      </c>
      <c r="J85" s="395">
        <v>2066</v>
      </c>
      <c r="K85" s="398">
        <f t="shared" si="4"/>
        <v>0.10842207163601161</v>
      </c>
      <c r="L85" s="405">
        <v>1340.6</v>
      </c>
      <c r="M85" s="395">
        <v>78698</v>
      </c>
      <c r="N85" s="395">
        <v>78</v>
      </c>
      <c r="O85" s="405">
        <v>3910.85</v>
      </c>
      <c r="P85" s="399">
        <f t="shared" si="5"/>
        <v>0.34278993057775164</v>
      </c>
      <c r="Q85" s="400">
        <f t="shared" si="6"/>
        <v>2.9172385499030287</v>
      </c>
      <c r="R85" s="399">
        <f t="shared" si="7"/>
        <v>0.1151342345282468</v>
      </c>
      <c r="S85" s="398">
        <f t="shared" si="8"/>
        <v>0.33587402737937788</v>
      </c>
      <c r="T85" s="406">
        <f t="shared" si="60"/>
        <v>7732.9499999999989</v>
      </c>
      <c r="U85" s="402">
        <f t="shared" si="10"/>
        <v>17.187179487179485</v>
      </c>
      <c r="V85" s="403"/>
      <c r="W85" s="403"/>
      <c r="X85" s="403"/>
      <c r="Y85" s="404"/>
      <c r="Z85" s="66"/>
    </row>
    <row r="86" spans="1:26" ht="14" hidden="1" outlineLevel="1" x14ac:dyDescent="0.2">
      <c r="A86" s="81">
        <f t="shared" si="56"/>
        <v>0</v>
      </c>
      <c r="B86" s="392"/>
      <c r="C86" s="393" t="s">
        <v>35</v>
      </c>
      <c r="D86" s="407">
        <v>13308.31</v>
      </c>
      <c r="E86" s="395">
        <v>193</v>
      </c>
      <c r="F86" s="395">
        <v>186</v>
      </c>
      <c r="G86" s="396">
        <f t="shared" si="1"/>
        <v>1.0376344086021505</v>
      </c>
      <c r="H86" s="397">
        <f t="shared" si="2"/>
        <v>68.954974093264241</v>
      </c>
      <c r="I86" s="397">
        <f t="shared" si="3"/>
        <v>66.454016483663992</v>
      </c>
      <c r="J86" s="395">
        <v>1463</v>
      </c>
      <c r="K86" s="398">
        <f t="shared" si="4"/>
        <v>0.1319207108680793</v>
      </c>
      <c r="L86" s="407">
        <v>1792.71</v>
      </c>
      <c r="M86" s="395">
        <v>298877</v>
      </c>
      <c r="N86" s="395">
        <v>85</v>
      </c>
      <c r="O86" s="407">
        <v>5962.4</v>
      </c>
      <c r="P86" s="399">
        <f t="shared" si="5"/>
        <v>0.30066919361331013</v>
      </c>
      <c r="Q86" s="400">
        <f t="shared" si="6"/>
        <v>3.3259143977553531</v>
      </c>
      <c r="R86" s="399">
        <f t="shared" si="7"/>
        <v>0.13470605959734933</v>
      </c>
      <c r="S86" s="398">
        <f t="shared" si="8"/>
        <v>0.44802082307971486</v>
      </c>
      <c r="T86" s="408">
        <f t="shared" si="60"/>
        <v>7345.91</v>
      </c>
      <c r="U86" s="402">
        <f t="shared" si="10"/>
        <v>21.090705882352943</v>
      </c>
      <c r="V86" s="403"/>
      <c r="W86" s="403"/>
      <c r="X86" s="403"/>
      <c r="Y86" s="404"/>
      <c r="Z86" s="66"/>
    </row>
    <row r="87" spans="1:26" ht="14" hidden="1" outlineLevel="1" x14ac:dyDescent="0.2">
      <c r="A87" s="81"/>
      <c r="B87" s="392"/>
      <c r="C87" s="393" t="s">
        <v>36</v>
      </c>
      <c r="D87" s="409">
        <v>38881</v>
      </c>
      <c r="E87" s="395">
        <v>667</v>
      </c>
      <c r="F87" s="395">
        <v>588</v>
      </c>
      <c r="G87" s="396">
        <f t="shared" si="1"/>
        <v>1.1343537414965987</v>
      </c>
      <c r="H87" s="397">
        <f t="shared" si="2"/>
        <v>58.292353823088455</v>
      </c>
      <c r="I87" s="397">
        <f t="shared" si="3"/>
        <v>51.388161990968527</v>
      </c>
      <c r="J87" s="395">
        <v>2819</v>
      </c>
      <c r="K87" s="398">
        <f t="shared" si="4"/>
        <v>0.23660872649875841</v>
      </c>
      <c r="L87" s="409">
        <v>4011.16</v>
      </c>
      <c r="M87" s="395">
        <v>323689</v>
      </c>
      <c r="N87" s="395">
        <v>201</v>
      </c>
      <c r="O87" s="409">
        <v>13191</v>
      </c>
      <c r="P87" s="399">
        <f t="shared" si="5"/>
        <v>0.30408308695322567</v>
      </c>
      <c r="Q87" s="400">
        <f t="shared" si="6"/>
        <v>3.288574876095693</v>
      </c>
      <c r="R87" s="399">
        <f t="shared" si="7"/>
        <v>0.10316504205138756</v>
      </c>
      <c r="S87" s="398">
        <f t="shared" si="8"/>
        <v>0.33926596538154885</v>
      </c>
      <c r="T87" s="410">
        <f t="shared" si="60"/>
        <v>25690</v>
      </c>
      <c r="U87" s="402">
        <f t="shared" si="10"/>
        <v>19.956019900497513</v>
      </c>
      <c r="V87" s="403"/>
      <c r="W87" s="403"/>
      <c r="X87" s="403"/>
      <c r="Y87" s="404"/>
      <c r="Z87" s="66"/>
    </row>
    <row r="88" spans="1:26" ht="14" hidden="1" outlineLevel="1" x14ac:dyDescent="0.2">
      <c r="A88" s="121" t="str">
        <f t="shared" ref="A88:A93" si="61">IFERROR(IF(B88&gt;0,MONTH(B88)&amp;"-"&amp;YEAR(B88),B88),)</f>
        <v>3-2024</v>
      </c>
      <c r="B88" s="411">
        <v>45360</v>
      </c>
      <c r="C88" s="393" t="s">
        <v>37</v>
      </c>
      <c r="D88" s="412">
        <v>2522.65</v>
      </c>
      <c r="E88" s="395">
        <v>52</v>
      </c>
      <c r="F88" s="395">
        <v>39</v>
      </c>
      <c r="G88" s="396">
        <f t="shared" si="1"/>
        <v>1.3333333333333333</v>
      </c>
      <c r="H88" s="397">
        <f t="shared" si="2"/>
        <v>48.512500000000003</v>
      </c>
      <c r="I88" s="397">
        <f t="shared" si="3"/>
        <v>36.384375000000006</v>
      </c>
      <c r="J88" s="395">
        <v>274</v>
      </c>
      <c r="K88" s="398">
        <f t="shared" si="4"/>
        <v>0.18978102189781021</v>
      </c>
      <c r="L88" s="412">
        <v>271.25</v>
      </c>
      <c r="M88" s="395">
        <v>169610</v>
      </c>
      <c r="N88" s="395">
        <v>6</v>
      </c>
      <c r="O88" s="412">
        <v>437.85</v>
      </c>
      <c r="P88" s="399">
        <f t="shared" si="5"/>
        <v>0.61950439648281375</v>
      </c>
      <c r="Q88" s="400">
        <f t="shared" si="6"/>
        <v>1.6141935483870968</v>
      </c>
      <c r="R88" s="399">
        <f t="shared" si="7"/>
        <v>0.10752581610607892</v>
      </c>
      <c r="S88" s="398">
        <f t="shared" si="8"/>
        <v>0.17356747864348998</v>
      </c>
      <c r="T88" s="413">
        <f t="shared" si="60"/>
        <v>2084.8000000000002</v>
      </c>
      <c r="U88" s="402">
        <f t="shared" si="10"/>
        <v>45.208333333333336</v>
      </c>
      <c r="V88" s="403"/>
      <c r="W88" s="403"/>
      <c r="X88" s="403"/>
      <c r="Y88" s="404"/>
      <c r="Z88" s="66"/>
    </row>
    <row r="89" spans="1:26" ht="14" collapsed="1" x14ac:dyDescent="0.2">
      <c r="A89" s="81">
        <f t="shared" si="61"/>
        <v>0</v>
      </c>
      <c r="B89" s="165" t="s">
        <v>142</v>
      </c>
      <c r="C89" s="134"/>
      <c r="D89" s="135">
        <f t="shared" ref="D89:F89" si="62">SUM(D83:D88)</f>
        <v>83312.259999999995</v>
      </c>
      <c r="E89" s="136">
        <f t="shared" si="62"/>
        <v>1380</v>
      </c>
      <c r="F89" s="136">
        <f t="shared" si="62"/>
        <v>1249</v>
      </c>
      <c r="G89" s="137">
        <f t="shared" si="1"/>
        <v>1.1048839071257006</v>
      </c>
      <c r="H89" s="138">
        <f t="shared" si="2"/>
        <v>60.37120289855072</v>
      </c>
      <c r="I89" s="138">
        <f t="shared" si="3"/>
        <v>54.640313348036123</v>
      </c>
      <c r="J89" s="136">
        <f>SUM(J83:J88)</f>
        <v>9204</v>
      </c>
      <c r="K89" s="139">
        <f t="shared" si="4"/>
        <v>0.14993481095176012</v>
      </c>
      <c r="L89" s="135">
        <f t="shared" ref="L89:O89" si="63">SUM(L83:L88)</f>
        <v>10261.74</v>
      </c>
      <c r="M89" s="136">
        <f t="shared" si="63"/>
        <v>1353498</v>
      </c>
      <c r="N89" s="136">
        <f t="shared" si="63"/>
        <v>463</v>
      </c>
      <c r="O89" s="135">
        <f t="shared" si="63"/>
        <v>30646.649999999998</v>
      </c>
      <c r="P89" s="258">
        <f t="shared" si="5"/>
        <v>0.33484051274772286</v>
      </c>
      <c r="Q89" s="306">
        <f t="shared" si="6"/>
        <v>2.9864964421238502</v>
      </c>
      <c r="R89" s="258">
        <f t="shared" si="7"/>
        <v>0.1231720277423755</v>
      </c>
      <c r="S89" s="139">
        <f t="shared" si="8"/>
        <v>0.36785282262178459</v>
      </c>
      <c r="T89" s="261">
        <f>SUM(T83:T88)</f>
        <v>52665.61</v>
      </c>
      <c r="U89" s="307">
        <f t="shared" si="10"/>
        <v>22.163585313174945</v>
      </c>
      <c r="V89" s="145">
        <f t="shared" ref="V89:W89" si="64">IFERROR((D89-#REF!)/D89,)</f>
        <v>0</v>
      </c>
      <c r="W89" s="145">
        <f t="shared" si="64"/>
        <v>0</v>
      </c>
      <c r="X89" s="301">
        <f>IFERROR((D89-monthly_reporting_2021!D49)/D89, )</f>
        <v>1</v>
      </c>
      <c r="Y89" s="302">
        <f>IFERROR((E89-monthly_reporting_2021!E49)/E89, )</f>
        <v>1</v>
      </c>
      <c r="Z89" s="67"/>
    </row>
    <row r="90" spans="1:26" ht="14" hidden="1" outlineLevel="1" x14ac:dyDescent="0.2">
      <c r="A90" s="121" t="str">
        <f t="shared" si="61"/>
        <v>3-2024</v>
      </c>
      <c r="B90" s="122">
        <v>45361</v>
      </c>
      <c r="C90" s="83" t="s">
        <v>32</v>
      </c>
      <c r="D90" s="391">
        <v>629.54999999999995</v>
      </c>
      <c r="E90" s="123">
        <v>9</v>
      </c>
      <c r="F90" s="123">
        <v>8</v>
      </c>
      <c r="G90" s="57">
        <f t="shared" si="1"/>
        <v>1.125</v>
      </c>
      <c r="H90" s="58">
        <f t="shared" si="2"/>
        <v>69.949999999999989</v>
      </c>
      <c r="I90" s="58">
        <f t="shared" si="3"/>
        <v>62.17777777777777</v>
      </c>
      <c r="J90" s="123">
        <v>125</v>
      </c>
      <c r="K90" s="59">
        <f t="shared" si="4"/>
        <v>7.1999999999999995E-2</v>
      </c>
      <c r="L90" s="391">
        <v>163.83000000000001</v>
      </c>
      <c r="M90" s="123">
        <v>82206</v>
      </c>
      <c r="N90" s="123">
        <v>4</v>
      </c>
      <c r="O90" s="391">
        <v>339.75</v>
      </c>
      <c r="P90" s="61">
        <f t="shared" si="5"/>
        <v>0.48220750551876385</v>
      </c>
      <c r="Q90" s="62">
        <f t="shared" si="6"/>
        <v>2.073796008057132</v>
      </c>
      <c r="R90" s="61">
        <f t="shared" si="7"/>
        <v>0.26023350011913277</v>
      </c>
      <c r="S90" s="59">
        <f t="shared" si="8"/>
        <v>0.53967119370979277</v>
      </c>
      <c r="T90" s="63">
        <f t="shared" ref="T90:T95" si="65">D90-O90</f>
        <v>289.79999999999995</v>
      </c>
      <c r="U90" s="64">
        <f t="shared" si="10"/>
        <v>40.957500000000003</v>
      </c>
      <c r="V90" s="84"/>
      <c r="W90" s="84"/>
      <c r="X90" s="84"/>
      <c r="Y90" s="85"/>
      <c r="Z90" s="66"/>
    </row>
    <row r="91" spans="1:26" ht="14" hidden="1" outlineLevel="1" x14ac:dyDescent="0.2">
      <c r="A91" s="81">
        <f t="shared" si="61"/>
        <v>0</v>
      </c>
      <c r="B91" s="392"/>
      <c r="C91" s="393" t="s">
        <v>33</v>
      </c>
      <c r="D91" s="394">
        <v>16316.75</v>
      </c>
      <c r="E91" s="395">
        <v>237</v>
      </c>
      <c r="F91" s="395">
        <v>223</v>
      </c>
      <c r="G91" s="396">
        <f t="shared" si="1"/>
        <v>1.0627802690582959</v>
      </c>
      <c r="H91" s="397">
        <f t="shared" si="2"/>
        <v>68.847046413502113</v>
      </c>
      <c r="I91" s="397">
        <f t="shared" si="3"/>
        <v>64.780132279371188</v>
      </c>
      <c r="J91" s="395">
        <v>2415</v>
      </c>
      <c r="K91" s="398">
        <f t="shared" si="4"/>
        <v>9.8136645962732916E-2</v>
      </c>
      <c r="L91" s="394">
        <v>2498.77</v>
      </c>
      <c r="M91" s="395">
        <v>338130</v>
      </c>
      <c r="N91" s="395">
        <v>96</v>
      </c>
      <c r="O91" s="394">
        <v>6974.3</v>
      </c>
      <c r="P91" s="399">
        <f t="shared" si="5"/>
        <v>0.35828255165392942</v>
      </c>
      <c r="Q91" s="400">
        <f t="shared" si="6"/>
        <v>2.7910932178631889</v>
      </c>
      <c r="R91" s="399">
        <f t="shared" si="7"/>
        <v>0.15314140377219729</v>
      </c>
      <c r="S91" s="398">
        <f t="shared" si="8"/>
        <v>0.42743193344262798</v>
      </c>
      <c r="T91" s="401">
        <f t="shared" si="65"/>
        <v>9342.4500000000007</v>
      </c>
      <c r="U91" s="402">
        <f t="shared" si="10"/>
        <v>26.028854166666665</v>
      </c>
      <c r="V91" s="403"/>
      <c r="W91" s="403"/>
      <c r="X91" s="403"/>
      <c r="Y91" s="404"/>
      <c r="Z91" s="66"/>
    </row>
    <row r="92" spans="1:26" ht="14" hidden="1" outlineLevel="1" x14ac:dyDescent="0.2">
      <c r="A92" s="81">
        <f t="shared" si="61"/>
        <v>0</v>
      </c>
      <c r="B92" s="392"/>
      <c r="C92" s="393" t="s">
        <v>34</v>
      </c>
      <c r="D92" s="405">
        <v>8811.2999999999993</v>
      </c>
      <c r="E92" s="395">
        <v>174</v>
      </c>
      <c r="F92" s="395">
        <v>162</v>
      </c>
      <c r="G92" s="396">
        <f t="shared" si="1"/>
        <v>1.0740740740740742</v>
      </c>
      <c r="H92" s="397">
        <f t="shared" si="2"/>
        <v>50.639655172413789</v>
      </c>
      <c r="I92" s="397">
        <f t="shared" si="3"/>
        <v>47.147265160523176</v>
      </c>
      <c r="J92" s="395">
        <v>1927</v>
      </c>
      <c r="K92" s="398">
        <f t="shared" si="4"/>
        <v>9.0295796574987028E-2</v>
      </c>
      <c r="L92" s="405">
        <v>1152.45</v>
      </c>
      <c r="M92" s="395">
        <v>57551</v>
      </c>
      <c r="N92" s="395">
        <v>61</v>
      </c>
      <c r="O92" s="405">
        <v>2886.8</v>
      </c>
      <c r="P92" s="399">
        <f t="shared" si="5"/>
        <v>0.39921366218650406</v>
      </c>
      <c r="Q92" s="400">
        <f t="shared" si="6"/>
        <v>2.5049242917263221</v>
      </c>
      <c r="R92" s="399">
        <f t="shared" si="7"/>
        <v>0.13079227809744307</v>
      </c>
      <c r="S92" s="398">
        <f t="shared" si="8"/>
        <v>0.32762475457650975</v>
      </c>
      <c r="T92" s="406">
        <f t="shared" si="65"/>
        <v>5924.4999999999991</v>
      </c>
      <c r="U92" s="402">
        <f t="shared" si="10"/>
        <v>18.892622950819671</v>
      </c>
      <c r="V92" s="403"/>
      <c r="W92" s="403"/>
      <c r="X92" s="403"/>
      <c r="Y92" s="404"/>
      <c r="Z92" s="66"/>
    </row>
    <row r="93" spans="1:26" ht="14" hidden="1" outlineLevel="1" x14ac:dyDescent="0.2">
      <c r="A93" s="81">
        <f t="shared" si="61"/>
        <v>0</v>
      </c>
      <c r="B93" s="392"/>
      <c r="C93" s="393" t="s">
        <v>35</v>
      </c>
      <c r="D93" s="407">
        <v>14140.69</v>
      </c>
      <c r="E93" s="395">
        <v>201</v>
      </c>
      <c r="F93" s="395">
        <v>194</v>
      </c>
      <c r="G93" s="396">
        <f t="shared" si="1"/>
        <v>1.0360824742268042</v>
      </c>
      <c r="H93" s="397">
        <f t="shared" si="2"/>
        <v>70.351691542288563</v>
      </c>
      <c r="I93" s="397">
        <f t="shared" si="3"/>
        <v>67.901632632855623</v>
      </c>
      <c r="J93" s="395">
        <v>1254</v>
      </c>
      <c r="K93" s="398">
        <f t="shared" si="4"/>
        <v>0.16028708133971292</v>
      </c>
      <c r="L93" s="407">
        <v>1432.87</v>
      </c>
      <c r="M93" s="395">
        <v>252688</v>
      </c>
      <c r="N93" s="395">
        <v>68</v>
      </c>
      <c r="O93" s="407">
        <v>4935.0600000000004</v>
      </c>
      <c r="P93" s="399">
        <f t="shared" si="5"/>
        <v>0.29034500087131659</v>
      </c>
      <c r="Q93" s="400">
        <f t="shared" si="6"/>
        <v>3.444178466992819</v>
      </c>
      <c r="R93" s="399">
        <f t="shared" si="7"/>
        <v>0.10132956736906049</v>
      </c>
      <c r="S93" s="398">
        <f t="shared" si="8"/>
        <v>0.34899711400221634</v>
      </c>
      <c r="T93" s="408">
        <f t="shared" si="65"/>
        <v>9205.630000000001</v>
      </c>
      <c r="U93" s="402">
        <f t="shared" si="10"/>
        <v>21.071617647058822</v>
      </c>
      <c r="V93" s="403"/>
      <c r="W93" s="403"/>
      <c r="X93" s="403"/>
      <c r="Y93" s="404"/>
      <c r="Z93" s="66"/>
    </row>
    <row r="94" spans="1:26" ht="14" hidden="1" outlineLevel="1" x14ac:dyDescent="0.2">
      <c r="A94" s="81"/>
      <c r="B94" s="392"/>
      <c r="C94" s="393" t="s">
        <v>36</v>
      </c>
      <c r="D94" s="409">
        <v>36908</v>
      </c>
      <c r="E94" s="395">
        <v>632</v>
      </c>
      <c r="F94" s="395">
        <v>569</v>
      </c>
      <c r="G94" s="396">
        <f t="shared" si="1"/>
        <v>1.1107205623901582</v>
      </c>
      <c r="H94" s="397">
        <f t="shared" si="2"/>
        <v>58.398734177215189</v>
      </c>
      <c r="I94" s="397">
        <f t="shared" si="3"/>
        <v>52.577341371575066</v>
      </c>
      <c r="J94" s="395">
        <v>2597</v>
      </c>
      <c r="K94" s="398">
        <f t="shared" si="4"/>
        <v>0.24335772044666923</v>
      </c>
      <c r="L94" s="409">
        <v>3623.26</v>
      </c>
      <c r="M94" s="395">
        <v>300251</v>
      </c>
      <c r="N94" s="395">
        <v>191</v>
      </c>
      <c r="O94" s="409">
        <v>12198</v>
      </c>
      <c r="P94" s="399">
        <f t="shared" si="5"/>
        <v>0.29703721921626497</v>
      </c>
      <c r="Q94" s="400">
        <f t="shared" si="6"/>
        <v>3.366581476350027</v>
      </c>
      <c r="R94" s="399">
        <f t="shared" si="7"/>
        <v>9.8170044434810894E-2</v>
      </c>
      <c r="S94" s="398">
        <f t="shared" si="8"/>
        <v>0.33049745312669337</v>
      </c>
      <c r="T94" s="410">
        <f t="shared" si="65"/>
        <v>24710</v>
      </c>
      <c r="U94" s="402">
        <f t="shared" si="10"/>
        <v>18.969947643979058</v>
      </c>
      <c r="V94" s="403"/>
      <c r="W94" s="403"/>
      <c r="X94" s="403"/>
      <c r="Y94" s="404"/>
      <c r="Z94" s="66"/>
    </row>
    <row r="95" spans="1:26" ht="14" hidden="1" outlineLevel="1" x14ac:dyDescent="0.2">
      <c r="A95" s="121" t="str">
        <f t="shared" ref="A95:A100" si="66">IFERROR(IF(B95&gt;0,MONTH(B95)&amp;"-"&amp;YEAR(B95),B95),)</f>
        <v>3-2024</v>
      </c>
      <c r="B95" s="411">
        <v>45367</v>
      </c>
      <c r="C95" s="393" t="s">
        <v>37</v>
      </c>
      <c r="D95" s="412">
        <v>2940</v>
      </c>
      <c r="E95" s="395">
        <v>79</v>
      </c>
      <c r="F95" s="395">
        <v>57</v>
      </c>
      <c r="G95" s="396">
        <f t="shared" si="1"/>
        <v>1.3859649122807018</v>
      </c>
      <c r="H95" s="397">
        <f t="shared" si="2"/>
        <v>37.215189873417721</v>
      </c>
      <c r="I95" s="397">
        <f t="shared" si="3"/>
        <v>26.851466111200125</v>
      </c>
      <c r="J95" s="395">
        <v>245</v>
      </c>
      <c r="K95" s="398">
        <f t="shared" si="4"/>
        <v>0.32244897959183672</v>
      </c>
      <c r="L95" s="412">
        <v>301.89999999999998</v>
      </c>
      <c r="M95" s="395">
        <v>191384</v>
      </c>
      <c r="N95" s="395">
        <v>8</v>
      </c>
      <c r="O95" s="412">
        <v>558</v>
      </c>
      <c r="P95" s="399">
        <f t="shared" si="5"/>
        <v>0.5410394265232974</v>
      </c>
      <c r="Q95" s="400">
        <f t="shared" si="6"/>
        <v>1.8482941371315007</v>
      </c>
      <c r="R95" s="399">
        <f t="shared" si="7"/>
        <v>0.10268707482993196</v>
      </c>
      <c r="S95" s="398">
        <f t="shared" si="8"/>
        <v>0.18979591836734694</v>
      </c>
      <c r="T95" s="413">
        <f t="shared" si="65"/>
        <v>2382</v>
      </c>
      <c r="U95" s="402">
        <f t="shared" si="10"/>
        <v>37.737499999999997</v>
      </c>
      <c r="V95" s="403"/>
      <c r="W95" s="403"/>
      <c r="X95" s="403"/>
      <c r="Y95" s="404"/>
      <c r="Z95" s="66"/>
    </row>
    <row r="96" spans="1:26" ht="14" collapsed="1" x14ac:dyDescent="0.2">
      <c r="A96" s="81">
        <f t="shared" si="66"/>
        <v>0</v>
      </c>
      <c r="B96" s="165" t="s">
        <v>143</v>
      </c>
      <c r="C96" s="134"/>
      <c r="D96" s="135">
        <f t="shared" ref="D96:F96" si="67">SUM(D90:D95)</f>
        <v>79746.290000000008</v>
      </c>
      <c r="E96" s="136">
        <f t="shared" si="67"/>
        <v>1332</v>
      </c>
      <c r="F96" s="136">
        <f t="shared" si="67"/>
        <v>1213</v>
      </c>
      <c r="G96" s="137">
        <f t="shared" si="1"/>
        <v>1.0981038746908491</v>
      </c>
      <c r="H96" s="138">
        <f t="shared" si="2"/>
        <v>59.869587087087091</v>
      </c>
      <c r="I96" s="138">
        <f t="shared" si="3"/>
        <v>54.520877730207687</v>
      </c>
      <c r="J96" s="136">
        <f>SUM(J90:J95)</f>
        <v>8563</v>
      </c>
      <c r="K96" s="139">
        <f t="shared" si="4"/>
        <v>0.15555296041107089</v>
      </c>
      <c r="L96" s="135">
        <f t="shared" ref="L96:O96" si="68">SUM(L90:L95)</f>
        <v>9173.08</v>
      </c>
      <c r="M96" s="136">
        <f t="shared" si="68"/>
        <v>1222210</v>
      </c>
      <c r="N96" s="136">
        <f t="shared" si="68"/>
        <v>428</v>
      </c>
      <c r="O96" s="135">
        <f t="shared" si="68"/>
        <v>27891.91</v>
      </c>
      <c r="P96" s="258">
        <f t="shared" si="5"/>
        <v>0.32887959268476058</v>
      </c>
      <c r="Q96" s="306">
        <f t="shared" si="6"/>
        <v>3.0406264853244496</v>
      </c>
      <c r="R96" s="258">
        <f t="shared" si="7"/>
        <v>0.11502829786815159</v>
      </c>
      <c r="S96" s="139">
        <f t="shared" si="8"/>
        <v>0.34975808905969163</v>
      </c>
      <c r="T96" s="261">
        <f>SUM(T90:T95)</f>
        <v>51854.380000000005</v>
      </c>
      <c r="U96" s="307">
        <f t="shared" si="10"/>
        <v>21.432429906542055</v>
      </c>
      <c r="V96" s="145">
        <f t="shared" ref="V96:W96" si="69">IFERROR((D96-#REF!)/D96,)</f>
        <v>0</v>
      </c>
      <c r="W96" s="145">
        <f t="shared" si="69"/>
        <v>0</v>
      </c>
      <c r="X96" s="301">
        <f>IFERROR((D96-monthly_reporting_2021!D49)/D96, )</f>
        <v>1</v>
      </c>
      <c r="Y96" s="302">
        <f>IFERROR((E96-monthly_reporting_2021!E49)/E96, )</f>
        <v>1</v>
      </c>
      <c r="Z96" s="67"/>
    </row>
    <row r="97" spans="1:26" ht="14" hidden="1" outlineLevel="1" x14ac:dyDescent="0.2">
      <c r="A97" s="121" t="str">
        <f t="shared" si="66"/>
        <v>3-2024</v>
      </c>
      <c r="B97" s="122">
        <v>45368</v>
      </c>
      <c r="C97" s="83" t="s">
        <v>32</v>
      </c>
      <c r="D97" s="391">
        <v>839.4</v>
      </c>
      <c r="E97" s="123">
        <v>12</v>
      </c>
      <c r="F97" s="123">
        <v>12</v>
      </c>
      <c r="G97" s="57">
        <f t="shared" si="1"/>
        <v>1</v>
      </c>
      <c r="H97" s="58">
        <f t="shared" si="2"/>
        <v>69.95</v>
      </c>
      <c r="I97" s="58">
        <f t="shared" si="3"/>
        <v>69.95</v>
      </c>
      <c r="J97" s="123">
        <v>156</v>
      </c>
      <c r="K97" s="59">
        <f t="shared" si="4"/>
        <v>7.6923076923076927E-2</v>
      </c>
      <c r="L97" s="391">
        <v>193.35</v>
      </c>
      <c r="M97" s="123">
        <v>66226</v>
      </c>
      <c r="N97" s="123">
        <v>3</v>
      </c>
      <c r="O97" s="391">
        <v>209.85</v>
      </c>
      <c r="P97" s="61">
        <f t="shared" si="5"/>
        <v>0.92137240886347394</v>
      </c>
      <c r="Q97" s="62">
        <f t="shared" si="6"/>
        <v>1.0853374709076804</v>
      </c>
      <c r="R97" s="61">
        <f t="shared" si="7"/>
        <v>0.23034310221586848</v>
      </c>
      <c r="S97" s="59">
        <f t="shared" si="8"/>
        <v>0.25</v>
      </c>
      <c r="T97" s="63">
        <f t="shared" ref="T97:T102" si="70">D97-O97</f>
        <v>629.54999999999995</v>
      </c>
      <c r="U97" s="64">
        <f t="shared" si="10"/>
        <v>64.45</v>
      </c>
      <c r="V97" s="84"/>
      <c r="W97" s="84"/>
      <c r="X97" s="84"/>
      <c r="Y97" s="85"/>
      <c r="Z97" s="66"/>
    </row>
    <row r="98" spans="1:26" ht="14" hidden="1" outlineLevel="1" x14ac:dyDescent="0.2">
      <c r="A98" s="81">
        <f t="shared" si="66"/>
        <v>0</v>
      </c>
      <c r="B98" s="392"/>
      <c r="C98" s="393" t="s">
        <v>33</v>
      </c>
      <c r="D98" s="394">
        <v>19564.099999999999</v>
      </c>
      <c r="E98" s="395">
        <v>283</v>
      </c>
      <c r="F98" s="395">
        <v>268</v>
      </c>
      <c r="G98" s="396">
        <f t="shared" si="1"/>
        <v>1.0559701492537314</v>
      </c>
      <c r="H98" s="397">
        <f t="shared" si="2"/>
        <v>69.131095406360416</v>
      </c>
      <c r="I98" s="397">
        <f t="shared" si="3"/>
        <v>65.46690307033424</v>
      </c>
      <c r="J98" s="395">
        <v>2931</v>
      </c>
      <c r="K98" s="398">
        <f t="shared" si="4"/>
        <v>9.6554077106789496E-2</v>
      </c>
      <c r="L98" s="394">
        <v>2905.99</v>
      </c>
      <c r="M98" s="395">
        <v>324351</v>
      </c>
      <c r="N98" s="395">
        <v>114</v>
      </c>
      <c r="O98" s="394">
        <v>8293.2000000000007</v>
      </c>
      <c r="P98" s="399">
        <f t="shared" si="5"/>
        <v>0.35040635701538603</v>
      </c>
      <c r="Q98" s="400">
        <f t="shared" si="6"/>
        <v>2.8538295038868</v>
      </c>
      <c r="R98" s="399">
        <f t="shared" si="7"/>
        <v>0.14853686088294377</v>
      </c>
      <c r="S98" s="398">
        <f t="shared" si="8"/>
        <v>0.423898876002474</v>
      </c>
      <c r="T98" s="401">
        <f t="shared" si="70"/>
        <v>11270.899999999998</v>
      </c>
      <c r="U98" s="402">
        <f t="shared" si="10"/>
        <v>25.491140350877192</v>
      </c>
      <c r="V98" s="403"/>
      <c r="W98" s="403"/>
      <c r="X98" s="403"/>
      <c r="Y98" s="404"/>
      <c r="Z98" s="66"/>
    </row>
    <row r="99" spans="1:26" ht="14" hidden="1" outlineLevel="1" x14ac:dyDescent="0.2">
      <c r="A99" s="81">
        <f t="shared" si="66"/>
        <v>0</v>
      </c>
      <c r="B99" s="392"/>
      <c r="C99" s="393" t="s">
        <v>34</v>
      </c>
      <c r="D99" s="405">
        <v>9850.9</v>
      </c>
      <c r="E99" s="395">
        <v>181</v>
      </c>
      <c r="F99" s="395">
        <v>167</v>
      </c>
      <c r="G99" s="396">
        <f t="shared" si="1"/>
        <v>1.0838323353293413</v>
      </c>
      <c r="H99" s="397">
        <f t="shared" si="2"/>
        <v>54.424861878453036</v>
      </c>
      <c r="I99" s="397">
        <f t="shared" si="3"/>
        <v>50.215204053600317</v>
      </c>
      <c r="J99" s="395">
        <v>1986</v>
      </c>
      <c r="K99" s="398">
        <f t="shared" si="4"/>
        <v>9.1137965760322251E-2</v>
      </c>
      <c r="L99" s="405">
        <v>1257.93</v>
      </c>
      <c r="M99" s="395">
        <v>63821</v>
      </c>
      <c r="N99" s="395">
        <v>62</v>
      </c>
      <c r="O99" s="405">
        <v>3666.5</v>
      </c>
      <c r="P99" s="399">
        <f t="shared" si="5"/>
        <v>0.34308741306423018</v>
      </c>
      <c r="Q99" s="400">
        <f t="shared" si="6"/>
        <v>2.9147090855611997</v>
      </c>
      <c r="R99" s="399">
        <f t="shared" si="7"/>
        <v>0.12769696169893108</v>
      </c>
      <c r="S99" s="398">
        <f t="shared" si="8"/>
        <v>0.37219949446243494</v>
      </c>
      <c r="T99" s="406">
        <f t="shared" si="70"/>
        <v>6184.4</v>
      </c>
      <c r="U99" s="402">
        <f t="shared" si="10"/>
        <v>20.289193548387097</v>
      </c>
      <c r="V99" s="403"/>
      <c r="W99" s="403"/>
      <c r="X99" s="403"/>
      <c r="Y99" s="404"/>
      <c r="Z99" s="66"/>
    </row>
    <row r="100" spans="1:26" ht="14" hidden="1" outlineLevel="1" x14ac:dyDescent="0.2">
      <c r="A100" s="81">
        <f t="shared" si="66"/>
        <v>0</v>
      </c>
      <c r="B100" s="392"/>
      <c r="C100" s="393" t="s">
        <v>35</v>
      </c>
      <c r="D100" s="407">
        <v>12960.63</v>
      </c>
      <c r="E100" s="395">
        <v>186</v>
      </c>
      <c r="F100" s="395">
        <v>179</v>
      </c>
      <c r="G100" s="396">
        <f t="shared" si="1"/>
        <v>1.0391061452513966</v>
      </c>
      <c r="H100" s="397">
        <f t="shared" si="2"/>
        <v>69.680806451612895</v>
      </c>
      <c r="I100" s="397">
        <f t="shared" si="3"/>
        <v>67.058410509885533</v>
      </c>
      <c r="J100" s="395">
        <v>1125</v>
      </c>
      <c r="K100" s="398">
        <f t="shared" si="4"/>
        <v>0.16533333333333333</v>
      </c>
      <c r="L100" s="407">
        <v>1296.79</v>
      </c>
      <c r="M100" s="395">
        <v>239224</v>
      </c>
      <c r="N100" s="395">
        <v>62</v>
      </c>
      <c r="O100" s="407">
        <v>4475.51</v>
      </c>
      <c r="P100" s="399">
        <f t="shared" si="5"/>
        <v>0.28975245279308948</v>
      </c>
      <c r="Q100" s="400">
        <f t="shared" si="6"/>
        <v>3.4512218632160954</v>
      </c>
      <c r="R100" s="399">
        <f t="shared" si="7"/>
        <v>0.10005609295227161</v>
      </c>
      <c r="S100" s="398">
        <f t="shared" si="8"/>
        <v>0.34531577554486165</v>
      </c>
      <c r="T100" s="408">
        <f t="shared" si="70"/>
        <v>8485.119999999999</v>
      </c>
      <c r="U100" s="402">
        <f t="shared" si="10"/>
        <v>20.915967741935482</v>
      </c>
      <c r="V100" s="403"/>
      <c r="W100" s="403"/>
      <c r="X100" s="403"/>
      <c r="Y100" s="404"/>
      <c r="Z100" s="66"/>
    </row>
    <row r="101" spans="1:26" ht="14" hidden="1" outlineLevel="1" x14ac:dyDescent="0.2">
      <c r="A101" s="81"/>
      <c r="B101" s="392"/>
      <c r="C101" s="393" t="s">
        <v>36</v>
      </c>
      <c r="D101" s="409">
        <v>36002</v>
      </c>
      <c r="E101" s="395">
        <v>628</v>
      </c>
      <c r="F101" s="395">
        <v>566</v>
      </c>
      <c r="G101" s="396">
        <f t="shared" si="1"/>
        <v>1.1095406360424027</v>
      </c>
      <c r="H101" s="397">
        <f t="shared" si="2"/>
        <v>57.328025477707008</v>
      </c>
      <c r="I101" s="397">
        <f t="shared" si="3"/>
        <v>51.66825226175505</v>
      </c>
      <c r="J101" s="395">
        <v>2514</v>
      </c>
      <c r="K101" s="398">
        <f t="shared" si="4"/>
        <v>0.2498011137629276</v>
      </c>
      <c r="L101" s="409">
        <v>4233.62</v>
      </c>
      <c r="M101" s="395">
        <v>316161</v>
      </c>
      <c r="N101" s="395">
        <v>197</v>
      </c>
      <c r="O101" s="409">
        <v>12252.91</v>
      </c>
      <c r="P101" s="399">
        <f t="shared" si="5"/>
        <v>0.34551955413040658</v>
      </c>
      <c r="Q101" s="400">
        <f t="shared" si="6"/>
        <v>2.8941922043074251</v>
      </c>
      <c r="R101" s="399">
        <f t="shared" si="7"/>
        <v>0.11759402255430254</v>
      </c>
      <c r="S101" s="398">
        <f t="shared" si="8"/>
        <v>0.34033970334981389</v>
      </c>
      <c r="T101" s="410">
        <f t="shared" si="70"/>
        <v>23749.09</v>
      </c>
      <c r="U101" s="402">
        <f t="shared" si="10"/>
        <v>21.490456852791876</v>
      </c>
      <c r="V101" s="403"/>
      <c r="W101" s="403"/>
      <c r="X101" s="403"/>
      <c r="Y101" s="404"/>
      <c r="Z101" s="66"/>
    </row>
    <row r="102" spans="1:26" ht="14" hidden="1" outlineLevel="1" x14ac:dyDescent="0.2">
      <c r="A102" s="121" t="str">
        <f t="shared" ref="A102:A107" si="71">IFERROR(IF(B102&gt;0,MONTH(B102)&amp;"-"&amp;YEAR(B102),B102),)</f>
        <v>3-2024</v>
      </c>
      <c r="B102" s="411">
        <v>45374</v>
      </c>
      <c r="C102" s="393" t="s">
        <v>37</v>
      </c>
      <c r="D102" s="412">
        <v>2121</v>
      </c>
      <c r="E102" s="395">
        <v>57</v>
      </c>
      <c r="F102" s="395">
        <v>41</v>
      </c>
      <c r="G102" s="396">
        <f t="shared" si="1"/>
        <v>1.3902439024390243</v>
      </c>
      <c r="H102" s="397">
        <f t="shared" si="2"/>
        <v>37.210526315789473</v>
      </c>
      <c r="I102" s="397">
        <f t="shared" si="3"/>
        <v>26.765466297322256</v>
      </c>
      <c r="J102" s="395">
        <v>278</v>
      </c>
      <c r="K102" s="398">
        <f t="shared" si="4"/>
        <v>0.20503597122302158</v>
      </c>
      <c r="L102" s="412">
        <v>289.29000000000002</v>
      </c>
      <c r="M102" s="395">
        <v>183531</v>
      </c>
      <c r="N102" s="395">
        <v>9</v>
      </c>
      <c r="O102" s="412">
        <v>567</v>
      </c>
      <c r="P102" s="399">
        <f t="shared" si="5"/>
        <v>0.51021164021164023</v>
      </c>
      <c r="Q102" s="400">
        <f t="shared" si="6"/>
        <v>1.9599709633931348</v>
      </c>
      <c r="R102" s="399">
        <f t="shared" si="7"/>
        <v>0.13639321074964642</v>
      </c>
      <c r="S102" s="398">
        <f t="shared" si="8"/>
        <v>0.26732673267326734</v>
      </c>
      <c r="T102" s="413">
        <f t="shared" si="70"/>
        <v>1554</v>
      </c>
      <c r="U102" s="402">
        <f t="shared" si="10"/>
        <v>32.143333333333338</v>
      </c>
      <c r="V102" s="403"/>
      <c r="W102" s="403"/>
      <c r="X102" s="403"/>
      <c r="Y102" s="404"/>
      <c r="Z102" s="66"/>
    </row>
    <row r="103" spans="1:26" ht="14" collapsed="1" x14ac:dyDescent="0.2">
      <c r="A103" s="81">
        <f t="shared" si="71"/>
        <v>0</v>
      </c>
      <c r="B103" s="165" t="s">
        <v>144</v>
      </c>
      <c r="C103" s="134"/>
      <c r="D103" s="135">
        <f t="shared" ref="D103:F103" si="72">SUM(D97:D102)</f>
        <v>81338.03</v>
      </c>
      <c r="E103" s="136">
        <f t="shared" si="72"/>
        <v>1347</v>
      </c>
      <c r="F103" s="136">
        <f t="shared" si="72"/>
        <v>1233</v>
      </c>
      <c r="G103" s="137">
        <f t="shared" si="1"/>
        <v>1.0924574209245743</v>
      </c>
      <c r="H103" s="138">
        <f t="shared" si="2"/>
        <v>60.38458054936897</v>
      </c>
      <c r="I103" s="138">
        <f t="shared" si="3"/>
        <v>55.274081527373369</v>
      </c>
      <c r="J103" s="136">
        <f>SUM(J97:J102)</f>
        <v>8990</v>
      </c>
      <c r="K103" s="139">
        <f t="shared" si="4"/>
        <v>0.14983314794215796</v>
      </c>
      <c r="L103" s="135">
        <f t="shared" ref="L103:O103" si="73">SUM(L97:L102)</f>
        <v>10176.970000000001</v>
      </c>
      <c r="M103" s="136">
        <f t="shared" si="73"/>
        <v>1193314</v>
      </c>
      <c r="N103" s="136">
        <f t="shared" si="73"/>
        <v>447</v>
      </c>
      <c r="O103" s="135">
        <f t="shared" si="73"/>
        <v>29464.97</v>
      </c>
      <c r="P103" s="258">
        <f t="shared" si="5"/>
        <v>0.34539217246784915</v>
      </c>
      <c r="Q103" s="306">
        <f t="shared" si="6"/>
        <v>2.8952595910177585</v>
      </c>
      <c r="R103" s="258">
        <f t="shared" si="7"/>
        <v>0.12511945519211617</v>
      </c>
      <c r="S103" s="139">
        <f t="shared" si="8"/>
        <v>0.36225330266789102</v>
      </c>
      <c r="T103" s="261">
        <f>SUM(T97:T102)</f>
        <v>51873.06</v>
      </c>
      <c r="U103" s="307">
        <f t="shared" si="10"/>
        <v>22.767270693512305</v>
      </c>
      <c r="V103" s="145">
        <f t="shared" ref="V103:W103" si="74">IFERROR((D103-#REF!)/D103,)</f>
        <v>0</v>
      </c>
      <c r="W103" s="145">
        <f t="shared" si="74"/>
        <v>0</v>
      </c>
      <c r="X103" s="301">
        <f>IFERROR((D103-monthly_reporting_2021!D49)/D103, )</f>
        <v>1</v>
      </c>
      <c r="Y103" s="302">
        <f>IFERROR((E103-monthly_reporting_2021!E49)/E103, )</f>
        <v>1</v>
      </c>
      <c r="Z103" s="67"/>
    </row>
    <row r="104" spans="1:26" ht="14" hidden="1" outlineLevel="1" x14ac:dyDescent="0.2">
      <c r="A104" s="121" t="str">
        <f t="shared" si="71"/>
        <v>3-2024</v>
      </c>
      <c r="B104" s="122">
        <v>45375</v>
      </c>
      <c r="C104" s="83" t="s">
        <v>32</v>
      </c>
      <c r="D104" s="391">
        <v>1329.05</v>
      </c>
      <c r="E104" s="123">
        <v>19</v>
      </c>
      <c r="F104" s="123">
        <v>14</v>
      </c>
      <c r="G104" s="57">
        <f t="shared" si="1"/>
        <v>1.3571428571428572</v>
      </c>
      <c r="H104" s="58">
        <f t="shared" si="2"/>
        <v>69.95</v>
      </c>
      <c r="I104" s="58">
        <f t="shared" si="3"/>
        <v>51.542105263157893</v>
      </c>
      <c r="J104" s="123">
        <v>103</v>
      </c>
      <c r="K104" s="59">
        <f t="shared" si="4"/>
        <v>0.18446601941747573</v>
      </c>
      <c r="L104" s="391">
        <v>130.25</v>
      </c>
      <c r="M104" s="123">
        <v>47350</v>
      </c>
      <c r="N104" s="123">
        <v>4</v>
      </c>
      <c r="O104" s="391">
        <v>349.75</v>
      </c>
      <c r="P104" s="61">
        <f t="shared" si="5"/>
        <v>0.37240886347390995</v>
      </c>
      <c r="Q104" s="62">
        <f t="shared" si="6"/>
        <v>2.6852207293666028</v>
      </c>
      <c r="R104" s="61">
        <f t="shared" si="7"/>
        <v>9.8002332493134198E-2</v>
      </c>
      <c r="S104" s="59">
        <f t="shared" si="8"/>
        <v>0.26315789473684209</v>
      </c>
      <c r="T104" s="63">
        <f t="shared" ref="T104:T109" si="75">D104-O104</f>
        <v>979.3</v>
      </c>
      <c r="U104" s="64">
        <f t="shared" si="10"/>
        <v>32.5625</v>
      </c>
      <c r="V104" s="84"/>
      <c r="W104" s="84"/>
      <c r="X104" s="84"/>
      <c r="Y104" s="85"/>
      <c r="Z104" s="66"/>
    </row>
    <row r="105" spans="1:26" ht="14" hidden="1" outlineLevel="1" x14ac:dyDescent="0.2">
      <c r="A105" s="81">
        <f t="shared" si="71"/>
        <v>0</v>
      </c>
      <c r="B105" s="392"/>
      <c r="C105" s="393" t="s">
        <v>33</v>
      </c>
      <c r="D105" s="394">
        <v>18824.599999999999</v>
      </c>
      <c r="E105" s="395">
        <v>281</v>
      </c>
      <c r="F105" s="395">
        <v>264</v>
      </c>
      <c r="G105" s="396">
        <f t="shared" si="1"/>
        <v>1.0643939393939394</v>
      </c>
      <c r="H105" s="397">
        <f t="shared" si="2"/>
        <v>66.991459074733086</v>
      </c>
      <c r="I105" s="397">
        <f t="shared" si="3"/>
        <v>62.938595002596209</v>
      </c>
      <c r="J105" s="395">
        <v>2653</v>
      </c>
      <c r="K105" s="398">
        <f t="shared" si="4"/>
        <v>0.10591782887297399</v>
      </c>
      <c r="L105" s="394">
        <v>2361.5500000000002</v>
      </c>
      <c r="M105" s="395">
        <v>259792</v>
      </c>
      <c r="N105" s="395">
        <v>110</v>
      </c>
      <c r="O105" s="394">
        <v>7673.85</v>
      </c>
      <c r="P105" s="399">
        <f t="shared" si="5"/>
        <v>0.3077399219427015</v>
      </c>
      <c r="Q105" s="400">
        <f t="shared" si="6"/>
        <v>3.2494971522940439</v>
      </c>
      <c r="R105" s="399">
        <f t="shared" si="7"/>
        <v>0.12545020876937626</v>
      </c>
      <c r="S105" s="398">
        <f t="shared" si="8"/>
        <v>0.40765009615078146</v>
      </c>
      <c r="T105" s="401">
        <f t="shared" si="75"/>
        <v>11150.749999999998</v>
      </c>
      <c r="U105" s="402">
        <f t="shared" si="10"/>
        <v>21.468636363636364</v>
      </c>
      <c r="V105" s="403"/>
      <c r="W105" s="403"/>
      <c r="X105" s="403"/>
      <c r="Y105" s="404"/>
      <c r="Z105" s="66"/>
    </row>
    <row r="106" spans="1:26" ht="14" hidden="1" outlineLevel="1" x14ac:dyDescent="0.2">
      <c r="A106" s="81">
        <f t="shared" si="71"/>
        <v>0</v>
      </c>
      <c r="B106" s="392"/>
      <c r="C106" s="393" t="s">
        <v>34</v>
      </c>
      <c r="D106" s="405">
        <v>11199.55</v>
      </c>
      <c r="E106" s="395">
        <v>210</v>
      </c>
      <c r="F106" s="395">
        <v>195</v>
      </c>
      <c r="G106" s="396">
        <f t="shared" si="1"/>
        <v>1.0769230769230769</v>
      </c>
      <c r="H106" s="397">
        <f t="shared" si="2"/>
        <v>53.331190476190471</v>
      </c>
      <c r="I106" s="397">
        <f t="shared" si="3"/>
        <v>49.521819727891156</v>
      </c>
      <c r="J106" s="395">
        <v>1884</v>
      </c>
      <c r="K106" s="398">
        <f t="shared" si="4"/>
        <v>0.11146496815286625</v>
      </c>
      <c r="L106" s="405">
        <v>1166.3900000000001</v>
      </c>
      <c r="M106" s="395">
        <v>54788</v>
      </c>
      <c r="N106" s="395">
        <v>73</v>
      </c>
      <c r="O106" s="405">
        <v>4076.1</v>
      </c>
      <c r="P106" s="399">
        <f t="shared" si="5"/>
        <v>0.28615343097568757</v>
      </c>
      <c r="Q106" s="400">
        <f t="shared" si="6"/>
        <v>3.4946287262407938</v>
      </c>
      <c r="R106" s="399">
        <f t="shared" si="7"/>
        <v>0.10414614872919002</v>
      </c>
      <c r="S106" s="398">
        <f t="shared" si="8"/>
        <v>0.36395212307637365</v>
      </c>
      <c r="T106" s="406">
        <f t="shared" si="75"/>
        <v>7123.4499999999989</v>
      </c>
      <c r="U106" s="402">
        <f t="shared" si="10"/>
        <v>15.977945205479454</v>
      </c>
      <c r="V106" s="403"/>
      <c r="W106" s="403"/>
      <c r="X106" s="403"/>
      <c r="Y106" s="404"/>
      <c r="Z106" s="66"/>
    </row>
    <row r="107" spans="1:26" ht="14" hidden="1" outlineLevel="1" x14ac:dyDescent="0.2">
      <c r="A107" s="81">
        <f t="shared" si="71"/>
        <v>0</v>
      </c>
      <c r="B107" s="392"/>
      <c r="C107" s="393" t="s">
        <v>35</v>
      </c>
      <c r="D107" s="407">
        <v>15756.56</v>
      </c>
      <c r="E107" s="395">
        <v>221</v>
      </c>
      <c r="F107" s="395">
        <v>205</v>
      </c>
      <c r="G107" s="396">
        <f t="shared" si="1"/>
        <v>1.0780487804878049</v>
      </c>
      <c r="H107" s="397">
        <f t="shared" si="2"/>
        <v>71.2966515837104</v>
      </c>
      <c r="I107" s="397">
        <f t="shared" si="3"/>
        <v>66.134903052763036</v>
      </c>
      <c r="J107" s="395">
        <v>1171</v>
      </c>
      <c r="K107" s="398">
        <f t="shared" si="4"/>
        <v>0.1887275832621691</v>
      </c>
      <c r="L107" s="407">
        <v>1241.54</v>
      </c>
      <c r="M107" s="395">
        <v>234244</v>
      </c>
      <c r="N107" s="395">
        <v>71</v>
      </c>
      <c r="O107" s="407">
        <v>5103.9799999999996</v>
      </c>
      <c r="P107" s="399">
        <f t="shared" si="5"/>
        <v>0.24324938577345523</v>
      </c>
      <c r="Q107" s="400">
        <f t="shared" si="6"/>
        <v>4.1110072973887268</v>
      </c>
      <c r="R107" s="399">
        <f t="shared" si="7"/>
        <v>7.879511771604969E-2</v>
      </c>
      <c r="S107" s="398">
        <f t="shared" si="8"/>
        <v>0.32392730392928404</v>
      </c>
      <c r="T107" s="408">
        <f t="shared" si="75"/>
        <v>10652.58</v>
      </c>
      <c r="U107" s="402">
        <f t="shared" si="10"/>
        <v>17.486478873239435</v>
      </c>
      <c r="V107" s="403"/>
      <c r="W107" s="403"/>
      <c r="X107" s="403"/>
      <c r="Y107" s="404"/>
      <c r="Z107" s="66"/>
    </row>
    <row r="108" spans="1:26" ht="14" hidden="1" outlineLevel="1" x14ac:dyDescent="0.2">
      <c r="A108" s="81"/>
      <c r="B108" s="392"/>
      <c r="C108" s="393" t="s">
        <v>36</v>
      </c>
      <c r="D108" s="409">
        <v>36981</v>
      </c>
      <c r="E108" s="395">
        <v>639</v>
      </c>
      <c r="F108" s="395">
        <v>570</v>
      </c>
      <c r="G108" s="396">
        <f t="shared" si="1"/>
        <v>1.1210526315789473</v>
      </c>
      <c r="H108" s="397">
        <f t="shared" si="2"/>
        <v>57.87323943661972</v>
      </c>
      <c r="I108" s="397">
        <f t="shared" si="3"/>
        <v>51.624016398862665</v>
      </c>
      <c r="J108" s="395">
        <v>2351</v>
      </c>
      <c r="K108" s="398">
        <f t="shared" si="4"/>
        <v>0.2717992343683539</v>
      </c>
      <c r="L108" s="409">
        <v>3196.36</v>
      </c>
      <c r="M108" s="395">
        <v>258399</v>
      </c>
      <c r="N108" s="395">
        <v>187</v>
      </c>
      <c r="O108" s="409">
        <v>12545</v>
      </c>
      <c r="P108" s="399">
        <f t="shared" si="5"/>
        <v>0.25479155041849344</v>
      </c>
      <c r="Q108" s="400">
        <f t="shared" si="6"/>
        <v>3.9247769337621543</v>
      </c>
      <c r="R108" s="399">
        <f t="shared" si="7"/>
        <v>8.6432492360942109E-2</v>
      </c>
      <c r="S108" s="398">
        <f t="shared" si="8"/>
        <v>0.33922825234579917</v>
      </c>
      <c r="T108" s="410">
        <f t="shared" si="75"/>
        <v>24436</v>
      </c>
      <c r="U108" s="402">
        <f t="shared" si="10"/>
        <v>17.092834224598931</v>
      </c>
      <c r="V108" s="403"/>
      <c r="W108" s="403"/>
      <c r="X108" s="403"/>
      <c r="Y108" s="404"/>
      <c r="Z108" s="66"/>
    </row>
    <row r="109" spans="1:26" ht="14" hidden="1" outlineLevel="1" x14ac:dyDescent="0.2">
      <c r="A109" s="121" t="str">
        <f t="shared" ref="A109:A114" si="76">IFERROR(IF(B109&gt;0,MONTH(B109)&amp;"-"&amp;YEAR(B109),B109),)</f>
        <v>3-2024</v>
      </c>
      <c r="B109" s="411">
        <v>45381</v>
      </c>
      <c r="C109" s="393" t="s">
        <v>37</v>
      </c>
      <c r="D109" s="412">
        <v>2202</v>
      </c>
      <c r="E109" s="395">
        <v>60</v>
      </c>
      <c r="F109" s="395">
        <v>47</v>
      </c>
      <c r="G109" s="396">
        <f t="shared" si="1"/>
        <v>1.2765957446808511</v>
      </c>
      <c r="H109" s="397">
        <f t="shared" si="2"/>
        <v>36.700000000000003</v>
      </c>
      <c r="I109" s="397">
        <f t="shared" si="3"/>
        <v>28.748333333333335</v>
      </c>
      <c r="J109" s="395">
        <v>226</v>
      </c>
      <c r="K109" s="398">
        <f t="shared" si="4"/>
        <v>0.26548672566371684</v>
      </c>
      <c r="L109" s="412">
        <v>207.42</v>
      </c>
      <c r="M109" s="395">
        <v>133767</v>
      </c>
      <c r="N109" s="395">
        <v>11</v>
      </c>
      <c r="O109" s="412">
        <v>618</v>
      </c>
      <c r="P109" s="399">
        <f t="shared" si="5"/>
        <v>0.33563106796116504</v>
      </c>
      <c r="Q109" s="400">
        <f t="shared" si="6"/>
        <v>2.9794619612380679</v>
      </c>
      <c r="R109" s="399">
        <f t="shared" si="7"/>
        <v>9.4196185286103531E-2</v>
      </c>
      <c r="S109" s="398">
        <f t="shared" si="8"/>
        <v>0.28065395095367845</v>
      </c>
      <c r="T109" s="413">
        <f t="shared" si="75"/>
        <v>1584</v>
      </c>
      <c r="U109" s="402">
        <f t="shared" si="10"/>
        <v>18.856363636363636</v>
      </c>
      <c r="V109" s="403"/>
      <c r="W109" s="403"/>
      <c r="X109" s="403"/>
      <c r="Y109" s="404"/>
      <c r="Z109" s="66"/>
    </row>
    <row r="110" spans="1:26" ht="14" collapsed="1" x14ac:dyDescent="0.2">
      <c r="A110" s="81">
        <f t="shared" si="76"/>
        <v>0</v>
      </c>
      <c r="B110" s="165" t="s">
        <v>145</v>
      </c>
      <c r="C110" s="134"/>
      <c r="D110" s="135">
        <f t="shared" ref="D110:F110" si="77">SUM(D104:D109)</f>
        <v>86292.76</v>
      </c>
      <c r="E110" s="136">
        <f t="shared" si="77"/>
        <v>1430</v>
      </c>
      <c r="F110" s="136">
        <f t="shared" si="77"/>
        <v>1295</v>
      </c>
      <c r="G110" s="137">
        <f t="shared" si="1"/>
        <v>1.1042471042471043</v>
      </c>
      <c r="H110" s="138">
        <f t="shared" si="2"/>
        <v>60.344587412587408</v>
      </c>
      <c r="I110" s="138">
        <f t="shared" si="3"/>
        <v>54.647720768741742</v>
      </c>
      <c r="J110" s="136">
        <f>SUM(J104:J109)</f>
        <v>8388</v>
      </c>
      <c r="K110" s="139">
        <f t="shared" si="4"/>
        <v>0.17048164043872199</v>
      </c>
      <c r="L110" s="135">
        <f t="shared" ref="L110:O110" si="78">SUM(L104:L109)</f>
        <v>8303.51</v>
      </c>
      <c r="M110" s="136">
        <f t="shared" si="78"/>
        <v>988340</v>
      </c>
      <c r="N110" s="136">
        <f t="shared" si="78"/>
        <v>456</v>
      </c>
      <c r="O110" s="135">
        <f t="shared" si="78"/>
        <v>30366.68</v>
      </c>
      <c r="P110" s="258">
        <f t="shared" si="5"/>
        <v>0.27344148257234574</v>
      </c>
      <c r="Q110" s="306">
        <f t="shared" si="6"/>
        <v>3.657089592232682</v>
      </c>
      <c r="R110" s="258">
        <f t="shared" si="7"/>
        <v>9.6224874485414544E-2</v>
      </c>
      <c r="S110" s="139">
        <f t="shared" si="8"/>
        <v>0.35190298699450573</v>
      </c>
      <c r="T110" s="261">
        <f>SUM(T104:T109)</f>
        <v>55926.079999999994</v>
      </c>
      <c r="U110" s="307">
        <f t="shared" si="10"/>
        <v>18.209451754385967</v>
      </c>
      <c r="V110" s="145">
        <f t="shared" ref="V110:W110" si="79">IFERROR((D110-#REF!)/D110,)</f>
        <v>0</v>
      </c>
      <c r="W110" s="145">
        <f t="shared" si="79"/>
        <v>0</v>
      </c>
      <c r="X110" s="301">
        <f>IFERROR((D110-monthly_reporting_2021!D49)/D110, )</f>
        <v>1</v>
      </c>
      <c r="Y110" s="302">
        <f>IFERROR((E110-monthly_reporting_2021!E49)/E110, )</f>
        <v>1</v>
      </c>
      <c r="Z110" s="67"/>
    </row>
    <row r="111" spans="1:26" ht="14" hidden="1" outlineLevel="1" x14ac:dyDescent="0.2">
      <c r="A111" s="121" t="str">
        <f t="shared" si="76"/>
        <v>3-2024</v>
      </c>
      <c r="B111" s="122">
        <v>45382</v>
      </c>
      <c r="C111" s="83" t="s">
        <v>32</v>
      </c>
      <c r="D111" s="391">
        <v>621.47</v>
      </c>
      <c r="E111" s="123">
        <v>9</v>
      </c>
      <c r="F111" s="123">
        <v>8</v>
      </c>
      <c r="G111" s="57">
        <f t="shared" si="1"/>
        <v>1.125</v>
      </c>
      <c r="H111" s="58">
        <f t="shared" si="2"/>
        <v>69.052222222222227</v>
      </c>
      <c r="I111" s="58">
        <f t="shared" si="3"/>
        <v>61.379753086419754</v>
      </c>
      <c r="J111" s="123">
        <v>150</v>
      </c>
      <c r="K111" s="59">
        <f t="shared" si="4"/>
        <v>0.06</v>
      </c>
      <c r="L111" s="391">
        <v>149.36000000000001</v>
      </c>
      <c r="M111" s="123">
        <v>49812</v>
      </c>
      <c r="N111" s="123">
        <v>1</v>
      </c>
      <c r="O111" s="391">
        <v>69.95</v>
      </c>
      <c r="P111" s="61">
        <f t="shared" si="5"/>
        <v>2.135239456754825</v>
      </c>
      <c r="Q111" s="62">
        <f t="shared" si="6"/>
        <v>0.46833154793786819</v>
      </c>
      <c r="R111" s="61">
        <f t="shared" si="7"/>
        <v>0.24033340306048565</v>
      </c>
      <c r="S111" s="59">
        <f t="shared" si="8"/>
        <v>0.11255571467649284</v>
      </c>
      <c r="T111" s="63">
        <f t="shared" ref="T111:T117" si="80">D111-O111</f>
        <v>551.52</v>
      </c>
      <c r="U111" s="64">
        <f t="shared" si="10"/>
        <v>149.36000000000001</v>
      </c>
      <c r="V111" s="84"/>
      <c r="W111" s="84"/>
      <c r="X111" s="84"/>
      <c r="Y111" s="85"/>
      <c r="Z111" s="66"/>
    </row>
    <row r="112" spans="1:26" ht="14" hidden="1" outlineLevel="1" x14ac:dyDescent="0.2">
      <c r="A112" s="81">
        <f t="shared" si="76"/>
        <v>0</v>
      </c>
      <c r="B112" s="392"/>
      <c r="C112" s="393" t="s">
        <v>33</v>
      </c>
      <c r="D112" s="394">
        <v>18025.349999999999</v>
      </c>
      <c r="E112" s="395">
        <v>264</v>
      </c>
      <c r="F112" s="395">
        <v>253</v>
      </c>
      <c r="G112" s="396">
        <f t="shared" si="1"/>
        <v>1.0434782608695652</v>
      </c>
      <c r="H112" s="397">
        <f t="shared" si="2"/>
        <v>68.277840909090898</v>
      </c>
      <c r="I112" s="397">
        <f t="shared" si="3"/>
        <v>65.432930871212108</v>
      </c>
      <c r="J112" s="395">
        <v>2597</v>
      </c>
      <c r="K112" s="398">
        <f t="shared" si="4"/>
        <v>0.10165575664227955</v>
      </c>
      <c r="L112" s="394">
        <v>2118.38</v>
      </c>
      <c r="M112" s="395">
        <v>254652</v>
      </c>
      <c r="N112" s="395">
        <v>100</v>
      </c>
      <c r="O112" s="394">
        <v>7476.2</v>
      </c>
      <c r="P112" s="399">
        <f t="shared" si="5"/>
        <v>0.28334983012760495</v>
      </c>
      <c r="Q112" s="400">
        <f t="shared" si="6"/>
        <v>3.5292062802707727</v>
      </c>
      <c r="R112" s="399">
        <f t="shared" si="7"/>
        <v>0.11752226725139873</v>
      </c>
      <c r="S112" s="398">
        <f t="shared" si="8"/>
        <v>0.41476032365529658</v>
      </c>
      <c r="T112" s="401">
        <f t="shared" si="80"/>
        <v>10549.149999999998</v>
      </c>
      <c r="U112" s="402">
        <f t="shared" si="10"/>
        <v>21.183800000000002</v>
      </c>
      <c r="V112" s="403"/>
      <c r="W112" s="403"/>
      <c r="X112" s="403"/>
      <c r="Y112" s="404"/>
      <c r="Z112" s="66"/>
    </row>
    <row r="113" spans="1:26" ht="14" hidden="1" outlineLevel="1" x14ac:dyDescent="0.2">
      <c r="A113" s="81">
        <f t="shared" si="76"/>
        <v>0</v>
      </c>
      <c r="B113" s="392"/>
      <c r="C113" s="393" t="s">
        <v>34</v>
      </c>
      <c r="D113" s="405">
        <v>10070.549999999999</v>
      </c>
      <c r="E113" s="395">
        <v>189</v>
      </c>
      <c r="F113" s="395">
        <v>177</v>
      </c>
      <c r="G113" s="396">
        <f t="shared" si="1"/>
        <v>1.0677966101694916</v>
      </c>
      <c r="H113" s="397">
        <f t="shared" si="2"/>
        <v>53.283333333333331</v>
      </c>
      <c r="I113" s="397">
        <f t="shared" si="3"/>
        <v>49.900264550264545</v>
      </c>
      <c r="J113" s="395">
        <v>1849</v>
      </c>
      <c r="K113" s="398">
        <f t="shared" si="4"/>
        <v>0.10221741481882099</v>
      </c>
      <c r="L113" s="405">
        <v>984.23</v>
      </c>
      <c r="M113" s="395">
        <v>57513</v>
      </c>
      <c r="N113" s="395">
        <v>69</v>
      </c>
      <c r="O113" s="405">
        <v>3246.5</v>
      </c>
      <c r="P113" s="399">
        <f t="shared" si="5"/>
        <v>0.30316648698598492</v>
      </c>
      <c r="Q113" s="400">
        <f t="shared" si="6"/>
        <v>3.2985176229133435</v>
      </c>
      <c r="R113" s="399">
        <f t="shared" si="7"/>
        <v>9.7733490226452391E-2</v>
      </c>
      <c r="S113" s="398">
        <f t="shared" si="8"/>
        <v>0.32237563986078221</v>
      </c>
      <c r="T113" s="406">
        <f t="shared" si="80"/>
        <v>6824.0499999999993</v>
      </c>
      <c r="U113" s="402">
        <f t="shared" si="10"/>
        <v>14.264202898550725</v>
      </c>
      <c r="V113" s="403"/>
      <c r="W113" s="403"/>
      <c r="X113" s="403"/>
      <c r="Y113" s="404"/>
      <c r="Z113" s="66"/>
    </row>
    <row r="114" spans="1:26" ht="14" hidden="1" outlineLevel="1" x14ac:dyDescent="0.2">
      <c r="A114" s="81">
        <f t="shared" si="76"/>
        <v>0</v>
      </c>
      <c r="B114" s="392"/>
      <c r="C114" s="393" t="s">
        <v>35</v>
      </c>
      <c r="D114" s="407">
        <v>13656.24</v>
      </c>
      <c r="E114" s="395">
        <v>192</v>
      </c>
      <c r="F114" s="395">
        <v>185</v>
      </c>
      <c r="G114" s="396">
        <f t="shared" si="1"/>
        <v>1.0378378378378379</v>
      </c>
      <c r="H114" s="397">
        <f t="shared" si="2"/>
        <v>71.126249999999999</v>
      </c>
      <c r="I114" s="397">
        <f t="shared" si="3"/>
        <v>68.533105468749994</v>
      </c>
      <c r="J114" s="395">
        <v>1159</v>
      </c>
      <c r="K114" s="398">
        <f t="shared" si="4"/>
        <v>0.16566005176876616</v>
      </c>
      <c r="L114" s="407">
        <v>1120.8699999999999</v>
      </c>
      <c r="M114" s="395">
        <v>261469</v>
      </c>
      <c r="N114" s="395">
        <v>60</v>
      </c>
      <c r="O114" s="407">
        <v>4291.6000000000004</v>
      </c>
      <c r="P114" s="399">
        <f t="shared" si="5"/>
        <v>0.26117764936154342</v>
      </c>
      <c r="Q114" s="400">
        <f t="shared" si="6"/>
        <v>3.8288115481724025</v>
      </c>
      <c r="R114" s="399">
        <f t="shared" si="7"/>
        <v>8.2077497173453307E-2</v>
      </c>
      <c r="S114" s="398">
        <f t="shared" si="8"/>
        <v>0.31425926902280571</v>
      </c>
      <c r="T114" s="408">
        <f t="shared" si="80"/>
        <v>9364.64</v>
      </c>
      <c r="U114" s="402">
        <f t="shared" si="10"/>
        <v>18.681166666666666</v>
      </c>
      <c r="V114" s="403"/>
      <c r="W114" s="403"/>
      <c r="X114" s="403"/>
      <c r="Y114" s="404"/>
      <c r="Z114" s="66"/>
    </row>
    <row r="115" spans="1:26" ht="14" hidden="1" outlineLevel="1" x14ac:dyDescent="0.2">
      <c r="A115" s="81"/>
      <c r="B115" s="392"/>
      <c r="C115" s="393" t="s">
        <v>36</v>
      </c>
      <c r="D115" s="409">
        <v>34408</v>
      </c>
      <c r="E115" s="395">
        <v>593</v>
      </c>
      <c r="F115" s="395">
        <v>533</v>
      </c>
      <c r="G115" s="396">
        <f t="shared" si="1"/>
        <v>1.1125703564727956</v>
      </c>
      <c r="H115" s="397">
        <f t="shared" si="2"/>
        <v>58.023608768971329</v>
      </c>
      <c r="I115" s="397">
        <f t="shared" si="3"/>
        <v>52.152754593358715</v>
      </c>
      <c r="J115" s="395">
        <v>2254</v>
      </c>
      <c r="K115" s="398">
        <f t="shared" si="4"/>
        <v>0.26308784383318545</v>
      </c>
      <c r="L115" s="409">
        <v>2633.01</v>
      </c>
      <c r="M115" s="395">
        <v>295389</v>
      </c>
      <c r="N115" s="395">
        <v>171</v>
      </c>
      <c r="O115" s="409">
        <v>10801</v>
      </c>
      <c r="P115" s="399">
        <f t="shared" si="5"/>
        <v>0.24377465049532454</v>
      </c>
      <c r="Q115" s="400">
        <f t="shared" si="6"/>
        <v>4.1021492512371767</v>
      </c>
      <c r="R115" s="399">
        <f t="shared" si="7"/>
        <v>7.6523192280864918E-2</v>
      </c>
      <c r="S115" s="398">
        <f t="shared" si="8"/>
        <v>0.31390955591722858</v>
      </c>
      <c r="T115" s="410">
        <f t="shared" si="80"/>
        <v>23607</v>
      </c>
      <c r="U115" s="402">
        <f t="shared" si="10"/>
        <v>15.397719298245615</v>
      </c>
      <c r="V115" s="403"/>
      <c r="W115" s="403"/>
      <c r="X115" s="403"/>
      <c r="Y115" s="404"/>
      <c r="Z115" s="66"/>
    </row>
    <row r="116" spans="1:26" ht="14" hidden="1" outlineLevel="1" x14ac:dyDescent="0.2">
      <c r="A116" s="81"/>
      <c r="B116" s="392"/>
      <c r="C116" s="393" t="s">
        <v>37</v>
      </c>
      <c r="D116" s="409">
        <v>2001</v>
      </c>
      <c r="E116" s="395">
        <v>54</v>
      </c>
      <c r="F116" s="395">
        <v>47</v>
      </c>
      <c r="G116" s="396">
        <f t="shared" si="1"/>
        <v>1.1489361702127661</v>
      </c>
      <c r="H116" s="397">
        <f t="shared" si="2"/>
        <v>37.055555555555557</v>
      </c>
      <c r="I116" s="397">
        <f t="shared" si="3"/>
        <v>32.252057613168724</v>
      </c>
      <c r="J116" s="395">
        <v>233</v>
      </c>
      <c r="K116" s="398">
        <f t="shared" si="4"/>
        <v>0.23175965665236051</v>
      </c>
      <c r="L116" s="414">
        <v>300.69</v>
      </c>
      <c r="M116" s="395">
        <v>146159</v>
      </c>
      <c r="N116" s="395">
        <v>9</v>
      </c>
      <c r="O116" s="414">
        <v>375</v>
      </c>
      <c r="P116" s="399">
        <f t="shared" si="5"/>
        <v>0.80184</v>
      </c>
      <c r="Q116" s="400">
        <f t="shared" si="6"/>
        <v>1.2471315973261499</v>
      </c>
      <c r="R116" s="399">
        <f t="shared" si="7"/>
        <v>0.15026986506746626</v>
      </c>
      <c r="S116" s="398">
        <f t="shared" si="8"/>
        <v>0.1874062968515742</v>
      </c>
      <c r="T116" s="413">
        <f t="shared" si="80"/>
        <v>1626</v>
      </c>
      <c r="U116" s="402">
        <f t="shared" si="10"/>
        <v>33.409999999999997</v>
      </c>
      <c r="V116" s="403"/>
      <c r="W116" s="403"/>
      <c r="X116" s="403"/>
      <c r="Y116" s="404"/>
      <c r="Z116" s="66"/>
    </row>
    <row r="117" spans="1:26" ht="14" hidden="1" outlineLevel="1" x14ac:dyDescent="0.2">
      <c r="A117" s="121" t="str">
        <f t="shared" ref="A117:A122" si="81">IFERROR(IF(B117&gt;0,MONTH(B117)&amp;"-"&amp;YEAR(B117),B117),)</f>
        <v>4-2024</v>
      </c>
      <c r="B117" s="411">
        <v>45388</v>
      </c>
      <c r="C117" s="393" t="s">
        <v>38</v>
      </c>
      <c r="D117" s="414">
        <v>2098</v>
      </c>
      <c r="E117" s="395">
        <v>35</v>
      </c>
      <c r="F117" s="395">
        <v>29</v>
      </c>
      <c r="G117" s="396">
        <f t="shared" si="1"/>
        <v>1.2068965517241379</v>
      </c>
      <c r="H117" s="397">
        <f t="shared" si="2"/>
        <v>59.942857142857143</v>
      </c>
      <c r="I117" s="397">
        <f t="shared" si="3"/>
        <v>49.666938775510204</v>
      </c>
      <c r="J117" s="395">
        <v>273</v>
      </c>
      <c r="K117" s="398">
        <f t="shared" si="4"/>
        <v>0.12820512820512819</v>
      </c>
      <c r="L117" s="414">
        <v>71.83</v>
      </c>
      <c r="M117" s="395">
        <v>8009</v>
      </c>
      <c r="N117" s="395">
        <v>5</v>
      </c>
      <c r="O117" s="414">
        <v>274.75</v>
      </c>
      <c r="P117" s="399">
        <f t="shared" si="5"/>
        <v>0.26143767060964512</v>
      </c>
      <c r="Q117" s="400">
        <f t="shared" si="6"/>
        <v>3.8250034804399276</v>
      </c>
      <c r="R117" s="399">
        <f t="shared" si="7"/>
        <v>3.4237368922783604E-2</v>
      </c>
      <c r="S117" s="398">
        <f t="shared" si="8"/>
        <v>0.13095805529075311</v>
      </c>
      <c r="T117" s="413">
        <f t="shared" si="80"/>
        <v>1823.25</v>
      </c>
      <c r="U117" s="402">
        <f t="shared" si="10"/>
        <v>14.366</v>
      </c>
      <c r="V117" s="403"/>
      <c r="W117" s="403"/>
      <c r="X117" s="403"/>
      <c r="Y117" s="404"/>
      <c r="Z117" s="66"/>
    </row>
    <row r="118" spans="1:26" ht="14" collapsed="1" x14ac:dyDescent="0.2">
      <c r="A118" s="81">
        <f t="shared" si="81"/>
        <v>0</v>
      </c>
      <c r="B118" s="95" t="s">
        <v>146</v>
      </c>
      <c r="C118" s="134"/>
      <c r="D118" s="135">
        <f t="shared" ref="D118:F118" si="82">SUM(D111:D117)</f>
        <v>80880.61</v>
      </c>
      <c r="E118" s="136">
        <f t="shared" si="82"/>
        <v>1336</v>
      </c>
      <c r="F118" s="136">
        <f t="shared" si="82"/>
        <v>1232</v>
      </c>
      <c r="G118" s="137">
        <f t="shared" si="1"/>
        <v>1.0844155844155845</v>
      </c>
      <c r="H118" s="138">
        <f t="shared" si="2"/>
        <v>60.53937874251497</v>
      </c>
      <c r="I118" s="138">
        <f t="shared" si="3"/>
        <v>55.82673249309763</v>
      </c>
      <c r="J118" s="136">
        <f>SUM(J111:J117)</f>
        <v>8515</v>
      </c>
      <c r="K118" s="139">
        <f t="shared" si="4"/>
        <v>0.15689958896065767</v>
      </c>
      <c r="L118" s="135">
        <f t="shared" ref="L118:O118" si="83">SUM(L111:L117)</f>
        <v>7378.37</v>
      </c>
      <c r="M118" s="136">
        <f t="shared" si="83"/>
        <v>1073003</v>
      </c>
      <c r="N118" s="136">
        <f t="shared" si="83"/>
        <v>415</v>
      </c>
      <c r="O118" s="135">
        <f t="shared" si="83"/>
        <v>26535</v>
      </c>
      <c r="P118" s="258">
        <f t="shared" si="5"/>
        <v>0.27806180516299228</v>
      </c>
      <c r="Q118" s="306">
        <f t="shared" si="6"/>
        <v>3.5963227650551546</v>
      </c>
      <c r="R118" s="258">
        <f t="shared" si="7"/>
        <v>9.1225449461867308E-2</v>
      </c>
      <c r="S118" s="139">
        <f t="shared" si="8"/>
        <v>0.32807616065210188</v>
      </c>
      <c r="T118" s="261">
        <f>SUM(T111:T117)</f>
        <v>54345.61</v>
      </c>
      <c r="U118" s="307">
        <f t="shared" si="10"/>
        <v>17.779204819277108</v>
      </c>
      <c r="V118" s="145">
        <f t="shared" ref="V118:W118" si="84">IFERROR((D118-#REF!)/D118,)</f>
        <v>0</v>
      </c>
      <c r="W118" s="145">
        <f t="shared" si="84"/>
        <v>0</v>
      </c>
      <c r="X118" s="301">
        <f>IFERROR((D118-monthly_reporting_2021!D49)/D118, )</f>
        <v>1</v>
      </c>
      <c r="Y118" s="302">
        <f>IFERROR((E118-monthly_reporting_2021!E49)/E118, )</f>
        <v>1</v>
      </c>
      <c r="Z118" s="67"/>
    </row>
    <row r="119" spans="1:26" ht="14" hidden="1" outlineLevel="1" x14ac:dyDescent="0.2">
      <c r="A119" s="121" t="str">
        <f t="shared" si="81"/>
        <v>4-2024</v>
      </c>
      <c r="B119" s="122">
        <v>45389</v>
      </c>
      <c r="C119" s="83" t="s">
        <v>32</v>
      </c>
      <c r="D119" s="391">
        <v>689.5</v>
      </c>
      <c r="E119" s="123">
        <v>10</v>
      </c>
      <c r="F119" s="123">
        <v>10</v>
      </c>
      <c r="G119" s="57">
        <f t="shared" si="1"/>
        <v>1</v>
      </c>
      <c r="H119" s="58">
        <f t="shared" si="2"/>
        <v>68.95</v>
      </c>
      <c r="I119" s="58">
        <f t="shared" si="3"/>
        <v>68.95</v>
      </c>
      <c r="J119" s="123">
        <v>118</v>
      </c>
      <c r="K119" s="59">
        <f t="shared" si="4"/>
        <v>8.4745762711864403E-2</v>
      </c>
      <c r="L119" s="391">
        <v>125.69</v>
      </c>
      <c r="M119" s="123">
        <v>47137</v>
      </c>
      <c r="N119" s="123">
        <v>4</v>
      </c>
      <c r="O119" s="391">
        <v>259.8</v>
      </c>
      <c r="P119" s="61">
        <f t="shared" si="5"/>
        <v>0.48379522709776751</v>
      </c>
      <c r="Q119" s="62">
        <f t="shared" si="6"/>
        <v>2.0669902140186172</v>
      </c>
      <c r="R119" s="61">
        <f t="shared" si="7"/>
        <v>0.18229151559100798</v>
      </c>
      <c r="S119" s="59">
        <f t="shared" si="8"/>
        <v>0.37679477882523571</v>
      </c>
      <c r="T119" s="63">
        <f t="shared" ref="T119:T125" si="85">D119-O119</f>
        <v>429.7</v>
      </c>
      <c r="U119" s="64">
        <f t="shared" si="10"/>
        <v>31.422499999999999</v>
      </c>
      <c r="V119" s="84"/>
      <c r="W119" s="84"/>
      <c r="X119" s="84"/>
      <c r="Y119" s="85"/>
      <c r="Z119" s="66"/>
    </row>
    <row r="120" spans="1:26" ht="14" hidden="1" outlineLevel="1" x14ac:dyDescent="0.2">
      <c r="A120" s="81">
        <f t="shared" si="81"/>
        <v>0</v>
      </c>
      <c r="B120" s="392"/>
      <c r="C120" s="393" t="s">
        <v>33</v>
      </c>
      <c r="D120" s="394">
        <v>17985.3</v>
      </c>
      <c r="E120" s="395">
        <v>261</v>
      </c>
      <c r="F120" s="395">
        <v>247</v>
      </c>
      <c r="G120" s="396">
        <f t="shared" si="1"/>
        <v>1.0566801619433199</v>
      </c>
      <c r="H120" s="397">
        <f t="shared" si="2"/>
        <v>68.909195402298849</v>
      </c>
      <c r="I120" s="397">
        <f t="shared" si="3"/>
        <v>65.212916721715757</v>
      </c>
      <c r="J120" s="395">
        <v>2471</v>
      </c>
      <c r="K120" s="398">
        <f t="shared" si="4"/>
        <v>0.10562525293403481</v>
      </c>
      <c r="L120" s="394">
        <v>2126.39</v>
      </c>
      <c r="M120" s="395">
        <v>226882</v>
      </c>
      <c r="N120" s="395">
        <v>99</v>
      </c>
      <c r="O120" s="394">
        <v>7434.05</v>
      </c>
      <c r="P120" s="399">
        <f t="shared" si="5"/>
        <v>0.28603385772223749</v>
      </c>
      <c r="Q120" s="400">
        <f t="shared" si="6"/>
        <v>3.4960896166742699</v>
      </c>
      <c r="R120" s="399">
        <f t="shared" si="7"/>
        <v>0.1182293317320256</v>
      </c>
      <c r="S120" s="398">
        <f t="shared" si="8"/>
        <v>0.41334033905467243</v>
      </c>
      <c r="T120" s="401">
        <f t="shared" si="85"/>
        <v>10551.25</v>
      </c>
      <c r="U120" s="402">
        <f t="shared" si="10"/>
        <v>21.478686868686868</v>
      </c>
      <c r="V120" s="403"/>
      <c r="W120" s="403"/>
      <c r="X120" s="403"/>
      <c r="Y120" s="404"/>
      <c r="Z120" s="66"/>
    </row>
    <row r="121" spans="1:26" ht="14" hidden="1" outlineLevel="1" x14ac:dyDescent="0.2">
      <c r="A121" s="81">
        <f t="shared" si="81"/>
        <v>0</v>
      </c>
      <c r="B121" s="392"/>
      <c r="C121" s="393" t="s">
        <v>34</v>
      </c>
      <c r="D121" s="405">
        <v>9495.68</v>
      </c>
      <c r="E121" s="395">
        <v>188</v>
      </c>
      <c r="F121" s="395">
        <v>170</v>
      </c>
      <c r="G121" s="396">
        <f t="shared" si="1"/>
        <v>1.1058823529411765</v>
      </c>
      <c r="H121" s="397">
        <f t="shared" si="2"/>
        <v>50.50893617021277</v>
      </c>
      <c r="I121" s="397">
        <f t="shared" si="3"/>
        <v>45.672974196468992</v>
      </c>
      <c r="J121" s="395">
        <v>1693</v>
      </c>
      <c r="K121" s="398">
        <f t="shared" si="4"/>
        <v>0.11104548139397519</v>
      </c>
      <c r="L121" s="405">
        <v>714.91</v>
      </c>
      <c r="M121" s="395">
        <v>57254</v>
      </c>
      <c r="N121" s="395">
        <v>45</v>
      </c>
      <c r="O121" s="405">
        <v>1887.69</v>
      </c>
      <c r="P121" s="399">
        <f t="shared" si="5"/>
        <v>0.37872214187710901</v>
      </c>
      <c r="Q121" s="400">
        <f t="shared" si="6"/>
        <v>2.6404582394986784</v>
      </c>
      <c r="R121" s="399">
        <f t="shared" si="7"/>
        <v>7.5287920401698447E-2</v>
      </c>
      <c r="S121" s="398">
        <f t="shared" si="8"/>
        <v>0.19879460975938532</v>
      </c>
      <c r="T121" s="406">
        <f t="shared" si="85"/>
        <v>7607.99</v>
      </c>
      <c r="U121" s="402">
        <f t="shared" si="10"/>
        <v>15.886888888888889</v>
      </c>
      <c r="V121" s="403"/>
      <c r="W121" s="403"/>
      <c r="X121" s="403"/>
      <c r="Y121" s="404"/>
      <c r="Z121" s="66"/>
    </row>
    <row r="122" spans="1:26" ht="14" hidden="1" outlineLevel="1" x14ac:dyDescent="0.2">
      <c r="A122" s="81">
        <f t="shared" si="81"/>
        <v>0</v>
      </c>
      <c r="B122" s="392"/>
      <c r="C122" s="393" t="s">
        <v>35</v>
      </c>
      <c r="D122" s="407">
        <v>10880.4</v>
      </c>
      <c r="E122" s="395">
        <v>154</v>
      </c>
      <c r="F122" s="395">
        <v>142</v>
      </c>
      <c r="G122" s="396">
        <f t="shared" si="1"/>
        <v>1.0845070422535212</v>
      </c>
      <c r="H122" s="397">
        <f t="shared" si="2"/>
        <v>70.651948051948054</v>
      </c>
      <c r="I122" s="397">
        <f t="shared" si="3"/>
        <v>65.146601450497556</v>
      </c>
      <c r="J122" s="395">
        <v>1031</v>
      </c>
      <c r="K122" s="398">
        <f t="shared" si="4"/>
        <v>0.14936954413191075</v>
      </c>
      <c r="L122" s="407">
        <v>1053.94</v>
      </c>
      <c r="M122" s="395">
        <v>225498</v>
      </c>
      <c r="N122" s="395">
        <v>46</v>
      </c>
      <c r="O122" s="407">
        <v>3374.31</v>
      </c>
      <c r="P122" s="399">
        <f t="shared" si="5"/>
        <v>0.31234237518188906</v>
      </c>
      <c r="Q122" s="400">
        <f t="shared" si="6"/>
        <v>3.2016148926883883</v>
      </c>
      <c r="R122" s="399">
        <f t="shared" si="7"/>
        <v>9.6865924046910051E-2</v>
      </c>
      <c r="S122" s="398">
        <f t="shared" si="8"/>
        <v>0.31012738502260945</v>
      </c>
      <c r="T122" s="408">
        <f t="shared" si="85"/>
        <v>7506.09</v>
      </c>
      <c r="U122" s="402">
        <f t="shared" si="10"/>
        <v>22.911739130434785</v>
      </c>
      <c r="V122" s="403"/>
      <c r="W122" s="403"/>
      <c r="X122" s="403"/>
      <c r="Y122" s="404"/>
      <c r="Z122" s="66"/>
    </row>
    <row r="123" spans="1:26" ht="14" hidden="1" outlineLevel="1" x14ac:dyDescent="0.2">
      <c r="A123" s="81"/>
      <c r="B123" s="392"/>
      <c r="C123" s="393" t="s">
        <v>36</v>
      </c>
      <c r="D123" s="409">
        <v>34166</v>
      </c>
      <c r="E123" s="395">
        <v>590</v>
      </c>
      <c r="F123" s="395">
        <v>535</v>
      </c>
      <c r="G123" s="396">
        <f t="shared" si="1"/>
        <v>1.1028037383177569</v>
      </c>
      <c r="H123" s="397">
        <f t="shared" si="2"/>
        <v>57.908474576271189</v>
      </c>
      <c r="I123" s="397">
        <f t="shared" si="3"/>
        <v>52.510226946279815</v>
      </c>
      <c r="J123" s="395">
        <v>2182</v>
      </c>
      <c r="K123" s="398">
        <f t="shared" si="4"/>
        <v>0.27039413382218147</v>
      </c>
      <c r="L123" s="409">
        <v>2575.17</v>
      </c>
      <c r="M123" s="395">
        <v>272153</v>
      </c>
      <c r="N123" s="395">
        <v>168</v>
      </c>
      <c r="O123" s="409">
        <v>10703.84</v>
      </c>
      <c r="P123" s="399">
        <f t="shared" si="5"/>
        <v>0.2405837531203755</v>
      </c>
      <c r="Q123" s="400">
        <f t="shared" si="6"/>
        <v>4.1565566545121291</v>
      </c>
      <c r="R123" s="399">
        <f t="shared" si="7"/>
        <v>7.5372299947316049E-2</v>
      </c>
      <c r="S123" s="398">
        <f t="shared" si="8"/>
        <v>0.31328923491190075</v>
      </c>
      <c r="T123" s="410">
        <f t="shared" si="85"/>
        <v>23462.16</v>
      </c>
      <c r="U123" s="402">
        <f t="shared" si="10"/>
        <v>15.328392857142857</v>
      </c>
      <c r="V123" s="403"/>
      <c r="W123" s="403"/>
      <c r="X123" s="403"/>
      <c r="Y123" s="404"/>
      <c r="Z123" s="66"/>
    </row>
    <row r="124" spans="1:26" ht="14" hidden="1" outlineLevel="1" x14ac:dyDescent="0.2">
      <c r="A124" s="81"/>
      <c r="B124" s="392"/>
      <c r="C124" s="393" t="s">
        <v>37</v>
      </c>
      <c r="D124" s="409">
        <v>2985</v>
      </c>
      <c r="E124" s="395">
        <v>81</v>
      </c>
      <c r="F124" s="395">
        <v>51</v>
      </c>
      <c r="G124" s="396">
        <f t="shared" si="1"/>
        <v>1.588235294117647</v>
      </c>
      <c r="H124" s="397">
        <f t="shared" si="2"/>
        <v>36.851851851851855</v>
      </c>
      <c r="I124" s="397">
        <f t="shared" si="3"/>
        <v>23.203017832647465</v>
      </c>
      <c r="J124" s="395">
        <v>220</v>
      </c>
      <c r="K124" s="398">
        <f t="shared" si="4"/>
        <v>0.36818181818181817</v>
      </c>
      <c r="L124" s="414">
        <v>243.69</v>
      </c>
      <c r="M124" s="395">
        <v>158135</v>
      </c>
      <c r="N124" s="395">
        <v>17</v>
      </c>
      <c r="O124" s="414">
        <v>1164</v>
      </c>
      <c r="P124" s="399">
        <f t="shared" si="5"/>
        <v>0.20935567010309278</v>
      </c>
      <c r="Q124" s="400">
        <f t="shared" si="6"/>
        <v>4.7765603840945463</v>
      </c>
      <c r="R124" s="399">
        <f t="shared" si="7"/>
        <v>8.163819095477387E-2</v>
      </c>
      <c r="S124" s="398">
        <f t="shared" si="8"/>
        <v>0.38994974874371857</v>
      </c>
      <c r="T124" s="413">
        <f t="shared" si="85"/>
        <v>1821</v>
      </c>
      <c r="U124" s="402">
        <f t="shared" si="10"/>
        <v>14.334705882352941</v>
      </c>
      <c r="V124" s="403"/>
      <c r="W124" s="403"/>
      <c r="X124" s="403"/>
      <c r="Y124" s="404"/>
      <c r="Z124" s="66"/>
    </row>
    <row r="125" spans="1:26" ht="14" hidden="1" outlineLevel="1" x14ac:dyDescent="0.2">
      <c r="A125" s="121" t="str">
        <f t="shared" ref="A125:A130" si="86">IFERROR(IF(B125&gt;0,MONTH(B125)&amp;"-"&amp;YEAR(B125),B125),)</f>
        <v>4-2024</v>
      </c>
      <c r="B125" s="411">
        <v>45395</v>
      </c>
      <c r="C125" s="393" t="s">
        <v>38</v>
      </c>
      <c r="D125" s="414">
        <v>2377.6</v>
      </c>
      <c r="E125" s="395">
        <v>35</v>
      </c>
      <c r="F125" s="395">
        <v>32</v>
      </c>
      <c r="G125" s="396">
        <f t="shared" si="1"/>
        <v>1.09375</v>
      </c>
      <c r="H125" s="397">
        <f t="shared" si="2"/>
        <v>67.931428571428569</v>
      </c>
      <c r="I125" s="397">
        <f t="shared" si="3"/>
        <v>62.108734693877551</v>
      </c>
      <c r="J125" s="395">
        <v>298</v>
      </c>
      <c r="K125" s="398">
        <f t="shared" si="4"/>
        <v>0.1174496644295302</v>
      </c>
      <c r="L125" s="414">
        <v>72.59</v>
      </c>
      <c r="M125" s="395">
        <v>8509</v>
      </c>
      <c r="N125" s="395">
        <v>13</v>
      </c>
      <c r="O125" s="414">
        <v>979</v>
      </c>
      <c r="P125" s="399">
        <f t="shared" si="5"/>
        <v>7.4147088866189995E-2</v>
      </c>
      <c r="Q125" s="400">
        <f t="shared" si="6"/>
        <v>13.486706157872984</v>
      </c>
      <c r="R125" s="399">
        <f t="shared" si="7"/>
        <v>3.0530787348586812E-2</v>
      </c>
      <c r="S125" s="398">
        <f t="shared" si="8"/>
        <v>0.41175975773889639</v>
      </c>
      <c r="T125" s="413">
        <f t="shared" si="85"/>
        <v>1398.6</v>
      </c>
      <c r="U125" s="402">
        <f t="shared" si="10"/>
        <v>5.5838461538461539</v>
      </c>
      <c r="V125" s="403"/>
      <c r="W125" s="403"/>
      <c r="X125" s="403"/>
      <c r="Y125" s="404"/>
      <c r="Z125" s="66"/>
    </row>
    <row r="126" spans="1:26" ht="14" collapsed="1" x14ac:dyDescent="0.2">
      <c r="A126" s="81">
        <f t="shared" si="86"/>
        <v>0</v>
      </c>
      <c r="B126" s="95" t="s">
        <v>147</v>
      </c>
      <c r="C126" s="134"/>
      <c r="D126" s="135">
        <f t="shared" ref="D126:F126" si="87">SUM(D119:D125)</f>
        <v>78579.48000000001</v>
      </c>
      <c r="E126" s="136">
        <f t="shared" si="87"/>
        <v>1319</v>
      </c>
      <c r="F126" s="136">
        <f t="shared" si="87"/>
        <v>1187</v>
      </c>
      <c r="G126" s="137">
        <f t="shared" si="1"/>
        <v>1.1112047177759057</v>
      </c>
      <c r="H126" s="138">
        <f t="shared" si="2"/>
        <v>59.575041698256264</v>
      </c>
      <c r="I126" s="138">
        <f t="shared" si="3"/>
        <v>53.61302084596678</v>
      </c>
      <c r="J126" s="136">
        <f>SUM(J119:J125)</f>
        <v>8013</v>
      </c>
      <c r="K126" s="139">
        <f t="shared" si="4"/>
        <v>0.16460751279171346</v>
      </c>
      <c r="L126" s="135">
        <f t="shared" ref="L126:O126" si="88">SUM(L119:L125)</f>
        <v>6912.38</v>
      </c>
      <c r="M126" s="136">
        <f t="shared" si="88"/>
        <v>995568</v>
      </c>
      <c r="N126" s="136">
        <f t="shared" si="88"/>
        <v>392</v>
      </c>
      <c r="O126" s="135">
        <f t="shared" si="88"/>
        <v>25802.690000000002</v>
      </c>
      <c r="P126" s="258">
        <f t="shared" si="5"/>
        <v>0.26789377386621316</v>
      </c>
      <c r="Q126" s="306">
        <f t="shared" si="6"/>
        <v>3.7328228482809109</v>
      </c>
      <c r="R126" s="258">
        <f t="shared" si="7"/>
        <v>8.7966731263683581E-2</v>
      </c>
      <c r="S126" s="139">
        <f t="shared" si="8"/>
        <v>0.32836422434966483</v>
      </c>
      <c r="T126" s="261">
        <f>SUM(T119:T125)</f>
        <v>52776.79</v>
      </c>
      <c r="U126" s="307">
        <f t="shared" si="10"/>
        <v>17.633622448979594</v>
      </c>
      <c r="V126" s="145">
        <f t="shared" ref="V126:W126" si="89">IFERROR((D126-#REF!)/D126,)</f>
        <v>0</v>
      </c>
      <c r="W126" s="145">
        <f t="shared" si="89"/>
        <v>0</v>
      </c>
      <c r="X126" s="301">
        <f>IFERROR((D126-monthly_reporting_2021!D49)/D126, )</f>
        <v>1</v>
      </c>
      <c r="Y126" s="302">
        <f>IFERROR((E126-monthly_reporting_2021!E49)/E126, )</f>
        <v>1</v>
      </c>
      <c r="Z126" s="67"/>
    </row>
    <row r="127" spans="1:26" ht="14" hidden="1" outlineLevel="1" x14ac:dyDescent="0.2">
      <c r="A127" s="121" t="str">
        <f t="shared" si="86"/>
        <v>4-2024</v>
      </c>
      <c r="B127" s="122">
        <v>45396</v>
      </c>
      <c r="C127" s="83" t="s">
        <v>32</v>
      </c>
      <c r="D127" s="391">
        <v>1041.17</v>
      </c>
      <c r="E127" s="123">
        <v>15</v>
      </c>
      <c r="F127" s="123">
        <v>14</v>
      </c>
      <c r="G127" s="57">
        <f t="shared" si="1"/>
        <v>1.0714285714285714</v>
      </c>
      <c r="H127" s="58">
        <f t="shared" si="2"/>
        <v>69.411333333333332</v>
      </c>
      <c r="I127" s="58">
        <f t="shared" si="3"/>
        <v>64.783911111111109</v>
      </c>
      <c r="J127" s="123">
        <v>139</v>
      </c>
      <c r="K127" s="59">
        <f t="shared" si="4"/>
        <v>0.1079136690647482</v>
      </c>
      <c r="L127" s="391">
        <v>211.07</v>
      </c>
      <c r="M127" s="123">
        <v>59301</v>
      </c>
      <c r="N127" s="123">
        <v>3</v>
      </c>
      <c r="O127" s="391">
        <v>209.85</v>
      </c>
      <c r="P127" s="61">
        <f t="shared" si="5"/>
        <v>1.0058136764355492</v>
      </c>
      <c r="Q127" s="62">
        <f t="shared" si="6"/>
        <v>0.99421992703842332</v>
      </c>
      <c r="R127" s="61">
        <f t="shared" si="7"/>
        <v>0.20272385873584522</v>
      </c>
      <c r="S127" s="59">
        <f t="shared" si="8"/>
        <v>0.20155210004129967</v>
      </c>
      <c r="T127" s="63">
        <f t="shared" ref="T127:T133" si="90">D127-O127</f>
        <v>831.32</v>
      </c>
      <c r="U127" s="64">
        <f t="shared" si="10"/>
        <v>70.356666666666669</v>
      </c>
      <c r="V127" s="84"/>
      <c r="W127" s="84"/>
      <c r="X127" s="84"/>
      <c r="Y127" s="85"/>
      <c r="Z127" s="66"/>
    </row>
    <row r="128" spans="1:26" ht="14" hidden="1" outlineLevel="1" x14ac:dyDescent="0.2">
      <c r="A128" s="81">
        <f t="shared" si="86"/>
        <v>0</v>
      </c>
      <c r="B128" s="392"/>
      <c r="C128" s="393" t="s">
        <v>33</v>
      </c>
      <c r="D128" s="394">
        <v>17295.95</v>
      </c>
      <c r="E128" s="395">
        <v>249</v>
      </c>
      <c r="F128" s="395">
        <v>235</v>
      </c>
      <c r="G128" s="396">
        <f t="shared" si="1"/>
        <v>1.0595744680851065</v>
      </c>
      <c r="H128" s="397">
        <f t="shared" si="2"/>
        <v>69.461646586345381</v>
      </c>
      <c r="I128" s="397">
        <f t="shared" si="3"/>
        <v>65.556172481089007</v>
      </c>
      <c r="J128" s="395">
        <v>2218</v>
      </c>
      <c r="K128" s="398">
        <f t="shared" si="4"/>
        <v>0.11226330027051398</v>
      </c>
      <c r="L128" s="394">
        <v>1907.68</v>
      </c>
      <c r="M128" s="395">
        <v>187856</v>
      </c>
      <c r="N128" s="395">
        <v>81</v>
      </c>
      <c r="O128" s="394">
        <v>6105</v>
      </c>
      <c r="P128" s="399">
        <f t="shared" si="5"/>
        <v>0.3124782964782965</v>
      </c>
      <c r="Q128" s="400">
        <f t="shared" si="6"/>
        <v>3.2002222594984482</v>
      </c>
      <c r="R128" s="399">
        <f t="shared" si="7"/>
        <v>0.11029634105093968</v>
      </c>
      <c r="S128" s="398">
        <f t="shared" si="8"/>
        <v>0.3529728057724496</v>
      </c>
      <c r="T128" s="401">
        <f t="shared" si="90"/>
        <v>11190.95</v>
      </c>
      <c r="U128" s="402">
        <f t="shared" si="10"/>
        <v>23.551604938271606</v>
      </c>
      <c r="V128" s="403"/>
      <c r="W128" s="403"/>
      <c r="X128" s="403"/>
      <c r="Y128" s="404"/>
      <c r="Z128" s="66"/>
    </row>
    <row r="129" spans="1:26" ht="14" hidden="1" outlineLevel="1" x14ac:dyDescent="0.2">
      <c r="A129" s="81">
        <f t="shared" si="86"/>
        <v>0</v>
      </c>
      <c r="B129" s="392"/>
      <c r="C129" s="393" t="s">
        <v>34</v>
      </c>
      <c r="D129" s="405">
        <v>9366.65</v>
      </c>
      <c r="E129" s="395">
        <v>167</v>
      </c>
      <c r="F129" s="395">
        <v>162</v>
      </c>
      <c r="G129" s="396">
        <f t="shared" si="1"/>
        <v>1.0308641975308641</v>
      </c>
      <c r="H129" s="397">
        <f t="shared" si="2"/>
        <v>56.087724550898201</v>
      </c>
      <c r="I129" s="397">
        <f t="shared" si="3"/>
        <v>54.408451360751556</v>
      </c>
      <c r="J129" s="395">
        <v>1858</v>
      </c>
      <c r="K129" s="398">
        <f t="shared" si="4"/>
        <v>8.9881593110871905E-2</v>
      </c>
      <c r="L129" s="405">
        <v>846.08</v>
      </c>
      <c r="M129" s="395">
        <v>44399</v>
      </c>
      <c r="N129" s="395">
        <v>59</v>
      </c>
      <c r="O129" s="405">
        <v>2742.05</v>
      </c>
      <c r="P129" s="399">
        <f t="shared" si="5"/>
        <v>0.30855746612935575</v>
      </c>
      <c r="Q129" s="400">
        <f t="shared" si="6"/>
        <v>3.2408873865355523</v>
      </c>
      <c r="R129" s="399">
        <f t="shared" si="7"/>
        <v>9.0328986350509524E-2</v>
      </c>
      <c r="S129" s="398">
        <f t="shared" si="8"/>
        <v>0.29274607250190837</v>
      </c>
      <c r="T129" s="406">
        <f t="shared" si="90"/>
        <v>6624.5999999999995</v>
      </c>
      <c r="U129" s="402">
        <f t="shared" si="10"/>
        <v>14.340338983050849</v>
      </c>
      <c r="V129" s="403"/>
      <c r="W129" s="403"/>
      <c r="X129" s="403"/>
      <c r="Y129" s="404"/>
      <c r="Z129" s="66"/>
    </row>
    <row r="130" spans="1:26" ht="14" hidden="1" outlineLevel="1" x14ac:dyDescent="0.2">
      <c r="A130" s="81">
        <f t="shared" si="86"/>
        <v>0</v>
      </c>
      <c r="B130" s="392"/>
      <c r="C130" s="393" t="s">
        <v>35</v>
      </c>
      <c r="D130" s="407">
        <v>14087</v>
      </c>
      <c r="E130" s="395">
        <v>197</v>
      </c>
      <c r="F130" s="395">
        <v>184</v>
      </c>
      <c r="G130" s="396">
        <f t="shared" si="1"/>
        <v>1.0706521739130435</v>
      </c>
      <c r="H130" s="397">
        <f t="shared" si="2"/>
        <v>71.507614213197968</v>
      </c>
      <c r="I130" s="397">
        <f t="shared" si="3"/>
        <v>66.788837640753428</v>
      </c>
      <c r="J130" s="395">
        <v>1181</v>
      </c>
      <c r="K130" s="398">
        <f t="shared" si="4"/>
        <v>0.1668077900084674</v>
      </c>
      <c r="L130" s="407">
        <v>1138.9100000000001</v>
      </c>
      <c r="M130" s="395">
        <v>194987</v>
      </c>
      <c r="N130" s="395">
        <v>51</v>
      </c>
      <c r="O130" s="407">
        <v>3908.9</v>
      </c>
      <c r="P130" s="399">
        <f t="shared" si="5"/>
        <v>0.29136329913786491</v>
      </c>
      <c r="Q130" s="400">
        <f t="shared" si="6"/>
        <v>3.432141257869366</v>
      </c>
      <c r="R130" s="399">
        <f t="shared" si="7"/>
        <v>8.0848299850926397E-2</v>
      </c>
      <c r="S130" s="398">
        <f t="shared" si="8"/>
        <v>0.27748278554695821</v>
      </c>
      <c r="T130" s="408">
        <f t="shared" si="90"/>
        <v>10178.1</v>
      </c>
      <c r="U130" s="402">
        <f t="shared" si="10"/>
        <v>22.331568627450981</v>
      </c>
      <c r="V130" s="403"/>
      <c r="W130" s="403"/>
      <c r="X130" s="403"/>
      <c r="Y130" s="404"/>
      <c r="Z130" s="66"/>
    </row>
    <row r="131" spans="1:26" ht="14" hidden="1" outlineLevel="1" x14ac:dyDescent="0.2">
      <c r="A131" s="81"/>
      <c r="B131" s="392"/>
      <c r="C131" s="393" t="s">
        <v>36</v>
      </c>
      <c r="D131" s="409">
        <v>35843</v>
      </c>
      <c r="E131" s="395">
        <v>617</v>
      </c>
      <c r="F131" s="395">
        <v>544</v>
      </c>
      <c r="G131" s="396">
        <f t="shared" si="1"/>
        <v>1.1341911764705883</v>
      </c>
      <c r="H131" s="397">
        <f t="shared" si="2"/>
        <v>58.092382495948137</v>
      </c>
      <c r="I131" s="397">
        <f t="shared" si="3"/>
        <v>51.219215685244386</v>
      </c>
      <c r="J131" s="395">
        <v>2171</v>
      </c>
      <c r="K131" s="398">
        <f t="shared" si="4"/>
        <v>0.28420082911100875</v>
      </c>
      <c r="L131" s="409">
        <v>2735.07</v>
      </c>
      <c r="M131" s="395">
        <v>269793</v>
      </c>
      <c r="N131" s="395">
        <v>165</v>
      </c>
      <c r="O131" s="409">
        <v>10758</v>
      </c>
      <c r="P131" s="399">
        <f t="shared" si="5"/>
        <v>0.25423591745677637</v>
      </c>
      <c r="Q131" s="400">
        <f t="shared" si="6"/>
        <v>3.9333545393719356</v>
      </c>
      <c r="R131" s="399">
        <f t="shared" si="7"/>
        <v>7.6306949753089867E-2</v>
      </c>
      <c r="S131" s="398">
        <f t="shared" si="8"/>
        <v>0.30014228719694225</v>
      </c>
      <c r="T131" s="410">
        <f t="shared" si="90"/>
        <v>25085</v>
      </c>
      <c r="U131" s="402">
        <f t="shared" si="10"/>
        <v>16.576181818181819</v>
      </c>
      <c r="V131" s="403"/>
      <c r="W131" s="403"/>
      <c r="X131" s="403"/>
      <c r="Y131" s="404"/>
      <c r="Z131" s="66"/>
    </row>
    <row r="132" spans="1:26" ht="14" hidden="1" outlineLevel="1" x14ac:dyDescent="0.2">
      <c r="A132" s="81"/>
      <c r="B132" s="392"/>
      <c r="C132" s="393" t="s">
        <v>37</v>
      </c>
      <c r="D132" s="409">
        <v>2127</v>
      </c>
      <c r="E132" s="395">
        <v>57</v>
      </c>
      <c r="F132" s="395">
        <v>46</v>
      </c>
      <c r="G132" s="396">
        <f t="shared" si="1"/>
        <v>1.2391304347826086</v>
      </c>
      <c r="H132" s="397">
        <f t="shared" si="2"/>
        <v>37.315789473684212</v>
      </c>
      <c r="I132" s="397">
        <f t="shared" si="3"/>
        <v>30.114496768236382</v>
      </c>
      <c r="J132" s="395">
        <v>190</v>
      </c>
      <c r="K132" s="398">
        <f t="shared" si="4"/>
        <v>0.3</v>
      </c>
      <c r="L132" s="414">
        <v>138.34</v>
      </c>
      <c r="M132" s="395">
        <v>134870</v>
      </c>
      <c r="N132" s="395">
        <v>12</v>
      </c>
      <c r="O132" s="414">
        <v>558</v>
      </c>
      <c r="P132" s="399">
        <f t="shared" si="5"/>
        <v>0.24792114695340503</v>
      </c>
      <c r="Q132" s="400">
        <f t="shared" si="6"/>
        <v>4.0335405522625418</v>
      </c>
      <c r="R132" s="399">
        <f t="shared" si="7"/>
        <v>6.503996238834038E-2</v>
      </c>
      <c r="S132" s="398">
        <f t="shared" si="8"/>
        <v>0.26234132581100139</v>
      </c>
      <c r="T132" s="413">
        <f t="shared" si="90"/>
        <v>1569</v>
      </c>
      <c r="U132" s="402">
        <f t="shared" si="10"/>
        <v>11.528333333333334</v>
      </c>
      <c r="V132" s="403"/>
      <c r="W132" s="403"/>
      <c r="X132" s="403"/>
      <c r="Y132" s="404"/>
      <c r="Z132" s="66"/>
    </row>
    <row r="133" spans="1:26" ht="14" hidden="1" outlineLevel="1" x14ac:dyDescent="0.2">
      <c r="A133" s="121" t="str">
        <f t="shared" ref="A133:A138" si="91">IFERROR(IF(B133&gt;0,MONTH(B133)&amp;"-"&amp;YEAR(B133),B133),)</f>
        <v>4-2024</v>
      </c>
      <c r="B133" s="411">
        <v>45402</v>
      </c>
      <c r="C133" s="393" t="s">
        <v>38</v>
      </c>
      <c r="D133" s="414">
        <v>2102.85</v>
      </c>
      <c r="E133" s="395">
        <v>30</v>
      </c>
      <c r="F133" s="395">
        <v>30</v>
      </c>
      <c r="G133" s="396">
        <f t="shared" si="1"/>
        <v>1</v>
      </c>
      <c r="H133" s="397">
        <f t="shared" si="2"/>
        <v>70.094999999999999</v>
      </c>
      <c r="I133" s="397">
        <f t="shared" si="3"/>
        <v>70.094999999999999</v>
      </c>
      <c r="J133" s="395">
        <v>322</v>
      </c>
      <c r="K133" s="398">
        <f t="shared" si="4"/>
        <v>9.3167701863354033E-2</v>
      </c>
      <c r="L133" s="414">
        <v>77.84</v>
      </c>
      <c r="M133" s="395">
        <v>11470</v>
      </c>
      <c r="N133" s="395">
        <v>8</v>
      </c>
      <c r="O133" s="414">
        <v>544.45000000000005</v>
      </c>
      <c r="P133" s="399">
        <f t="shared" si="5"/>
        <v>0.14296996969418679</v>
      </c>
      <c r="Q133" s="400">
        <f t="shared" si="6"/>
        <v>6.9944758478931144</v>
      </c>
      <c r="R133" s="399">
        <f t="shared" si="7"/>
        <v>3.7016430082982624E-2</v>
      </c>
      <c r="S133" s="398">
        <f t="shared" si="8"/>
        <v>0.25891052619064608</v>
      </c>
      <c r="T133" s="413">
        <f t="shared" si="90"/>
        <v>1558.3999999999999</v>
      </c>
      <c r="U133" s="402">
        <f t="shared" si="10"/>
        <v>9.73</v>
      </c>
      <c r="V133" s="403"/>
      <c r="W133" s="403"/>
      <c r="X133" s="403"/>
      <c r="Y133" s="404"/>
      <c r="Z133" s="66"/>
    </row>
    <row r="134" spans="1:26" ht="14" collapsed="1" x14ac:dyDescent="0.2">
      <c r="A134" s="81">
        <f t="shared" si="91"/>
        <v>0</v>
      </c>
      <c r="B134" s="95" t="s">
        <v>148</v>
      </c>
      <c r="C134" s="134"/>
      <c r="D134" s="135">
        <f t="shared" ref="D134:F134" si="92">SUM(D127:D133)</f>
        <v>81863.62000000001</v>
      </c>
      <c r="E134" s="136">
        <f t="shared" si="92"/>
        <v>1332</v>
      </c>
      <c r="F134" s="136">
        <f t="shared" si="92"/>
        <v>1215</v>
      </c>
      <c r="G134" s="137">
        <f t="shared" si="1"/>
        <v>1.0962962962962963</v>
      </c>
      <c r="H134" s="138">
        <f t="shared" si="2"/>
        <v>61.45917417417418</v>
      </c>
      <c r="I134" s="138">
        <f t="shared" si="3"/>
        <v>56.060733199415637</v>
      </c>
      <c r="J134" s="136">
        <f>SUM(J127:J133)</f>
        <v>8079</v>
      </c>
      <c r="K134" s="139">
        <f t="shared" si="4"/>
        <v>0.16487189008540662</v>
      </c>
      <c r="L134" s="135">
        <f t="shared" ref="L134:O134" si="93">SUM(L127:L133)</f>
        <v>7054.99</v>
      </c>
      <c r="M134" s="136">
        <f t="shared" si="93"/>
        <v>902676</v>
      </c>
      <c r="N134" s="136">
        <f t="shared" si="93"/>
        <v>379</v>
      </c>
      <c r="O134" s="135">
        <f t="shared" si="93"/>
        <v>24826.250000000004</v>
      </c>
      <c r="P134" s="258">
        <f t="shared" si="5"/>
        <v>0.28417461356427165</v>
      </c>
      <c r="Q134" s="306">
        <f t="shared" si="6"/>
        <v>3.5189631735835207</v>
      </c>
      <c r="R134" s="258">
        <f t="shared" si="7"/>
        <v>8.6179795127554817E-2</v>
      </c>
      <c r="S134" s="139">
        <f t="shared" si="8"/>
        <v>0.30326352536083795</v>
      </c>
      <c r="T134" s="261">
        <f>SUM(T127:T133)</f>
        <v>57037.37</v>
      </c>
      <c r="U134" s="307">
        <f t="shared" si="10"/>
        <v>18.614749340369393</v>
      </c>
      <c r="V134" s="145">
        <f t="shared" ref="V134:W134" si="94">IFERROR((D134-#REF!)/D134,)</f>
        <v>0</v>
      </c>
      <c r="W134" s="145">
        <f t="shared" si="94"/>
        <v>0</v>
      </c>
      <c r="X134" s="301">
        <f>IFERROR((D134-monthly_reporting_2021!D49)/D134, )</f>
        <v>1</v>
      </c>
      <c r="Y134" s="302">
        <f>IFERROR((E134-monthly_reporting_2021!E49)/E134, )</f>
        <v>1</v>
      </c>
      <c r="Z134" s="67"/>
    </row>
    <row r="135" spans="1:26" ht="14" hidden="1" outlineLevel="1" x14ac:dyDescent="0.2">
      <c r="A135" s="121" t="str">
        <f t="shared" si="91"/>
        <v>4-2024</v>
      </c>
      <c r="B135" s="122">
        <v>45403</v>
      </c>
      <c r="C135" s="83" t="s">
        <v>32</v>
      </c>
      <c r="D135" s="391">
        <v>139.9</v>
      </c>
      <c r="E135" s="123">
        <v>2</v>
      </c>
      <c r="F135" s="123">
        <v>2</v>
      </c>
      <c r="G135" s="57">
        <f t="shared" si="1"/>
        <v>1</v>
      </c>
      <c r="H135" s="58">
        <f t="shared" si="2"/>
        <v>69.95</v>
      </c>
      <c r="I135" s="58">
        <f t="shared" si="3"/>
        <v>69.95</v>
      </c>
      <c r="J135" s="123">
        <v>188</v>
      </c>
      <c r="K135" s="59">
        <f t="shared" si="4"/>
        <v>1.0638297872340425E-2</v>
      </c>
      <c r="L135" s="391">
        <v>217.66</v>
      </c>
      <c r="M135" s="123">
        <v>75005</v>
      </c>
      <c r="N135" s="123">
        <v>1</v>
      </c>
      <c r="O135" s="391">
        <v>69.95</v>
      </c>
      <c r="P135" s="61">
        <f t="shared" si="5"/>
        <v>3.111651179413867</v>
      </c>
      <c r="Q135" s="62">
        <f t="shared" si="6"/>
        <v>0.32137278323991547</v>
      </c>
      <c r="R135" s="61">
        <f t="shared" si="7"/>
        <v>1.5558255897069335</v>
      </c>
      <c r="S135" s="59">
        <f t="shared" si="8"/>
        <v>0.5</v>
      </c>
      <c r="T135" s="63">
        <f t="shared" ref="T135:T141" si="95">D135-O135</f>
        <v>69.95</v>
      </c>
      <c r="U135" s="64">
        <f t="shared" si="10"/>
        <v>217.66</v>
      </c>
      <c r="V135" s="84"/>
      <c r="W135" s="84"/>
      <c r="X135" s="84"/>
      <c r="Y135" s="85"/>
      <c r="Z135" s="66"/>
    </row>
    <row r="136" spans="1:26" ht="14" hidden="1" outlineLevel="1" x14ac:dyDescent="0.2">
      <c r="A136" s="81">
        <f t="shared" si="91"/>
        <v>0</v>
      </c>
      <c r="B136" s="392"/>
      <c r="C136" s="393" t="s">
        <v>33</v>
      </c>
      <c r="D136" s="394">
        <v>16996.099999999999</v>
      </c>
      <c r="E136" s="395">
        <v>247</v>
      </c>
      <c r="F136" s="395">
        <v>233</v>
      </c>
      <c r="G136" s="396">
        <f t="shared" si="1"/>
        <v>1.0600858369098713</v>
      </c>
      <c r="H136" s="397">
        <f t="shared" si="2"/>
        <v>68.810121457489871</v>
      </c>
      <c r="I136" s="397">
        <f t="shared" si="3"/>
        <v>64.909952629939838</v>
      </c>
      <c r="J136" s="395">
        <v>2398</v>
      </c>
      <c r="K136" s="398">
        <f t="shared" si="4"/>
        <v>0.10300250208507089</v>
      </c>
      <c r="L136" s="394">
        <v>1566.77</v>
      </c>
      <c r="M136" s="395">
        <v>173867</v>
      </c>
      <c r="N136" s="395">
        <v>73</v>
      </c>
      <c r="O136" s="394">
        <v>5325.65</v>
      </c>
      <c r="P136" s="399">
        <f t="shared" si="5"/>
        <v>0.29419319707453551</v>
      </c>
      <c r="Q136" s="400">
        <f t="shared" si="6"/>
        <v>3.3991268661003207</v>
      </c>
      <c r="R136" s="399">
        <f t="shared" si="7"/>
        <v>9.2184089291072663E-2</v>
      </c>
      <c r="S136" s="398">
        <f t="shared" si="8"/>
        <v>0.31334541453627596</v>
      </c>
      <c r="T136" s="401">
        <f t="shared" si="95"/>
        <v>11670.449999999999</v>
      </c>
      <c r="U136" s="402">
        <f t="shared" si="10"/>
        <v>21.462602739726027</v>
      </c>
      <c r="V136" s="403"/>
      <c r="W136" s="403"/>
      <c r="X136" s="403"/>
      <c r="Y136" s="404"/>
      <c r="Z136" s="66"/>
    </row>
    <row r="137" spans="1:26" ht="14" hidden="1" outlineLevel="1" x14ac:dyDescent="0.2">
      <c r="A137" s="81">
        <f t="shared" si="91"/>
        <v>0</v>
      </c>
      <c r="B137" s="392"/>
      <c r="C137" s="393" t="s">
        <v>34</v>
      </c>
      <c r="D137" s="405">
        <v>10210.6</v>
      </c>
      <c r="E137" s="395">
        <v>188</v>
      </c>
      <c r="F137" s="395">
        <v>173</v>
      </c>
      <c r="G137" s="396">
        <f t="shared" si="1"/>
        <v>1.0867052023121386</v>
      </c>
      <c r="H137" s="397">
        <f t="shared" si="2"/>
        <v>54.311702127659579</v>
      </c>
      <c r="I137" s="397">
        <f t="shared" si="3"/>
        <v>49.978321638750572</v>
      </c>
      <c r="J137" s="395">
        <v>1831</v>
      </c>
      <c r="K137" s="398">
        <f t="shared" si="4"/>
        <v>0.10267613326051338</v>
      </c>
      <c r="L137" s="405">
        <v>912.05</v>
      </c>
      <c r="M137" s="395">
        <v>38962</v>
      </c>
      <c r="N137" s="395">
        <v>54</v>
      </c>
      <c r="O137" s="405">
        <v>3022</v>
      </c>
      <c r="P137" s="399">
        <f t="shared" si="5"/>
        <v>0.30180344142951687</v>
      </c>
      <c r="Q137" s="400">
        <f t="shared" si="6"/>
        <v>3.3134148347130092</v>
      </c>
      <c r="R137" s="399">
        <f t="shared" si="7"/>
        <v>8.9323839931052043E-2</v>
      </c>
      <c r="S137" s="398">
        <f t="shared" si="8"/>
        <v>0.29596693632107807</v>
      </c>
      <c r="T137" s="406">
        <f t="shared" si="95"/>
        <v>7188.6</v>
      </c>
      <c r="U137" s="402">
        <f t="shared" si="10"/>
        <v>16.889814814814812</v>
      </c>
      <c r="V137" s="403"/>
      <c r="W137" s="403"/>
      <c r="X137" s="403"/>
      <c r="Y137" s="404"/>
      <c r="Z137" s="66"/>
    </row>
    <row r="138" spans="1:26" ht="14" hidden="1" outlineLevel="1" x14ac:dyDescent="0.2">
      <c r="A138" s="81">
        <f t="shared" si="91"/>
        <v>0</v>
      </c>
      <c r="B138" s="392"/>
      <c r="C138" s="393" t="s">
        <v>35</v>
      </c>
      <c r="D138" s="407">
        <v>14558.39</v>
      </c>
      <c r="E138" s="395">
        <v>211</v>
      </c>
      <c r="F138" s="395">
        <v>201</v>
      </c>
      <c r="G138" s="396">
        <f t="shared" si="1"/>
        <v>1.0497512437810945</v>
      </c>
      <c r="H138" s="397">
        <f t="shared" si="2"/>
        <v>68.997109004739329</v>
      </c>
      <c r="I138" s="397">
        <f t="shared" si="3"/>
        <v>65.727103838637944</v>
      </c>
      <c r="J138" s="395">
        <v>1295</v>
      </c>
      <c r="K138" s="398">
        <f t="shared" si="4"/>
        <v>0.16293436293436295</v>
      </c>
      <c r="L138" s="407">
        <v>1228.8599999999999</v>
      </c>
      <c r="M138" s="395">
        <v>229624</v>
      </c>
      <c r="N138" s="395">
        <v>75</v>
      </c>
      <c r="O138" s="407">
        <v>5277.87</v>
      </c>
      <c r="P138" s="399">
        <f t="shared" si="5"/>
        <v>0.23283256313626519</v>
      </c>
      <c r="Q138" s="400">
        <f t="shared" si="6"/>
        <v>4.2949318880914023</v>
      </c>
      <c r="R138" s="399">
        <f t="shared" si="7"/>
        <v>8.4409058968745856E-2</v>
      </c>
      <c r="S138" s="398">
        <f t="shared" si="8"/>
        <v>0.36253115900865412</v>
      </c>
      <c r="T138" s="408">
        <f t="shared" si="95"/>
        <v>9280.52</v>
      </c>
      <c r="U138" s="402">
        <f t="shared" si="10"/>
        <v>16.384799999999998</v>
      </c>
      <c r="V138" s="403"/>
      <c r="W138" s="403"/>
      <c r="X138" s="403"/>
      <c r="Y138" s="404"/>
      <c r="Z138" s="66"/>
    </row>
    <row r="139" spans="1:26" ht="14" hidden="1" outlineLevel="1" x14ac:dyDescent="0.2">
      <c r="A139" s="81"/>
      <c r="B139" s="392"/>
      <c r="C139" s="393" t="s">
        <v>36</v>
      </c>
      <c r="D139" s="409">
        <v>31281</v>
      </c>
      <c r="E139" s="395">
        <v>544</v>
      </c>
      <c r="F139" s="395">
        <v>489</v>
      </c>
      <c r="G139" s="396">
        <f t="shared" si="1"/>
        <v>1.112474437627812</v>
      </c>
      <c r="H139" s="397">
        <f t="shared" si="2"/>
        <v>57.501838235294116</v>
      </c>
      <c r="I139" s="397">
        <f t="shared" si="3"/>
        <v>51.68823326665224</v>
      </c>
      <c r="J139" s="395">
        <v>1928</v>
      </c>
      <c r="K139" s="398">
        <f t="shared" si="4"/>
        <v>0.28215767634854771</v>
      </c>
      <c r="L139" s="409">
        <v>2401.31</v>
      </c>
      <c r="M139" s="395">
        <v>244542</v>
      </c>
      <c r="N139" s="395">
        <v>152</v>
      </c>
      <c r="O139" s="409">
        <v>9940</v>
      </c>
      <c r="P139" s="399">
        <f t="shared" si="5"/>
        <v>0.24158048289738429</v>
      </c>
      <c r="Q139" s="400">
        <f t="shared" si="6"/>
        <v>4.139407240214716</v>
      </c>
      <c r="R139" s="399">
        <f t="shared" si="7"/>
        <v>7.6765768357789074E-2</v>
      </c>
      <c r="S139" s="398">
        <f t="shared" si="8"/>
        <v>0.31776477734087782</v>
      </c>
      <c r="T139" s="410">
        <f t="shared" si="95"/>
        <v>21341</v>
      </c>
      <c r="U139" s="402">
        <f t="shared" si="10"/>
        <v>15.798092105263157</v>
      </c>
      <c r="V139" s="403"/>
      <c r="W139" s="403"/>
      <c r="X139" s="403"/>
      <c r="Y139" s="404"/>
      <c r="Z139" s="66"/>
    </row>
    <row r="140" spans="1:26" ht="14" hidden="1" outlineLevel="1" x14ac:dyDescent="0.2">
      <c r="A140" s="81"/>
      <c r="B140" s="392"/>
      <c r="C140" s="393" t="s">
        <v>37</v>
      </c>
      <c r="D140" s="409">
        <v>2067</v>
      </c>
      <c r="E140" s="395">
        <v>56</v>
      </c>
      <c r="F140" s="395">
        <v>44</v>
      </c>
      <c r="G140" s="396">
        <f t="shared" si="1"/>
        <v>1.2727272727272727</v>
      </c>
      <c r="H140" s="397">
        <f t="shared" si="2"/>
        <v>36.910714285714285</v>
      </c>
      <c r="I140" s="397">
        <f t="shared" si="3"/>
        <v>29.001275510204081</v>
      </c>
      <c r="J140" s="395">
        <v>156</v>
      </c>
      <c r="K140" s="398">
        <f t="shared" si="4"/>
        <v>0.35897435897435898</v>
      </c>
      <c r="L140" s="414">
        <v>110.86</v>
      </c>
      <c r="M140" s="395">
        <v>134871</v>
      </c>
      <c r="N140" s="395">
        <v>9</v>
      </c>
      <c r="O140" s="414">
        <v>450</v>
      </c>
      <c r="P140" s="399">
        <f t="shared" si="5"/>
        <v>0.24635555555555555</v>
      </c>
      <c r="Q140" s="400">
        <f t="shared" si="6"/>
        <v>4.0591737326357569</v>
      </c>
      <c r="R140" s="399">
        <f t="shared" si="7"/>
        <v>5.363328495403967E-2</v>
      </c>
      <c r="S140" s="398">
        <f t="shared" si="8"/>
        <v>0.21770682148040638</v>
      </c>
      <c r="T140" s="413">
        <f t="shared" si="95"/>
        <v>1617</v>
      </c>
      <c r="U140" s="402">
        <f t="shared" si="10"/>
        <v>12.317777777777778</v>
      </c>
      <c r="V140" s="403"/>
      <c r="W140" s="403"/>
      <c r="X140" s="403"/>
      <c r="Y140" s="404"/>
      <c r="Z140" s="66"/>
    </row>
    <row r="141" spans="1:26" ht="14" hidden="1" outlineLevel="1" x14ac:dyDescent="0.2">
      <c r="A141" s="121" t="str">
        <f t="shared" ref="A141:A146" si="96">IFERROR(IF(B141&gt;0,MONTH(B141)&amp;"-"&amp;YEAR(B141),B141),)</f>
        <v>4-2024</v>
      </c>
      <c r="B141" s="411">
        <v>45409</v>
      </c>
      <c r="C141" s="393" t="s">
        <v>38</v>
      </c>
      <c r="D141" s="414">
        <v>1798.2</v>
      </c>
      <c r="E141" s="395">
        <v>27</v>
      </c>
      <c r="F141" s="395">
        <v>24</v>
      </c>
      <c r="G141" s="396">
        <f t="shared" si="1"/>
        <v>1.125</v>
      </c>
      <c r="H141" s="397">
        <f t="shared" si="2"/>
        <v>66.600000000000009</v>
      </c>
      <c r="I141" s="397">
        <f t="shared" si="3"/>
        <v>59.20000000000001</v>
      </c>
      <c r="J141" s="395">
        <v>342</v>
      </c>
      <c r="K141" s="398">
        <f t="shared" si="4"/>
        <v>7.8947368421052627E-2</v>
      </c>
      <c r="L141" s="414">
        <v>82.08</v>
      </c>
      <c r="M141" s="395">
        <v>15900</v>
      </c>
      <c r="N141" s="395">
        <v>7</v>
      </c>
      <c r="O141" s="414">
        <v>524.45000000000005</v>
      </c>
      <c r="P141" s="399">
        <f t="shared" si="5"/>
        <v>0.15650681666507768</v>
      </c>
      <c r="Q141" s="400">
        <f t="shared" si="6"/>
        <v>6.3894980506822616</v>
      </c>
      <c r="R141" s="399">
        <f t="shared" si="7"/>
        <v>4.5645645645645647E-2</v>
      </c>
      <c r="S141" s="398">
        <f t="shared" si="8"/>
        <v>0.29165276387498612</v>
      </c>
      <c r="T141" s="413">
        <f t="shared" si="95"/>
        <v>1273.75</v>
      </c>
      <c r="U141" s="402">
        <f t="shared" si="10"/>
        <v>11.725714285714286</v>
      </c>
      <c r="V141" s="403"/>
      <c r="W141" s="403"/>
      <c r="X141" s="403"/>
      <c r="Y141" s="404"/>
      <c r="Z141" s="66"/>
    </row>
    <row r="142" spans="1:26" ht="14" collapsed="1" x14ac:dyDescent="0.2">
      <c r="A142" s="81">
        <f t="shared" si="96"/>
        <v>0</v>
      </c>
      <c r="B142" s="95" t="s">
        <v>149</v>
      </c>
      <c r="C142" s="134"/>
      <c r="D142" s="135">
        <f t="shared" ref="D142:F142" si="97">SUM(D135:D141)</f>
        <v>77051.189999999988</v>
      </c>
      <c r="E142" s="136">
        <f t="shared" si="97"/>
        <v>1275</v>
      </c>
      <c r="F142" s="136">
        <f t="shared" si="97"/>
        <v>1166</v>
      </c>
      <c r="G142" s="137">
        <f t="shared" si="1"/>
        <v>1.0934819897084047</v>
      </c>
      <c r="H142" s="138">
        <f t="shared" si="2"/>
        <v>60.432305882352935</v>
      </c>
      <c r="I142" s="138">
        <f t="shared" si="3"/>
        <v>55.265936202998844</v>
      </c>
      <c r="J142" s="136">
        <f>SUM(J135:J141)</f>
        <v>8138</v>
      </c>
      <c r="K142" s="139">
        <f t="shared" si="4"/>
        <v>0.15667240108134678</v>
      </c>
      <c r="L142" s="135">
        <f t="shared" ref="L142:O142" si="98">SUM(L135:L141)</f>
        <v>6519.5899999999992</v>
      </c>
      <c r="M142" s="136">
        <f t="shared" si="98"/>
        <v>912771</v>
      </c>
      <c r="N142" s="136">
        <f t="shared" si="98"/>
        <v>371</v>
      </c>
      <c r="O142" s="135">
        <f t="shared" si="98"/>
        <v>24609.919999999998</v>
      </c>
      <c r="P142" s="258">
        <f t="shared" si="5"/>
        <v>0.26491715535848959</v>
      </c>
      <c r="Q142" s="306">
        <f t="shared" si="6"/>
        <v>3.7747649775522696</v>
      </c>
      <c r="R142" s="258">
        <f t="shared" si="7"/>
        <v>8.461374834055127E-2</v>
      </c>
      <c r="S142" s="139">
        <f t="shared" si="8"/>
        <v>0.31939701385533437</v>
      </c>
      <c r="T142" s="261">
        <f>SUM(T135:T141)</f>
        <v>52441.270000000004</v>
      </c>
      <c r="U142" s="307">
        <f t="shared" si="10"/>
        <v>17.573018867924524</v>
      </c>
      <c r="V142" s="145">
        <f t="shared" ref="V142:W142" si="99">IFERROR((D142-#REF!)/D142,)</f>
        <v>0</v>
      </c>
      <c r="W142" s="145">
        <f t="shared" si="99"/>
        <v>0</v>
      </c>
      <c r="X142" s="301">
        <f>IFERROR((D142-monthly_reporting_2021!D49)/D142, )</f>
        <v>1</v>
      </c>
      <c r="Y142" s="302">
        <f>IFERROR((E142-monthly_reporting_2021!E49)/E142, )</f>
        <v>1</v>
      </c>
      <c r="Z142" s="67"/>
    </row>
    <row r="143" spans="1:26" ht="14" hidden="1" outlineLevel="1" x14ac:dyDescent="0.2">
      <c r="A143" s="121" t="str">
        <f t="shared" si="96"/>
        <v>4-2024</v>
      </c>
      <c r="B143" s="122">
        <v>45410</v>
      </c>
      <c r="C143" s="83" t="s">
        <v>32</v>
      </c>
      <c r="D143" s="391">
        <v>839.4</v>
      </c>
      <c r="E143" s="123">
        <v>12</v>
      </c>
      <c r="F143" s="123">
        <v>10</v>
      </c>
      <c r="G143" s="57">
        <f t="shared" si="1"/>
        <v>1.2</v>
      </c>
      <c r="H143" s="58">
        <f t="shared" si="2"/>
        <v>69.95</v>
      </c>
      <c r="I143" s="58">
        <f t="shared" si="3"/>
        <v>58.291666666666671</v>
      </c>
      <c r="J143" s="123">
        <v>200</v>
      </c>
      <c r="K143" s="59">
        <f t="shared" si="4"/>
        <v>0.06</v>
      </c>
      <c r="L143" s="391">
        <v>224.37</v>
      </c>
      <c r="M143" s="123">
        <v>87647</v>
      </c>
      <c r="N143" s="123">
        <v>1</v>
      </c>
      <c r="O143" s="391">
        <v>69.95</v>
      </c>
      <c r="P143" s="61">
        <f t="shared" si="5"/>
        <v>3.2075768406004288</v>
      </c>
      <c r="Q143" s="62">
        <f t="shared" si="6"/>
        <v>0.31176182199046221</v>
      </c>
      <c r="R143" s="61">
        <f t="shared" si="7"/>
        <v>0.26729807005003575</v>
      </c>
      <c r="S143" s="59">
        <f t="shared" si="8"/>
        <v>8.3333333333333343E-2</v>
      </c>
      <c r="T143" s="63">
        <f t="shared" ref="T143:T149" si="100">D143-O143</f>
        <v>769.44999999999993</v>
      </c>
      <c r="U143" s="64">
        <f t="shared" si="10"/>
        <v>224.37</v>
      </c>
      <c r="V143" s="84"/>
      <c r="W143" s="84"/>
      <c r="X143" s="84"/>
      <c r="Y143" s="85"/>
      <c r="Z143" s="66"/>
    </row>
    <row r="144" spans="1:26" ht="14" hidden="1" outlineLevel="1" x14ac:dyDescent="0.2">
      <c r="A144" s="81">
        <f t="shared" si="96"/>
        <v>0</v>
      </c>
      <c r="B144" s="392"/>
      <c r="C144" s="393" t="s">
        <v>33</v>
      </c>
      <c r="D144" s="394">
        <v>13578.7</v>
      </c>
      <c r="E144" s="395">
        <v>199</v>
      </c>
      <c r="F144" s="395">
        <v>189</v>
      </c>
      <c r="G144" s="396">
        <f t="shared" si="1"/>
        <v>1.052910052910053</v>
      </c>
      <c r="H144" s="397">
        <f t="shared" si="2"/>
        <v>68.234673366834173</v>
      </c>
      <c r="I144" s="397">
        <f t="shared" si="3"/>
        <v>64.805795308199279</v>
      </c>
      <c r="J144" s="395">
        <v>1835</v>
      </c>
      <c r="K144" s="398">
        <f t="shared" si="4"/>
        <v>0.10844686648501363</v>
      </c>
      <c r="L144" s="394">
        <v>1522.86</v>
      </c>
      <c r="M144" s="395">
        <v>163282</v>
      </c>
      <c r="N144" s="395">
        <v>75</v>
      </c>
      <c r="O144" s="394">
        <v>5435.65</v>
      </c>
      <c r="P144" s="399">
        <f t="shared" si="5"/>
        <v>0.28016152622041524</v>
      </c>
      <c r="Q144" s="400">
        <f t="shared" si="6"/>
        <v>3.5693694758546419</v>
      </c>
      <c r="R144" s="399">
        <f t="shared" si="7"/>
        <v>0.11215064770559773</v>
      </c>
      <c r="S144" s="398">
        <f t="shared" si="8"/>
        <v>0.40030709861768793</v>
      </c>
      <c r="T144" s="401">
        <f t="shared" si="100"/>
        <v>8143.0500000000011</v>
      </c>
      <c r="U144" s="402">
        <f t="shared" si="10"/>
        <v>20.3048</v>
      </c>
      <c r="V144" s="403"/>
      <c r="W144" s="403"/>
      <c r="X144" s="403"/>
      <c r="Y144" s="404"/>
      <c r="Z144" s="66"/>
    </row>
    <row r="145" spans="1:26" ht="14" hidden="1" outlineLevel="1" x14ac:dyDescent="0.2">
      <c r="A145" s="81">
        <f t="shared" si="96"/>
        <v>0</v>
      </c>
      <c r="B145" s="392"/>
      <c r="C145" s="393" t="s">
        <v>34</v>
      </c>
      <c r="D145" s="405">
        <v>9066.4500000000007</v>
      </c>
      <c r="E145" s="395">
        <v>171</v>
      </c>
      <c r="F145" s="395">
        <v>159</v>
      </c>
      <c r="G145" s="396">
        <f t="shared" si="1"/>
        <v>1.0754716981132075</v>
      </c>
      <c r="H145" s="397">
        <f t="shared" si="2"/>
        <v>53.020175438596496</v>
      </c>
      <c r="I145" s="397">
        <f t="shared" si="3"/>
        <v>49.299461372730079</v>
      </c>
      <c r="J145" s="395">
        <v>1842</v>
      </c>
      <c r="K145" s="398">
        <f t="shared" si="4"/>
        <v>9.2833876221498371E-2</v>
      </c>
      <c r="L145" s="405">
        <v>793.86</v>
      </c>
      <c r="M145" s="395">
        <v>40219</v>
      </c>
      <c r="N145" s="395">
        <v>47</v>
      </c>
      <c r="O145" s="405">
        <v>1942.65</v>
      </c>
      <c r="P145" s="399">
        <f t="shared" si="5"/>
        <v>0.40864798085089954</v>
      </c>
      <c r="Q145" s="400">
        <f t="shared" si="6"/>
        <v>2.447093946035825</v>
      </c>
      <c r="R145" s="399">
        <f t="shared" si="7"/>
        <v>8.7560180666082094E-2</v>
      </c>
      <c r="S145" s="398">
        <f t="shared" si="8"/>
        <v>0.21426798802177258</v>
      </c>
      <c r="T145" s="406">
        <f t="shared" si="100"/>
        <v>7123.8000000000011</v>
      </c>
      <c r="U145" s="402">
        <f t="shared" si="10"/>
        <v>16.890638297872339</v>
      </c>
      <c r="V145" s="403"/>
      <c r="W145" s="403"/>
      <c r="X145" s="403"/>
      <c r="Y145" s="404"/>
      <c r="Z145" s="66"/>
    </row>
    <row r="146" spans="1:26" ht="14" hidden="1" outlineLevel="1" x14ac:dyDescent="0.2">
      <c r="A146" s="81">
        <f t="shared" si="96"/>
        <v>0</v>
      </c>
      <c r="B146" s="392"/>
      <c r="C146" s="393" t="s">
        <v>35</v>
      </c>
      <c r="D146" s="407">
        <v>12647.01</v>
      </c>
      <c r="E146" s="395">
        <v>180</v>
      </c>
      <c r="F146" s="395">
        <v>168</v>
      </c>
      <c r="G146" s="396">
        <f t="shared" si="1"/>
        <v>1.0714285714285714</v>
      </c>
      <c r="H146" s="397">
        <f t="shared" si="2"/>
        <v>70.261166666666668</v>
      </c>
      <c r="I146" s="397">
        <f t="shared" si="3"/>
        <v>65.577088888888895</v>
      </c>
      <c r="J146" s="395">
        <v>1165</v>
      </c>
      <c r="K146" s="398">
        <f t="shared" si="4"/>
        <v>0.15450643776824036</v>
      </c>
      <c r="L146" s="407">
        <v>1205.52</v>
      </c>
      <c r="M146" s="395">
        <v>264627</v>
      </c>
      <c r="N146" s="395">
        <v>47</v>
      </c>
      <c r="O146" s="407">
        <v>3419.3</v>
      </c>
      <c r="P146" s="399">
        <f t="shared" si="5"/>
        <v>0.35256339016757815</v>
      </c>
      <c r="Q146" s="400">
        <f t="shared" si="6"/>
        <v>2.8363693675758181</v>
      </c>
      <c r="R146" s="399">
        <f t="shared" si="7"/>
        <v>9.5320554028185317E-2</v>
      </c>
      <c r="S146" s="398">
        <f t="shared" si="8"/>
        <v>0.27036429954590058</v>
      </c>
      <c r="T146" s="408">
        <f t="shared" si="100"/>
        <v>9227.7099999999991</v>
      </c>
      <c r="U146" s="402">
        <f t="shared" si="10"/>
        <v>25.64936170212766</v>
      </c>
      <c r="V146" s="403"/>
      <c r="W146" s="403"/>
      <c r="X146" s="403"/>
      <c r="Y146" s="404"/>
      <c r="Z146" s="66"/>
    </row>
    <row r="147" spans="1:26" ht="14" hidden="1" outlineLevel="1" x14ac:dyDescent="0.2">
      <c r="A147" s="81"/>
      <c r="B147" s="392"/>
      <c r="C147" s="393" t="s">
        <v>36</v>
      </c>
      <c r="D147" s="409">
        <v>31724</v>
      </c>
      <c r="E147" s="395">
        <v>549</v>
      </c>
      <c r="F147" s="395">
        <v>494</v>
      </c>
      <c r="G147" s="396">
        <f t="shared" si="1"/>
        <v>1.1113360323886641</v>
      </c>
      <c r="H147" s="397">
        <f t="shared" si="2"/>
        <v>57.785063752276869</v>
      </c>
      <c r="I147" s="397">
        <f t="shared" si="3"/>
        <v>51.996031864525996</v>
      </c>
      <c r="J147" s="395">
        <v>1799</v>
      </c>
      <c r="K147" s="398">
        <f t="shared" si="4"/>
        <v>0.30516953863257368</v>
      </c>
      <c r="L147" s="409">
        <v>2205.83</v>
      </c>
      <c r="M147" s="395">
        <v>260222</v>
      </c>
      <c r="N147" s="395">
        <v>133</v>
      </c>
      <c r="O147" s="409">
        <v>8474</v>
      </c>
      <c r="P147" s="399">
        <f t="shared" si="5"/>
        <v>0.26030564078357327</v>
      </c>
      <c r="Q147" s="400">
        <f t="shared" si="6"/>
        <v>3.8416378415381058</v>
      </c>
      <c r="R147" s="399">
        <f t="shared" si="7"/>
        <v>6.9531900138696257E-2</v>
      </c>
      <c r="S147" s="398">
        <f t="shared" si="8"/>
        <v>0.26711637876686423</v>
      </c>
      <c r="T147" s="410">
        <f t="shared" si="100"/>
        <v>23250</v>
      </c>
      <c r="U147" s="402">
        <f t="shared" si="10"/>
        <v>16.58518796992481</v>
      </c>
      <c r="V147" s="403"/>
      <c r="W147" s="403"/>
      <c r="X147" s="403"/>
      <c r="Y147" s="404"/>
      <c r="Z147" s="66"/>
    </row>
    <row r="148" spans="1:26" ht="14" hidden="1" outlineLevel="1" x14ac:dyDescent="0.2">
      <c r="A148" s="81"/>
      <c r="B148" s="392"/>
      <c r="C148" s="393" t="s">
        <v>37</v>
      </c>
      <c r="D148" s="409">
        <v>1995</v>
      </c>
      <c r="E148" s="395">
        <v>54</v>
      </c>
      <c r="F148" s="395">
        <v>44</v>
      </c>
      <c r="G148" s="396">
        <f t="shared" si="1"/>
        <v>1.2272727272727273</v>
      </c>
      <c r="H148" s="397">
        <f t="shared" si="2"/>
        <v>36.944444444444443</v>
      </c>
      <c r="I148" s="397">
        <f t="shared" si="3"/>
        <v>30.102880658436213</v>
      </c>
      <c r="J148" s="395">
        <v>182</v>
      </c>
      <c r="K148" s="398">
        <f t="shared" si="4"/>
        <v>0.2967032967032967</v>
      </c>
      <c r="L148" s="414">
        <v>149.12</v>
      </c>
      <c r="M148" s="395">
        <v>156385</v>
      </c>
      <c r="N148" s="395">
        <v>9</v>
      </c>
      <c r="O148" s="414">
        <v>486</v>
      </c>
      <c r="P148" s="399">
        <f t="shared" si="5"/>
        <v>0.30683127572016461</v>
      </c>
      <c r="Q148" s="400">
        <f t="shared" si="6"/>
        <v>3.2591201716738198</v>
      </c>
      <c r="R148" s="399">
        <f t="shared" si="7"/>
        <v>7.4746867167919798E-2</v>
      </c>
      <c r="S148" s="398">
        <f t="shared" si="8"/>
        <v>0.24360902255639097</v>
      </c>
      <c r="T148" s="413">
        <f t="shared" si="100"/>
        <v>1509</v>
      </c>
      <c r="U148" s="402">
        <f t="shared" si="10"/>
        <v>16.568888888888889</v>
      </c>
      <c r="V148" s="403"/>
      <c r="W148" s="403"/>
      <c r="X148" s="403"/>
      <c r="Y148" s="404"/>
      <c r="Z148" s="66"/>
    </row>
    <row r="149" spans="1:26" ht="14" hidden="1" outlineLevel="1" x14ac:dyDescent="0.2">
      <c r="A149" s="121" t="str">
        <f t="shared" ref="A149:A154" si="101">IFERROR(IF(B149&gt;0,MONTH(B149)&amp;"-"&amp;YEAR(B149),B149),)</f>
        <v>5-2024</v>
      </c>
      <c r="B149" s="411">
        <v>45416</v>
      </c>
      <c r="C149" s="393" t="s">
        <v>38</v>
      </c>
      <c r="D149" s="414">
        <v>1633.35</v>
      </c>
      <c r="E149" s="395">
        <v>25</v>
      </c>
      <c r="F149" s="395">
        <v>23</v>
      </c>
      <c r="G149" s="396">
        <f t="shared" si="1"/>
        <v>1.0869565217391304</v>
      </c>
      <c r="H149" s="397">
        <f t="shared" si="2"/>
        <v>65.334000000000003</v>
      </c>
      <c r="I149" s="397">
        <f t="shared" si="3"/>
        <v>60.107280000000003</v>
      </c>
      <c r="J149" s="395">
        <v>366</v>
      </c>
      <c r="K149" s="398">
        <f t="shared" si="4"/>
        <v>6.8306010928961755E-2</v>
      </c>
      <c r="L149" s="414">
        <v>61.4</v>
      </c>
      <c r="M149" s="395">
        <v>11560</v>
      </c>
      <c r="N149" s="395">
        <v>7</v>
      </c>
      <c r="O149" s="414">
        <v>524.45000000000005</v>
      </c>
      <c r="P149" s="399">
        <f t="shared" si="5"/>
        <v>0.11707503098484125</v>
      </c>
      <c r="Q149" s="400">
        <f t="shared" si="6"/>
        <v>8.5415309446254088</v>
      </c>
      <c r="R149" s="399">
        <f t="shared" si="7"/>
        <v>3.7591453148437259E-2</v>
      </c>
      <c r="S149" s="398">
        <f t="shared" si="8"/>
        <v>0.32108856032081312</v>
      </c>
      <c r="T149" s="413">
        <f t="shared" si="100"/>
        <v>1108.8999999999999</v>
      </c>
      <c r="U149" s="402">
        <f t="shared" si="10"/>
        <v>8.7714285714285705</v>
      </c>
      <c r="V149" s="403"/>
      <c r="W149" s="403"/>
      <c r="X149" s="403"/>
      <c r="Y149" s="404"/>
      <c r="Z149" s="66"/>
    </row>
    <row r="150" spans="1:26" ht="14" collapsed="1" x14ac:dyDescent="0.2">
      <c r="A150" s="81">
        <f t="shared" si="101"/>
        <v>0</v>
      </c>
      <c r="B150" s="95" t="s">
        <v>150</v>
      </c>
      <c r="C150" s="134"/>
      <c r="D150" s="135">
        <f t="shared" ref="D150:F150" si="102">SUM(D143:D149)</f>
        <v>71483.91</v>
      </c>
      <c r="E150" s="136">
        <f t="shared" si="102"/>
        <v>1190</v>
      </c>
      <c r="F150" s="136">
        <f t="shared" si="102"/>
        <v>1087</v>
      </c>
      <c r="G150" s="137">
        <f t="shared" si="1"/>
        <v>1.0947562097516099</v>
      </c>
      <c r="H150" s="138">
        <f t="shared" si="2"/>
        <v>60.070512605042019</v>
      </c>
      <c r="I150" s="138">
        <f t="shared" si="3"/>
        <v>54.871132102252666</v>
      </c>
      <c r="J150" s="136">
        <f>SUM(J143:J149)</f>
        <v>7389</v>
      </c>
      <c r="K150" s="139">
        <f t="shared" si="4"/>
        <v>0.16105020977128162</v>
      </c>
      <c r="L150" s="135">
        <f t="shared" ref="L150:O150" si="103">SUM(L143:L149)</f>
        <v>6162.96</v>
      </c>
      <c r="M150" s="136">
        <f t="shared" si="103"/>
        <v>983942</v>
      </c>
      <c r="N150" s="136">
        <f t="shared" si="103"/>
        <v>319</v>
      </c>
      <c r="O150" s="135">
        <f t="shared" si="103"/>
        <v>20352</v>
      </c>
      <c r="P150" s="258">
        <f t="shared" si="5"/>
        <v>0.3028183962264151</v>
      </c>
      <c r="Q150" s="306">
        <f t="shared" si="6"/>
        <v>3.3023092799563845</v>
      </c>
      <c r="R150" s="258">
        <f t="shared" si="7"/>
        <v>8.6214646065107509E-2</v>
      </c>
      <c r="S150" s="139">
        <f t="shared" si="8"/>
        <v>0.28470742576895974</v>
      </c>
      <c r="T150" s="261">
        <f>SUM(T143:T149)</f>
        <v>51131.91</v>
      </c>
      <c r="U150" s="307">
        <f t="shared" si="10"/>
        <v>19.319623824451412</v>
      </c>
      <c r="V150" s="145">
        <f t="shared" ref="V150:W150" si="104">IFERROR((D150-#REF!)/D150,)</f>
        <v>0</v>
      </c>
      <c r="W150" s="145">
        <f t="shared" si="104"/>
        <v>0</v>
      </c>
      <c r="X150" s="301">
        <f>IFERROR((D150-monthly_reporting_2021!D49)/D150, )</f>
        <v>1</v>
      </c>
      <c r="Y150" s="302">
        <f>IFERROR((E150-monthly_reporting_2021!E49)/E150, )</f>
        <v>1</v>
      </c>
      <c r="Z150" s="67"/>
    </row>
    <row r="151" spans="1:26" ht="14" hidden="1" outlineLevel="1" x14ac:dyDescent="0.2">
      <c r="A151" s="121" t="str">
        <f t="shared" si="101"/>
        <v>5-2024</v>
      </c>
      <c r="B151" s="122">
        <v>45417</v>
      </c>
      <c r="C151" s="83" t="s">
        <v>32</v>
      </c>
      <c r="D151" s="391">
        <v>699.5</v>
      </c>
      <c r="E151" s="123">
        <v>10</v>
      </c>
      <c r="F151" s="123">
        <v>8</v>
      </c>
      <c r="G151" s="57">
        <f t="shared" si="1"/>
        <v>1.25</v>
      </c>
      <c r="H151" s="58">
        <f t="shared" si="2"/>
        <v>69.95</v>
      </c>
      <c r="I151" s="58">
        <f t="shared" si="3"/>
        <v>55.96</v>
      </c>
      <c r="J151" s="123">
        <v>161</v>
      </c>
      <c r="K151" s="59">
        <f t="shared" si="4"/>
        <v>6.2111801242236024E-2</v>
      </c>
      <c r="L151" s="391">
        <v>209.54</v>
      </c>
      <c r="M151" s="123">
        <v>73192</v>
      </c>
      <c r="N151" s="123">
        <v>0</v>
      </c>
      <c r="O151" s="391">
        <v>0</v>
      </c>
      <c r="P151" s="61" t="e">
        <f t="shared" si="5"/>
        <v>#DIV/0!</v>
      </c>
      <c r="Q151" s="62">
        <f t="shared" si="6"/>
        <v>0</v>
      </c>
      <c r="R151" s="61">
        <f t="shared" si="7"/>
        <v>0.2995568263045032</v>
      </c>
      <c r="S151" s="59">
        <f t="shared" si="8"/>
        <v>0</v>
      </c>
      <c r="T151" s="63">
        <f t="shared" ref="T151:T157" si="105">D151-O151</f>
        <v>699.5</v>
      </c>
      <c r="U151" s="64" t="e">
        <f t="shared" si="10"/>
        <v>#DIV/0!</v>
      </c>
      <c r="V151" s="84"/>
      <c r="W151" s="84"/>
      <c r="X151" s="84"/>
      <c r="Y151" s="85"/>
      <c r="Z151" s="66"/>
    </row>
    <row r="152" spans="1:26" ht="14" hidden="1" outlineLevel="1" x14ac:dyDescent="0.2">
      <c r="A152" s="81">
        <f t="shared" si="101"/>
        <v>0</v>
      </c>
      <c r="B152" s="392"/>
      <c r="C152" s="393" t="s">
        <v>33</v>
      </c>
      <c r="D152" s="394">
        <v>16007.2</v>
      </c>
      <c r="E152" s="395">
        <v>236</v>
      </c>
      <c r="F152" s="395">
        <v>225</v>
      </c>
      <c r="G152" s="396">
        <f t="shared" si="1"/>
        <v>1.048888888888889</v>
      </c>
      <c r="H152" s="397">
        <f t="shared" si="2"/>
        <v>67.827118644067795</v>
      </c>
      <c r="I152" s="397">
        <f t="shared" si="3"/>
        <v>64.665685147945979</v>
      </c>
      <c r="J152" s="395">
        <v>2303</v>
      </c>
      <c r="K152" s="398">
        <f t="shared" si="4"/>
        <v>0.10247503256621798</v>
      </c>
      <c r="L152" s="394">
        <v>1130.6400000000001</v>
      </c>
      <c r="M152" s="395">
        <v>109548</v>
      </c>
      <c r="N152" s="395">
        <v>49</v>
      </c>
      <c r="O152" s="394">
        <v>3457.3</v>
      </c>
      <c r="P152" s="399">
        <f t="shared" si="5"/>
        <v>0.32702976310994131</v>
      </c>
      <c r="Q152" s="400">
        <f t="shared" si="6"/>
        <v>3.0578256562654778</v>
      </c>
      <c r="R152" s="399">
        <f t="shared" si="7"/>
        <v>7.0633215053226048E-2</v>
      </c>
      <c r="S152" s="398">
        <f t="shared" si="8"/>
        <v>0.21598405717427158</v>
      </c>
      <c r="T152" s="401">
        <f t="shared" si="105"/>
        <v>12549.900000000001</v>
      </c>
      <c r="U152" s="402">
        <f t="shared" si="10"/>
        <v>23.074285714285715</v>
      </c>
      <c r="V152" s="403"/>
      <c r="W152" s="403"/>
      <c r="X152" s="403"/>
      <c r="Y152" s="404"/>
      <c r="Z152" s="66"/>
    </row>
    <row r="153" spans="1:26" ht="14" hidden="1" outlineLevel="1" x14ac:dyDescent="0.2">
      <c r="A153" s="81">
        <f t="shared" si="101"/>
        <v>0</v>
      </c>
      <c r="B153" s="392"/>
      <c r="C153" s="393" t="s">
        <v>34</v>
      </c>
      <c r="D153" s="405">
        <v>7897.9</v>
      </c>
      <c r="E153" s="395">
        <v>142</v>
      </c>
      <c r="F153" s="395">
        <v>139</v>
      </c>
      <c r="G153" s="396">
        <f t="shared" si="1"/>
        <v>1.0215827338129497</v>
      </c>
      <c r="H153" s="397">
        <f t="shared" si="2"/>
        <v>55.619014084507043</v>
      </c>
      <c r="I153" s="397">
        <f t="shared" si="3"/>
        <v>54.44396449117238</v>
      </c>
      <c r="J153" s="395">
        <v>1467</v>
      </c>
      <c r="K153" s="398">
        <f t="shared" si="4"/>
        <v>9.679618268575324E-2</v>
      </c>
      <c r="L153" s="405">
        <v>599.57000000000005</v>
      </c>
      <c r="M153" s="395">
        <v>34821</v>
      </c>
      <c r="N153" s="395">
        <v>33</v>
      </c>
      <c r="O153" s="405">
        <v>1668.35</v>
      </c>
      <c r="P153" s="399">
        <f t="shared" si="5"/>
        <v>0.35937902718254566</v>
      </c>
      <c r="Q153" s="400">
        <f t="shared" si="6"/>
        <v>2.7825775138849504</v>
      </c>
      <c r="R153" s="399">
        <f t="shared" si="7"/>
        <v>7.5915116676584932E-2</v>
      </c>
      <c r="S153" s="398">
        <f t="shared" si="8"/>
        <v>0.21123969662821762</v>
      </c>
      <c r="T153" s="406">
        <f t="shared" si="105"/>
        <v>6229.5499999999993</v>
      </c>
      <c r="U153" s="402">
        <f t="shared" si="10"/>
        <v>18.168787878787882</v>
      </c>
      <c r="V153" s="403"/>
      <c r="W153" s="403"/>
      <c r="X153" s="403"/>
      <c r="Y153" s="404"/>
      <c r="Z153" s="66"/>
    </row>
    <row r="154" spans="1:26" ht="14" hidden="1" outlineLevel="1" x14ac:dyDescent="0.2">
      <c r="A154" s="81">
        <f t="shared" si="101"/>
        <v>0</v>
      </c>
      <c r="B154" s="392"/>
      <c r="C154" s="393" t="s">
        <v>35</v>
      </c>
      <c r="D154" s="407">
        <v>11747.82</v>
      </c>
      <c r="E154" s="395">
        <v>159</v>
      </c>
      <c r="F154" s="395">
        <v>148</v>
      </c>
      <c r="G154" s="396">
        <f t="shared" si="1"/>
        <v>1.0743243243243243</v>
      </c>
      <c r="H154" s="397">
        <f t="shared" si="2"/>
        <v>73.885660377358491</v>
      </c>
      <c r="I154" s="397">
        <f t="shared" si="3"/>
        <v>68.774073810371419</v>
      </c>
      <c r="J154" s="395">
        <v>1054</v>
      </c>
      <c r="K154" s="398">
        <f t="shared" si="4"/>
        <v>0.150853889943074</v>
      </c>
      <c r="L154" s="407">
        <v>1260.33</v>
      </c>
      <c r="M154" s="395">
        <v>261203</v>
      </c>
      <c r="N154" s="395">
        <v>40</v>
      </c>
      <c r="O154" s="407">
        <v>3139.6</v>
      </c>
      <c r="P154" s="399">
        <f t="shared" si="5"/>
        <v>0.4014301184864314</v>
      </c>
      <c r="Q154" s="400">
        <f t="shared" si="6"/>
        <v>2.4910936024691948</v>
      </c>
      <c r="R154" s="399">
        <f t="shared" si="7"/>
        <v>0.10728203190038663</v>
      </c>
      <c r="S154" s="398">
        <f t="shared" si="8"/>
        <v>0.26724958332694915</v>
      </c>
      <c r="T154" s="408">
        <f t="shared" si="105"/>
        <v>8608.2199999999993</v>
      </c>
      <c r="U154" s="402">
        <f t="shared" si="10"/>
        <v>31.508249999999997</v>
      </c>
      <c r="V154" s="403"/>
      <c r="W154" s="403"/>
      <c r="X154" s="403"/>
      <c r="Y154" s="404"/>
      <c r="Z154" s="66"/>
    </row>
    <row r="155" spans="1:26" ht="14" hidden="1" outlineLevel="1" x14ac:dyDescent="0.2">
      <c r="A155" s="81"/>
      <c r="B155" s="392"/>
      <c r="C155" s="393" t="s">
        <v>36</v>
      </c>
      <c r="D155" s="409">
        <v>34042</v>
      </c>
      <c r="E155" s="395">
        <v>586</v>
      </c>
      <c r="F155" s="395">
        <v>517</v>
      </c>
      <c r="G155" s="396">
        <f t="shared" si="1"/>
        <v>1.1334622823984526</v>
      </c>
      <c r="H155" s="397">
        <f t="shared" si="2"/>
        <v>58.092150170648466</v>
      </c>
      <c r="I155" s="397">
        <f t="shared" si="3"/>
        <v>51.251948188097707</v>
      </c>
      <c r="J155" s="395">
        <v>1839</v>
      </c>
      <c r="K155" s="398">
        <f t="shared" si="4"/>
        <v>0.31865144100054377</v>
      </c>
      <c r="L155" s="409">
        <v>2559.35</v>
      </c>
      <c r="M155" s="395">
        <v>219486</v>
      </c>
      <c r="N155" s="395">
        <v>151</v>
      </c>
      <c r="O155" s="409">
        <v>10373.85</v>
      </c>
      <c r="P155" s="399">
        <f t="shared" si="5"/>
        <v>0.24671168370469979</v>
      </c>
      <c r="Q155" s="400">
        <f t="shared" si="6"/>
        <v>4.0533143180885771</v>
      </c>
      <c r="R155" s="399">
        <f t="shared" si="7"/>
        <v>7.5182127959579334E-2</v>
      </c>
      <c r="S155" s="398">
        <f t="shared" si="8"/>
        <v>0.3047367957229305</v>
      </c>
      <c r="T155" s="410">
        <f t="shared" si="105"/>
        <v>23668.15</v>
      </c>
      <c r="U155" s="402">
        <f t="shared" si="10"/>
        <v>16.949337748344369</v>
      </c>
      <c r="V155" s="403"/>
      <c r="W155" s="403"/>
      <c r="X155" s="403"/>
      <c r="Y155" s="404"/>
      <c r="Z155" s="66"/>
    </row>
    <row r="156" spans="1:26" ht="14" hidden="1" outlineLevel="1" x14ac:dyDescent="0.2">
      <c r="A156" s="81"/>
      <c r="B156" s="392"/>
      <c r="C156" s="393" t="s">
        <v>37</v>
      </c>
      <c r="D156" s="409">
        <v>1887</v>
      </c>
      <c r="E156" s="395">
        <v>51</v>
      </c>
      <c r="F156" s="395">
        <v>44</v>
      </c>
      <c r="G156" s="396">
        <f t="shared" si="1"/>
        <v>1.1590909090909092</v>
      </c>
      <c r="H156" s="397">
        <f t="shared" si="2"/>
        <v>37</v>
      </c>
      <c r="I156" s="397">
        <f t="shared" si="3"/>
        <v>31.921568627450977</v>
      </c>
      <c r="J156" s="395">
        <v>131</v>
      </c>
      <c r="K156" s="398">
        <f t="shared" si="4"/>
        <v>0.38931297709923662</v>
      </c>
      <c r="L156" s="414">
        <v>80.69</v>
      </c>
      <c r="M156" s="395">
        <v>128116</v>
      </c>
      <c r="N156" s="395">
        <v>3</v>
      </c>
      <c r="O156" s="414">
        <v>144</v>
      </c>
      <c r="P156" s="399">
        <f t="shared" si="5"/>
        <v>0.56034722222222222</v>
      </c>
      <c r="Q156" s="400">
        <f t="shared" si="6"/>
        <v>1.7846077580865038</v>
      </c>
      <c r="R156" s="399">
        <f t="shared" si="7"/>
        <v>4.2760996290408054E-2</v>
      </c>
      <c r="S156" s="398">
        <f t="shared" si="8"/>
        <v>7.6311605723370424E-2</v>
      </c>
      <c r="T156" s="413">
        <f t="shared" si="105"/>
        <v>1743</v>
      </c>
      <c r="U156" s="402">
        <f t="shared" si="10"/>
        <v>26.896666666666665</v>
      </c>
      <c r="V156" s="403"/>
      <c r="W156" s="403"/>
      <c r="X156" s="403"/>
      <c r="Y156" s="404"/>
      <c r="Z156" s="66"/>
    </row>
    <row r="157" spans="1:26" ht="14" hidden="1" outlineLevel="1" x14ac:dyDescent="0.2">
      <c r="A157" s="121" t="str">
        <f t="shared" ref="A157:A162" si="106">IFERROR(IF(B157&gt;0,MONTH(B157)&amp;"-"&amp;YEAR(B157),B157),)</f>
        <v>5-2024</v>
      </c>
      <c r="B157" s="411">
        <v>45423</v>
      </c>
      <c r="C157" s="393" t="s">
        <v>38</v>
      </c>
      <c r="D157" s="414">
        <v>1938.2</v>
      </c>
      <c r="E157" s="395">
        <v>34</v>
      </c>
      <c r="F157" s="395">
        <v>30</v>
      </c>
      <c r="G157" s="396">
        <f t="shared" si="1"/>
        <v>1.1333333333333333</v>
      </c>
      <c r="H157" s="397">
        <f t="shared" si="2"/>
        <v>57.005882352941178</v>
      </c>
      <c r="I157" s="397">
        <f t="shared" si="3"/>
        <v>50.299307958477513</v>
      </c>
      <c r="J157" s="395">
        <v>287</v>
      </c>
      <c r="K157" s="398">
        <f t="shared" si="4"/>
        <v>0.11846689895470383</v>
      </c>
      <c r="L157" s="414">
        <v>49.04</v>
      </c>
      <c r="M157" s="395">
        <v>9589</v>
      </c>
      <c r="N157" s="395">
        <v>4</v>
      </c>
      <c r="O157" s="414">
        <v>219.8</v>
      </c>
      <c r="P157" s="399">
        <f t="shared" si="5"/>
        <v>0.22311191992720653</v>
      </c>
      <c r="Q157" s="400">
        <f t="shared" si="6"/>
        <v>4.4820554649265905</v>
      </c>
      <c r="R157" s="399">
        <f t="shared" si="7"/>
        <v>2.5301826436900217E-2</v>
      </c>
      <c r="S157" s="398">
        <f t="shared" si="8"/>
        <v>0.11340418945413271</v>
      </c>
      <c r="T157" s="413">
        <f t="shared" si="105"/>
        <v>1718.4</v>
      </c>
      <c r="U157" s="402">
        <f t="shared" si="10"/>
        <v>12.26</v>
      </c>
      <c r="V157" s="403"/>
      <c r="W157" s="403"/>
      <c r="X157" s="403"/>
      <c r="Y157" s="404"/>
      <c r="Z157" s="66"/>
    </row>
    <row r="158" spans="1:26" ht="14" collapsed="1" x14ac:dyDescent="0.2">
      <c r="A158" s="81">
        <f t="shared" si="106"/>
        <v>0</v>
      </c>
      <c r="B158" s="95" t="s">
        <v>151</v>
      </c>
      <c r="C158" s="134"/>
      <c r="D158" s="135">
        <f t="shared" ref="D158:F158" si="107">SUM(D151:D157)</f>
        <v>74219.62</v>
      </c>
      <c r="E158" s="136">
        <f t="shared" si="107"/>
        <v>1218</v>
      </c>
      <c r="F158" s="136">
        <f t="shared" si="107"/>
        <v>1111</v>
      </c>
      <c r="G158" s="137">
        <f t="shared" si="1"/>
        <v>1.0963096309630964</v>
      </c>
      <c r="H158" s="138">
        <f t="shared" si="2"/>
        <v>60.935648604269289</v>
      </c>
      <c r="I158" s="138">
        <f t="shared" si="3"/>
        <v>55.582516912432823</v>
      </c>
      <c r="J158" s="136">
        <f>SUM(J151:J157)</f>
        <v>7242</v>
      </c>
      <c r="K158" s="139">
        <f t="shared" si="4"/>
        <v>0.16818558409279205</v>
      </c>
      <c r="L158" s="135">
        <f t="shared" ref="L158:O158" si="108">SUM(L151:L157)</f>
        <v>5889.16</v>
      </c>
      <c r="M158" s="136">
        <f t="shared" si="108"/>
        <v>835955</v>
      </c>
      <c r="N158" s="136">
        <f t="shared" si="108"/>
        <v>280</v>
      </c>
      <c r="O158" s="135">
        <f t="shared" si="108"/>
        <v>19002.899999999998</v>
      </c>
      <c r="P158" s="258">
        <f t="shared" si="5"/>
        <v>0.30990848765188472</v>
      </c>
      <c r="Q158" s="306">
        <f t="shared" si="6"/>
        <v>3.2267589944915742</v>
      </c>
      <c r="R158" s="258">
        <f t="shared" si="7"/>
        <v>7.9347751982562026E-2</v>
      </c>
      <c r="S158" s="139">
        <f t="shared" si="8"/>
        <v>0.25603607240241866</v>
      </c>
      <c r="T158" s="261">
        <f>SUM(T151:T157)</f>
        <v>55216.72</v>
      </c>
      <c r="U158" s="307">
        <f t="shared" si="10"/>
        <v>21.032714285714285</v>
      </c>
      <c r="V158" s="145">
        <f t="shared" ref="V158:W158" si="109">IFERROR((D158-#REF!)/D158,)</f>
        <v>0</v>
      </c>
      <c r="W158" s="145">
        <f t="shared" si="109"/>
        <v>0</v>
      </c>
      <c r="X158" s="301">
        <f>IFERROR((D158-monthly_reporting_2021!D49)/D158, )</f>
        <v>1</v>
      </c>
      <c r="Y158" s="302">
        <f>IFERROR((E158-monthly_reporting_2021!E49)/E158, )</f>
        <v>1</v>
      </c>
      <c r="Z158" s="67"/>
    </row>
    <row r="159" spans="1:26" ht="14" hidden="1" outlineLevel="1" x14ac:dyDescent="0.2">
      <c r="A159" s="121" t="str">
        <f t="shared" si="106"/>
        <v>5-2024</v>
      </c>
      <c r="B159" s="122">
        <v>45424</v>
      </c>
      <c r="C159" s="83" t="s">
        <v>32</v>
      </c>
      <c r="D159" s="391">
        <v>699.5</v>
      </c>
      <c r="E159" s="123">
        <v>10</v>
      </c>
      <c r="F159" s="123">
        <v>9</v>
      </c>
      <c r="G159" s="57">
        <f t="shared" si="1"/>
        <v>1.1111111111111112</v>
      </c>
      <c r="H159" s="58">
        <f t="shared" si="2"/>
        <v>69.95</v>
      </c>
      <c r="I159" s="58">
        <f t="shared" si="3"/>
        <v>62.954999999999998</v>
      </c>
      <c r="J159" s="123">
        <v>174</v>
      </c>
      <c r="K159" s="59">
        <f t="shared" si="4"/>
        <v>5.7471264367816091E-2</v>
      </c>
      <c r="L159" s="391">
        <v>189.78</v>
      </c>
      <c r="M159" s="123">
        <v>69071</v>
      </c>
      <c r="N159" s="123">
        <v>0</v>
      </c>
      <c r="O159" s="391">
        <v>0</v>
      </c>
      <c r="P159" s="61" t="e">
        <f t="shared" si="5"/>
        <v>#DIV/0!</v>
      </c>
      <c r="Q159" s="62">
        <f t="shared" si="6"/>
        <v>0</v>
      </c>
      <c r="R159" s="61">
        <f t="shared" si="7"/>
        <v>0.2713080771979986</v>
      </c>
      <c r="S159" s="59">
        <f t="shared" si="8"/>
        <v>0</v>
      </c>
      <c r="T159" s="63">
        <f t="shared" ref="T159:T165" si="110">D159-O159</f>
        <v>699.5</v>
      </c>
      <c r="U159" s="64" t="e">
        <f t="shared" si="10"/>
        <v>#DIV/0!</v>
      </c>
      <c r="V159" s="84"/>
      <c r="W159" s="84"/>
      <c r="X159" s="84"/>
      <c r="Y159" s="85"/>
      <c r="Z159" s="66"/>
    </row>
    <row r="160" spans="1:26" ht="14" hidden="1" outlineLevel="1" x14ac:dyDescent="0.2">
      <c r="A160" s="81">
        <f t="shared" si="106"/>
        <v>0</v>
      </c>
      <c r="B160" s="392"/>
      <c r="C160" s="393" t="s">
        <v>33</v>
      </c>
      <c r="D160" s="394">
        <v>14968.1</v>
      </c>
      <c r="E160" s="395">
        <v>219</v>
      </c>
      <c r="F160" s="395">
        <v>207</v>
      </c>
      <c r="G160" s="396">
        <f t="shared" si="1"/>
        <v>1.0579710144927537</v>
      </c>
      <c r="H160" s="397">
        <f t="shared" si="2"/>
        <v>68.347488584474888</v>
      </c>
      <c r="I160" s="397">
        <f t="shared" si="3"/>
        <v>64.602420716832427</v>
      </c>
      <c r="J160" s="395">
        <v>1981</v>
      </c>
      <c r="K160" s="398">
        <f t="shared" si="4"/>
        <v>0.11055022715800102</v>
      </c>
      <c r="L160" s="394">
        <v>1026.8499999999999</v>
      </c>
      <c r="M160" s="395">
        <v>119454</v>
      </c>
      <c r="N160" s="395">
        <v>60</v>
      </c>
      <c r="O160" s="394">
        <v>4481.7</v>
      </c>
      <c r="P160" s="399">
        <f t="shared" si="5"/>
        <v>0.22912064618336792</v>
      </c>
      <c r="Q160" s="400">
        <f t="shared" si="6"/>
        <v>4.364512830501047</v>
      </c>
      <c r="R160" s="399">
        <f t="shared" si="7"/>
        <v>6.8602561447344682E-2</v>
      </c>
      <c r="S160" s="398">
        <f t="shared" si="8"/>
        <v>0.29941675964217235</v>
      </c>
      <c r="T160" s="401">
        <f t="shared" si="110"/>
        <v>10486.400000000001</v>
      </c>
      <c r="U160" s="402">
        <f t="shared" si="10"/>
        <v>17.114166666666666</v>
      </c>
      <c r="V160" s="403"/>
      <c r="W160" s="403"/>
      <c r="X160" s="403"/>
      <c r="Y160" s="404"/>
      <c r="Z160" s="66"/>
    </row>
    <row r="161" spans="1:26" ht="14" hidden="1" outlineLevel="1" x14ac:dyDescent="0.2">
      <c r="A161" s="81">
        <f t="shared" si="106"/>
        <v>0</v>
      </c>
      <c r="B161" s="392"/>
      <c r="C161" s="393" t="s">
        <v>34</v>
      </c>
      <c r="D161" s="405">
        <v>7697.49</v>
      </c>
      <c r="E161" s="395">
        <v>151</v>
      </c>
      <c r="F161" s="395">
        <v>142</v>
      </c>
      <c r="G161" s="396">
        <f t="shared" si="1"/>
        <v>1.0633802816901408</v>
      </c>
      <c r="H161" s="397">
        <f t="shared" si="2"/>
        <v>50.976754966887412</v>
      </c>
      <c r="I161" s="397">
        <f t="shared" si="3"/>
        <v>47.938405333099425</v>
      </c>
      <c r="J161" s="395">
        <v>1510</v>
      </c>
      <c r="K161" s="398">
        <f t="shared" si="4"/>
        <v>0.1</v>
      </c>
      <c r="L161" s="405">
        <v>668.12</v>
      </c>
      <c r="M161" s="395">
        <v>35330</v>
      </c>
      <c r="N161" s="395">
        <v>49</v>
      </c>
      <c r="O161" s="405">
        <v>2297.4899999999998</v>
      </c>
      <c r="P161" s="399">
        <f t="shared" si="5"/>
        <v>0.29080431253237232</v>
      </c>
      <c r="Q161" s="400">
        <f t="shared" si="6"/>
        <v>3.4387385499610845</v>
      </c>
      <c r="R161" s="399">
        <f t="shared" si="7"/>
        <v>8.6797124777037715E-2</v>
      </c>
      <c r="S161" s="398">
        <f t="shared" si="8"/>
        <v>0.29847261899658201</v>
      </c>
      <c r="T161" s="406">
        <f t="shared" si="110"/>
        <v>5400</v>
      </c>
      <c r="U161" s="402">
        <f t="shared" si="10"/>
        <v>13.635102040816326</v>
      </c>
      <c r="V161" s="403"/>
      <c r="W161" s="403"/>
      <c r="X161" s="403"/>
      <c r="Y161" s="404"/>
      <c r="Z161" s="66"/>
    </row>
    <row r="162" spans="1:26" ht="14" hidden="1" outlineLevel="1" x14ac:dyDescent="0.2">
      <c r="A162" s="81">
        <f t="shared" si="106"/>
        <v>0</v>
      </c>
      <c r="B162" s="392"/>
      <c r="C162" s="393" t="s">
        <v>35</v>
      </c>
      <c r="D162" s="407">
        <v>14317.72</v>
      </c>
      <c r="E162" s="395">
        <v>197</v>
      </c>
      <c r="F162" s="395">
        <v>190</v>
      </c>
      <c r="G162" s="396">
        <f t="shared" si="1"/>
        <v>1.0368421052631578</v>
      </c>
      <c r="H162" s="397">
        <f t="shared" si="2"/>
        <v>72.678781725888328</v>
      </c>
      <c r="I162" s="397">
        <f t="shared" si="3"/>
        <v>70.096286943750172</v>
      </c>
      <c r="J162" s="395">
        <v>1245</v>
      </c>
      <c r="K162" s="398">
        <f t="shared" si="4"/>
        <v>0.15823293172690764</v>
      </c>
      <c r="L162" s="407">
        <v>1501.16</v>
      </c>
      <c r="M162" s="395">
        <v>272457</v>
      </c>
      <c r="N162" s="395">
        <v>63</v>
      </c>
      <c r="O162" s="407">
        <v>4690.3500000000004</v>
      </c>
      <c r="P162" s="399">
        <f t="shared" si="5"/>
        <v>0.32005287451895914</v>
      </c>
      <c r="Q162" s="400">
        <f t="shared" si="6"/>
        <v>3.124483732580138</v>
      </c>
      <c r="R162" s="399">
        <f t="shared" si="7"/>
        <v>0.104846302344228</v>
      </c>
      <c r="S162" s="398">
        <f t="shared" si="8"/>
        <v>0.32759056609571918</v>
      </c>
      <c r="T162" s="408">
        <f t="shared" si="110"/>
        <v>9627.369999999999</v>
      </c>
      <c r="U162" s="402">
        <f t="shared" si="10"/>
        <v>23.82793650793651</v>
      </c>
      <c r="V162" s="403"/>
      <c r="W162" s="403"/>
      <c r="X162" s="403"/>
      <c r="Y162" s="404"/>
      <c r="Z162" s="66"/>
    </row>
    <row r="163" spans="1:26" ht="14" hidden="1" outlineLevel="1" x14ac:dyDescent="0.2">
      <c r="A163" s="81"/>
      <c r="B163" s="392"/>
      <c r="C163" s="393" t="s">
        <v>36</v>
      </c>
      <c r="D163" s="409">
        <v>35003</v>
      </c>
      <c r="E163" s="395">
        <v>605</v>
      </c>
      <c r="F163" s="395">
        <v>516</v>
      </c>
      <c r="G163" s="396">
        <f t="shared" si="1"/>
        <v>1.1724806201550388</v>
      </c>
      <c r="H163" s="397">
        <f t="shared" si="2"/>
        <v>57.856198347107437</v>
      </c>
      <c r="I163" s="397">
        <f t="shared" si="3"/>
        <v>49.345121234888325</v>
      </c>
      <c r="J163" s="395">
        <v>1789</v>
      </c>
      <c r="K163" s="398">
        <f t="shared" si="4"/>
        <v>0.33817775293460034</v>
      </c>
      <c r="L163" s="409">
        <v>2495.5300000000002</v>
      </c>
      <c r="M163" s="395">
        <v>240281</v>
      </c>
      <c r="N163" s="395">
        <v>152</v>
      </c>
      <c r="O163" s="409">
        <v>10415.9</v>
      </c>
      <c r="P163" s="399">
        <f t="shared" si="5"/>
        <v>0.23958851371460943</v>
      </c>
      <c r="Q163" s="400">
        <f t="shared" si="6"/>
        <v>4.1738227951577418</v>
      </c>
      <c r="R163" s="399">
        <f t="shared" si="7"/>
        <v>7.1294746164614467E-2</v>
      </c>
      <c r="S163" s="398">
        <f t="shared" si="8"/>
        <v>0.29757163671685283</v>
      </c>
      <c r="T163" s="410">
        <f t="shared" si="110"/>
        <v>24587.1</v>
      </c>
      <c r="U163" s="402">
        <f t="shared" si="10"/>
        <v>16.417960526315792</v>
      </c>
      <c r="V163" s="403"/>
      <c r="W163" s="403"/>
      <c r="X163" s="403"/>
      <c r="Y163" s="404"/>
      <c r="Z163" s="66"/>
    </row>
    <row r="164" spans="1:26" ht="14" hidden="1" outlineLevel="1" x14ac:dyDescent="0.2">
      <c r="A164" s="81"/>
      <c r="B164" s="392"/>
      <c r="C164" s="393" t="s">
        <v>37</v>
      </c>
      <c r="D164" s="409">
        <v>2187</v>
      </c>
      <c r="E164" s="395">
        <v>59</v>
      </c>
      <c r="F164" s="395">
        <v>48</v>
      </c>
      <c r="G164" s="396">
        <f t="shared" si="1"/>
        <v>1.2291666666666667</v>
      </c>
      <c r="H164" s="397">
        <f t="shared" si="2"/>
        <v>37.067796610169495</v>
      </c>
      <c r="I164" s="397">
        <f t="shared" si="3"/>
        <v>30.156851479459927</v>
      </c>
      <c r="J164" s="395">
        <v>168</v>
      </c>
      <c r="K164" s="398">
        <f t="shared" si="4"/>
        <v>0.35119047619047616</v>
      </c>
      <c r="L164" s="414">
        <v>116.9</v>
      </c>
      <c r="M164" s="395">
        <v>147094</v>
      </c>
      <c r="N164" s="395">
        <v>5</v>
      </c>
      <c r="O164" s="414">
        <v>258</v>
      </c>
      <c r="P164" s="399">
        <f t="shared" si="5"/>
        <v>0.45310077519379849</v>
      </c>
      <c r="Q164" s="400">
        <f t="shared" si="6"/>
        <v>2.2070145423438836</v>
      </c>
      <c r="R164" s="399">
        <f t="shared" si="7"/>
        <v>5.3452217649748515E-2</v>
      </c>
      <c r="S164" s="398">
        <f t="shared" si="8"/>
        <v>0.11796982167352538</v>
      </c>
      <c r="T164" s="413">
        <f t="shared" si="110"/>
        <v>1929</v>
      </c>
      <c r="U164" s="402">
        <f t="shared" si="10"/>
        <v>23.380000000000003</v>
      </c>
      <c r="V164" s="403"/>
      <c r="W164" s="403"/>
      <c r="X164" s="403"/>
      <c r="Y164" s="404"/>
      <c r="Z164" s="66"/>
    </row>
    <row r="165" spans="1:26" ht="14" hidden="1" outlineLevel="1" x14ac:dyDescent="0.2">
      <c r="A165" s="121" t="str">
        <f t="shared" ref="A165:A170" si="111">IFERROR(IF(B165&gt;0,MONTH(B165)&amp;"-"&amp;YEAR(B165),B165),)</f>
        <v>5-2024</v>
      </c>
      <c r="B165" s="411">
        <v>45430</v>
      </c>
      <c r="C165" s="393" t="s">
        <v>38</v>
      </c>
      <c r="D165" s="414">
        <v>1133.95</v>
      </c>
      <c r="E165" s="395">
        <v>20</v>
      </c>
      <c r="F165" s="395">
        <v>19</v>
      </c>
      <c r="G165" s="396">
        <f t="shared" si="1"/>
        <v>1.0526315789473684</v>
      </c>
      <c r="H165" s="397">
        <f t="shared" si="2"/>
        <v>56.697500000000005</v>
      </c>
      <c r="I165" s="397">
        <f t="shared" si="3"/>
        <v>53.862625000000008</v>
      </c>
      <c r="J165" s="395">
        <v>142</v>
      </c>
      <c r="K165" s="398">
        <f t="shared" si="4"/>
        <v>0.14084507042253522</v>
      </c>
      <c r="L165" s="414">
        <v>69.13</v>
      </c>
      <c r="M165" s="395">
        <v>9462</v>
      </c>
      <c r="N165" s="395">
        <v>4</v>
      </c>
      <c r="O165" s="414">
        <v>274.75</v>
      </c>
      <c r="P165" s="399">
        <f t="shared" si="5"/>
        <v>0.25161055505004548</v>
      </c>
      <c r="Q165" s="400">
        <f t="shared" si="6"/>
        <v>3.9743960653840591</v>
      </c>
      <c r="R165" s="399">
        <f t="shared" si="7"/>
        <v>6.0963887296618009E-2</v>
      </c>
      <c r="S165" s="398">
        <f t="shared" si="8"/>
        <v>0.24229463380219585</v>
      </c>
      <c r="T165" s="413">
        <f t="shared" si="110"/>
        <v>859.2</v>
      </c>
      <c r="U165" s="402">
        <f t="shared" si="10"/>
        <v>17.282499999999999</v>
      </c>
      <c r="V165" s="403"/>
      <c r="W165" s="403"/>
      <c r="X165" s="403"/>
      <c r="Y165" s="404"/>
      <c r="Z165" s="66"/>
    </row>
    <row r="166" spans="1:26" ht="14" collapsed="1" x14ac:dyDescent="0.2">
      <c r="A166" s="81">
        <f t="shared" si="111"/>
        <v>0</v>
      </c>
      <c r="B166" s="95" t="s">
        <v>152</v>
      </c>
      <c r="C166" s="134"/>
      <c r="D166" s="135">
        <f t="shared" ref="D166:F166" si="112">SUM(D159:D165)</f>
        <v>76006.759999999995</v>
      </c>
      <c r="E166" s="136">
        <f t="shared" si="112"/>
        <v>1261</v>
      </c>
      <c r="F166" s="136">
        <f t="shared" si="112"/>
        <v>1131</v>
      </c>
      <c r="G166" s="137">
        <f t="shared" si="1"/>
        <v>1.1149425287356323</v>
      </c>
      <c r="H166" s="138">
        <f t="shared" si="2"/>
        <v>60.274988104678819</v>
      </c>
      <c r="I166" s="138">
        <f t="shared" si="3"/>
        <v>54.061071805227392</v>
      </c>
      <c r="J166" s="136">
        <f>SUM(J159:J165)</f>
        <v>7009</v>
      </c>
      <c r="K166" s="139">
        <f t="shared" si="4"/>
        <v>0.17991154230275361</v>
      </c>
      <c r="L166" s="135">
        <f t="shared" ref="L166:O166" si="113">SUM(L159:L165)</f>
        <v>6067.47</v>
      </c>
      <c r="M166" s="136">
        <f t="shared" si="113"/>
        <v>893149</v>
      </c>
      <c r="N166" s="136">
        <f t="shared" si="113"/>
        <v>333</v>
      </c>
      <c r="O166" s="135">
        <f t="shared" si="113"/>
        <v>22418.190000000002</v>
      </c>
      <c r="P166" s="258">
        <f t="shared" si="5"/>
        <v>0.27064941460483649</v>
      </c>
      <c r="Q166" s="306">
        <f t="shared" si="6"/>
        <v>3.6948167852498655</v>
      </c>
      <c r="R166" s="258">
        <f t="shared" si="7"/>
        <v>7.9828031085656073E-2</v>
      </c>
      <c r="S166" s="139">
        <f t="shared" si="8"/>
        <v>0.29494994918873013</v>
      </c>
      <c r="T166" s="261">
        <f>SUM(T159:T165)</f>
        <v>53588.569999999992</v>
      </c>
      <c r="U166" s="307">
        <f t="shared" si="10"/>
        <v>18.22063063063063</v>
      </c>
      <c r="V166" s="145">
        <f t="shared" ref="V166:W166" si="114">IFERROR((D166-#REF!)/D166,)</f>
        <v>0</v>
      </c>
      <c r="W166" s="145">
        <f t="shared" si="114"/>
        <v>0</v>
      </c>
      <c r="X166" s="301">
        <f>IFERROR((D166-monthly_reporting_2021!D49)/D166, )</f>
        <v>1</v>
      </c>
      <c r="Y166" s="302">
        <f>IFERROR((E166-monthly_reporting_2021!E49)/E166, )</f>
        <v>1</v>
      </c>
      <c r="Z166" s="67"/>
    </row>
    <row r="167" spans="1:26" ht="14" hidden="1" outlineLevel="1" x14ac:dyDescent="0.2">
      <c r="A167" s="121" t="str">
        <f t="shared" si="111"/>
        <v>5-2024</v>
      </c>
      <c r="B167" s="122">
        <v>45431</v>
      </c>
      <c r="C167" s="83" t="s">
        <v>32</v>
      </c>
      <c r="D167" s="391">
        <v>1111.1199999999999</v>
      </c>
      <c r="E167" s="123">
        <v>16</v>
      </c>
      <c r="F167" s="123">
        <v>16</v>
      </c>
      <c r="G167" s="57">
        <f t="shared" si="1"/>
        <v>1</v>
      </c>
      <c r="H167" s="58">
        <f t="shared" si="2"/>
        <v>69.444999999999993</v>
      </c>
      <c r="I167" s="58">
        <f t="shared" si="3"/>
        <v>69.444999999999993</v>
      </c>
      <c r="J167" s="123">
        <v>197</v>
      </c>
      <c r="K167" s="59">
        <f t="shared" si="4"/>
        <v>8.1218274111675121E-2</v>
      </c>
      <c r="L167" s="391">
        <v>181.56</v>
      </c>
      <c r="M167" s="123">
        <v>55435</v>
      </c>
      <c r="N167" s="123">
        <v>7</v>
      </c>
      <c r="O167" s="391">
        <v>449.65</v>
      </c>
      <c r="P167" s="61">
        <f t="shared" si="5"/>
        <v>0.40378071833648393</v>
      </c>
      <c r="Q167" s="62">
        <f t="shared" si="6"/>
        <v>2.4765917602996255</v>
      </c>
      <c r="R167" s="61">
        <f t="shared" si="7"/>
        <v>0.16340269277845779</v>
      </c>
      <c r="S167" s="59">
        <f t="shared" si="8"/>
        <v>0.40468176254589966</v>
      </c>
      <c r="T167" s="63">
        <f t="shared" ref="T167:T173" si="115">D167-O167</f>
        <v>661.46999999999991</v>
      </c>
      <c r="U167" s="64">
        <f t="shared" si="10"/>
        <v>25.937142857142856</v>
      </c>
      <c r="V167" s="84"/>
      <c r="W167" s="84"/>
      <c r="X167" s="84"/>
      <c r="Y167" s="85"/>
      <c r="Z167" s="66"/>
    </row>
    <row r="168" spans="1:26" ht="14" hidden="1" outlineLevel="1" x14ac:dyDescent="0.2">
      <c r="A168" s="81">
        <f t="shared" si="111"/>
        <v>0</v>
      </c>
      <c r="B168" s="392"/>
      <c r="C168" s="393" t="s">
        <v>33</v>
      </c>
      <c r="D168" s="394">
        <v>15597.7</v>
      </c>
      <c r="E168" s="395">
        <v>231</v>
      </c>
      <c r="F168" s="395">
        <v>217</v>
      </c>
      <c r="G168" s="396">
        <f t="shared" si="1"/>
        <v>1.064516129032258</v>
      </c>
      <c r="H168" s="397">
        <f t="shared" si="2"/>
        <v>67.522510822510824</v>
      </c>
      <c r="I168" s="397">
        <f t="shared" si="3"/>
        <v>63.430237439328351</v>
      </c>
      <c r="J168" s="395">
        <v>1742</v>
      </c>
      <c r="K168" s="398">
        <f t="shared" si="4"/>
        <v>0.13260619977037888</v>
      </c>
      <c r="L168" s="394">
        <v>979.51</v>
      </c>
      <c r="M168" s="395">
        <v>125840</v>
      </c>
      <c r="N168" s="395">
        <v>56</v>
      </c>
      <c r="O168" s="394">
        <v>4354.8500000000004</v>
      </c>
      <c r="P168" s="399">
        <f t="shared" si="5"/>
        <v>0.22492393538238972</v>
      </c>
      <c r="Q168" s="400">
        <f t="shared" si="6"/>
        <v>4.4459474635276823</v>
      </c>
      <c r="R168" s="399">
        <f t="shared" si="7"/>
        <v>6.2798361296857869E-2</v>
      </c>
      <c r="S168" s="398">
        <f t="shared" si="8"/>
        <v>0.2791982151214602</v>
      </c>
      <c r="T168" s="401">
        <f t="shared" si="115"/>
        <v>11242.85</v>
      </c>
      <c r="U168" s="402">
        <f t="shared" si="10"/>
        <v>17.491250000000001</v>
      </c>
      <c r="V168" s="403"/>
      <c r="W168" s="403"/>
      <c r="X168" s="403"/>
      <c r="Y168" s="404"/>
      <c r="Z168" s="66"/>
    </row>
    <row r="169" spans="1:26" ht="14" hidden="1" outlineLevel="1" x14ac:dyDescent="0.2">
      <c r="A169" s="81">
        <f t="shared" si="111"/>
        <v>0</v>
      </c>
      <c r="B169" s="392"/>
      <c r="C169" s="393" t="s">
        <v>34</v>
      </c>
      <c r="D169" s="405">
        <v>8022.75</v>
      </c>
      <c r="E169" s="395">
        <v>145</v>
      </c>
      <c r="F169" s="395">
        <v>136</v>
      </c>
      <c r="G169" s="396">
        <f t="shared" si="1"/>
        <v>1.0661764705882353</v>
      </c>
      <c r="H169" s="397">
        <f t="shared" si="2"/>
        <v>55.329310344827583</v>
      </c>
      <c r="I169" s="397">
        <f t="shared" si="3"/>
        <v>51.895077288941735</v>
      </c>
      <c r="J169" s="395">
        <v>1577</v>
      </c>
      <c r="K169" s="398">
        <f t="shared" si="4"/>
        <v>9.1946734305643624E-2</v>
      </c>
      <c r="L169" s="405">
        <v>665.08</v>
      </c>
      <c r="M169" s="395">
        <v>45019</v>
      </c>
      <c r="N169" s="395">
        <v>41</v>
      </c>
      <c r="O169" s="405">
        <v>2187.85</v>
      </c>
      <c r="P169" s="399">
        <f t="shared" si="5"/>
        <v>0.30398793335923396</v>
      </c>
      <c r="Q169" s="400">
        <f t="shared" si="6"/>
        <v>3.2896042581343594</v>
      </c>
      <c r="R169" s="399">
        <f t="shared" si="7"/>
        <v>8.2899255242902994E-2</v>
      </c>
      <c r="S169" s="398">
        <f t="shared" si="8"/>
        <v>0.27270574304322082</v>
      </c>
      <c r="T169" s="406">
        <f t="shared" si="115"/>
        <v>5834.9</v>
      </c>
      <c r="U169" s="402">
        <f t="shared" si="10"/>
        <v>16.221463414634147</v>
      </c>
      <c r="V169" s="403"/>
      <c r="W169" s="403"/>
      <c r="X169" s="403"/>
      <c r="Y169" s="404"/>
      <c r="Z169" s="66"/>
    </row>
    <row r="170" spans="1:26" ht="14" hidden="1" outlineLevel="1" x14ac:dyDescent="0.2">
      <c r="A170" s="81">
        <f t="shared" si="111"/>
        <v>0</v>
      </c>
      <c r="B170" s="392"/>
      <c r="C170" s="393" t="s">
        <v>35</v>
      </c>
      <c r="D170" s="407">
        <v>12970.85</v>
      </c>
      <c r="E170" s="395">
        <v>181</v>
      </c>
      <c r="F170" s="395">
        <v>172</v>
      </c>
      <c r="G170" s="396">
        <f t="shared" si="1"/>
        <v>1.0523255813953489</v>
      </c>
      <c r="H170" s="397">
        <f t="shared" si="2"/>
        <v>71.662154696132603</v>
      </c>
      <c r="I170" s="397">
        <f t="shared" si="3"/>
        <v>68.098843136656384</v>
      </c>
      <c r="J170" s="395">
        <v>1165</v>
      </c>
      <c r="K170" s="398">
        <f t="shared" si="4"/>
        <v>0.15536480686695278</v>
      </c>
      <c r="L170" s="407">
        <v>1361.51</v>
      </c>
      <c r="M170" s="395">
        <v>230792</v>
      </c>
      <c r="N170" s="395">
        <v>44</v>
      </c>
      <c r="O170" s="407">
        <v>3139.56</v>
      </c>
      <c r="P170" s="399">
        <f t="shared" si="5"/>
        <v>0.43366267884671739</v>
      </c>
      <c r="Q170" s="400">
        <f t="shared" si="6"/>
        <v>2.3059397286835939</v>
      </c>
      <c r="R170" s="399">
        <f t="shared" si="7"/>
        <v>0.10496690656356368</v>
      </c>
      <c r="S170" s="398">
        <f t="shared" si="8"/>
        <v>0.24204736004194019</v>
      </c>
      <c r="T170" s="408">
        <f t="shared" si="115"/>
        <v>9831.2900000000009</v>
      </c>
      <c r="U170" s="402">
        <f t="shared" si="10"/>
        <v>30.943409090909089</v>
      </c>
      <c r="V170" s="403"/>
      <c r="W170" s="403"/>
      <c r="X170" s="403"/>
      <c r="Y170" s="404"/>
      <c r="Z170" s="66"/>
    </row>
    <row r="171" spans="1:26" ht="14" hidden="1" outlineLevel="1" x14ac:dyDescent="0.2">
      <c r="A171" s="81"/>
      <c r="B171" s="392"/>
      <c r="C171" s="393" t="s">
        <v>36</v>
      </c>
      <c r="D171" s="409">
        <v>31903</v>
      </c>
      <c r="E171" s="395">
        <v>553</v>
      </c>
      <c r="F171" s="395">
        <v>487</v>
      </c>
      <c r="G171" s="396">
        <f t="shared" si="1"/>
        <v>1.1355236139630389</v>
      </c>
      <c r="H171" s="397">
        <f t="shared" si="2"/>
        <v>57.690777576853527</v>
      </c>
      <c r="I171" s="397">
        <f t="shared" si="3"/>
        <v>50.80544065086378</v>
      </c>
      <c r="J171" s="395">
        <v>1756</v>
      </c>
      <c r="K171" s="398">
        <f t="shared" si="4"/>
        <v>0.31492027334851935</v>
      </c>
      <c r="L171" s="409">
        <v>2216.12</v>
      </c>
      <c r="M171" s="395">
        <v>250084</v>
      </c>
      <c r="N171" s="395">
        <v>117</v>
      </c>
      <c r="O171" s="409">
        <v>7718</v>
      </c>
      <c r="P171" s="399">
        <f t="shared" si="5"/>
        <v>0.28713656387665198</v>
      </c>
      <c r="Q171" s="400">
        <f t="shared" si="6"/>
        <v>3.4826633936790428</v>
      </c>
      <c r="R171" s="399">
        <f t="shared" si="7"/>
        <v>6.9464313700905861E-2</v>
      </c>
      <c r="S171" s="398">
        <f t="shared" si="8"/>
        <v>0.24192082249318245</v>
      </c>
      <c r="T171" s="410">
        <f t="shared" si="115"/>
        <v>24185</v>
      </c>
      <c r="U171" s="402">
        <f t="shared" si="10"/>
        <v>18.941196581196579</v>
      </c>
      <c r="V171" s="403"/>
      <c r="W171" s="403"/>
      <c r="X171" s="403"/>
      <c r="Y171" s="404"/>
      <c r="Z171" s="66"/>
    </row>
    <row r="172" spans="1:26" ht="14" hidden="1" outlineLevel="1" x14ac:dyDescent="0.2">
      <c r="A172" s="81"/>
      <c r="B172" s="392"/>
      <c r="C172" s="393" t="s">
        <v>37</v>
      </c>
      <c r="D172" s="409">
        <v>1740</v>
      </c>
      <c r="E172" s="395">
        <v>47</v>
      </c>
      <c r="F172" s="395">
        <v>34</v>
      </c>
      <c r="G172" s="396">
        <f t="shared" si="1"/>
        <v>1.3823529411764706</v>
      </c>
      <c r="H172" s="397">
        <f t="shared" si="2"/>
        <v>37.021276595744681</v>
      </c>
      <c r="I172" s="397">
        <f t="shared" si="3"/>
        <v>26.78134902670892</v>
      </c>
      <c r="J172" s="395">
        <v>193</v>
      </c>
      <c r="K172" s="398">
        <f t="shared" si="4"/>
        <v>0.24352331606217617</v>
      </c>
      <c r="L172" s="414">
        <v>134.06</v>
      </c>
      <c r="M172" s="395">
        <v>153262</v>
      </c>
      <c r="N172" s="395">
        <v>6</v>
      </c>
      <c r="O172" s="414">
        <v>261</v>
      </c>
      <c r="P172" s="399">
        <f t="shared" si="5"/>
        <v>0.51363984674329499</v>
      </c>
      <c r="Q172" s="400">
        <f t="shared" si="6"/>
        <v>1.9468894524839624</v>
      </c>
      <c r="R172" s="399">
        <f t="shared" si="7"/>
        <v>7.7045977011494252E-2</v>
      </c>
      <c r="S172" s="398">
        <f t="shared" si="8"/>
        <v>0.15</v>
      </c>
      <c r="T172" s="413">
        <f t="shared" si="115"/>
        <v>1479</v>
      </c>
      <c r="U172" s="402">
        <f t="shared" si="10"/>
        <v>22.343333333333334</v>
      </c>
      <c r="V172" s="403"/>
      <c r="W172" s="403"/>
      <c r="X172" s="403"/>
      <c r="Y172" s="404"/>
      <c r="Z172" s="66"/>
    </row>
    <row r="173" spans="1:26" ht="14" hidden="1" outlineLevel="1" x14ac:dyDescent="0.2">
      <c r="A173" s="121" t="str">
        <f t="shared" ref="A173:A178" si="116">IFERROR(IF(B173&gt;0,MONTH(B173)&amp;"-"&amp;YEAR(B173),B173),)</f>
        <v>5-2024</v>
      </c>
      <c r="B173" s="411">
        <v>45437</v>
      </c>
      <c r="C173" s="393" t="s">
        <v>38</v>
      </c>
      <c r="D173" s="414">
        <v>1978.2</v>
      </c>
      <c r="E173" s="395">
        <v>36</v>
      </c>
      <c r="F173" s="395">
        <v>29</v>
      </c>
      <c r="G173" s="396">
        <f t="shared" si="1"/>
        <v>1.2413793103448276</v>
      </c>
      <c r="H173" s="397">
        <f t="shared" si="2"/>
        <v>54.95</v>
      </c>
      <c r="I173" s="397">
        <f t="shared" si="3"/>
        <v>44.265277777777776</v>
      </c>
      <c r="J173" s="395">
        <v>123</v>
      </c>
      <c r="K173" s="398">
        <f t="shared" si="4"/>
        <v>0.29268292682926828</v>
      </c>
      <c r="L173" s="414">
        <v>69.87</v>
      </c>
      <c r="M173" s="395">
        <v>34159</v>
      </c>
      <c r="N173" s="395">
        <v>6</v>
      </c>
      <c r="O173" s="414">
        <v>439.6</v>
      </c>
      <c r="P173" s="399">
        <f t="shared" si="5"/>
        <v>0.15893994540491355</v>
      </c>
      <c r="Q173" s="400">
        <f t="shared" si="6"/>
        <v>6.2916845570344924</v>
      </c>
      <c r="R173" s="399">
        <f t="shared" si="7"/>
        <v>3.531998786775857E-2</v>
      </c>
      <c r="S173" s="398">
        <f t="shared" si="8"/>
        <v>0.22222222222222224</v>
      </c>
      <c r="T173" s="413">
        <f t="shared" si="115"/>
        <v>1538.6</v>
      </c>
      <c r="U173" s="402">
        <f t="shared" si="10"/>
        <v>11.645000000000001</v>
      </c>
      <c r="V173" s="403"/>
      <c r="W173" s="403"/>
      <c r="X173" s="403"/>
      <c r="Y173" s="404"/>
      <c r="Z173" s="66"/>
    </row>
    <row r="174" spans="1:26" ht="14" collapsed="1" x14ac:dyDescent="0.2">
      <c r="A174" s="81">
        <f t="shared" si="116"/>
        <v>0</v>
      </c>
      <c r="B174" s="95" t="s">
        <v>153</v>
      </c>
      <c r="C174" s="134"/>
      <c r="D174" s="135">
        <f t="shared" ref="D174:F174" si="117">SUM(D167:D173)</f>
        <v>73323.62</v>
      </c>
      <c r="E174" s="136">
        <f t="shared" si="117"/>
        <v>1209</v>
      </c>
      <c r="F174" s="136">
        <f t="shared" si="117"/>
        <v>1091</v>
      </c>
      <c r="G174" s="137">
        <f t="shared" si="1"/>
        <v>1.1081576535288726</v>
      </c>
      <c r="H174" s="138">
        <f t="shared" si="2"/>
        <v>60.648155500413559</v>
      </c>
      <c r="I174" s="138">
        <f t="shared" si="3"/>
        <v>54.728815261332663</v>
      </c>
      <c r="J174" s="136">
        <f>SUM(J167:J173)</f>
        <v>6753</v>
      </c>
      <c r="K174" s="139">
        <f t="shared" si="4"/>
        <v>0.17903154153709464</v>
      </c>
      <c r="L174" s="135">
        <f t="shared" ref="L174:O174" si="118">SUM(L167:L173)</f>
        <v>5607.71</v>
      </c>
      <c r="M174" s="136">
        <f t="shared" si="118"/>
        <v>894591</v>
      </c>
      <c r="N174" s="136">
        <f t="shared" si="118"/>
        <v>277</v>
      </c>
      <c r="O174" s="135">
        <f t="shared" si="118"/>
        <v>18550.509999999998</v>
      </c>
      <c r="P174" s="258">
        <f t="shared" si="5"/>
        <v>0.30229411482487545</v>
      </c>
      <c r="Q174" s="306">
        <f t="shared" si="6"/>
        <v>3.308036613876252</v>
      </c>
      <c r="R174" s="258">
        <f t="shared" si="7"/>
        <v>7.6478902705567467E-2</v>
      </c>
      <c r="S174" s="139">
        <f t="shared" si="8"/>
        <v>0.25299501033909672</v>
      </c>
      <c r="T174" s="261">
        <f>SUM(T167:T173)</f>
        <v>54773.11</v>
      </c>
      <c r="U174" s="307">
        <f t="shared" si="10"/>
        <v>20.244440433212997</v>
      </c>
      <c r="V174" s="145">
        <f t="shared" ref="V174:W174" si="119">IFERROR((D174-#REF!)/D174,)</f>
        <v>0</v>
      </c>
      <c r="W174" s="145">
        <f t="shared" si="119"/>
        <v>0</v>
      </c>
      <c r="X174" s="301">
        <f>IFERROR((D174-monthly_reporting_2021!D49)/D174, )</f>
        <v>1</v>
      </c>
      <c r="Y174" s="302">
        <f>IFERROR((E174-monthly_reporting_2021!E49)/E174, )</f>
        <v>1</v>
      </c>
      <c r="Z174" s="67"/>
    </row>
    <row r="175" spans="1:26" ht="14" hidden="1" outlineLevel="1" x14ac:dyDescent="0.2">
      <c r="A175" s="121" t="str">
        <f t="shared" si="116"/>
        <v>5-2024</v>
      </c>
      <c r="B175" s="122">
        <v>45438</v>
      </c>
      <c r="C175" s="83" t="s">
        <v>32</v>
      </c>
      <c r="D175" s="391">
        <v>1399</v>
      </c>
      <c r="E175" s="123">
        <v>20</v>
      </c>
      <c r="F175" s="123">
        <v>19</v>
      </c>
      <c r="G175" s="57">
        <f t="shared" si="1"/>
        <v>1.0526315789473684</v>
      </c>
      <c r="H175" s="58">
        <f t="shared" si="2"/>
        <v>69.95</v>
      </c>
      <c r="I175" s="58">
        <f t="shared" si="3"/>
        <v>66.452500000000001</v>
      </c>
      <c r="J175" s="123">
        <v>202</v>
      </c>
      <c r="K175" s="59">
        <f t="shared" si="4"/>
        <v>9.9009900990099015E-2</v>
      </c>
      <c r="L175" s="391">
        <v>183.2</v>
      </c>
      <c r="M175" s="123">
        <v>65560</v>
      </c>
      <c r="N175" s="123">
        <v>7</v>
      </c>
      <c r="O175" s="391">
        <v>538.62</v>
      </c>
      <c r="P175" s="61">
        <f t="shared" si="5"/>
        <v>0.34012847647692246</v>
      </c>
      <c r="Q175" s="62">
        <f t="shared" si="6"/>
        <v>2.9400655021834061</v>
      </c>
      <c r="R175" s="61">
        <f t="shared" si="7"/>
        <v>0.1309506790564689</v>
      </c>
      <c r="S175" s="59">
        <f t="shared" si="8"/>
        <v>0.38500357398141533</v>
      </c>
      <c r="T175" s="63">
        <f t="shared" ref="T175:T181" si="120">D175-O175</f>
        <v>860.38</v>
      </c>
      <c r="U175" s="64">
        <f t="shared" si="10"/>
        <v>26.171428571428571</v>
      </c>
      <c r="V175" s="84"/>
      <c r="W175" s="84"/>
      <c r="X175" s="84"/>
      <c r="Y175" s="85"/>
      <c r="Z175" s="66"/>
    </row>
    <row r="176" spans="1:26" ht="14" hidden="1" outlineLevel="1" x14ac:dyDescent="0.2">
      <c r="A176" s="81">
        <f t="shared" si="116"/>
        <v>0</v>
      </c>
      <c r="B176" s="392"/>
      <c r="C176" s="393" t="s">
        <v>33</v>
      </c>
      <c r="D176" s="394">
        <v>14668.2</v>
      </c>
      <c r="E176" s="395">
        <v>217</v>
      </c>
      <c r="F176" s="395">
        <v>203</v>
      </c>
      <c r="G176" s="396">
        <f t="shared" si="1"/>
        <v>1.0689655172413792</v>
      </c>
      <c r="H176" s="397">
        <f t="shared" si="2"/>
        <v>67.595391705069133</v>
      </c>
      <c r="I176" s="397">
        <f t="shared" si="3"/>
        <v>63.234398691838869</v>
      </c>
      <c r="J176" s="415">
        <v>2077</v>
      </c>
      <c r="K176" s="398">
        <f t="shared" si="4"/>
        <v>0.1044776119402985</v>
      </c>
      <c r="L176" s="394">
        <v>1275.3</v>
      </c>
      <c r="M176" s="395">
        <v>143064</v>
      </c>
      <c r="N176" s="395">
        <v>70</v>
      </c>
      <c r="O176" s="394">
        <v>4766.1499999999996</v>
      </c>
      <c r="P176" s="399">
        <f t="shared" si="5"/>
        <v>0.26757445737125352</v>
      </c>
      <c r="Q176" s="400">
        <f t="shared" si="6"/>
        <v>3.7372775033325492</v>
      </c>
      <c r="R176" s="399">
        <f t="shared" si="7"/>
        <v>8.694318321266413E-2</v>
      </c>
      <c r="S176" s="398">
        <f t="shared" si="8"/>
        <v>0.32493080268880975</v>
      </c>
      <c r="T176" s="401">
        <f t="shared" si="120"/>
        <v>9902.0500000000011</v>
      </c>
      <c r="U176" s="402">
        <f t="shared" si="10"/>
        <v>18.218571428571426</v>
      </c>
      <c r="V176" s="403"/>
      <c r="W176" s="403"/>
      <c r="X176" s="403"/>
      <c r="Y176" s="404"/>
      <c r="Z176" s="66"/>
    </row>
    <row r="177" spans="1:26" ht="14" hidden="1" outlineLevel="1" x14ac:dyDescent="0.2">
      <c r="A177" s="81">
        <f t="shared" si="116"/>
        <v>0</v>
      </c>
      <c r="B177" s="392"/>
      <c r="C177" s="393" t="s">
        <v>34</v>
      </c>
      <c r="D177" s="405">
        <v>8207.4500000000007</v>
      </c>
      <c r="E177" s="395">
        <v>151</v>
      </c>
      <c r="F177" s="395">
        <v>141</v>
      </c>
      <c r="G177" s="396">
        <f t="shared" si="1"/>
        <v>1.0709219858156029</v>
      </c>
      <c r="H177" s="397">
        <f t="shared" si="2"/>
        <v>54.35397350993378</v>
      </c>
      <c r="I177" s="397">
        <f t="shared" si="3"/>
        <v>50.754372615236171</v>
      </c>
      <c r="J177" s="415">
        <v>1398</v>
      </c>
      <c r="K177" s="398">
        <f t="shared" si="4"/>
        <v>0.10801144492131616</v>
      </c>
      <c r="L177" s="405">
        <v>661.86</v>
      </c>
      <c r="M177" s="395">
        <v>41003</v>
      </c>
      <c r="N177" s="395">
        <v>35</v>
      </c>
      <c r="O177" s="405">
        <v>1763.2</v>
      </c>
      <c r="P177" s="399">
        <f t="shared" si="5"/>
        <v>0.37537431941923777</v>
      </c>
      <c r="Q177" s="400">
        <f t="shared" si="6"/>
        <v>2.6640074940319707</v>
      </c>
      <c r="R177" s="399">
        <f t="shared" si="7"/>
        <v>8.064136851275365E-2</v>
      </c>
      <c r="S177" s="398">
        <f t="shared" si="8"/>
        <v>0.2148292100469695</v>
      </c>
      <c r="T177" s="406">
        <f t="shared" si="120"/>
        <v>6444.2500000000009</v>
      </c>
      <c r="U177" s="402">
        <f t="shared" si="10"/>
        <v>18.910285714285713</v>
      </c>
      <c r="V177" s="403"/>
      <c r="W177" s="403"/>
      <c r="X177" s="403"/>
      <c r="Y177" s="404"/>
      <c r="Z177" s="66"/>
    </row>
    <row r="178" spans="1:26" ht="14" hidden="1" outlineLevel="1" x14ac:dyDescent="0.2">
      <c r="A178" s="81">
        <f t="shared" si="116"/>
        <v>0</v>
      </c>
      <c r="B178" s="392"/>
      <c r="C178" s="393" t="s">
        <v>35</v>
      </c>
      <c r="D178" s="407">
        <v>12541.11</v>
      </c>
      <c r="E178" s="395">
        <v>180</v>
      </c>
      <c r="F178" s="395">
        <v>172</v>
      </c>
      <c r="G178" s="396">
        <f t="shared" si="1"/>
        <v>1.0465116279069768</v>
      </c>
      <c r="H178" s="397">
        <f t="shared" si="2"/>
        <v>69.67283333333333</v>
      </c>
      <c r="I178" s="397">
        <f t="shared" si="3"/>
        <v>66.576262962962957</v>
      </c>
      <c r="J178" s="415">
        <v>1179</v>
      </c>
      <c r="K178" s="398">
        <f t="shared" si="4"/>
        <v>0.15267175572519084</v>
      </c>
      <c r="L178" s="407">
        <v>1675.4</v>
      </c>
      <c r="M178" s="395">
        <v>200454</v>
      </c>
      <c r="N178" s="395">
        <v>47</v>
      </c>
      <c r="O178" s="407">
        <v>3224.38</v>
      </c>
      <c r="P178" s="399">
        <f t="shared" si="5"/>
        <v>0.51960376878655745</v>
      </c>
      <c r="Q178" s="400">
        <f t="shared" si="6"/>
        <v>1.9245433926226572</v>
      </c>
      <c r="R178" s="399">
        <f t="shared" si="7"/>
        <v>0.13359264052384517</v>
      </c>
      <c r="S178" s="398">
        <f t="shared" si="8"/>
        <v>0.2571048336231801</v>
      </c>
      <c r="T178" s="408">
        <f t="shared" si="120"/>
        <v>9316.73</v>
      </c>
      <c r="U178" s="402">
        <f t="shared" si="10"/>
        <v>35.646808510638301</v>
      </c>
      <c r="V178" s="403"/>
      <c r="W178" s="403"/>
      <c r="X178" s="403"/>
      <c r="Y178" s="404"/>
      <c r="Z178" s="66"/>
    </row>
    <row r="179" spans="1:26" ht="14" hidden="1" outlineLevel="1" x14ac:dyDescent="0.2">
      <c r="A179" s="81"/>
      <c r="B179" s="392"/>
      <c r="C179" s="393" t="s">
        <v>36</v>
      </c>
      <c r="D179" s="409">
        <v>32430</v>
      </c>
      <c r="E179" s="395">
        <v>559</v>
      </c>
      <c r="F179" s="395">
        <v>481</v>
      </c>
      <c r="G179" s="396">
        <f t="shared" si="1"/>
        <v>1.1621621621621621</v>
      </c>
      <c r="H179" s="397">
        <f t="shared" si="2"/>
        <v>58.014311270125226</v>
      </c>
      <c r="I179" s="397">
        <f t="shared" si="3"/>
        <v>49.919291092898455</v>
      </c>
      <c r="J179" s="415">
        <v>1676</v>
      </c>
      <c r="K179" s="398">
        <f t="shared" si="4"/>
        <v>0.33353221957040574</v>
      </c>
      <c r="L179" s="409">
        <v>2448.38</v>
      </c>
      <c r="M179" s="395">
        <v>254560</v>
      </c>
      <c r="N179" s="395">
        <v>124</v>
      </c>
      <c r="O179" s="409">
        <v>8278</v>
      </c>
      <c r="P179" s="399">
        <f t="shared" si="5"/>
        <v>0.295769509543368</v>
      </c>
      <c r="Q179" s="400">
        <f t="shared" si="6"/>
        <v>3.3810111175552815</v>
      </c>
      <c r="R179" s="399">
        <f t="shared" si="7"/>
        <v>7.5497378970089429E-2</v>
      </c>
      <c r="S179" s="398">
        <f t="shared" si="8"/>
        <v>0.25525747764415663</v>
      </c>
      <c r="T179" s="410">
        <f t="shared" si="120"/>
        <v>24152</v>
      </c>
      <c r="U179" s="402">
        <f t="shared" si="10"/>
        <v>19.745000000000001</v>
      </c>
      <c r="V179" s="403"/>
      <c r="W179" s="403"/>
      <c r="X179" s="403"/>
      <c r="Y179" s="404"/>
      <c r="Z179" s="66"/>
    </row>
    <row r="180" spans="1:26" ht="14" hidden="1" outlineLevel="1" x14ac:dyDescent="0.2">
      <c r="A180" s="81"/>
      <c r="B180" s="392"/>
      <c r="C180" s="393" t="s">
        <v>37</v>
      </c>
      <c r="D180" s="409">
        <v>2739</v>
      </c>
      <c r="E180" s="395">
        <v>75</v>
      </c>
      <c r="F180" s="395">
        <v>54</v>
      </c>
      <c r="G180" s="396">
        <f t="shared" si="1"/>
        <v>1.3888888888888888</v>
      </c>
      <c r="H180" s="397">
        <f t="shared" si="2"/>
        <v>36.520000000000003</v>
      </c>
      <c r="I180" s="397">
        <f t="shared" si="3"/>
        <v>26.294400000000003</v>
      </c>
      <c r="J180" s="395">
        <v>175</v>
      </c>
      <c r="K180" s="398">
        <f t="shared" si="4"/>
        <v>0.42857142857142855</v>
      </c>
      <c r="L180" s="414">
        <v>127.56</v>
      </c>
      <c r="M180" s="395">
        <v>113230</v>
      </c>
      <c r="N180" s="395">
        <v>5</v>
      </c>
      <c r="O180" s="414">
        <v>288</v>
      </c>
      <c r="P180" s="399">
        <f t="shared" si="5"/>
        <v>0.44291666666666668</v>
      </c>
      <c r="Q180" s="400">
        <f t="shared" si="6"/>
        <v>2.2577610536218251</v>
      </c>
      <c r="R180" s="399">
        <f t="shared" si="7"/>
        <v>4.657174151150055E-2</v>
      </c>
      <c r="S180" s="398">
        <f t="shared" si="8"/>
        <v>0.10514786418400876</v>
      </c>
      <c r="T180" s="413">
        <f t="shared" si="120"/>
        <v>2451</v>
      </c>
      <c r="U180" s="402">
        <f t="shared" si="10"/>
        <v>25.512</v>
      </c>
      <c r="V180" s="403"/>
      <c r="W180" s="403"/>
      <c r="X180" s="403"/>
      <c r="Y180" s="404"/>
      <c r="Z180" s="66"/>
    </row>
    <row r="181" spans="1:26" ht="14" hidden="1" outlineLevel="1" x14ac:dyDescent="0.2">
      <c r="A181" s="121" t="str">
        <f t="shared" ref="A181:A186" si="121">IFERROR(IF(B181&gt;0,MONTH(B181)&amp;"-"&amp;YEAR(B181),B181),)</f>
        <v>6-2024</v>
      </c>
      <c r="B181" s="411">
        <v>45444</v>
      </c>
      <c r="C181" s="393" t="s">
        <v>38</v>
      </c>
      <c r="D181" s="414">
        <v>1039</v>
      </c>
      <c r="E181" s="395">
        <v>17</v>
      </c>
      <c r="F181" s="395">
        <v>15</v>
      </c>
      <c r="G181" s="396">
        <f t="shared" si="1"/>
        <v>1.1333333333333333</v>
      </c>
      <c r="H181" s="397">
        <f t="shared" si="2"/>
        <v>61.117647058823529</v>
      </c>
      <c r="I181" s="397">
        <f t="shared" si="3"/>
        <v>53.927335640138409</v>
      </c>
      <c r="J181" s="395">
        <v>180</v>
      </c>
      <c r="K181" s="398">
        <f t="shared" si="4"/>
        <v>9.4444444444444442E-2</v>
      </c>
      <c r="L181" s="414">
        <v>75.66</v>
      </c>
      <c r="M181" s="395">
        <v>35132</v>
      </c>
      <c r="N181" s="395">
        <v>2</v>
      </c>
      <c r="O181" s="414">
        <v>144.85</v>
      </c>
      <c r="P181" s="399">
        <f t="shared" si="5"/>
        <v>0.52233344839489126</v>
      </c>
      <c r="Q181" s="400">
        <f t="shared" si="6"/>
        <v>1.9144858577848269</v>
      </c>
      <c r="R181" s="399">
        <f t="shared" si="7"/>
        <v>7.2820019249278153E-2</v>
      </c>
      <c r="S181" s="398">
        <f t="shared" si="8"/>
        <v>0.13941289701636189</v>
      </c>
      <c r="T181" s="413">
        <f t="shared" si="120"/>
        <v>894.15</v>
      </c>
      <c r="U181" s="402">
        <f t="shared" si="10"/>
        <v>37.83</v>
      </c>
      <c r="V181" s="403"/>
      <c r="W181" s="403"/>
      <c r="X181" s="403"/>
      <c r="Y181" s="404"/>
      <c r="Z181" s="66"/>
    </row>
    <row r="182" spans="1:26" ht="14" collapsed="1" x14ac:dyDescent="0.2">
      <c r="A182" s="81">
        <f t="shared" si="121"/>
        <v>0</v>
      </c>
      <c r="B182" s="95" t="s">
        <v>154</v>
      </c>
      <c r="C182" s="134"/>
      <c r="D182" s="135">
        <f t="shared" ref="D182:F182" si="122">SUM(D175:D181)</f>
        <v>73023.760000000009</v>
      </c>
      <c r="E182" s="136">
        <f t="shared" si="122"/>
        <v>1219</v>
      </c>
      <c r="F182" s="136">
        <f t="shared" si="122"/>
        <v>1085</v>
      </c>
      <c r="G182" s="137">
        <f t="shared" si="1"/>
        <v>1.1235023041474654</v>
      </c>
      <c r="H182" s="138">
        <f t="shared" si="2"/>
        <v>59.904643150123057</v>
      </c>
      <c r="I182" s="138">
        <f t="shared" si="3"/>
        <v>53.319555223858508</v>
      </c>
      <c r="J182" s="136">
        <f>SUM(J175:J181)</f>
        <v>6887</v>
      </c>
      <c r="K182" s="139">
        <f t="shared" si="4"/>
        <v>0.17700014520110352</v>
      </c>
      <c r="L182" s="135">
        <f t="shared" ref="L182:O182" si="123">SUM(L175:L181)</f>
        <v>6447.3600000000006</v>
      </c>
      <c r="M182" s="136">
        <f t="shared" si="123"/>
        <v>853003</v>
      </c>
      <c r="N182" s="136">
        <f t="shared" si="123"/>
        <v>290</v>
      </c>
      <c r="O182" s="135">
        <f t="shared" si="123"/>
        <v>19003.199999999997</v>
      </c>
      <c r="P182" s="258">
        <f t="shared" si="5"/>
        <v>0.33927759535236179</v>
      </c>
      <c r="Q182" s="306">
        <f t="shared" si="6"/>
        <v>2.9474389517569977</v>
      </c>
      <c r="R182" s="258">
        <f t="shared" si="7"/>
        <v>8.8291263008094895E-2</v>
      </c>
      <c r="S182" s="139">
        <f t="shared" si="8"/>
        <v>0.26023310768988062</v>
      </c>
      <c r="T182" s="261">
        <f>SUM(T175:T181)</f>
        <v>54020.560000000005</v>
      </c>
      <c r="U182" s="307">
        <f t="shared" si="10"/>
        <v>22.232275862068967</v>
      </c>
      <c r="V182" s="145">
        <f t="shared" ref="V182:W182" si="124">IFERROR((D182-#REF!)/D182,)</f>
        <v>0</v>
      </c>
      <c r="W182" s="145">
        <f t="shared" si="124"/>
        <v>0</v>
      </c>
      <c r="X182" s="301">
        <f>IFERROR((D182-monthly_reporting_2021!D49)/D182, )</f>
        <v>1</v>
      </c>
      <c r="Y182" s="302">
        <f>IFERROR((E182-monthly_reporting_2021!E49)/E182, )</f>
        <v>1</v>
      </c>
      <c r="Z182" s="67"/>
    </row>
    <row r="183" spans="1:26" ht="14" hidden="1" outlineLevel="1" x14ac:dyDescent="0.2">
      <c r="A183" s="121" t="str">
        <f t="shared" si="121"/>
        <v>6-2024</v>
      </c>
      <c r="B183" s="122">
        <v>45445</v>
      </c>
      <c r="C183" s="83" t="s">
        <v>32</v>
      </c>
      <c r="D183" s="391">
        <v>979.3</v>
      </c>
      <c r="E183" s="123">
        <v>14</v>
      </c>
      <c r="F183" s="123">
        <v>10</v>
      </c>
      <c r="G183" s="57">
        <f t="shared" si="1"/>
        <v>1.4</v>
      </c>
      <c r="H183" s="58">
        <f t="shared" si="2"/>
        <v>69.95</v>
      </c>
      <c r="I183" s="58">
        <f t="shared" si="3"/>
        <v>49.964285714285722</v>
      </c>
      <c r="J183" s="123">
        <v>169</v>
      </c>
      <c r="K183" s="59">
        <f t="shared" si="4"/>
        <v>8.2840236686390539E-2</v>
      </c>
      <c r="L183" s="391">
        <v>217.21</v>
      </c>
      <c r="M183" s="123">
        <v>60847</v>
      </c>
      <c r="N183" s="123">
        <v>5</v>
      </c>
      <c r="O183" s="391">
        <v>419.7</v>
      </c>
      <c r="P183" s="61">
        <f t="shared" si="5"/>
        <v>0.51753633547772226</v>
      </c>
      <c r="Q183" s="62">
        <f t="shared" si="6"/>
        <v>1.9322314810551999</v>
      </c>
      <c r="R183" s="61">
        <f t="shared" si="7"/>
        <v>0.22180128663330953</v>
      </c>
      <c r="S183" s="59">
        <f t="shared" si="8"/>
        <v>0.4285714285714286</v>
      </c>
      <c r="T183" s="63">
        <f t="shared" ref="T183:T189" si="125">D183-O183</f>
        <v>559.59999999999991</v>
      </c>
      <c r="U183" s="64">
        <f t="shared" si="10"/>
        <v>43.442</v>
      </c>
      <c r="V183" s="84"/>
      <c r="W183" s="84"/>
      <c r="X183" s="84"/>
      <c r="Y183" s="85"/>
      <c r="Z183" s="66"/>
    </row>
    <row r="184" spans="1:26" ht="14" hidden="1" outlineLevel="1" x14ac:dyDescent="0.2">
      <c r="A184" s="81">
        <f t="shared" si="121"/>
        <v>0</v>
      </c>
      <c r="B184" s="392"/>
      <c r="C184" s="393" t="s">
        <v>33</v>
      </c>
      <c r="D184" s="394">
        <v>14808.1</v>
      </c>
      <c r="E184" s="395">
        <v>221</v>
      </c>
      <c r="F184" s="395">
        <v>213</v>
      </c>
      <c r="G184" s="396">
        <f t="shared" si="1"/>
        <v>1.0375586854460095</v>
      </c>
      <c r="H184" s="397">
        <f t="shared" si="2"/>
        <v>67.004977375565616</v>
      </c>
      <c r="I184" s="397">
        <f t="shared" si="3"/>
        <v>64.579457832558717</v>
      </c>
      <c r="J184" s="415">
        <v>2034</v>
      </c>
      <c r="K184" s="398">
        <f t="shared" si="4"/>
        <v>0.10865290068829891</v>
      </c>
      <c r="L184" s="394">
        <v>1131.52</v>
      </c>
      <c r="M184" s="395">
        <v>123551</v>
      </c>
      <c r="N184" s="395">
        <v>50</v>
      </c>
      <c r="O184" s="394">
        <v>3377.35</v>
      </c>
      <c r="P184" s="399">
        <f t="shared" si="5"/>
        <v>0.33503190371148978</v>
      </c>
      <c r="Q184" s="400">
        <f t="shared" si="6"/>
        <v>2.9847903704751131</v>
      </c>
      <c r="R184" s="399">
        <f t="shared" si="7"/>
        <v>7.6412233844990241E-2</v>
      </c>
      <c r="S184" s="398">
        <f t="shared" si="8"/>
        <v>0.22807449976701938</v>
      </c>
      <c r="T184" s="401">
        <f t="shared" si="125"/>
        <v>11430.75</v>
      </c>
      <c r="U184" s="402">
        <f t="shared" si="10"/>
        <v>22.630399999999998</v>
      </c>
      <c r="V184" s="403"/>
      <c r="W184" s="403"/>
      <c r="X184" s="403"/>
      <c r="Y184" s="404"/>
      <c r="Z184" s="66"/>
    </row>
    <row r="185" spans="1:26" ht="14" hidden="1" outlineLevel="1" x14ac:dyDescent="0.2">
      <c r="A185" s="81">
        <f t="shared" si="121"/>
        <v>0</v>
      </c>
      <c r="B185" s="392"/>
      <c r="C185" s="393" t="s">
        <v>34</v>
      </c>
      <c r="D185" s="405">
        <v>7893.5</v>
      </c>
      <c r="E185" s="395">
        <v>130</v>
      </c>
      <c r="F185" s="395">
        <v>120</v>
      </c>
      <c r="G185" s="396">
        <f t="shared" si="1"/>
        <v>1.0833333333333333</v>
      </c>
      <c r="H185" s="397">
        <f t="shared" si="2"/>
        <v>60.719230769230769</v>
      </c>
      <c r="I185" s="397">
        <f t="shared" si="3"/>
        <v>56.048520710059172</v>
      </c>
      <c r="J185" s="415">
        <v>1160</v>
      </c>
      <c r="K185" s="398">
        <f t="shared" si="4"/>
        <v>0.11206896551724138</v>
      </c>
      <c r="L185" s="405">
        <v>633.36</v>
      </c>
      <c r="M185" s="395">
        <v>40128</v>
      </c>
      <c r="N185" s="395">
        <v>28</v>
      </c>
      <c r="O185" s="405">
        <v>1613.5</v>
      </c>
      <c r="P185" s="399">
        <f t="shared" si="5"/>
        <v>0.39253796095444687</v>
      </c>
      <c r="Q185" s="400">
        <f t="shared" si="6"/>
        <v>2.5475243147656941</v>
      </c>
      <c r="R185" s="399">
        <f t="shared" si="7"/>
        <v>8.0238170646734663E-2</v>
      </c>
      <c r="S185" s="398">
        <f t="shared" si="8"/>
        <v>0.20440869069487552</v>
      </c>
      <c r="T185" s="406">
        <f t="shared" si="125"/>
        <v>6280</v>
      </c>
      <c r="U185" s="402">
        <f t="shared" si="10"/>
        <v>22.62</v>
      </c>
      <c r="V185" s="403"/>
      <c r="W185" s="403"/>
      <c r="X185" s="403"/>
      <c r="Y185" s="404"/>
      <c r="Z185" s="66"/>
    </row>
    <row r="186" spans="1:26" ht="14" hidden="1" outlineLevel="1" x14ac:dyDescent="0.2">
      <c r="A186" s="81">
        <f t="shared" si="121"/>
        <v>0</v>
      </c>
      <c r="B186" s="392"/>
      <c r="C186" s="393" t="s">
        <v>35</v>
      </c>
      <c r="D186" s="407">
        <v>12314.29</v>
      </c>
      <c r="E186" s="395">
        <v>169</v>
      </c>
      <c r="F186" s="395">
        <v>163</v>
      </c>
      <c r="G186" s="396">
        <f t="shared" si="1"/>
        <v>1.0368098159509203</v>
      </c>
      <c r="H186" s="397">
        <f t="shared" si="2"/>
        <v>72.86562130177515</v>
      </c>
      <c r="I186" s="397">
        <f t="shared" si="3"/>
        <v>70.278676166800878</v>
      </c>
      <c r="J186" s="415">
        <v>1003</v>
      </c>
      <c r="K186" s="398">
        <f t="shared" si="4"/>
        <v>0.16849451645064806</v>
      </c>
      <c r="L186" s="407">
        <v>1273.57</v>
      </c>
      <c r="M186" s="395">
        <v>198457</v>
      </c>
      <c r="N186" s="395">
        <v>53</v>
      </c>
      <c r="O186" s="407">
        <v>3829.93</v>
      </c>
      <c r="P186" s="399">
        <f t="shared" si="5"/>
        <v>0.33253088176546308</v>
      </c>
      <c r="Q186" s="400">
        <f t="shared" si="6"/>
        <v>3.0072394921362782</v>
      </c>
      <c r="R186" s="399">
        <f t="shared" si="7"/>
        <v>0.10342212177884391</v>
      </c>
      <c r="S186" s="398">
        <f t="shared" si="8"/>
        <v>0.31101508897386693</v>
      </c>
      <c r="T186" s="408">
        <f t="shared" si="125"/>
        <v>8484.36</v>
      </c>
      <c r="U186" s="402">
        <f t="shared" si="10"/>
        <v>24.029622641509434</v>
      </c>
      <c r="V186" s="403"/>
      <c r="W186" s="403"/>
      <c r="X186" s="403"/>
      <c r="Y186" s="404"/>
      <c r="Z186" s="66"/>
    </row>
    <row r="187" spans="1:26" ht="14" hidden="1" outlineLevel="1" x14ac:dyDescent="0.2">
      <c r="A187" s="81"/>
      <c r="B187" s="392"/>
      <c r="C187" s="393" t="s">
        <v>36</v>
      </c>
      <c r="D187" s="409">
        <v>33389</v>
      </c>
      <c r="E187" s="395">
        <v>575</v>
      </c>
      <c r="F187" s="395">
        <v>508</v>
      </c>
      <c r="G187" s="396">
        <f t="shared" si="1"/>
        <v>1.1318897637795275</v>
      </c>
      <c r="H187" s="397">
        <f t="shared" si="2"/>
        <v>58.067826086956522</v>
      </c>
      <c r="I187" s="397">
        <f t="shared" si="3"/>
        <v>51.30166200378072</v>
      </c>
      <c r="J187" s="415">
        <v>1706</v>
      </c>
      <c r="K187" s="398">
        <f t="shared" si="4"/>
        <v>0.33704572098475966</v>
      </c>
      <c r="L187" s="409">
        <v>2246.2399999999998</v>
      </c>
      <c r="M187" s="395">
        <v>243902</v>
      </c>
      <c r="N187" s="395">
        <v>135</v>
      </c>
      <c r="O187" s="409">
        <v>8919</v>
      </c>
      <c r="P187" s="399">
        <f t="shared" si="5"/>
        <v>0.25184886198004258</v>
      </c>
      <c r="Q187" s="400">
        <f t="shared" si="6"/>
        <v>3.9706353728898072</v>
      </c>
      <c r="R187" s="399">
        <f t="shared" si="7"/>
        <v>6.7274850998831945E-2</v>
      </c>
      <c r="S187" s="398">
        <f t="shared" si="8"/>
        <v>0.2671239030818533</v>
      </c>
      <c r="T187" s="410">
        <f t="shared" si="125"/>
        <v>24470</v>
      </c>
      <c r="U187" s="402">
        <f t="shared" si="10"/>
        <v>16.638814814814815</v>
      </c>
      <c r="V187" s="403"/>
      <c r="W187" s="403"/>
      <c r="X187" s="403"/>
      <c r="Y187" s="404"/>
      <c r="Z187" s="66"/>
    </row>
    <row r="188" spans="1:26" ht="14" hidden="1" outlineLevel="1" x14ac:dyDescent="0.2">
      <c r="A188" s="81"/>
      <c r="B188" s="392"/>
      <c r="C188" s="393" t="s">
        <v>37</v>
      </c>
      <c r="D188" s="416">
        <v>1830</v>
      </c>
      <c r="E188" s="395">
        <v>49</v>
      </c>
      <c r="F188" s="395">
        <v>36</v>
      </c>
      <c r="G188" s="396">
        <f t="shared" si="1"/>
        <v>1.3611111111111112</v>
      </c>
      <c r="H188" s="397">
        <f t="shared" si="2"/>
        <v>37.346938775510203</v>
      </c>
      <c r="I188" s="397">
        <f t="shared" si="3"/>
        <v>27.438567263640149</v>
      </c>
      <c r="J188" s="395">
        <v>133</v>
      </c>
      <c r="K188" s="398">
        <f t="shared" si="4"/>
        <v>0.36842105263157893</v>
      </c>
      <c r="L188" s="416">
        <v>104.63</v>
      </c>
      <c r="M188" s="395">
        <v>131362</v>
      </c>
      <c r="N188" s="395">
        <v>4</v>
      </c>
      <c r="O188" s="416">
        <v>342</v>
      </c>
      <c r="P188" s="399">
        <f t="shared" si="5"/>
        <v>0.30593567251461989</v>
      </c>
      <c r="Q188" s="400">
        <f t="shared" si="6"/>
        <v>3.2686609958902801</v>
      </c>
      <c r="R188" s="399">
        <f t="shared" si="7"/>
        <v>5.7174863387978142E-2</v>
      </c>
      <c r="S188" s="398">
        <f t="shared" si="8"/>
        <v>0.18688524590163935</v>
      </c>
      <c r="T188" s="413">
        <f t="shared" si="125"/>
        <v>1488</v>
      </c>
      <c r="U188" s="402">
        <f t="shared" si="10"/>
        <v>26.157499999999999</v>
      </c>
      <c r="V188" s="403"/>
      <c r="W188" s="403"/>
      <c r="X188" s="403"/>
      <c r="Y188" s="404"/>
      <c r="Z188" s="66"/>
    </row>
    <row r="189" spans="1:26" ht="14" hidden="1" outlineLevel="1" x14ac:dyDescent="0.2">
      <c r="A189" s="121" t="str">
        <f t="shared" ref="A189:A194" si="126">IFERROR(IF(B189&gt;0,MONTH(B189)&amp;"-"&amp;YEAR(B189),B189),)</f>
        <v>6-2024</v>
      </c>
      <c r="B189" s="411">
        <v>45451</v>
      </c>
      <c r="C189" s="393" t="s">
        <v>38</v>
      </c>
      <c r="D189" s="414">
        <v>2342.65</v>
      </c>
      <c r="E189" s="395">
        <v>35</v>
      </c>
      <c r="F189" s="395">
        <v>34</v>
      </c>
      <c r="G189" s="396">
        <f t="shared" si="1"/>
        <v>1.0294117647058822</v>
      </c>
      <c r="H189" s="397">
        <f t="shared" si="2"/>
        <v>66.932857142857145</v>
      </c>
      <c r="I189" s="397">
        <f t="shared" si="3"/>
        <v>65.02048979591838</v>
      </c>
      <c r="J189" s="395">
        <v>182</v>
      </c>
      <c r="K189" s="398">
        <f t="shared" si="4"/>
        <v>0.19230769230769232</v>
      </c>
      <c r="L189" s="414">
        <v>101.72</v>
      </c>
      <c r="M189" s="395">
        <v>40840</v>
      </c>
      <c r="N189" s="395">
        <v>6</v>
      </c>
      <c r="O189" s="414">
        <v>329.7</v>
      </c>
      <c r="P189" s="399">
        <f t="shared" si="5"/>
        <v>0.30852289960570217</v>
      </c>
      <c r="Q189" s="400">
        <f t="shared" si="6"/>
        <v>3.2412504915454186</v>
      </c>
      <c r="R189" s="399">
        <f t="shared" si="7"/>
        <v>4.3420912214799476E-2</v>
      </c>
      <c r="S189" s="398">
        <f t="shared" si="8"/>
        <v>0.14073805305956927</v>
      </c>
      <c r="T189" s="413">
        <f t="shared" si="125"/>
        <v>2012.95</v>
      </c>
      <c r="U189" s="402">
        <f t="shared" si="10"/>
        <v>16.953333333333333</v>
      </c>
      <c r="V189" s="403"/>
      <c r="W189" s="403"/>
      <c r="X189" s="403"/>
      <c r="Y189" s="404"/>
      <c r="Z189" s="66"/>
    </row>
    <row r="190" spans="1:26" ht="14" collapsed="1" x14ac:dyDescent="0.2">
      <c r="A190" s="81">
        <f t="shared" si="126"/>
        <v>0</v>
      </c>
      <c r="B190" s="95" t="s">
        <v>155</v>
      </c>
      <c r="C190" s="134"/>
      <c r="D190" s="135">
        <f t="shared" ref="D190:F190" si="127">SUM(D183:D189)</f>
        <v>73556.84</v>
      </c>
      <c r="E190" s="136">
        <f t="shared" si="127"/>
        <v>1193</v>
      </c>
      <c r="F190" s="136">
        <f t="shared" si="127"/>
        <v>1084</v>
      </c>
      <c r="G190" s="137">
        <f t="shared" si="1"/>
        <v>1.1005535055350553</v>
      </c>
      <c r="H190" s="138">
        <f t="shared" si="2"/>
        <v>61.657032690695722</v>
      </c>
      <c r="I190" s="138">
        <f t="shared" si="3"/>
        <v>56.023657532870217</v>
      </c>
      <c r="J190" s="136">
        <f>SUM(J183:J189)</f>
        <v>6387</v>
      </c>
      <c r="K190" s="139">
        <f t="shared" si="4"/>
        <v>0.18678565836856115</v>
      </c>
      <c r="L190" s="135">
        <f t="shared" ref="L190:O190" si="128">SUM(L183:L189)</f>
        <v>5708.25</v>
      </c>
      <c r="M190" s="136">
        <f t="shared" si="128"/>
        <v>839087</v>
      </c>
      <c r="N190" s="136">
        <f t="shared" si="128"/>
        <v>281</v>
      </c>
      <c r="O190" s="135">
        <f t="shared" si="128"/>
        <v>18831.18</v>
      </c>
      <c r="P190" s="258">
        <f t="shared" si="5"/>
        <v>0.30312757883467739</v>
      </c>
      <c r="Q190" s="306">
        <f t="shared" si="6"/>
        <v>3.2989410064380502</v>
      </c>
      <c r="R190" s="258">
        <f t="shared" si="7"/>
        <v>7.7603252124479521E-2</v>
      </c>
      <c r="S190" s="139">
        <f t="shared" si="8"/>
        <v>0.25600855066639622</v>
      </c>
      <c r="T190" s="261">
        <f>SUM(T183:T189)</f>
        <v>54725.659999999996</v>
      </c>
      <c r="U190" s="307">
        <f t="shared" si="10"/>
        <v>20.314056939501778</v>
      </c>
      <c r="V190" s="145">
        <f t="shared" ref="V190:W190" si="129">IFERROR((D190-#REF!)/D190,)</f>
        <v>0</v>
      </c>
      <c r="W190" s="145">
        <f t="shared" si="129"/>
        <v>0</v>
      </c>
      <c r="X190" s="301">
        <f>IFERROR((D190-monthly_reporting_2021!D49)/D190, )</f>
        <v>1</v>
      </c>
      <c r="Y190" s="302">
        <f>IFERROR((E190-monthly_reporting_2021!E49)/E190, )</f>
        <v>1</v>
      </c>
      <c r="Z190" s="67"/>
    </row>
    <row r="191" spans="1:26" ht="14" hidden="1" outlineLevel="1" x14ac:dyDescent="0.2">
      <c r="A191" s="121" t="str">
        <f t="shared" si="126"/>
        <v>6-2024</v>
      </c>
      <c r="B191" s="122">
        <v>45452</v>
      </c>
      <c r="C191" s="83" t="s">
        <v>32</v>
      </c>
      <c r="D191" s="391">
        <v>839.4</v>
      </c>
      <c r="E191" s="123">
        <v>12</v>
      </c>
      <c r="F191" s="123">
        <v>11</v>
      </c>
      <c r="G191" s="57">
        <f t="shared" si="1"/>
        <v>1.0909090909090908</v>
      </c>
      <c r="H191" s="58">
        <f t="shared" si="2"/>
        <v>69.95</v>
      </c>
      <c r="I191" s="58">
        <f t="shared" si="3"/>
        <v>64.120833333333337</v>
      </c>
      <c r="J191" s="123">
        <v>158</v>
      </c>
      <c r="K191" s="59">
        <f t="shared" si="4"/>
        <v>7.5949367088607597E-2</v>
      </c>
      <c r="L191" s="391">
        <v>196.85</v>
      </c>
      <c r="M191" s="123">
        <v>52840</v>
      </c>
      <c r="N191" s="123">
        <v>3</v>
      </c>
      <c r="O191" s="391">
        <v>209.85</v>
      </c>
      <c r="P191" s="61">
        <f t="shared" si="5"/>
        <v>0.93805098880152493</v>
      </c>
      <c r="Q191" s="62">
        <f t="shared" si="6"/>
        <v>1.0660401320802642</v>
      </c>
      <c r="R191" s="61">
        <f t="shared" si="7"/>
        <v>0.23451274720038123</v>
      </c>
      <c r="S191" s="59">
        <f t="shared" si="8"/>
        <v>0.25</v>
      </c>
      <c r="T191" s="63">
        <f t="shared" ref="T191:T197" si="130">D191-O191</f>
        <v>629.54999999999995</v>
      </c>
      <c r="U191" s="64">
        <f t="shared" si="10"/>
        <v>65.61666666666666</v>
      </c>
      <c r="V191" s="84"/>
      <c r="W191" s="84"/>
      <c r="X191" s="84"/>
      <c r="Y191" s="85"/>
      <c r="Z191" s="66"/>
    </row>
    <row r="192" spans="1:26" ht="14" hidden="1" outlineLevel="1" x14ac:dyDescent="0.2">
      <c r="A192" s="81">
        <f t="shared" si="126"/>
        <v>0</v>
      </c>
      <c r="B192" s="392"/>
      <c r="C192" s="393" t="s">
        <v>33</v>
      </c>
      <c r="D192" s="394">
        <v>14328.5</v>
      </c>
      <c r="E192" s="395">
        <v>211</v>
      </c>
      <c r="F192" s="395">
        <v>200</v>
      </c>
      <c r="G192" s="396">
        <f t="shared" si="1"/>
        <v>1.0549999999999999</v>
      </c>
      <c r="H192" s="397">
        <f t="shared" si="2"/>
        <v>67.907582938388629</v>
      </c>
      <c r="I192" s="397">
        <f t="shared" si="3"/>
        <v>64.36737719278544</v>
      </c>
      <c r="J192" s="415">
        <v>1842</v>
      </c>
      <c r="K192" s="398">
        <f t="shared" si="4"/>
        <v>0.11454940282301845</v>
      </c>
      <c r="L192" s="394">
        <v>1100.3599999999999</v>
      </c>
      <c r="M192" s="395">
        <v>121558</v>
      </c>
      <c r="N192" s="395">
        <v>51</v>
      </c>
      <c r="O192" s="394">
        <v>3517.1</v>
      </c>
      <c r="P192" s="399">
        <f t="shared" si="5"/>
        <v>0.31286002672656449</v>
      </c>
      <c r="Q192" s="400">
        <f t="shared" si="6"/>
        <v>3.1963175687956671</v>
      </c>
      <c r="R192" s="399">
        <f t="shared" si="7"/>
        <v>7.6795198380849347E-2</v>
      </c>
      <c r="S192" s="398">
        <f t="shared" si="8"/>
        <v>0.24546184178385735</v>
      </c>
      <c r="T192" s="401">
        <f t="shared" si="130"/>
        <v>10811.4</v>
      </c>
      <c r="U192" s="402">
        <f t="shared" si="10"/>
        <v>21.575686274509803</v>
      </c>
      <c r="V192" s="403"/>
      <c r="W192" s="403"/>
      <c r="X192" s="403"/>
      <c r="Y192" s="404"/>
      <c r="Z192" s="66"/>
    </row>
    <row r="193" spans="1:26" ht="14" hidden="1" outlineLevel="1" x14ac:dyDescent="0.2">
      <c r="A193" s="81">
        <f t="shared" si="126"/>
        <v>0</v>
      </c>
      <c r="B193" s="392"/>
      <c r="C193" s="393" t="s">
        <v>34</v>
      </c>
      <c r="D193" s="405">
        <v>7349.45</v>
      </c>
      <c r="E193" s="395">
        <v>111</v>
      </c>
      <c r="F193" s="395">
        <v>103</v>
      </c>
      <c r="G193" s="396">
        <f t="shared" si="1"/>
        <v>1.0776699029126213</v>
      </c>
      <c r="H193" s="397">
        <f t="shared" si="2"/>
        <v>66.211261261261257</v>
      </c>
      <c r="I193" s="397">
        <f t="shared" si="3"/>
        <v>61.439278467656841</v>
      </c>
      <c r="J193" s="415">
        <v>1371</v>
      </c>
      <c r="K193" s="398">
        <f t="shared" si="4"/>
        <v>8.0962800875273522E-2</v>
      </c>
      <c r="L193" s="405">
        <v>665.15</v>
      </c>
      <c r="M193" s="395">
        <v>58398</v>
      </c>
      <c r="N193" s="395">
        <v>32</v>
      </c>
      <c r="O193" s="405">
        <v>1848.4</v>
      </c>
      <c r="P193" s="399">
        <f t="shared" si="5"/>
        <v>0.35985176368751348</v>
      </c>
      <c r="Q193" s="400">
        <f t="shared" si="6"/>
        <v>2.7789220476584231</v>
      </c>
      <c r="R193" s="399">
        <f t="shared" si="7"/>
        <v>9.0503371000551058E-2</v>
      </c>
      <c r="S193" s="398">
        <f t="shared" si="8"/>
        <v>0.25150181306084129</v>
      </c>
      <c r="T193" s="406">
        <f t="shared" si="130"/>
        <v>5501.0499999999993</v>
      </c>
      <c r="U193" s="402">
        <f t="shared" si="10"/>
        <v>20.785937499999999</v>
      </c>
      <c r="V193" s="403"/>
      <c r="W193" s="403"/>
      <c r="X193" s="403"/>
      <c r="Y193" s="404"/>
      <c r="Z193" s="66"/>
    </row>
    <row r="194" spans="1:26" ht="14" hidden="1" outlineLevel="1" x14ac:dyDescent="0.2">
      <c r="A194" s="81">
        <f t="shared" si="126"/>
        <v>0</v>
      </c>
      <c r="B194" s="392"/>
      <c r="C194" s="393" t="s">
        <v>35</v>
      </c>
      <c r="D194" s="407">
        <v>12831.77</v>
      </c>
      <c r="E194" s="395">
        <v>179</v>
      </c>
      <c r="F194" s="395">
        <v>170</v>
      </c>
      <c r="G194" s="396">
        <f t="shared" si="1"/>
        <v>1.0529411764705883</v>
      </c>
      <c r="H194" s="397">
        <f t="shared" si="2"/>
        <v>71.685865921787709</v>
      </c>
      <c r="I194" s="397">
        <f t="shared" si="3"/>
        <v>68.081548640803973</v>
      </c>
      <c r="J194" s="415">
        <v>1027</v>
      </c>
      <c r="K194" s="398">
        <f t="shared" si="4"/>
        <v>0.17429406037000975</v>
      </c>
      <c r="L194" s="407">
        <v>1554.91</v>
      </c>
      <c r="M194" s="395">
        <v>203052</v>
      </c>
      <c r="N194" s="395">
        <v>56</v>
      </c>
      <c r="O194" s="407">
        <v>4211.66</v>
      </c>
      <c r="P194" s="399">
        <f t="shared" si="5"/>
        <v>0.36919172012935519</v>
      </c>
      <c r="Q194" s="400">
        <f t="shared" si="6"/>
        <v>2.7086197914991863</v>
      </c>
      <c r="R194" s="399">
        <f t="shared" si="7"/>
        <v>0.12117657969243527</v>
      </c>
      <c r="S194" s="398">
        <f t="shared" si="8"/>
        <v>0.32822128202110851</v>
      </c>
      <c r="T194" s="408">
        <f t="shared" si="130"/>
        <v>8620.11</v>
      </c>
      <c r="U194" s="402">
        <f t="shared" si="10"/>
        <v>27.766250000000003</v>
      </c>
      <c r="V194" s="403"/>
      <c r="W194" s="403"/>
      <c r="X194" s="403"/>
      <c r="Y194" s="404"/>
      <c r="Z194" s="66"/>
    </row>
    <row r="195" spans="1:26" ht="14" hidden="1" outlineLevel="1" x14ac:dyDescent="0.2">
      <c r="A195" s="81"/>
      <c r="B195" s="392"/>
      <c r="C195" s="393" t="s">
        <v>36</v>
      </c>
      <c r="D195" s="409">
        <v>35154</v>
      </c>
      <c r="E195" s="395">
        <v>606</v>
      </c>
      <c r="F195" s="395">
        <v>537</v>
      </c>
      <c r="G195" s="396">
        <f t="shared" si="1"/>
        <v>1.1284916201117319</v>
      </c>
      <c r="H195" s="397">
        <f t="shared" si="2"/>
        <v>58.009900990099013</v>
      </c>
      <c r="I195" s="397">
        <f t="shared" si="3"/>
        <v>51.40481325360259</v>
      </c>
      <c r="J195" s="415">
        <v>1835</v>
      </c>
      <c r="K195" s="398">
        <f t="shared" si="4"/>
        <v>0.33024523160762942</v>
      </c>
      <c r="L195" s="409">
        <v>2464.52</v>
      </c>
      <c r="M195" s="395">
        <v>274128</v>
      </c>
      <c r="N195" s="395">
        <v>152</v>
      </c>
      <c r="O195" s="409">
        <v>9933</v>
      </c>
      <c r="P195" s="399">
        <f t="shared" si="5"/>
        <v>0.24811436625390113</v>
      </c>
      <c r="Q195" s="400">
        <f t="shared" si="6"/>
        <v>4.0303994286919966</v>
      </c>
      <c r="R195" s="399">
        <f t="shared" si="7"/>
        <v>7.0106389031120209E-2</v>
      </c>
      <c r="S195" s="398">
        <f t="shared" si="8"/>
        <v>0.28255675029868577</v>
      </c>
      <c r="T195" s="410">
        <f t="shared" si="130"/>
        <v>25221</v>
      </c>
      <c r="U195" s="402">
        <f t="shared" si="10"/>
        <v>16.213947368421053</v>
      </c>
      <c r="V195" s="403"/>
      <c r="W195" s="403"/>
      <c r="X195" s="403"/>
      <c r="Y195" s="404"/>
      <c r="Z195" s="66"/>
    </row>
    <row r="196" spans="1:26" ht="14" hidden="1" outlineLevel="1" x14ac:dyDescent="0.2">
      <c r="A196" s="81"/>
      <c r="B196" s="392"/>
      <c r="C196" s="393" t="s">
        <v>37</v>
      </c>
      <c r="D196" s="416">
        <v>2688</v>
      </c>
      <c r="E196" s="395">
        <v>73</v>
      </c>
      <c r="F196" s="395">
        <v>54</v>
      </c>
      <c r="G196" s="396">
        <f t="shared" si="1"/>
        <v>1.3518518518518519</v>
      </c>
      <c r="H196" s="397">
        <f t="shared" si="2"/>
        <v>36.821917808219176</v>
      </c>
      <c r="I196" s="397">
        <f t="shared" si="3"/>
        <v>27.238130981422405</v>
      </c>
      <c r="J196" s="395">
        <v>164</v>
      </c>
      <c r="K196" s="398">
        <f t="shared" si="4"/>
        <v>0.4451219512195122</v>
      </c>
      <c r="L196" s="416">
        <v>136.93</v>
      </c>
      <c r="M196" s="395">
        <v>151998</v>
      </c>
      <c r="N196" s="395">
        <v>7</v>
      </c>
      <c r="O196" s="416">
        <v>483</v>
      </c>
      <c r="P196" s="399">
        <f t="shared" si="5"/>
        <v>0.28349896480331266</v>
      </c>
      <c r="Q196" s="400">
        <f t="shared" si="6"/>
        <v>3.5273497407434453</v>
      </c>
      <c r="R196" s="399">
        <f t="shared" si="7"/>
        <v>5.094122023809524E-2</v>
      </c>
      <c r="S196" s="398">
        <f t="shared" si="8"/>
        <v>0.1796875</v>
      </c>
      <c r="T196" s="413">
        <f t="shared" si="130"/>
        <v>2205</v>
      </c>
      <c r="U196" s="402">
        <f t="shared" si="10"/>
        <v>19.561428571428571</v>
      </c>
      <c r="V196" s="403"/>
      <c r="W196" s="403"/>
      <c r="X196" s="403"/>
      <c r="Y196" s="404"/>
      <c r="Z196" s="66"/>
    </row>
    <row r="197" spans="1:26" ht="14" hidden="1" outlineLevel="1" x14ac:dyDescent="0.2">
      <c r="A197" s="121" t="str">
        <f t="shared" ref="A197:A202" si="131">IFERROR(IF(B197&gt;0,MONTH(B197)&amp;"-"&amp;YEAR(B197),B197),)</f>
        <v>6-2024</v>
      </c>
      <c r="B197" s="411">
        <v>45458</v>
      </c>
      <c r="C197" s="393" t="s">
        <v>38</v>
      </c>
      <c r="D197" s="414">
        <v>1818.2</v>
      </c>
      <c r="E197" s="395">
        <v>29</v>
      </c>
      <c r="F197" s="395">
        <v>27</v>
      </c>
      <c r="G197" s="396">
        <f t="shared" si="1"/>
        <v>1.0740740740740742</v>
      </c>
      <c r="H197" s="397">
        <f t="shared" si="2"/>
        <v>62.696551724137933</v>
      </c>
      <c r="I197" s="397">
        <f t="shared" si="3"/>
        <v>58.372651605231866</v>
      </c>
      <c r="J197" s="395">
        <v>166</v>
      </c>
      <c r="K197" s="398">
        <f t="shared" si="4"/>
        <v>0.1746987951807229</v>
      </c>
      <c r="L197" s="414">
        <v>89.81</v>
      </c>
      <c r="M197" s="395">
        <v>26933</v>
      </c>
      <c r="N197" s="395">
        <v>4</v>
      </c>
      <c r="O197" s="414">
        <v>364.65</v>
      </c>
      <c r="P197" s="399">
        <f t="shared" si="5"/>
        <v>0.24629096393802277</v>
      </c>
      <c r="Q197" s="400">
        <f t="shared" si="6"/>
        <v>4.0602382808150539</v>
      </c>
      <c r="R197" s="399">
        <f t="shared" si="7"/>
        <v>4.9395006049939502E-2</v>
      </c>
      <c r="S197" s="398">
        <f t="shared" si="8"/>
        <v>0.20055549444505552</v>
      </c>
      <c r="T197" s="413">
        <f t="shared" si="130"/>
        <v>1453.5500000000002</v>
      </c>
      <c r="U197" s="402">
        <f t="shared" si="10"/>
        <v>22.452500000000001</v>
      </c>
      <c r="V197" s="403"/>
      <c r="W197" s="403"/>
      <c r="X197" s="403"/>
      <c r="Y197" s="404"/>
      <c r="Z197" s="66"/>
    </row>
    <row r="198" spans="1:26" ht="14" collapsed="1" x14ac:dyDescent="0.2">
      <c r="A198" s="81">
        <f t="shared" si="131"/>
        <v>0</v>
      </c>
      <c r="B198" s="95" t="s">
        <v>156</v>
      </c>
      <c r="C198" s="134"/>
      <c r="D198" s="135">
        <f t="shared" ref="D198:F198" si="132">SUM(D191:D197)</f>
        <v>75009.319999999992</v>
      </c>
      <c r="E198" s="136">
        <f t="shared" si="132"/>
        <v>1221</v>
      </c>
      <c r="F198" s="136">
        <f t="shared" si="132"/>
        <v>1102</v>
      </c>
      <c r="G198" s="137">
        <f t="shared" si="1"/>
        <v>1.1079854809437386</v>
      </c>
      <c r="H198" s="138">
        <f t="shared" si="2"/>
        <v>61.432694512694503</v>
      </c>
      <c r="I198" s="138">
        <f t="shared" si="3"/>
        <v>55.445396685494963</v>
      </c>
      <c r="J198" s="136">
        <f>SUM(J191:J197)</f>
        <v>6563</v>
      </c>
      <c r="K198" s="139">
        <f t="shared" si="4"/>
        <v>0.18604296815480725</v>
      </c>
      <c r="L198" s="135">
        <f t="shared" ref="L198:O198" si="133">SUM(L191:L197)</f>
        <v>6208.53</v>
      </c>
      <c r="M198" s="136">
        <f t="shared" si="133"/>
        <v>888907</v>
      </c>
      <c r="N198" s="136">
        <f t="shared" si="133"/>
        <v>305</v>
      </c>
      <c r="O198" s="135">
        <f t="shared" si="133"/>
        <v>20567.660000000003</v>
      </c>
      <c r="P198" s="258">
        <f t="shared" si="5"/>
        <v>0.30185884052925799</v>
      </c>
      <c r="Q198" s="306">
        <f t="shared" si="6"/>
        <v>3.3128067352497297</v>
      </c>
      <c r="R198" s="258">
        <f t="shared" si="7"/>
        <v>8.2770114433779698E-2</v>
      </c>
      <c r="S198" s="139">
        <f t="shared" si="8"/>
        <v>0.27420139257361625</v>
      </c>
      <c r="T198" s="261">
        <f>SUM(T191:T197)</f>
        <v>54441.66</v>
      </c>
      <c r="U198" s="307">
        <f t="shared" si="10"/>
        <v>20.355836065573769</v>
      </c>
      <c r="V198" s="145">
        <f t="shared" ref="V198:W198" si="134">IFERROR((D198-#REF!)/D198,)</f>
        <v>0</v>
      </c>
      <c r="W198" s="145">
        <f t="shared" si="134"/>
        <v>0</v>
      </c>
      <c r="X198" s="301">
        <f>IFERROR((D198-monthly_reporting_2021!D49)/D198, )</f>
        <v>1</v>
      </c>
      <c r="Y198" s="302">
        <f>IFERROR((E198-monthly_reporting_2021!E49)/E198, )</f>
        <v>1</v>
      </c>
      <c r="Z198" s="67"/>
    </row>
    <row r="199" spans="1:26" ht="14" hidden="1" outlineLevel="1" x14ac:dyDescent="0.2">
      <c r="A199" s="121" t="str">
        <f t="shared" si="131"/>
        <v>6-2024</v>
      </c>
      <c r="B199" s="122">
        <v>45459</v>
      </c>
      <c r="C199" s="83" t="s">
        <v>32</v>
      </c>
      <c r="D199" s="391">
        <v>489.65</v>
      </c>
      <c r="E199" s="123">
        <v>7</v>
      </c>
      <c r="F199" s="123">
        <v>7</v>
      </c>
      <c r="G199" s="57">
        <f t="shared" si="1"/>
        <v>1</v>
      </c>
      <c r="H199" s="58">
        <f t="shared" si="2"/>
        <v>69.95</v>
      </c>
      <c r="I199" s="58">
        <f t="shared" si="3"/>
        <v>69.95</v>
      </c>
      <c r="J199" s="123">
        <v>147</v>
      </c>
      <c r="K199" s="59">
        <f t="shared" si="4"/>
        <v>4.7619047619047616E-2</v>
      </c>
      <c r="L199" s="391">
        <v>142.84</v>
      </c>
      <c r="M199" s="123">
        <v>43802</v>
      </c>
      <c r="N199" s="123">
        <v>1</v>
      </c>
      <c r="O199" s="391">
        <v>69.95</v>
      </c>
      <c r="P199" s="61">
        <f t="shared" si="5"/>
        <v>2.0420300214438885</v>
      </c>
      <c r="Q199" s="62">
        <f t="shared" si="6"/>
        <v>0.48970876505180622</v>
      </c>
      <c r="R199" s="61">
        <f t="shared" si="7"/>
        <v>0.29171857449198407</v>
      </c>
      <c r="S199" s="59">
        <f t="shared" si="8"/>
        <v>0.14285714285714288</v>
      </c>
      <c r="T199" s="63">
        <f t="shared" ref="T199:T205" si="135">D199-O199</f>
        <v>419.7</v>
      </c>
      <c r="U199" s="64">
        <f t="shared" si="10"/>
        <v>142.84</v>
      </c>
      <c r="V199" s="84"/>
      <c r="W199" s="84"/>
      <c r="X199" s="84"/>
      <c r="Y199" s="85"/>
      <c r="Z199" s="66"/>
    </row>
    <row r="200" spans="1:26" ht="14" hidden="1" outlineLevel="1" x14ac:dyDescent="0.2">
      <c r="A200" s="81">
        <f t="shared" si="131"/>
        <v>0</v>
      </c>
      <c r="B200" s="392"/>
      <c r="C200" s="393" t="s">
        <v>33</v>
      </c>
      <c r="D200" s="394">
        <v>13968.8</v>
      </c>
      <c r="E200" s="395">
        <v>212</v>
      </c>
      <c r="F200" s="395">
        <v>201</v>
      </c>
      <c r="G200" s="396">
        <f t="shared" si="1"/>
        <v>1.0547263681592041</v>
      </c>
      <c r="H200" s="397">
        <f t="shared" si="2"/>
        <v>65.890566037735852</v>
      </c>
      <c r="I200" s="397">
        <f t="shared" si="3"/>
        <v>62.471715913136343</v>
      </c>
      <c r="J200" s="415">
        <v>1840</v>
      </c>
      <c r="K200" s="398">
        <f t="shared" si="4"/>
        <v>0.11521739130434783</v>
      </c>
      <c r="L200" s="394">
        <v>1032.55</v>
      </c>
      <c r="M200" s="395">
        <v>105345</v>
      </c>
      <c r="N200" s="395">
        <v>41</v>
      </c>
      <c r="O200" s="394">
        <v>2727.75</v>
      </c>
      <c r="P200" s="399">
        <f t="shared" si="5"/>
        <v>0.37853542296764731</v>
      </c>
      <c r="Q200" s="400">
        <f t="shared" si="6"/>
        <v>2.6417606895549852</v>
      </c>
      <c r="R200" s="399">
        <f t="shared" si="7"/>
        <v>7.3918303648130124E-2</v>
      </c>
      <c r="S200" s="398">
        <f t="shared" si="8"/>
        <v>0.19527446881621902</v>
      </c>
      <c r="T200" s="401">
        <f t="shared" si="135"/>
        <v>11241.05</v>
      </c>
      <c r="U200" s="402">
        <f t="shared" si="10"/>
        <v>25.184146341463414</v>
      </c>
      <c r="V200" s="403"/>
      <c r="W200" s="403"/>
      <c r="X200" s="403"/>
      <c r="Y200" s="404"/>
      <c r="Z200" s="66"/>
    </row>
    <row r="201" spans="1:26" ht="14" hidden="1" outlineLevel="1" x14ac:dyDescent="0.2">
      <c r="A201" s="81">
        <f t="shared" si="131"/>
        <v>0</v>
      </c>
      <c r="B201" s="392"/>
      <c r="C201" s="393" t="s">
        <v>34</v>
      </c>
      <c r="D201" s="405">
        <v>9016.5</v>
      </c>
      <c r="E201" s="395">
        <v>171</v>
      </c>
      <c r="F201" s="395">
        <v>162</v>
      </c>
      <c r="G201" s="396">
        <f t="shared" si="1"/>
        <v>1.0555555555555556</v>
      </c>
      <c r="H201" s="397">
        <f t="shared" si="2"/>
        <v>52.728070175438596</v>
      </c>
      <c r="I201" s="397">
        <f t="shared" si="3"/>
        <v>49.952908587257618</v>
      </c>
      <c r="J201" s="415">
        <v>1204</v>
      </c>
      <c r="K201" s="398">
        <f t="shared" si="4"/>
        <v>0.14202657807308969</v>
      </c>
      <c r="L201" s="405">
        <v>586.55999999999995</v>
      </c>
      <c r="M201" s="395">
        <v>59024</v>
      </c>
      <c r="N201" s="395">
        <v>40</v>
      </c>
      <c r="O201" s="405">
        <v>2108.0500000000002</v>
      </c>
      <c r="P201" s="399">
        <f t="shared" si="5"/>
        <v>0.27824766964730435</v>
      </c>
      <c r="Q201" s="400">
        <f t="shared" si="6"/>
        <v>3.5939204855428266</v>
      </c>
      <c r="R201" s="399">
        <f t="shared" si="7"/>
        <v>6.5054067542838129E-2</v>
      </c>
      <c r="S201" s="398">
        <f t="shared" si="8"/>
        <v>0.23379914601009263</v>
      </c>
      <c r="T201" s="406">
        <f t="shared" si="135"/>
        <v>6908.45</v>
      </c>
      <c r="U201" s="402">
        <f t="shared" si="10"/>
        <v>14.663999999999998</v>
      </c>
      <c r="V201" s="403"/>
      <c r="W201" s="403"/>
      <c r="X201" s="403"/>
      <c r="Y201" s="404"/>
      <c r="Z201" s="66"/>
    </row>
    <row r="202" spans="1:26" ht="14" hidden="1" outlineLevel="1" x14ac:dyDescent="0.2">
      <c r="A202" s="81">
        <f t="shared" si="131"/>
        <v>0</v>
      </c>
      <c r="B202" s="392"/>
      <c r="C202" s="393" t="s">
        <v>35</v>
      </c>
      <c r="D202" s="407">
        <v>12159.4</v>
      </c>
      <c r="E202" s="395">
        <v>169</v>
      </c>
      <c r="F202" s="395">
        <v>164</v>
      </c>
      <c r="G202" s="396">
        <f t="shared" si="1"/>
        <v>1.0304878048780488</v>
      </c>
      <c r="H202" s="397">
        <f t="shared" si="2"/>
        <v>71.949112426035498</v>
      </c>
      <c r="I202" s="397">
        <f t="shared" si="3"/>
        <v>69.820440460768168</v>
      </c>
      <c r="J202" s="415">
        <v>825</v>
      </c>
      <c r="K202" s="398">
        <f t="shared" si="4"/>
        <v>0.20484848484848484</v>
      </c>
      <c r="L202" s="407">
        <v>1045.5899999999999</v>
      </c>
      <c r="M202" s="395">
        <v>206309</v>
      </c>
      <c r="N202" s="395">
        <v>37</v>
      </c>
      <c r="O202" s="407">
        <v>2699.93</v>
      </c>
      <c r="P202" s="399">
        <f t="shared" si="5"/>
        <v>0.38726559577470526</v>
      </c>
      <c r="Q202" s="400">
        <f t="shared" si="6"/>
        <v>2.5822071748964701</v>
      </c>
      <c r="R202" s="399">
        <f t="shared" si="7"/>
        <v>8.5990262677434731E-2</v>
      </c>
      <c r="S202" s="398">
        <f t="shared" si="8"/>
        <v>0.22204467325690411</v>
      </c>
      <c r="T202" s="408">
        <f t="shared" si="135"/>
        <v>9459.4699999999993</v>
      </c>
      <c r="U202" s="402">
        <f t="shared" si="10"/>
        <v>28.259189189189186</v>
      </c>
      <c r="V202" s="403"/>
      <c r="W202" s="403"/>
      <c r="X202" s="403"/>
      <c r="Y202" s="404"/>
      <c r="Z202" s="66"/>
    </row>
    <row r="203" spans="1:26" ht="14" hidden="1" outlineLevel="1" x14ac:dyDescent="0.2">
      <c r="A203" s="81"/>
      <c r="B203" s="392"/>
      <c r="C203" s="393" t="s">
        <v>36</v>
      </c>
      <c r="D203" s="409">
        <v>33070</v>
      </c>
      <c r="E203" s="395">
        <v>574</v>
      </c>
      <c r="F203" s="395">
        <v>502</v>
      </c>
      <c r="G203" s="396">
        <f t="shared" si="1"/>
        <v>1.1434262948207172</v>
      </c>
      <c r="H203" s="397">
        <f t="shared" si="2"/>
        <v>57.613240418118465</v>
      </c>
      <c r="I203" s="397">
        <f t="shared" si="3"/>
        <v>50.386492491107084</v>
      </c>
      <c r="J203" s="415">
        <v>1712</v>
      </c>
      <c r="K203" s="398">
        <f t="shared" si="4"/>
        <v>0.33528037383177572</v>
      </c>
      <c r="L203" s="409">
        <v>2462.79</v>
      </c>
      <c r="M203" s="395">
        <v>318638</v>
      </c>
      <c r="N203" s="395">
        <v>132</v>
      </c>
      <c r="O203" s="409">
        <v>8510.85</v>
      </c>
      <c r="P203" s="399">
        <f t="shared" si="5"/>
        <v>0.28937062690565568</v>
      </c>
      <c r="Q203" s="400">
        <f t="shared" si="6"/>
        <v>3.4557757665087161</v>
      </c>
      <c r="R203" s="399">
        <f t="shared" si="7"/>
        <v>7.4472029029331713E-2</v>
      </c>
      <c r="S203" s="398">
        <f t="shared" si="8"/>
        <v>0.25735863320229818</v>
      </c>
      <c r="T203" s="410">
        <f t="shared" si="135"/>
        <v>24559.15</v>
      </c>
      <c r="U203" s="402">
        <f t="shared" si="10"/>
        <v>18.657499999999999</v>
      </c>
      <c r="V203" s="403"/>
      <c r="W203" s="403"/>
      <c r="X203" s="403"/>
      <c r="Y203" s="404"/>
      <c r="Z203" s="66"/>
    </row>
    <row r="204" spans="1:26" ht="14" hidden="1" outlineLevel="1" x14ac:dyDescent="0.2">
      <c r="A204" s="81"/>
      <c r="B204" s="392"/>
      <c r="C204" s="393" t="s">
        <v>37</v>
      </c>
      <c r="D204" s="416">
        <v>2184</v>
      </c>
      <c r="E204" s="395">
        <v>59</v>
      </c>
      <c r="F204" s="395">
        <v>43</v>
      </c>
      <c r="G204" s="396">
        <f t="shared" si="1"/>
        <v>1.3720930232558139</v>
      </c>
      <c r="H204" s="397">
        <f t="shared" si="2"/>
        <v>37.016949152542374</v>
      </c>
      <c r="I204" s="397">
        <f t="shared" si="3"/>
        <v>26.978454467107152</v>
      </c>
      <c r="J204" s="395">
        <v>168</v>
      </c>
      <c r="K204" s="398">
        <f t="shared" si="4"/>
        <v>0.35119047619047616</v>
      </c>
      <c r="L204" s="416">
        <v>123.47</v>
      </c>
      <c r="M204" s="395">
        <v>160151</v>
      </c>
      <c r="N204" s="395">
        <v>5</v>
      </c>
      <c r="O204" s="416">
        <v>402</v>
      </c>
      <c r="P204" s="399">
        <f t="shared" si="5"/>
        <v>0.30713930348258706</v>
      </c>
      <c r="Q204" s="400">
        <f t="shared" si="6"/>
        <v>3.2558516238762452</v>
      </c>
      <c r="R204" s="399">
        <f t="shared" si="7"/>
        <v>5.6533882783882786E-2</v>
      </c>
      <c r="S204" s="398">
        <f t="shared" si="8"/>
        <v>0.18406593406593408</v>
      </c>
      <c r="T204" s="413">
        <f t="shared" si="135"/>
        <v>1782</v>
      </c>
      <c r="U204" s="402">
        <f t="shared" si="10"/>
        <v>24.693999999999999</v>
      </c>
      <c r="V204" s="403"/>
      <c r="W204" s="403"/>
      <c r="X204" s="403"/>
      <c r="Y204" s="404"/>
      <c r="Z204" s="66"/>
    </row>
    <row r="205" spans="1:26" ht="14" hidden="1" outlineLevel="1" x14ac:dyDescent="0.2">
      <c r="A205" s="121" t="str">
        <f t="shared" ref="A205:A210" si="136">IFERROR(IF(B205&gt;0,MONTH(B205)&amp;"-"&amp;YEAR(B205),B205),)</f>
        <v>6-2024</v>
      </c>
      <c r="B205" s="411">
        <v>45465</v>
      </c>
      <c r="C205" s="393" t="s">
        <v>38</v>
      </c>
      <c r="D205" s="414">
        <v>2447.5</v>
      </c>
      <c r="E205" s="395">
        <v>35</v>
      </c>
      <c r="F205" s="395">
        <v>33</v>
      </c>
      <c r="G205" s="396">
        <f t="shared" si="1"/>
        <v>1.0606060606060606</v>
      </c>
      <c r="H205" s="397">
        <f t="shared" si="2"/>
        <v>69.928571428571431</v>
      </c>
      <c r="I205" s="397">
        <f t="shared" si="3"/>
        <v>65.932653061224499</v>
      </c>
      <c r="J205" s="395">
        <v>130</v>
      </c>
      <c r="K205" s="398">
        <f t="shared" si="4"/>
        <v>0.26923076923076922</v>
      </c>
      <c r="L205" s="414">
        <v>65.87</v>
      </c>
      <c r="M205" s="395">
        <v>21667</v>
      </c>
      <c r="N205" s="395">
        <v>5</v>
      </c>
      <c r="O205" s="414">
        <v>379.6</v>
      </c>
      <c r="P205" s="399">
        <f t="shared" si="5"/>
        <v>0.17352476290832455</v>
      </c>
      <c r="Q205" s="400">
        <f t="shared" si="6"/>
        <v>5.7628662517079094</v>
      </c>
      <c r="R205" s="399">
        <f t="shared" si="7"/>
        <v>2.6913176710929521E-2</v>
      </c>
      <c r="S205" s="398">
        <f t="shared" si="8"/>
        <v>0.15509703779366701</v>
      </c>
      <c r="T205" s="413">
        <f t="shared" si="135"/>
        <v>2067.9</v>
      </c>
      <c r="U205" s="402">
        <f t="shared" si="10"/>
        <v>13.174000000000001</v>
      </c>
      <c r="V205" s="403"/>
      <c r="W205" s="403"/>
      <c r="X205" s="403"/>
      <c r="Y205" s="404"/>
      <c r="Z205" s="66"/>
    </row>
    <row r="206" spans="1:26" ht="14" collapsed="1" x14ac:dyDescent="0.2">
      <c r="A206" s="81">
        <f t="shared" si="136"/>
        <v>0</v>
      </c>
      <c r="B206" s="95" t="s">
        <v>157</v>
      </c>
      <c r="C206" s="134"/>
      <c r="D206" s="135">
        <f t="shared" ref="D206:F206" si="137">SUM(D199:D205)</f>
        <v>73335.850000000006</v>
      </c>
      <c r="E206" s="136">
        <f t="shared" si="137"/>
        <v>1227</v>
      </c>
      <c r="F206" s="136">
        <f t="shared" si="137"/>
        <v>1112</v>
      </c>
      <c r="G206" s="137">
        <f t="shared" si="1"/>
        <v>1.1034172661870503</v>
      </c>
      <c r="H206" s="138">
        <f t="shared" si="2"/>
        <v>59.768418907905463</v>
      </c>
      <c r="I206" s="138">
        <f t="shared" si="3"/>
        <v>54.166651854597298</v>
      </c>
      <c r="J206" s="136">
        <f>SUM(J199:J205)</f>
        <v>6026</v>
      </c>
      <c r="K206" s="139">
        <f t="shared" si="4"/>
        <v>0.20361765682044475</v>
      </c>
      <c r="L206" s="135">
        <f t="shared" ref="L206:O206" si="138">SUM(L199:L205)</f>
        <v>5459.67</v>
      </c>
      <c r="M206" s="136">
        <f t="shared" si="138"/>
        <v>914936</v>
      </c>
      <c r="N206" s="136">
        <f t="shared" si="138"/>
        <v>261</v>
      </c>
      <c r="O206" s="135">
        <f t="shared" si="138"/>
        <v>16898.129999999997</v>
      </c>
      <c r="P206" s="258">
        <f t="shared" si="5"/>
        <v>0.32309314699318809</v>
      </c>
      <c r="Q206" s="306">
        <f t="shared" si="6"/>
        <v>3.0950826698316924</v>
      </c>
      <c r="R206" s="258">
        <f t="shared" si="7"/>
        <v>7.4447490552028775E-2</v>
      </c>
      <c r="S206" s="139">
        <f t="shared" si="8"/>
        <v>0.23042113782004295</v>
      </c>
      <c r="T206" s="261">
        <f>SUM(T199:T205)</f>
        <v>56437.72</v>
      </c>
      <c r="U206" s="307">
        <f t="shared" si="10"/>
        <v>20.918275862068967</v>
      </c>
      <c r="V206" s="145">
        <f t="shared" ref="V206:W206" si="139">IFERROR((D206-#REF!)/D206,)</f>
        <v>0</v>
      </c>
      <c r="W206" s="145">
        <f t="shared" si="139"/>
        <v>0</v>
      </c>
      <c r="X206" s="301">
        <f>IFERROR((D206-monthly_reporting_2021!D49)/D206, )</f>
        <v>1</v>
      </c>
      <c r="Y206" s="302">
        <f>IFERROR((E206-monthly_reporting_2021!E49)/E206, )</f>
        <v>1</v>
      </c>
      <c r="Z206" s="67"/>
    </row>
    <row r="207" spans="1:26" ht="14" hidden="1" outlineLevel="1" x14ac:dyDescent="0.2">
      <c r="A207" s="121" t="str">
        <f t="shared" si="136"/>
        <v>6-2024</v>
      </c>
      <c r="B207" s="122">
        <v>45466</v>
      </c>
      <c r="C207" s="83" t="s">
        <v>32</v>
      </c>
      <c r="D207" s="391">
        <v>559.6</v>
      </c>
      <c r="E207" s="123">
        <v>8</v>
      </c>
      <c r="F207" s="123">
        <v>6</v>
      </c>
      <c r="G207" s="57">
        <f t="shared" si="1"/>
        <v>1.3333333333333333</v>
      </c>
      <c r="H207" s="58">
        <f t="shared" si="2"/>
        <v>69.95</v>
      </c>
      <c r="I207" s="58">
        <f t="shared" si="3"/>
        <v>52.462500000000006</v>
      </c>
      <c r="J207" s="123">
        <v>113</v>
      </c>
      <c r="K207" s="59">
        <f t="shared" si="4"/>
        <v>7.0796460176991149E-2</v>
      </c>
      <c r="L207" s="391">
        <v>110.96</v>
      </c>
      <c r="M207" s="123">
        <v>43979</v>
      </c>
      <c r="N207" s="123">
        <v>0</v>
      </c>
      <c r="O207" s="391">
        <v>0</v>
      </c>
      <c r="P207" s="61" t="e">
        <f t="shared" si="5"/>
        <v>#DIV/0!</v>
      </c>
      <c r="Q207" s="62">
        <f t="shared" si="6"/>
        <v>0</v>
      </c>
      <c r="R207" s="61">
        <f t="shared" si="7"/>
        <v>0.19828448892065759</v>
      </c>
      <c r="S207" s="59">
        <f t="shared" si="8"/>
        <v>0</v>
      </c>
      <c r="T207" s="63">
        <f t="shared" ref="T207:T213" si="140">D207-O207</f>
        <v>559.6</v>
      </c>
      <c r="U207" s="64" t="e">
        <f t="shared" si="10"/>
        <v>#DIV/0!</v>
      </c>
      <c r="V207" s="84"/>
      <c r="W207" s="84"/>
      <c r="X207" s="84"/>
      <c r="Y207" s="85"/>
      <c r="Z207" s="66"/>
    </row>
    <row r="208" spans="1:26" ht="14" hidden="1" outlineLevel="1" x14ac:dyDescent="0.2">
      <c r="A208" s="81">
        <f t="shared" si="136"/>
        <v>0</v>
      </c>
      <c r="B208" s="392"/>
      <c r="C208" s="393" t="s">
        <v>33</v>
      </c>
      <c r="D208" s="394">
        <v>15497.7</v>
      </c>
      <c r="E208" s="395">
        <v>224</v>
      </c>
      <c r="F208" s="395">
        <v>214</v>
      </c>
      <c r="G208" s="396">
        <f t="shared" si="1"/>
        <v>1.0467289719626167</v>
      </c>
      <c r="H208" s="397">
        <f t="shared" si="2"/>
        <v>69.18616071428572</v>
      </c>
      <c r="I208" s="397">
        <f t="shared" si="3"/>
        <v>66.097492825255117</v>
      </c>
      <c r="J208" s="415">
        <v>2095</v>
      </c>
      <c r="K208" s="398">
        <f t="shared" si="4"/>
        <v>0.10692124105011933</v>
      </c>
      <c r="L208" s="394">
        <v>1119.57</v>
      </c>
      <c r="M208" s="395">
        <v>110741</v>
      </c>
      <c r="N208" s="395">
        <v>48</v>
      </c>
      <c r="O208" s="394">
        <v>3257.45</v>
      </c>
      <c r="P208" s="399">
        <f t="shared" si="5"/>
        <v>0.34369522172251299</v>
      </c>
      <c r="Q208" s="400">
        <f t="shared" si="6"/>
        <v>2.9095545611261469</v>
      </c>
      <c r="R208" s="399">
        <f t="shared" si="7"/>
        <v>7.2241042219167995E-2</v>
      </c>
      <c r="S208" s="398">
        <f t="shared" si="8"/>
        <v>0.21018925388928678</v>
      </c>
      <c r="T208" s="401">
        <f t="shared" si="140"/>
        <v>12240.25</v>
      </c>
      <c r="U208" s="402">
        <f t="shared" si="10"/>
        <v>23.324375</v>
      </c>
      <c r="V208" s="403"/>
      <c r="W208" s="403"/>
      <c r="X208" s="403"/>
      <c r="Y208" s="404"/>
      <c r="Z208" s="66"/>
    </row>
    <row r="209" spans="1:26" ht="14" hidden="1" outlineLevel="1" x14ac:dyDescent="0.2">
      <c r="A209" s="81">
        <f t="shared" si="136"/>
        <v>0</v>
      </c>
      <c r="B209" s="392"/>
      <c r="C209" s="393" t="s">
        <v>34</v>
      </c>
      <c r="D209" s="405">
        <v>8292.5</v>
      </c>
      <c r="E209" s="395">
        <v>150</v>
      </c>
      <c r="F209" s="395">
        <v>143</v>
      </c>
      <c r="G209" s="396">
        <f t="shared" si="1"/>
        <v>1.048951048951049</v>
      </c>
      <c r="H209" s="397">
        <f t="shared" si="2"/>
        <v>55.283333333333331</v>
      </c>
      <c r="I209" s="397">
        <f t="shared" si="3"/>
        <v>52.703444444444443</v>
      </c>
      <c r="J209" s="415">
        <v>1420</v>
      </c>
      <c r="K209" s="398">
        <f t="shared" si="4"/>
        <v>0.10563380281690141</v>
      </c>
      <c r="L209" s="405">
        <v>601.66</v>
      </c>
      <c r="M209" s="395">
        <v>49264</v>
      </c>
      <c r="N209" s="395">
        <v>44</v>
      </c>
      <c r="O209" s="405">
        <v>2097.8000000000002</v>
      </c>
      <c r="P209" s="399">
        <f t="shared" si="5"/>
        <v>0.28680522452092666</v>
      </c>
      <c r="Q209" s="400">
        <f t="shared" si="6"/>
        <v>3.4866868330951042</v>
      </c>
      <c r="R209" s="399">
        <f t="shared" si="7"/>
        <v>7.255471811878203E-2</v>
      </c>
      <c r="S209" s="398">
        <f t="shared" si="8"/>
        <v>0.25297558034368406</v>
      </c>
      <c r="T209" s="406">
        <f t="shared" si="140"/>
        <v>6194.7</v>
      </c>
      <c r="U209" s="402">
        <f t="shared" si="10"/>
        <v>13.674090909090909</v>
      </c>
      <c r="V209" s="403"/>
      <c r="W209" s="403"/>
      <c r="X209" s="403"/>
      <c r="Y209" s="404"/>
      <c r="Z209" s="66"/>
    </row>
    <row r="210" spans="1:26" ht="14" hidden="1" outlineLevel="1" x14ac:dyDescent="0.2">
      <c r="A210" s="81">
        <f t="shared" si="136"/>
        <v>0</v>
      </c>
      <c r="B210" s="392"/>
      <c r="C210" s="393" t="s">
        <v>35</v>
      </c>
      <c r="D210" s="407">
        <v>11144.16</v>
      </c>
      <c r="E210" s="395">
        <v>165</v>
      </c>
      <c r="F210" s="395">
        <v>158</v>
      </c>
      <c r="G210" s="396">
        <f t="shared" si="1"/>
        <v>1.0443037974683544</v>
      </c>
      <c r="H210" s="397">
        <f t="shared" si="2"/>
        <v>67.540363636363637</v>
      </c>
      <c r="I210" s="397">
        <f t="shared" si="3"/>
        <v>64.67501487603306</v>
      </c>
      <c r="J210" s="415">
        <v>858</v>
      </c>
      <c r="K210" s="398">
        <f t="shared" si="4"/>
        <v>0.19230769230769232</v>
      </c>
      <c r="L210" s="407">
        <v>1019.61</v>
      </c>
      <c r="M210" s="395">
        <v>217570</v>
      </c>
      <c r="N210" s="395">
        <v>41</v>
      </c>
      <c r="O210" s="407">
        <v>2762.79</v>
      </c>
      <c r="P210" s="399">
        <f t="shared" si="5"/>
        <v>0.36905085077041688</v>
      </c>
      <c r="Q210" s="400">
        <f t="shared" si="6"/>
        <v>2.7096536911171918</v>
      </c>
      <c r="R210" s="399">
        <f t="shared" si="7"/>
        <v>9.1492763922987469E-2</v>
      </c>
      <c r="S210" s="398">
        <f t="shared" si="8"/>
        <v>0.24791370547443684</v>
      </c>
      <c r="T210" s="408">
        <f t="shared" si="140"/>
        <v>8381.369999999999</v>
      </c>
      <c r="U210" s="402">
        <f t="shared" si="10"/>
        <v>24.868536585365852</v>
      </c>
      <c r="V210" s="403"/>
      <c r="W210" s="403"/>
      <c r="X210" s="403"/>
      <c r="Y210" s="404"/>
      <c r="Z210" s="66"/>
    </row>
    <row r="211" spans="1:26" ht="14" hidden="1" outlineLevel="1" x14ac:dyDescent="0.2">
      <c r="A211" s="81"/>
      <c r="B211" s="392"/>
      <c r="C211" s="393" t="s">
        <v>36</v>
      </c>
      <c r="D211" s="409">
        <v>35051</v>
      </c>
      <c r="E211" s="395">
        <v>605</v>
      </c>
      <c r="F211" s="395">
        <v>543</v>
      </c>
      <c r="G211" s="396">
        <f t="shared" si="1"/>
        <v>1.1141804788213627</v>
      </c>
      <c r="H211" s="397">
        <f t="shared" si="2"/>
        <v>57.935537190082641</v>
      </c>
      <c r="I211" s="397">
        <f t="shared" si="3"/>
        <v>51.998341643330377</v>
      </c>
      <c r="J211" s="415">
        <v>1734</v>
      </c>
      <c r="K211" s="398">
        <f t="shared" si="4"/>
        <v>0.34890426758938869</v>
      </c>
      <c r="L211" s="409">
        <v>2429.23</v>
      </c>
      <c r="M211" s="395">
        <v>296725</v>
      </c>
      <c r="N211" s="395">
        <v>152</v>
      </c>
      <c r="O211" s="409">
        <v>10055.65</v>
      </c>
      <c r="P211" s="399">
        <f t="shared" si="5"/>
        <v>0.24157861500748337</v>
      </c>
      <c r="Q211" s="400">
        <f t="shared" si="6"/>
        <v>4.1394392461808884</v>
      </c>
      <c r="R211" s="399">
        <f t="shared" si="7"/>
        <v>6.9305583292916043E-2</v>
      </c>
      <c r="S211" s="398">
        <f t="shared" si="8"/>
        <v>0.28688625146215513</v>
      </c>
      <c r="T211" s="410">
        <f t="shared" si="140"/>
        <v>24995.35</v>
      </c>
      <c r="U211" s="402">
        <f t="shared" si="10"/>
        <v>15.981776315789475</v>
      </c>
      <c r="V211" s="403"/>
      <c r="W211" s="403"/>
      <c r="X211" s="403"/>
      <c r="Y211" s="404"/>
      <c r="Z211" s="66"/>
    </row>
    <row r="212" spans="1:26" ht="14" hidden="1" outlineLevel="1" x14ac:dyDescent="0.2">
      <c r="A212" s="81"/>
      <c r="B212" s="392"/>
      <c r="C212" s="393" t="s">
        <v>37</v>
      </c>
      <c r="D212" s="416">
        <v>2946</v>
      </c>
      <c r="E212" s="395">
        <v>82</v>
      </c>
      <c r="F212" s="395">
        <v>50</v>
      </c>
      <c r="G212" s="396">
        <f t="shared" si="1"/>
        <v>1.64</v>
      </c>
      <c r="H212" s="397">
        <f t="shared" si="2"/>
        <v>35.926829268292686</v>
      </c>
      <c r="I212" s="397">
        <f t="shared" si="3"/>
        <v>21.906603212373589</v>
      </c>
      <c r="J212" s="395">
        <v>232</v>
      </c>
      <c r="K212" s="398">
        <f t="shared" si="4"/>
        <v>0.35344827586206895</v>
      </c>
      <c r="L212" s="416">
        <v>205.95</v>
      </c>
      <c r="M212" s="395">
        <v>121954</v>
      </c>
      <c r="N212" s="395">
        <v>6</v>
      </c>
      <c r="O212" s="416">
        <v>462</v>
      </c>
      <c r="P212" s="399">
        <f t="shared" si="5"/>
        <v>0.44577922077922078</v>
      </c>
      <c r="Q212" s="400">
        <f t="shared" si="6"/>
        <v>2.2432629278951204</v>
      </c>
      <c r="R212" s="399">
        <f t="shared" si="7"/>
        <v>6.9908350305498981E-2</v>
      </c>
      <c r="S212" s="398">
        <f t="shared" si="8"/>
        <v>0.15682281059063136</v>
      </c>
      <c r="T212" s="413">
        <f t="shared" si="140"/>
        <v>2484</v>
      </c>
      <c r="U212" s="402">
        <f t="shared" si="10"/>
        <v>34.324999999999996</v>
      </c>
      <c r="V212" s="403"/>
      <c r="W212" s="403"/>
      <c r="X212" s="403"/>
      <c r="Y212" s="404"/>
      <c r="Z212" s="66"/>
    </row>
    <row r="213" spans="1:26" ht="14" hidden="1" outlineLevel="1" x14ac:dyDescent="0.2">
      <c r="A213" s="121" t="str">
        <f t="shared" ref="A213:A218" si="141">IFERROR(IF(B213&gt;0,MONTH(B213)&amp;"-"&amp;YEAR(B213),B213),)</f>
        <v>6-2024</v>
      </c>
      <c r="B213" s="411">
        <v>45472</v>
      </c>
      <c r="C213" s="393" t="s">
        <v>38</v>
      </c>
      <c r="D213" s="414">
        <v>2322.65</v>
      </c>
      <c r="E213" s="395">
        <v>34</v>
      </c>
      <c r="F213" s="395">
        <v>33</v>
      </c>
      <c r="G213" s="396">
        <f t="shared" si="1"/>
        <v>1.0303030303030303</v>
      </c>
      <c r="H213" s="397">
        <f t="shared" si="2"/>
        <v>68.313235294117646</v>
      </c>
      <c r="I213" s="397">
        <f t="shared" si="3"/>
        <v>66.304022491349485</v>
      </c>
      <c r="J213" s="395">
        <v>81</v>
      </c>
      <c r="K213" s="398">
        <f t="shared" si="4"/>
        <v>0.41975308641975306</v>
      </c>
      <c r="L213" s="414">
        <v>26.32</v>
      </c>
      <c r="M213" s="395">
        <v>9183</v>
      </c>
      <c r="N213" s="395">
        <v>2</v>
      </c>
      <c r="O213" s="414">
        <v>109.9</v>
      </c>
      <c r="P213" s="399">
        <f t="shared" si="5"/>
        <v>0.23949044585987261</v>
      </c>
      <c r="Q213" s="400">
        <f t="shared" si="6"/>
        <v>4.1755319148936172</v>
      </c>
      <c r="R213" s="399">
        <f t="shared" si="7"/>
        <v>1.133188383957979E-2</v>
      </c>
      <c r="S213" s="398">
        <f t="shared" si="8"/>
        <v>4.7316642628032639E-2</v>
      </c>
      <c r="T213" s="413">
        <f t="shared" si="140"/>
        <v>2212.75</v>
      </c>
      <c r="U213" s="402">
        <f t="shared" si="10"/>
        <v>13.16</v>
      </c>
      <c r="V213" s="403"/>
      <c r="W213" s="403"/>
      <c r="X213" s="403"/>
      <c r="Y213" s="404"/>
      <c r="Z213" s="66"/>
    </row>
    <row r="214" spans="1:26" ht="14" collapsed="1" x14ac:dyDescent="0.2">
      <c r="A214" s="81">
        <f t="shared" si="141"/>
        <v>0</v>
      </c>
      <c r="B214" s="95" t="s">
        <v>158</v>
      </c>
      <c r="C214" s="134"/>
      <c r="D214" s="135">
        <f t="shared" ref="D214:F214" si="142">SUM(D207:D213)</f>
        <v>75813.61</v>
      </c>
      <c r="E214" s="136">
        <f t="shared" si="142"/>
        <v>1268</v>
      </c>
      <c r="F214" s="136">
        <f t="shared" si="142"/>
        <v>1147</v>
      </c>
      <c r="G214" s="137">
        <f t="shared" si="1"/>
        <v>1.1054925893635572</v>
      </c>
      <c r="H214" s="138">
        <f t="shared" si="2"/>
        <v>59.789913249211359</v>
      </c>
      <c r="I214" s="138">
        <f t="shared" si="3"/>
        <v>54.084408909184084</v>
      </c>
      <c r="J214" s="136">
        <f>SUM(J207:J213)</f>
        <v>6533</v>
      </c>
      <c r="K214" s="139">
        <f t="shared" si="4"/>
        <v>0.19409153528241238</v>
      </c>
      <c r="L214" s="135">
        <f t="shared" ref="L214:O214" si="143">SUM(L207:L213)</f>
        <v>5513.3</v>
      </c>
      <c r="M214" s="136">
        <f t="shared" si="143"/>
        <v>849416</v>
      </c>
      <c r="N214" s="136">
        <f t="shared" si="143"/>
        <v>293</v>
      </c>
      <c r="O214" s="135">
        <f t="shared" si="143"/>
        <v>18745.59</v>
      </c>
      <c r="P214" s="258">
        <f t="shared" si="5"/>
        <v>0.2941118417718514</v>
      </c>
      <c r="Q214" s="306">
        <f t="shared" si="6"/>
        <v>3.4000671104420221</v>
      </c>
      <c r="R214" s="258">
        <f t="shared" si="7"/>
        <v>7.2721771196490981E-2</v>
      </c>
      <c r="S214" s="139">
        <f t="shared" si="8"/>
        <v>0.24725890245827892</v>
      </c>
      <c r="T214" s="261">
        <f>SUM(T207:T213)</f>
        <v>57068.02</v>
      </c>
      <c r="U214" s="307">
        <f t="shared" si="10"/>
        <v>18.816723549488056</v>
      </c>
      <c r="V214" s="145">
        <f t="shared" ref="V214:W214" si="144">IFERROR((D214-#REF!)/D214,)</f>
        <v>0</v>
      </c>
      <c r="W214" s="145">
        <f t="shared" si="144"/>
        <v>0</v>
      </c>
      <c r="X214" s="301">
        <f>IFERROR((D214-monthly_reporting_2021!D49)/D214, )</f>
        <v>1</v>
      </c>
      <c r="Y214" s="302">
        <f>IFERROR((E214-monthly_reporting_2021!E49)/E214, )</f>
        <v>1</v>
      </c>
      <c r="Z214" s="67"/>
    </row>
    <row r="215" spans="1:26" ht="14" hidden="1" outlineLevel="1" x14ac:dyDescent="0.2">
      <c r="A215" s="121" t="str">
        <f t="shared" si="141"/>
        <v>6-2024</v>
      </c>
      <c r="B215" s="122">
        <v>45473</v>
      </c>
      <c r="C215" s="83" t="s">
        <v>32</v>
      </c>
      <c r="D215" s="391">
        <v>209.85</v>
      </c>
      <c r="E215" s="123">
        <v>3</v>
      </c>
      <c r="F215" s="123">
        <v>3</v>
      </c>
      <c r="G215" s="57">
        <f t="shared" si="1"/>
        <v>1</v>
      </c>
      <c r="H215" s="58">
        <f t="shared" si="2"/>
        <v>69.95</v>
      </c>
      <c r="I215" s="58">
        <f t="shared" si="3"/>
        <v>69.95</v>
      </c>
      <c r="J215" s="123">
        <v>136</v>
      </c>
      <c r="K215" s="59">
        <f t="shared" si="4"/>
        <v>2.2058823529411766E-2</v>
      </c>
      <c r="L215" s="391">
        <v>144.75</v>
      </c>
      <c r="M215" s="123">
        <v>49788</v>
      </c>
      <c r="N215" s="123">
        <v>0</v>
      </c>
      <c r="O215" s="391">
        <v>0</v>
      </c>
      <c r="P215" s="61" t="e">
        <f t="shared" si="5"/>
        <v>#DIV/0!</v>
      </c>
      <c r="Q215" s="62">
        <f t="shared" si="6"/>
        <v>0</v>
      </c>
      <c r="R215" s="61">
        <f t="shared" si="7"/>
        <v>0.68977841315225163</v>
      </c>
      <c r="S215" s="59">
        <f t="shared" si="8"/>
        <v>0</v>
      </c>
      <c r="T215" s="63">
        <f t="shared" ref="T215:T221" si="145">D215-O215</f>
        <v>209.85</v>
      </c>
      <c r="U215" s="64" t="e">
        <f t="shared" si="10"/>
        <v>#DIV/0!</v>
      </c>
      <c r="V215" s="84"/>
      <c r="W215" s="84"/>
      <c r="X215" s="84"/>
      <c r="Y215" s="85"/>
      <c r="Z215" s="66"/>
    </row>
    <row r="216" spans="1:26" ht="14" hidden="1" outlineLevel="1" x14ac:dyDescent="0.2">
      <c r="A216" s="81">
        <f t="shared" si="141"/>
        <v>0</v>
      </c>
      <c r="B216" s="392"/>
      <c r="C216" s="393" t="s">
        <v>33</v>
      </c>
      <c r="D216" s="394">
        <v>14408.3</v>
      </c>
      <c r="E216" s="395">
        <v>218</v>
      </c>
      <c r="F216" s="395">
        <v>202</v>
      </c>
      <c r="G216" s="396">
        <f t="shared" si="1"/>
        <v>1.0792079207920793</v>
      </c>
      <c r="H216" s="397">
        <f t="shared" si="2"/>
        <v>66.093119266055041</v>
      </c>
      <c r="I216" s="397">
        <f t="shared" si="3"/>
        <v>61.242248127262009</v>
      </c>
      <c r="J216" s="415">
        <v>1931</v>
      </c>
      <c r="K216" s="398">
        <f t="shared" si="4"/>
        <v>0.11289487312273433</v>
      </c>
      <c r="L216" s="394">
        <v>1156.83</v>
      </c>
      <c r="M216" s="395">
        <v>108049</v>
      </c>
      <c r="N216" s="395">
        <v>55</v>
      </c>
      <c r="O216" s="394">
        <v>3897</v>
      </c>
      <c r="P216" s="399">
        <f t="shared" si="5"/>
        <v>0.29685142417244031</v>
      </c>
      <c r="Q216" s="400">
        <f t="shared" si="6"/>
        <v>3.3686885713544776</v>
      </c>
      <c r="R216" s="399">
        <f t="shared" si="7"/>
        <v>8.0289138899106757E-2</v>
      </c>
      <c r="S216" s="398">
        <f t="shared" si="8"/>
        <v>0.27046910461331319</v>
      </c>
      <c r="T216" s="401">
        <f t="shared" si="145"/>
        <v>10511.3</v>
      </c>
      <c r="U216" s="402">
        <f t="shared" si="10"/>
        <v>21.033272727272728</v>
      </c>
      <c r="V216" s="403"/>
      <c r="W216" s="403"/>
      <c r="X216" s="403"/>
      <c r="Y216" s="404"/>
      <c r="Z216" s="66"/>
    </row>
    <row r="217" spans="1:26" ht="14" hidden="1" outlineLevel="1" x14ac:dyDescent="0.2">
      <c r="A217" s="81">
        <f t="shared" si="141"/>
        <v>0</v>
      </c>
      <c r="B217" s="392"/>
      <c r="C217" s="393" t="s">
        <v>34</v>
      </c>
      <c r="D217" s="405">
        <v>7048.6</v>
      </c>
      <c r="E217" s="395">
        <v>128</v>
      </c>
      <c r="F217" s="395">
        <v>117</v>
      </c>
      <c r="G217" s="396">
        <f t="shared" si="1"/>
        <v>1.0940170940170941</v>
      </c>
      <c r="H217" s="397">
        <f t="shared" si="2"/>
        <v>55.067187500000003</v>
      </c>
      <c r="I217" s="397">
        <f t="shared" si="3"/>
        <v>50.334851074218747</v>
      </c>
      <c r="J217" s="415">
        <v>1396</v>
      </c>
      <c r="K217" s="398">
        <f t="shared" si="4"/>
        <v>9.1690544412607447E-2</v>
      </c>
      <c r="L217" s="405">
        <v>607.54</v>
      </c>
      <c r="M217" s="395">
        <v>46337</v>
      </c>
      <c r="N217" s="395">
        <v>29</v>
      </c>
      <c r="O217" s="405">
        <v>1438.55</v>
      </c>
      <c r="P217" s="399">
        <f t="shared" si="5"/>
        <v>0.42232803865002955</v>
      </c>
      <c r="Q217" s="400">
        <f t="shared" si="6"/>
        <v>2.3678276327484609</v>
      </c>
      <c r="R217" s="399">
        <f t="shared" si="7"/>
        <v>8.6193002865817311E-2</v>
      </c>
      <c r="S217" s="398">
        <f t="shared" si="8"/>
        <v>0.20409017393524953</v>
      </c>
      <c r="T217" s="406">
        <f t="shared" si="145"/>
        <v>5610.05</v>
      </c>
      <c r="U217" s="402">
        <f t="shared" si="10"/>
        <v>20.949655172413792</v>
      </c>
      <c r="V217" s="403"/>
      <c r="W217" s="403"/>
      <c r="X217" s="403"/>
      <c r="Y217" s="404"/>
      <c r="Z217" s="66"/>
    </row>
    <row r="218" spans="1:26" ht="14" hidden="1" outlineLevel="1" x14ac:dyDescent="0.2">
      <c r="A218" s="81">
        <f t="shared" si="141"/>
        <v>0</v>
      </c>
      <c r="B218" s="392"/>
      <c r="C218" s="393" t="s">
        <v>35</v>
      </c>
      <c r="D218" s="407">
        <v>12331.18</v>
      </c>
      <c r="E218" s="395">
        <v>175</v>
      </c>
      <c r="F218" s="395">
        <v>166</v>
      </c>
      <c r="G218" s="396">
        <f t="shared" si="1"/>
        <v>1.0542168674698795</v>
      </c>
      <c r="H218" s="397">
        <f t="shared" si="2"/>
        <v>70.463885714285709</v>
      </c>
      <c r="I218" s="397">
        <f t="shared" si="3"/>
        <v>66.840028734693874</v>
      </c>
      <c r="J218" s="415">
        <v>1003</v>
      </c>
      <c r="K218" s="398">
        <f t="shared" si="4"/>
        <v>0.1744765702891326</v>
      </c>
      <c r="L218" s="407">
        <v>1034.9100000000001</v>
      </c>
      <c r="M218" s="395">
        <v>202348</v>
      </c>
      <c r="N218" s="395">
        <v>57</v>
      </c>
      <c r="O218" s="407">
        <v>4025.72</v>
      </c>
      <c r="P218" s="399">
        <f t="shared" si="5"/>
        <v>0.25707451089494554</v>
      </c>
      <c r="Q218" s="400">
        <f t="shared" si="6"/>
        <v>3.8899227952189075</v>
      </c>
      <c r="R218" s="399">
        <f t="shared" si="7"/>
        <v>8.3926274695527922E-2</v>
      </c>
      <c r="S218" s="398">
        <f t="shared" si="8"/>
        <v>0.32646672905593788</v>
      </c>
      <c r="T218" s="408">
        <f t="shared" si="145"/>
        <v>8305.4600000000009</v>
      </c>
      <c r="U218" s="402">
        <f t="shared" si="10"/>
        <v>18.156315789473684</v>
      </c>
      <c r="V218" s="403"/>
      <c r="W218" s="403"/>
      <c r="X218" s="403"/>
      <c r="Y218" s="404"/>
      <c r="Z218" s="66"/>
    </row>
    <row r="219" spans="1:26" ht="14" hidden="1" outlineLevel="1" x14ac:dyDescent="0.2">
      <c r="A219" s="81"/>
      <c r="B219" s="392"/>
      <c r="C219" s="393" t="s">
        <v>36</v>
      </c>
      <c r="D219" s="409">
        <v>31588</v>
      </c>
      <c r="E219" s="395">
        <v>544</v>
      </c>
      <c r="F219" s="395">
        <v>485</v>
      </c>
      <c r="G219" s="396">
        <f t="shared" si="1"/>
        <v>1.1216494845360825</v>
      </c>
      <c r="H219" s="397">
        <f t="shared" si="2"/>
        <v>58.066176470588232</v>
      </c>
      <c r="I219" s="397">
        <f t="shared" si="3"/>
        <v>51.768558066608996</v>
      </c>
      <c r="J219" s="415">
        <v>1744</v>
      </c>
      <c r="K219" s="398">
        <f t="shared" si="4"/>
        <v>0.31192660550458717</v>
      </c>
      <c r="L219" s="409">
        <v>2318.9899999999998</v>
      </c>
      <c r="M219" s="395">
        <v>243400</v>
      </c>
      <c r="N219" s="395">
        <v>141</v>
      </c>
      <c r="O219" s="409">
        <v>9384.6</v>
      </c>
      <c r="P219" s="399">
        <f t="shared" si="5"/>
        <v>0.24710589689491291</v>
      </c>
      <c r="Q219" s="400">
        <f t="shared" si="6"/>
        <v>4.0468479812332099</v>
      </c>
      <c r="R219" s="399">
        <f t="shared" si="7"/>
        <v>7.3413638090414068E-2</v>
      </c>
      <c r="S219" s="398">
        <f t="shared" si="8"/>
        <v>0.29709383310117765</v>
      </c>
      <c r="T219" s="410">
        <f t="shared" si="145"/>
        <v>22203.4</v>
      </c>
      <c r="U219" s="402">
        <f t="shared" si="10"/>
        <v>16.446737588652482</v>
      </c>
      <c r="V219" s="403"/>
      <c r="W219" s="403"/>
      <c r="X219" s="403"/>
      <c r="Y219" s="404"/>
      <c r="Z219" s="66"/>
    </row>
    <row r="220" spans="1:26" ht="14" hidden="1" outlineLevel="1" x14ac:dyDescent="0.2">
      <c r="A220" s="81"/>
      <c r="B220" s="392"/>
      <c r="C220" s="393" t="s">
        <v>37</v>
      </c>
      <c r="D220" s="416">
        <v>3090</v>
      </c>
      <c r="E220" s="395">
        <v>83</v>
      </c>
      <c r="F220" s="395">
        <v>63</v>
      </c>
      <c r="G220" s="396">
        <f t="shared" si="1"/>
        <v>1.3174603174603174</v>
      </c>
      <c r="H220" s="397">
        <f t="shared" si="2"/>
        <v>37.2289156626506</v>
      </c>
      <c r="I220" s="397">
        <f t="shared" si="3"/>
        <v>28.258092611409491</v>
      </c>
      <c r="J220" s="395">
        <v>202</v>
      </c>
      <c r="K220" s="398">
        <f t="shared" si="4"/>
        <v>0.41089108910891087</v>
      </c>
      <c r="L220" s="416">
        <v>201.44</v>
      </c>
      <c r="M220" s="395">
        <v>122807</v>
      </c>
      <c r="N220" s="395">
        <v>11</v>
      </c>
      <c r="O220" s="416">
        <v>537</v>
      </c>
      <c r="P220" s="399">
        <f t="shared" si="5"/>
        <v>0.37512104283054004</v>
      </c>
      <c r="Q220" s="400">
        <f t="shared" si="6"/>
        <v>2.6658061953931691</v>
      </c>
      <c r="R220" s="399">
        <f t="shared" si="7"/>
        <v>6.519093851132686E-2</v>
      </c>
      <c r="S220" s="398">
        <f t="shared" si="8"/>
        <v>0.17378640776699028</v>
      </c>
      <c r="T220" s="413">
        <f t="shared" si="145"/>
        <v>2553</v>
      </c>
      <c r="U220" s="402">
        <f t="shared" si="10"/>
        <v>18.312727272727273</v>
      </c>
      <c r="V220" s="403"/>
      <c r="W220" s="403"/>
      <c r="X220" s="403"/>
      <c r="Y220" s="404"/>
      <c r="Z220" s="66"/>
    </row>
    <row r="221" spans="1:26" ht="14" hidden="1" outlineLevel="1" x14ac:dyDescent="0.2">
      <c r="A221" s="121" t="str">
        <f t="shared" ref="A221:A226" si="146">IFERROR(IF(B221&gt;0,MONTH(B221)&amp;"-"&amp;YEAR(B221),B221),)</f>
        <v>7-2024</v>
      </c>
      <c r="B221" s="411">
        <v>45479</v>
      </c>
      <c r="C221" s="393" t="s">
        <v>38</v>
      </c>
      <c r="D221" s="414">
        <v>1298.8</v>
      </c>
      <c r="E221" s="395">
        <v>23</v>
      </c>
      <c r="F221" s="395">
        <v>17</v>
      </c>
      <c r="G221" s="396">
        <f t="shared" si="1"/>
        <v>1.3529411764705883</v>
      </c>
      <c r="H221" s="397">
        <f t="shared" si="2"/>
        <v>56.469565217391299</v>
      </c>
      <c r="I221" s="397">
        <f t="shared" si="3"/>
        <v>41.738374291115306</v>
      </c>
      <c r="J221" s="395">
        <v>95</v>
      </c>
      <c r="K221" s="398">
        <f t="shared" si="4"/>
        <v>0.24210526315789474</v>
      </c>
      <c r="L221" s="414">
        <v>21.71</v>
      </c>
      <c r="M221" s="395">
        <v>3029</v>
      </c>
      <c r="N221" s="395">
        <v>1</v>
      </c>
      <c r="O221" s="414">
        <v>109.9</v>
      </c>
      <c r="P221" s="399">
        <f t="shared" si="5"/>
        <v>0.19754322111010009</v>
      </c>
      <c r="Q221" s="400">
        <f t="shared" si="6"/>
        <v>5.0621833256563793</v>
      </c>
      <c r="R221" s="399">
        <f t="shared" si="7"/>
        <v>1.6715429627348323E-2</v>
      </c>
      <c r="S221" s="398">
        <f t="shared" si="8"/>
        <v>8.4616569140745307E-2</v>
      </c>
      <c r="T221" s="413">
        <f t="shared" si="145"/>
        <v>1188.8999999999999</v>
      </c>
      <c r="U221" s="402">
        <f t="shared" si="10"/>
        <v>21.71</v>
      </c>
      <c r="V221" s="403"/>
      <c r="W221" s="403"/>
      <c r="X221" s="403"/>
      <c r="Y221" s="404"/>
      <c r="Z221" s="66"/>
    </row>
    <row r="222" spans="1:26" ht="14" collapsed="1" x14ac:dyDescent="0.2">
      <c r="A222" s="81">
        <f t="shared" si="146"/>
        <v>0</v>
      </c>
      <c r="B222" s="95" t="s">
        <v>159</v>
      </c>
      <c r="C222" s="134"/>
      <c r="D222" s="135">
        <f t="shared" ref="D222:F222" si="147">SUM(D215:D221)</f>
        <v>69974.73</v>
      </c>
      <c r="E222" s="136">
        <f t="shared" si="147"/>
        <v>1174</v>
      </c>
      <c r="F222" s="136">
        <f t="shared" si="147"/>
        <v>1053</v>
      </c>
      <c r="G222" s="137">
        <f t="shared" si="1"/>
        <v>1.1149097815764482</v>
      </c>
      <c r="H222" s="138">
        <f t="shared" si="2"/>
        <v>59.603688245315155</v>
      </c>
      <c r="I222" s="138">
        <f t="shared" si="3"/>
        <v>53.460548315431737</v>
      </c>
      <c r="J222" s="136">
        <f>SUM(J215:J221)</f>
        <v>6507</v>
      </c>
      <c r="K222" s="139">
        <f t="shared" si="4"/>
        <v>0.18042108498540033</v>
      </c>
      <c r="L222" s="135">
        <f t="shared" ref="L222:O222" si="148">SUM(L215:L221)</f>
        <v>5486.1699999999992</v>
      </c>
      <c r="M222" s="136">
        <f t="shared" si="148"/>
        <v>775758</v>
      </c>
      <c r="N222" s="136">
        <f t="shared" si="148"/>
        <v>294</v>
      </c>
      <c r="O222" s="135">
        <f t="shared" si="148"/>
        <v>19392.770000000004</v>
      </c>
      <c r="P222" s="258">
        <f t="shared" si="5"/>
        <v>0.28289769847216245</v>
      </c>
      <c r="Q222" s="306">
        <f t="shared" si="6"/>
        <v>3.534846714556787</v>
      </c>
      <c r="R222" s="258">
        <f t="shared" si="7"/>
        <v>7.8402160322733644E-2</v>
      </c>
      <c r="S222" s="139">
        <f t="shared" si="8"/>
        <v>0.27713961883096949</v>
      </c>
      <c r="T222" s="261">
        <f>SUM(T215:T221)</f>
        <v>50581.960000000006</v>
      </c>
      <c r="U222" s="307">
        <f t="shared" si="10"/>
        <v>18.660442176870745</v>
      </c>
      <c r="V222" s="145">
        <f t="shared" ref="V222:W222" si="149">IFERROR((D222-#REF!)/D222,)</f>
        <v>0</v>
      </c>
      <c r="W222" s="145">
        <f t="shared" si="149"/>
        <v>0</v>
      </c>
      <c r="X222" s="301">
        <f>IFERROR((D222-monthly_reporting_2021!D49)/D222, )</f>
        <v>1</v>
      </c>
      <c r="Y222" s="302">
        <f>IFERROR((E222-monthly_reporting_2021!E49)/E222, )</f>
        <v>1</v>
      </c>
      <c r="Z222" s="67"/>
    </row>
    <row r="223" spans="1:26" ht="14" hidden="1" outlineLevel="1" x14ac:dyDescent="0.2">
      <c r="A223" s="121" t="str">
        <f t="shared" si="146"/>
        <v>7-2024</v>
      </c>
      <c r="B223" s="122">
        <v>45480</v>
      </c>
      <c r="C223" s="83" t="s">
        <v>32</v>
      </c>
      <c r="D223" s="391">
        <v>699.5</v>
      </c>
      <c r="E223" s="123">
        <v>10</v>
      </c>
      <c r="F223" s="123">
        <v>9</v>
      </c>
      <c r="G223" s="57">
        <f t="shared" si="1"/>
        <v>1.1111111111111112</v>
      </c>
      <c r="H223" s="58">
        <f t="shared" si="2"/>
        <v>69.95</v>
      </c>
      <c r="I223" s="58">
        <f t="shared" si="3"/>
        <v>62.954999999999998</v>
      </c>
      <c r="J223" s="123">
        <v>120</v>
      </c>
      <c r="K223" s="59">
        <f t="shared" si="4"/>
        <v>8.3333333333333329E-2</v>
      </c>
      <c r="L223" s="391">
        <v>138.34</v>
      </c>
      <c r="M223" s="123">
        <v>49044</v>
      </c>
      <c r="N223" s="123">
        <v>0</v>
      </c>
      <c r="O223" s="391">
        <v>0</v>
      </c>
      <c r="P223" s="61" t="e">
        <f t="shared" si="5"/>
        <v>#DIV/0!</v>
      </c>
      <c r="Q223" s="62">
        <f t="shared" si="6"/>
        <v>0</v>
      </c>
      <c r="R223" s="61">
        <f t="shared" si="7"/>
        <v>0.1977698355968549</v>
      </c>
      <c r="S223" s="59">
        <f t="shared" si="8"/>
        <v>0</v>
      </c>
      <c r="T223" s="63">
        <f t="shared" ref="T223:T229" si="150">D223-O223</f>
        <v>699.5</v>
      </c>
      <c r="U223" s="64" t="e">
        <f t="shared" si="10"/>
        <v>#DIV/0!</v>
      </c>
      <c r="V223" s="84"/>
      <c r="W223" s="84"/>
      <c r="X223" s="84"/>
      <c r="Y223" s="85"/>
      <c r="Z223" s="66"/>
    </row>
    <row r="224" spans="1:26" ht="14" hidden="1" outlineLevel="1" x14ac:dyDescent="0.2">
      <c r="A224" s="81">
        <f t="shared" si="146"/>
        <v>0</v>
      </c>
      <c r="B224" s="392"/>
      <c r="C224" s="393" t="s">
        <v>33</v>
      </c>
      <c r="D224" s="394">
        <v>15517.85</v>
      </c>
      <c r="E224" s="395">
        <v>222</v>
      </c>
      <c r="F224" s="395">
        <v>211</v>
      </c>
      <c r="G224" s="396">
        <f t="shared" si="1"/>
        <v>1.0521327014218009</v>
      </c>
      <c r="H224" s="397">
        <f t="shared" si="2"/>
        <v>69.900225225225228</v>
      </c>
      <c r="I224" s="397">
        <f t="shared" si="3"/>
        <v>66.436700551903257</v>
      </c>
      <c r="J224" s="415">
        <v>2013</v>
      </c>
      <c r="K224" s="398">
        <f t="shared" si="4"/>
        <v>0.11028315946348734</v>
      </c>
      <c r="L224" s="394">
        <v>1193.1400000000001</v>
      </c>
      <c r="M224" s="395">
        <v>108078</v>
      </c>
      <c r="N224" s="395">
        <v>57</v>
      </c>
      <c r="O224" s="394">
        <v>4116.8999999999996</v>
      </c>
      <c r="P224" s="399">
        <f t="shared" si="5"/>
        <v>0.28981515217760939</v>
      </c>
      <c r="Q224" s="400">
        <f t="shared" si="6"/>
        <v>3.4504752166552115</v>
      </c>
      <c r="R224" s="399">
        <f t="shared" si="7"/>
        <v>7.6888228717251428E-2</v>
      </c>
      <c r="S224" s="398">
        <f t="shared" si="8"/>
        <v>0.26530092764139357</v>
      </c>
      <c r="T224" s="401">
        <f t="shared" si="150"/>
        <v>11400.95</v>
      </c>
      <c r="U224" s="402">
        <f t="shared" si="10"/>
        <v>20.932280701754387</v>
      </c>
      <c r="V224" s="403"/>
      <c r="W224" s="403"/>
      <c r="X224" s="403"/>
      <c r="Y224" s="404"/>
      <c r="Z224" s="66"/>
    </row>
    <row r="225" spans="1:26" ht="14" hidden="1" outlineLevel="1" x14ac:dyDescent="0.2">
      <c r="A225" s="81">
        <f t="shared" si="146"/>
        <v>0</v>
      </c>
      <c r="B225" s="392"/>
      <c r="C225" s="393" t="s">
        <v>34</v>
      </c>
      <c r="D225" s="405">
        <v>8802.4</v>
      </c>
      <c r="E225" s="395">
        <v>152</v>
      </c>
      <c r="F225" s="395">
        <v>142</v>
      </c>
      <c r="G225" s="396">
        <f t="shared" si="1"/>
        <v>1.0704225352112675</v>
      </c>
      <c r="H225" s="397">
        <f t="shared" si="2"/>
        <v>57.910526315789468</v>
      </c>
      <c r="I225" s="397">
        <f t="shared" si="3"/>
        <v>54.100623268698058</v>
      </c>
      <c r="J225" s="415">
        <v>1570</v>
      </c>
      <c r="K225" s="398">
        <f t="shared" si="4"/>
        <v>9.6815286624203828E-2</v>
      </c>
      <c r="L225" s="405">
        <v>650.39</v>
      </c>
      <c r="M225" s="395">
        <v>47446</v>
      </c>
      <c r="N225" s="395">
        <v>44</v>
      </c>
      <c r="O225" s="405">
        <v>2352.8000000000002</v>
      </c>
      <c r="P225" s="399">
        <f t="shared" si="5"/>
        <v>0.27643233594015637</v>
      </c>
      <c r="Q225" s="400">
        <f t="shared" si="6"/>
        <v>3.6175217946155387</v>
      </c>
      <c r="R225" s="399">
        <f t="shared" si="7"/>
        <v>7.3887803326365534E-2</v>
      </c>
      <c r="S225" s="398">
        <f t="shared" si="8"/>
        <v>0.26729073888939381</v>
      </c>
      <c r="T225" s="406">
        <f t="shared" si="150"/>
        <v>6449.5999999999995</v>
      </c>
      <c r="U225" s="402">
        <f t="shared" si="10"/>
        <v>14.781590909090909</v>
      </c>
      <c r="V225" s="403"/>
      <c r="W225" s="403"/>
      <c r="X225" s="403"/>
      <c r="Y225" s="404"/>
      <c r="Z225" s="66"/>
    </row>
    <row r="226" spans="1:26" ht="14" hidden="1" outlineLevel="1" x14ac:dyDescent="0.2">
      <c r="A226" s="81">
        <f t="shared" si="146"/>
        <v>0</v>
      </c>
      <c r="B226" s="392"/>
      <c r="C226" s="393" t="s">
        <v>35</v>
      </c>
      <c r="D226" s="407">
        <v>11892.62</v>
      </c>
      <c r="E226" s="395">
        <v>166</v>
      </c>
      <c r="F226" s="395">
        <v>156</v>
      </c>
      <c r="G226" s="396">
        <f t="shared" si="1"/>
        <v>1.0641025641025641</v>
      </c>
      <c r="H226" s="397">
        <f t="shared" si="2"/>
        <v>71.642289156626518</v>
      </c>
      <c r="I226" s="397">
        <f t="shared" si="3"/>
        <v>67.326488605022504</v>
      </c>
      <c r="J226" s="415">
        <v>1021</v>
      </c>
      <c r="K226" s="398">
        <f t="shared" si="4"/>
        <v>0.16258570029382957</v>
      </c>
      <c r="L226" s="407">
        <v>1103.0999999999999</v>
      </c>
      <c r="M226" s="395">
        <v>204816</v>
      </c>
      <c r="N226" s="395">
        <v>47</v>
      </c>
      <c r="O226" s="407">
        <v>3570.16</v>
      </c>
      <c r="P226" s="399">
        <f t="shared" si="5"/>
        <v>0.308977748896408</v>
      </c>
      <c r="Q226" s="400">
        <f t="shared" si="6"/>
        <v>3.2364790136886956</v>
      </c>
      <c r="R226" s="399">
        <f t="shared" si="7"/>
        <v>9.275500268233576E-2</v>
      </c>
      <c r="S226" s="398">
        <f t="shared" si="8"/>
        <v>0.30019961959601832</v>
      </c>
      <c r="T226" s="408">
        <f t="shared" si="150"/>
        <v>8322.4600000000009</v>
      </c>
      <c r="U226" s="402">
        <f t="shared" si="10"/>
        <v>23.470212765957445</v>
      </c>
      <c r="V226" s="403"/>
      <c r="W226" s="403"/>
      <c r="X226" s="403"/>
      <c r="Y226" s="404"/>
      <c r="Z226" s="66"/>
    </row>
    <row r="227" spans="1:26" ht="14" hidden="1" outlineLevel="1" x14ac:dyDescent="0.2">
      <c r="A227" s="81"/>
      <c r="B227" s="392"/>
      <c r="C227" s="393" t="s">
        <v>36</v>
      </c>
      <c r="D227" s="409">
        <v>30499</v>
      </c>
      <c r="E227" s="395">
        <v>529</v>
      </c>
      <c r="F227" s="395">
        <v>466</v>
      </c>
      <c r="G227" s="396">
        <f t="shared" si="1"/>
        <v>1.1351931330472103</v>
      </c>
      <c r="H227" s="397">
        <f t="shared" si="2"/>
        <v>57.65406427221172</v>
      </c>
      <c r="I227" s="397">
        <f t="shared" si="3"/>
        <v>50.787890266258344</v>
      </c>
      <c r="J227" s="415">
        <v>1688</v>
      </c>
      <c r="K227" s="398">
        <f t="shared" si="4"/>
        <v>0.31338862559241704</v>
      </c>
      <c r="L227" s="409">
        <v>2357.12</v>
      </c>
      <c r="M227" s="395">
        <v>286926</v>
      </c>
      <c r="N227" s="395">
        <v>104</v>
      </c>
      <c r="O227" s="409">
        <v>6774.85</v>
      </c>
      <c r="P227" s="399">
        <f t="shared" si="5"/>
        <v>0.34792209421610809</v>
      </c>
      <c r="Q227" s="400">
        <f t="shared" si="6"/>
        <v>2.8742066589736632</v>
      </c>
      <c r="R227" s="399">
        <f t="shared" si="7"/>
        <v>7.7285156890389839E-2</v>
      </c>
      <c r="S227" s="398">
        <f t="shared" si="8"/>
        <v>0.22213351257418276</v>
      </c>
      <c r="T227" s="410">
        <f t="shared" si="150"/>
        <v>23724.15</v>
      </c>
      <c r="U227" s="402">
        <f t="shared" si="10"/>
        <v>22.664615384615384</v>
      </c>
      <c r="V227" s="403"/>
      <c r="W227" s="403"/>
      <c r="X227" s="403"/>
      <c r="Y227" s="404"/>
      <c r="Z227" s="66"/>
    </row>
    <row r="228" spans="1:26" ht="14" hidden="1" outlineLevel="1" x14ac:dyDescent="0.2">
      <c r="A228" s="81"/>
      <c r="B228" s="392"/>
      <c r="C228" s="393" t="s">
        <v>37</v>
      </c>
      <c r="D228" s="416">
        <v>1422</v>
      </c>
      <c r="E228" s="395">
        <v>38</v>
      </c>
      <c r="F228" s="395">
        <v>32</v>
      </c>
      <c r="G228" s="396">
        <f t="shared" si="1"/>
        <v>1.1875</v>
      </c>
      <c r="H228" s="397">
        <f t="shared" si="2"/>
        <v>37.421052631578945</v>
      </c>
      <c r="I228" s="397">
        <f t="shared" si="3"/>
        <v>31.512465373961216</v>
      </c>
      <c r="J228" s="395">
        <v>186</v>
      </c>
      <c r="K228" s="398">
        <f t="shared" si="4"/>
        <v>0.20430107526881722</v>
      </c>
      <c r="L228" s="416">
        <v>233.07</v>
      </c>
      <c r="M228" s="395">
        <v>109269</v>
      </c>
      <c r="N228" s="395">
        <v>2</v>
      </c>
      <c r="O228" s="416">
        <v>156</v>
      </c>
      <c r="P228" s="399">
        <f t="shared" si="5"/>
        <v>1.4940384615384614</v>
      </c>
      <c r="Q228" s="400">
        <f t="shared" si="6"/>
        <v>0.66932681168747588</v>
      </c>
      <c r="R228" s="399">
        <f t="shared" si="7"/>
        <v>0.1639029535864979</v>
      </c>
      <c r="S228" s="398">
        <f t="shared" si="8"/>
        <v>0.10970464135021098</v>
      </c>
      <c r="T228" s="413">
        <f t="shared" si="150"/>
        <v>1266</v>
      </c>
      <c r="U228" s="402">
        <f t="shared" si="10"/>
        <v>116.535</v>
      </c>
      <c r="V228" s="403"/>
      <c r="W228" s="403"/>
      <c r="X228" s="403"/>
      <c r="Y228" s="404"/>
      <c r="Z228" s="66"/>
    </row>
    <row r="229" spans="1:26" ht="14" hidden="1" outlineLevel="1" x14ac:dyDescent="0.2">
      <c r="A229" s="121" t="str">
        <f t="shared" ref="A229:A234" si="151">IFERROR(IF(B229&gt;0,MONTH(B229)&amp;"-"&amp;YEAR(B229),B229),)</f>
        <v>7-2024</v>
      </c>
      <c r="B229" s="411">
        <v>45486</v>
      </c>
      <c r="C229" s="393" t="s">
        <v>38</v>
      </c>
      <c r="D229" s="414">
        <v>1813.35</v>
      </c>
      <c r="E229" s="395">
        <v>34</v>
      </c>
      <c r="F229" s="395">
        <v>30</v>
      </c>
      <c r="G229" s="396">
        <f t="shared" si="1"/>
        <v>1.1333333333333333</v>
      </c>
      <c r="H229" s="397">
        <f t="shared" si="2"/>
        <v>53.33382352941176</v>
      </c>
      <c r="I229" s="397">
        <f t="shared" si="3"/>
        <v>47.059256055363321</v>
      </c>
      <c r="J229" s="395">
        <v>122</v>
      </c>
      <c r="K229" s="398">
        <f t="shared" si="4"/>
        <v>0.27868852459016391</v>
      </c>
      <c r="L229" s="414">
        <v>31.56</v>
      </c>
      <c r="M229" s="395">
        <v>4071</v>
      </c>
      <c r="N229" s="395">
        <v>7</v>
      </c>
      <c r="O229" s="414">
        <v>384.65</v>
      </c>
      <c r="P229" s="399">
        <f t="shared" si="5"/>
        <v>8.2048615624593785E-2</v>
      </c>
      <c r="Q229" s="400">
        <f t="shared" si="6"/>
        <v>12.187896070975919</v>
      </c>
      <c r="R229" s="399">
        <f t="shared" si="7"/>
        <v>1.7404251799156258E-2</v>
      </c>
      <c r="S229" s="398">
        <f t="shared" si="8"/>
        <v>0.21212121212121213</v>
      </c>
      <c r="T229" s="413">
        <f t="shared" si="150"/>
        <v>1428.6999999999998</v>
      </c>
      <c r="U229" s="402">
        <f t="shared" si="10"/>
        <v>4.508571428571428</v>
      </c>
      <c r="V229" s="403"/>
      <c r="W229" s="403"/>
      <c r="X229" s="403"/>
      <c r="Y229" s="404"/>
      <c r="Z229" s="66"/>
    </row>
    <row r="230" spans="1:26" ht="14" collapsed="1" x14ac:dyDescent="0.2">
      <c r="A230" s="81">
        <f t="shared" si="151"/>
        <v>0</v>
      </c>
      <c r="B230" s="95" t="s">
        <v>160</v>
      </c>
      <c r="C230" s="134"/>
      <c r="D230" s="135">
        <f t="shared" ref="D230:F230" si="152">SUM(D223:D229)</f>
        <v>70646.720000000001</v>
      </c>
      <c r="E230" s="136">
        <f t="shared" si="152"/>
        <v>1151</v>
      </c>
      <c r="F230" s="136">
        <f t="shared" si="152"/>
        <v>1046</v>
      </c>
      <c r="G230" s="137">
        <f t="shared" si="1"/>
        <v>1.1003824091778203</v>
      </c>
      <c r="H230" s="138">
        <f t="shared" si="2"/>
        <v>61.378557775847092</v>
      </c>
      <c r="I230" s="138">
        <f t="shared" si="3"/>
        <v>55.779297509588233</v>
      </c>
      <c r="J230" s="136">
        <f>SUM(J223:J229)</f>
        <v>6720</v>
      </c>
      <c r="K230" s="139">
        <f t="shared" si="4"/>
        <v>0.17127976190476191</v>
      </c>
      <c r="L230" s="135">
        <f t="shared" ref="L230:O230" si="153">SUM(L223:L229)</f>
        <v>5706.72</v>
      </c>
      <c r="M230" s="136">
        <f t="shared" si="153"/>
        <v>809650</v>
      </c>
      <c r="N230" s="136">
        <f t="shared" si="153"/>
        <v>261</v>
      </c>
      <c r="O230" s="135">
        <f t="shared" si="153"/>
        <v>17355.36</v>
      </c>
      <c r="P230" s="258">
        <f t="shared" si="5"/>
        <v>0.32881599690239788</v>
      </c>
      <c r="Q230" s="306">
        <f t="shared" si="6"/>
        <v>3.0412145680881486</v>
      </c>
      <c r="R230" s="258">
        <f t="shared" si="7"/>
        <v>8.0778272508617535E-2</v>
      </c>
      <c r="S230" s="139">
        <f t="shared" si="8"/>
        <v>0.24566405913820202</v>
      </c>
      <c r="T230" s="261">
        <f>SUM(T223:T229)</f>
        <v>53291.360000000001</v>
      </c>
      <c r="U230" s="307">
        <f t="shared" si="10"/>
        <v>21.864827586206896</v>
      </c>
      <c r="V230" s="145">
        <f t="shared" ref="V230:W230" si="154">IFERROR((D230-#REF!)/D230,)</f>
        <v>0</v>
      </c>
      <c r="W230" s="145">
        <f t="shared" si="154"/>
        <v>0</v>
      </c>
      <c r="X230" s="301">
        <f>IFERROR((D230-monthly_reporting_2021!D49)/D230, )</f>
        <v>1</v>
      </c>
      <c r="Y230" s="302">
        <f>IFERROR((E230-monthly_reporting_2021!E49)/E230, )</f>
        <v>1</v>
      </c>
      <c r="Z230" s="67"/>
    </row>
    <row r="231" spans="1:26" ht="14" hidden="1" outlineLevel="1" x14ac:dyDescent="0.2">
      <c r="A231" s="121" t="str">
        <f t="shared" si="151"/>
        <v>7-2024</v>
      </c>
      <c r="B231" s="122">
        <v>45487</v>
      </c>
      <c r="C231" s="83" t="s">
        <v>32</v>
      </c>
      <c r="D231" s="391">
        <v>979.3</v>
      </c>
      <c r="E231" s="123">
        <v>14</v>
      </c>
      <c r="F231" s="123">
        <v>12</v>
      </c>
      <c r="G231" s="57">
        <f t="shared" si="1"/>
        <v>1.1666666666666667</v>
      </c>
      <c r="H231" s="58">
        <f t="shared" si="2"/>
        <v>69.95</v>
      </c>
      <c r="I231" s="58">
        <f t="shared" si="3"/>
        <v>59.957142857142856</v>
      </c>
      <c r="J231" s="123">
        <v>115</v>
      </c>
      <c r="K231" s="59">
        <f t="shared" si="4"/>
        <v>0.12173913043478261</v>
      </c>
      <c r="L231" s="391">
        <v>104.22</v>
      </c>
      <c r="M231" s="123">
        <v>41087</v>
      </c>
      <c r="N231" s="123">
        <v>0</v>
      </c>
      <c r="O231" s="391">
        <v>0</v>
      </c>
      <c r="P231" s="61" t="e">
        <f t="shared" si="5"/>
        <v>#DIV/0!</v>
      </c>
      <c r="Q231" s="62">
        <f t="shared" si="6"/>
        <v>0</v>
      </c>
      <c r="R231" s="61">
        <f t="shared" si="7"/>
        <v>0.10642295517206168</v>
      </c>
      <c r="S231" s="59">
        <f t="shared" si="8"/>
        <v>0</v>
      </c>
      <c r="T231" s="63">
        <f t="shared" ref="T231:T237" si="155">D231-O231</f>
        <v>979.3</v>
      </c>
      <c r="U231" s="64" t="e">
        <f t="shared" si="10"/>
        <v>#DIV/0!</v>
      </c>
      <c r="V231" s="84"/>
      <c r="W231" s="84"/>
      <c r="X231" s="84"/>
      <c r="Y231" s="85"/>
      <c r="Z231" s="66"/>
    </row>
    <row r="232" spans="1:26" ht="14" hidden="1" outlineLevel="1" x14ac:dyDescent="0.2">
      <c r="A232" s="81">
        <f t="shared" si="151"/>
        <v>0</v>
      </c>
      <c r="B232" s="392"/>
      <c r="C232" s="393" t="s">
        <v>33</v>
      </c>
      <c r="D232" s="394">
        <v>13889</v>
      </c>
      <c r="E232" s="395">
        <v>204</v>
      </c>
      <c r="F232" s="395">
        <v>195</v>
      </c>
      <c r="G232" s="396">
        <f t="shared" si="1"/>
        <v>1.0461538461538462</v>
      </c>
      <c r="H232" s="397">
        <f t="shared" si="2"/>
        <v>68.083333333333329</v>
      </c>
      <c r="I232" s="397">
        <f t="shared" si="3"/>
        <v>65.079656862745097</v>
      </c>
      <c r="J232" s="415">
        <v>2086</v>
      </c>
      <c r="K232" s="398">
        <f t="shared" si="4"/>
        <v>9.7794822627037398E-2</v>
      </c>
      <c r="L232" s="394">
        <v>1457.44</v>
      </c>
      <c r="M232" s="395">
        <v>134475</v>
      </c>
      <c r="N232" s="395">
        <v>65</v>
      </c>
      <c r="O232" s="394">
        <v>4586.3999999999996</v>
      </c>
      <c r="P232" s="399">
        <f t="shared" si="5"/>
        <v>0.31777428920286066</v>
      </c>
      <c r="Q232" s="400">
        <f t="shared" si="6"/>
        <v>3.1468876934899548</v>
      </c>
      <c r="R232" s="399">
        <f t="shared" si="7"/>
        <v>0.10493484052127583</v>
      </c>
      <c r="S232" s="398">
        <f t="shared" si="8"/>
        <v>0.33021815825473394</v>
      </c>
      <c r="T232" s="401">
        <f t="shared" si="155"/>
        <v>9302.6</v>
      </c>
      <c r="U232" s="402">
        <f t="shared" si="10"/>
        <v>22.422153846153847</v>
      </c>
      <c r="V232" s="403"/>
      <c r="W232" s="403"/>
      <c r="X232" s="403"/>
      <c r="Y232" s="404"/>
      <c r="Z232" s="66"/>
    </row>
    <row r="233" spans="1:26" ht="14" hidden="1" outlineLevel="1" x14ac:dyDescent="0.2">
      <c r="A233" s="81">
        <f t="shared" si="151"/>
        <v>0</v>
      </c>
      <c r="B233" s="392"/>
      <c r="C233" s="393" t="s">
        <v>34</v>
      </c>
      <c r="D233" s="405">
        <v>9172.09</v>
      </c>
      <c r="E233" s="395">
        <v>159</v>
      </c>
      <c r="F233" s="395">
        <v>153</v>
      </c>
      <c r="G233" s="396">
        <f t="shared" si="1"/>
        <v>1.0392156862745099</v>
      </c>
      <c r="H233" s="397">
        <f t="shared" si="2"/>
        <v>57.686100628930816</v>
      </c>
      <c r="I233" s="397">
        <f t="shared" si="3"/>
        <v>55.509266642933426</v>
      </c>
      <c r="J233" s="415">
        <v>1385</v>
      </c>
      <c r="K233" s="398">
        <f t="shared" si="4"/>
        <v>0.11480144404332129</v>
      </c>
      <c r="L233" s="405">
        <v>700.89</v>
      </c>
      <c r="M233" s="395">
        <v>53583</v>
      </c>
      <c r="N233" s="395">
        <v>39</v>
      </c>
      <c r="O233" s="405">
        <v>2177.9499999999998</v>
      </c>
      <c r="P233" s="399">
        <f t="shared" si="5"/>
        <v>0.32181179549576439</v>
      </c>
      <c r="Q233" s="400">
        <f t="shared" si="6"/>
        <v>3.1074062977072008</v>
      </c>
      <c r="R233" s="399">
        <f t="shared" si="7"/>
        <v>7.6415517074080175E-2</v>
      </c>
      <c r="S233" s="398">
        <f t="shared" si="8"/>
        <v>0.23745405899854882</v>
      </c>
      <c r="T233" s="406">
        <f t="shared" si="155"/>
        <v>6994.14</v>
      </c>
      <c r="U233" s="402">
        <f t="shared" si="10"/>
        <v>17.971538461538461</v>
      </c>
      <c r="V233" s="403"/>
      <c r="W233" s="403"/>
      <c r="X233" s="403"/>
      <c r="Y233" s="404"/>
      <c r="Z233" s="66"/>
    </row>
    <row r="234" spans="1:26" ht="14" hidden="1" outlineLevel="1" x14ac:dyDescent="0.2">
      <c r="A234" s="81">
        <f t="shared" si="151"/>
        <v>0</v>
      </c>
      <c r="B234" s="392"/>
      <c r="C234" s="393" t="s">
        <v>35</v>
      </c>
      <c r="D234" s="407">
        <v>13364.48</v>
      </c>
      <c r="E234" s="395">
        <v>181</v>
      </c>
      <c r="F234" s="395">
        <v>175</v>
      </c>
      <c r="G234" s="396">
        <f t="shared" si="1"/>
        <v>1.0342857142857143</v>
      </c>
      <c r="H234" s="397">
        <f t="shared" si="2"/>
        <v>73.836906077348061</v>
      </c>
      <c r="I234" s="397">
        <f t="shared" si="3"/>
        <v>71.389273831690119</v>
      </c>
      <c r="J234" s="415">
        <v>905</v>
      </c>
      <c r="K234" s="398">
        <f t="shared" si="4"/>
        <v>0.2</v>
      </c>
      <c r="L234" s="407">
        <v>995.74</v>
      </c>
      <c r="M234" s="395">
        <v>178300</v>
      </c>
      <c r="N234" s="395">
        <v>45</v>
      </c>
      <c r="O234" s="407">
        <v>3479.27</v>
      </c>
      <c r="P234" s="399">
        <f t="shared" si="5"/>
        <v>0.28619221848261273</v>
      </c>
      <c r="Q234" s="400">
        <f t="shared" si="6"/>
        <v>3.4941551007291061</v>
      </c>
      <c r="R234" s="399">
        <f t="shared" si="7"/>
        <v>7.4506452925964944E-2</v>
      </c>
      <c r="S234" s="398">
        <f t="shared" si="8"/>
        <v>0.26033710252849346</v>
      </c>
      <c r="T234" s="408">
        <f t="shared" si="155"/>
        <v>9885.2099999999991</v>
      </c>
      <c r="U234" s="402">
        <f t="shared" si="10"/>
        <v>22.127555555555556</v>
      </c>
      <c r="V234" s="403"/>
      <c r="W234" s="403"/>
      <c r="X234" s="403"/>
      <c r="Y234" s="404"/>
      <c r="Z234" s="66"/>
    </row>
    <row r="235" spans="1:26" ht="14" hidden="1" outlineLevel="1" x14ac:dyDescent="0.2">
      <c r="A235" s="81"/>
      <c r="B235" s="392"/>
      <c r="C235" s="393" t="s">
        <v>36</v>
      </c>
      <c r="D235" s="409">
        <v>31928</v>
      </c>
      <c r="E235" s="395">
        <v>549</v>
      </c>
      <c r="F235" s="395">
        <v>484</v>
      </c>
      <c r="G235" s="396">
        <f t="shared" si="1"/>
        <v>1.134297520661157</v>
      </c>
      <c r="H235" s="397">
        <f t="shared" si="2"/>
        <v>58.156648451730419</v>
      </c>
      <c r="I235" s="397">
        <f t="shared" si="3"/>
        <v>51.271070766188572</v>
      </c>
      <c r="J235" s="415">
        <v>1786</v>
      </c>
      <c r="K235" s="398">
        <f t="shared" si="4"/>
        <v>0.30739081746920494</v>
      </c>
      <c r="L235" s="409">
        <v>2561.5100000000002</v>
      </c>
      <c r="M235" s="395">
        <v>280748</v>
      </c>
      <c r="N235" s="395">
        <v>131</v>
      </c>
      <c r="O235" s="409">
        <v>8780</v>
      </c>
      <c r="P235" s="399">
        <f t="shared" si="5"/>
        <v>0.29174373576309798</v>
      </c>
      <c r="Q235" s="400">
        <f t="shared" si="6"/>
        <v>3.4276657128022139</v>
      </c>
      <c r="R235" s="399">
        <f t="shared" si="7"/>
        <v>8.022769982460537E-2</v>
      </c>
      <c r="S235" s="398">
        <f t="shared" si="8"/>
        <v>0.27499373590578802</v>
      </c>
      <c r="T235" s="410">
        <f t="shared" si="155"/>
        <v>23148</v>
      </c>
      <c r="U235" s="402">
        <f t="shared" si="10"/>
        <v>19.553511450381681</v>
      </c>
      <c r="V235" s="403"/>
      <c r="W235" s="403"/>
      <c r="X235" s="403"/>
      <c r="Y235" s="404"/>
      <c r="Z235" s="66"/>
    </row>
    <row r="236" spans="1:26" ht="14" hidden="1" outlineLevel="1" x14ac:dyDescent="0.2">
      <c r="A236" s="81"/>
      <c r="B236" s="392"/>
      <c r="C236" s="393" t="s">
        <v>37</v>
      </c>
      <c r="D236" s="416">
        <v>1692</v>
      </c>
      <c r="E236" s="395">
        <v>46</v>
      </c>
      <c r="F236" s="395">
        <v>41</v>
      </c>
      <c r="G236" s="396">
        <f t="shared" si="1"/>
        <v>1.1219512195121952</v>
      </c>
      <c r="H236" s="397">
        <f t="shared" si="2"/>
        <v>36.782608695652172</v>
      </c>
      <c r="I236" s="397">
        <f t="shared" si="3"/>
        <v>32.784499054820408</v>
      </c>
      <c r="J236" s="395">
        <v>195</v>
      </c>
      <c r="K236" s="398">
        <f t="shared" si="4"/>
        <v>0.23589743589743589</v>
      </c>
      <c r="L236" s="416">
        <v>176.96</v>
      </c>
      <c r="M236" s="395">
        <v>84962</v>
      </c>
      <c r="N236" s="395">
        <v>4</v>
      </c>
      <c r="O236" s="416">
        <v>216</v>
      </c>
      <c r="P236" s="399">
        <f t="shared" si="5"/>
        <v>0.81925925925925924</v>
      </c>
      <c r="Q236" s="400">
        <f t="shared" si="6"/>
        <v>1.2206148282097649</v>
      </c>
      <c r="R236" s="399">
        <f t="shared" si="7"/>
        <v>0.10458628841607566</v>
      </c>
      <c r="S236" s="398">
        <f t="shared" si="8"/>
        <v>0.1276595744680851</v>
      </c>
      <c r="T236" s="413">
        <f t="shared" si="155"/>
        <v>1476</v>
      </c>
      <c r="U236" s="402">
        <f t="shared" si="10"/>
        <v>44.24</v>
      </c>
      <c r="V236" s="403"/>
      <c r="W236" s="403"/>
      <c r="X236" s="403"/>
      <c r="Y236" s="404"/>
      <c r="Z236" s="66"/>
    </row>
    <row r="237" spans="1:26" ht="14" hidden="1" outlineLevel="1" x14ac:dyDescent="0.2">
      <c r="A237" s="121" t="str">
        <f t="shared" ref="A237:A242" si="156">IFERROR(IF(B237&gt;0,MONTH(B237)&amp;"-"&amp;YEAR(B237),B237),)</f>
        <v>7-2024</v>
      </c>
      <c r="B237" s="411">
        <v>45493</v>
      </c>
      <c r="C237" s="393" t="s">
        <v>38</v>
      </c>
      <c r="D237" s="414">
        <v>1793.35</v>
      </c>
      <c r="E237" s="395">
        <v>32</v>
      </c>
      <c r="F237" s="395">
        <v>29</v>
      </c>
      <c r="G237" s="396">
        <f t="shared" si="1"/>
        <v>1.103448275862069</v>
      </c>
      <c r="H237" s="397">
        <f t="shared" si="2"/>
        <v>56.042187499999997</v>
      </c>
      <c r="I237" s="397">
        <f t="shared" si="3"/>
        <v>50.788232421875001</v>
      </c>
      <c r="J237" s="395">
        <v>148</v>
      </c>
      <c r="K237" s="398">
        <f t="shared" si="4"/>
        <v>0.21621621621621623</v>
      </c>
      <c r="L237" s="414">
        <v>36.9</v>
      </c>
      <c r="M237" s="395">
        <v>11361</v>
      </c>
      <c r="N237" s="395">
        <v>3</v>
      </c>
      <c r="O237" s="414">
        <v>164.85</v>
      </c>
      <c r="P237" s="399">
        <f t="shared" si="5"/>
        <v>0.22383985441310281</v>
      </c>
      <c r="Q237" s="400">
        <f t="shared" si="6"/>
        <v>4.4674796747967482</v>
      </c>
      <c r="R237" s="399">
        <f t="shared" si="7"/>
        <v>2.057601695151532E-2</v>
      </c>
      <c r="S237" s="398">
        <f t="shared" si="8"/>
        <v>9.1922937519168038E-2</v>
      </c>
      <c r="T237" s="413">
        <f t="shared" si="155"/>
        <v>1628.5</v>
      </c>
      <c r="U237" s="402">
        <f t="shared" si="10"/>
        <v>12.299999999999999</v>
      </c>
      <c r="V237" s="403"/>
      <c r="W237" s="403"/>
      <c r="X237" s="403"/>
      <c r="Y237" s="404"/>
      <c r="Z237" s="66"/>
    </row>
    <row r="238" spans="1:26" ht="14" collapsed="1" x14ac:dyDescent="0.2">
      <c r="A238" s="81">
        <f t="shared" si="156"/>
        <v>0</v>
      </c>
      <c r="B238" s="95" t="s">
        <v>161</v>
      </c>
      <c r="C238" s="134"/>
      <c r="D238" s="135">
        <f t="shared" ref="D238:F238" si="157">SUM(D231:D237)</f>
        <v>72818.22</v>
      </c>
      <c r="E238" s="136">
        <f t="shared" si="157"/>
        <v>1185</v>
      </c>
      <c r="F238" s="136">
        <f t="shared" si="157"/>
        <v>1089</v>
      </c>
      <c r="G238" s="137">
        <f t="shared" si="1"/>
        <v>1.0881542699724518</v>
      </c>
      <c r="H238" s="138">
        <f t="shared" si="2"/>
        <v>61.449974683544305</v>
      </c>
      <c r="I238" s="138">
        <f t="shared" si="3"/>
        <v>56.471748886396412</v>
      </c>
      <c r="J238" s="136">
        <f>SUM(J231:J237)</f>
        <v>6620</v>
      </c>
      <c r="K238" s="139">
        <f t="shared" si="4"/>
        <v>0.17900302114803626</v>
      </c>
      <c r="L238" s="135">
        <f t="shared" ref="L238:O238" si="158">SUM(L231:L237)</f>
        <v>6033.66</v>
      </c>
      <c r="M238" s="136">
        <f t="shared" si="158"/>
        <v>784516</v>
      </c>
      <c r="N238" s="136">
        <f t="shared" si="158"/>
        <v>287</v>
      </c>
      <c r="O238" s="135">
        <f t="shared" si="158"/>
        <v>19404.469999999998</v>
      </c>
      <c r="P238" s="258">
        <f t="shared" si="5"/>
        <v>0.3109417572342868</v>
      </c>
      <c r="Q238" s="306">
        <f t="shared" si="6"/>
        <v>3.2160363693015515</v>
      </c>
      <c r="R238" s="258">
        <f t="shared" si="7"/>
        <v>8.2859207489554124E-2</v>
      </c>
      <c r="S238" s="139">
        <f t="shared" si="8"/>
        <v>0.26647822481790956</v>
      </c>
      <c r="T238" s="261">
        <f>SUM(T231:T237)</f>
        <v>53413.75</v>
      </c>
      <c r="U238" s="307">
        <f t="shared" si="10"/>
        <v>21.023205574912893</v>
      </c>
      <c r="V238" s="145">
        <f t="shared" ref="V238:W238" si="159">IFERROR((D238-#REF!)/D238,)</f>
        <v>0</v>
      </c>
      <c r="W238" s="145">
        <f t="shared" si="159"/>
        <v>0</v>
      </c>
      <c r="X238" s="301">
        <f>IFERROR((D238-monthly_reporting_2021!D49)/D238, )</f>
        <v>1</v>
      </c>
      <c r="Y238" s="302">
        <f>IFERROR((E238-monthly_reporting_2021!E49)/E238, )</f>
        <v>1</v>
      </c>
      <c r="Z238" s="67"/>
    </row>
    <row r="239" spans="1:26" ht="14" hidden="1" outlineLevel="1" x14ac:dyDescent="0.2">
      <c r="A239" s="52" t="str">
        <f t="shared" si="156"/>
        <v>7-2024</v>
      </c>
      <c r="B239" s="53">
        <v>45494</v>
      </c>
      <c r="C239" s="54" t="s">
        <v>32</v>
      </c>
      <c r="D239" s="55">
        <v>979.3</v>
      </c>
      <c r="E239" s="56">
        <v>14</v>
      </c>
      <c r="F239" s="56">
        <v>11</v>
      </c>
      <c r="G239" s="57">
        <f t="shared" si="1"/>
        <v>1.2727272727272727</v>
      </c>
      <c r="H239" s="58">
        <f t="shared" si="2"/>
        <v>69.95</v>
      </c>
      <c r="I239" s="58">
        <f t="shared" si="3"/>
        <v>54.960714285714289</v>
      </c>
      <c r="J239" s="56">
        <v>105</v>
      </c>
      <c r="K239" s="59">
        <f t="shared" si="4"/>
        <v>0.13333333333333333</v>
      </c>
      <c r="L239" s="55">
        <v>136.18</v>
      </c>
      <c r="M239" s="56">
        <v>43945</v>
      </c>
      <c r="N239" s="56">
        <v>2</v>
      </c>
      <c r="O239" s="60">
        <v>139.9</v>
      </c>
      <c r="P239" s="61">
        <f t="shared" si="5"/>
        <v>0.97340957827019303</v>
      </c>
      <c r="Q239" s="62">
        <f t="shared" si="6"/>
        <v>1.0273167866059627</v>
      </c>
      <c r="R239" s="61">
        <f t="shared" si="7"/>
        <v>0.13905851118145615</v>
      </c>
      <c r="S239" s="59">
        <f t="shared" si="8"/>
        <v>0.14285714285714288</v>
      </c>
      <c r="T239" s="63">
        <f t="shared" ref="T239:T245" si="160">D239-O239</f>
        <v>839.4</v>
      </c>
      <c r="U239" s="64">
        <f t="shared" si="10"/>
        <v>68.09</v>
      </c>
      <c r="V239" s="65"/>
      <c r="W239" s="65"/>
      <c r="X239" s="65"/>
      <c r="Y239" s="65"/>
      <c r="Z239" s="66"/>
    </row>
    <row r="240" spans="1:26" ht="14" hidden="1" outlineLevel="1" x14ac:dyDescent="0.2">
      <c r="A240" s="67">
        <f t="shared" si="156"/>
        <v>0</v>
      </c>
      <c r="B240" s="68"/>
      <c r="C240" s="54" t="s">
        <v>33</v>
      </c>
      <c r="D240" s="69">
        <v>12859.85</v>
      </c>
      <c r="E240" s="56">
        <v>194</v>
      </c>
      <c r="F240" s="56">
        <v>188</v>
      </c>
      <c r="G240" s="57">
        <f t="shared" si="1"/>
        <v>1.0319148936170213</v>
      </c>
      <c r="H240" s="58">
        <f t="shared" si="2"/>
        <v>66.28788659793814</v>
      </c>
      <c r="I240" s="58">
        <f t="shared" si="3"/>
        <v>64.2377457753215</v>
      </c>
      <c r="J240" s="89">
        <v>1821</v>
      </c>
      <c r="K240" s="59">
        <f t="shared" si="4"/>
        <v>0.10653487095002746</v>
      </c>
      <c r="L240" s="69">
        <v>1058.75</v>
      </c>
      <c r="M240" s="56">
        <v>124645</v>
      </c>
      <c r="N240" s="56">
        <v>46</v>
      </c>
      <c r="O240" s="70">
        <v>3047.55</v>
      </c>
      <c r="P240" s="61">
        <f t="shared" si="5"/>
        <v>0.34741021476267819</v>
      </c>
      <c r="Q240" s="62">
        <f t="shared" si="6"/>
        <v>2.8784415584415588</v>
      </c>
      <c r="R240" s="61">
        <f t="shared" si="7"/>
        <v>8.2329887207082508E-2</v>
      </c>
      <c r="S240" s="59">
        <f t="shared" si="8"/>
        <v>0.23698176883867231</v>
      </c>
      <c r="T240" s="71">
        <f t="shared" si="160"/>
        <v>9812.2999999999993</v>
      </c>
      <c r="U240" s="64">
        <f t="shared" si="10"/>
        <v>23.016304347826086</v>
      </c>
      <c r="V240" s="65"/>
      <c r="W240" s="65"/>
      <c r="X240" s="65"/>
      <c r="Y240" s="65"/>
      <c r="Z240" s="66"/>
    </row>
    <row r="241" spans="1:26" ht="14" hidden="1" outlineLevel="1" x14ac:dyDescent="0.2">
      <c r="A241" s="67">
        <f t="shared" si="156"/>
        <v>0</v>
      </c>
      <c r="B241" s="68"/>
      <c r="C241" s="54" t="s">
        <v>34</v>
      </c>
      <c r="D241" s="72">
        <v>6084.55</v>
      </c>
      <c r="E241" s="56">
        <v>109</v>
      </c>
      <c r="F241" s="56">
        <v>106</v>
      </c>
      <c r="G241" s="57">
        <f t="shared" si="1"/>
        <v>1.0283018867924529</v>
      </c>
      <c r="H241" s="58">
        <f t="shared" si="2"/>
        <v>55.821559633027526</v>
      </c>
      <c r="I241" s="58">
        <f t="shared" si="3"/>
        <v>54.285186432118508</v>
      </c>
      <c r="J241" s="89">
        <v>1230</v>
      </c>
      <c r="K241" s="59">
        <f t="shared" si="4"/>
        <v>8.8617886178861793E-2</v>
      </c>
      <c r="L241" s="72">
        <v>563.83000000000004</v>
      </c>
      <c r="M241" s="56">
        <v>38205</v>
      </c>
      <c r="N241" s="56">
        <v>25</v>
      </c>
      <c r="O241" s="73">
        <v>1313.75</v>
      </c>
      <c r="P241" s="61">
        <f t="shared" si="5"/>
        <v>0.42917602283539491</v>
      </c>
      <c r="Q241" s="62">
        <f t="shared" si="6"/>
        <v>2.3300462905485695</v>
      </c>
      <c r="R241" s="61">
        <f t="shared" si="7"/>
        <v>9.2665850391565524E-2</v>
      </c>
      <c r="S241" s="59">
        <f t="shared" si="8"/>
        <v>0.21591572096539596</v>
      </c>
      <c r="T241" s="74">
        <f t="shared" si="160"/>
        <v>4770.8</v>
      </c>
      <c r="U241" s="64">
        <f t="shared" si="10"/>
        <v>22.5532</v>
      </c>
      <c r="V241" s="65"/>
      <c r="W241" s="65"/>
      <c r="X241" s="65"/>
      <c r="Y241" s="65"/>
      <c r="Z241" s="66"/>
    </row>
    <row r="242" spans="1:26" ht="14" hidden="1" outlineLevel="1" x14ac:dyDescent="0.2">
      <c r="A242" s="67">
        <f t="shared" si="156"/>
        <v>0</v>
      </c>
      <c r="B242" s="68"/>
      <c r="C242" s="54" t="s">
        <v>35</v>
      </c>
      <c r="D242" s="75">
        <v>13172.67</v>
      </c>
      <c r="E242" s="56">
        <v>182</v>
      </c>
      <c r="F242" s="56">
        <v>161</v>
      </c>
      <c r="G242" s="57">
        <f t="shared" si="1"/>
        <v>1.1304347826086956</v>
      </c>
      <c r="H242" s="58">
        <f t="shared" si="2"/>
        <v>72.377307692307696</v>
      </c>
      <c r="I242" s="58">
        <f t="shared" si="3"/>
        <v>64.026079881656813</v>
      </c>
      <c r="J242" s="89">
        <v>962</v>
      </c>
      <c r="K242" s="59">
        <f t="shared" si="4"/>
        <v>0.1891891891891892</v>
      </c>
      <c r="L242" s="75">
        <v>889.23</v>
      </c>
      <c r="M242" s="56">
        <v>154017</v>
      </c>
      <c r="N242" s="56">
        <v>48</v>
      </c>
      <c r="O242" s="76">
        <v>3928.87</v>
      </c>
      <c r="P242" s="61">
        <f t="shared" si="5"/>
        <v>0.2263322532942042</v>
      </c>
      <c r="Q242" s="62">
        <f t="shared" si="6"/>
        <v>4.4182832338090252</v>
      </c>
      <c r="R242" s="61">
        <f t="shared" si="7"/>
        <v>6.7505676525715749E-2</v>
      </c>
      <c r="S242" s="59">
        <f t="shared" si="8"/>
        <v>0.29825919878050539</v>
      </c>
      <c r="T242" s="77">
        <f t="shared" si="160"/>
        <v>9243.7999999999993</v>
      </c>
      <c r="U242" s="64">
        <f t="shared" si="10"/>
        <v>18.525625000000002</v>
      </c>
      <c r="V242" s="65"/>
      <c r="W242" s="65"/>
      <c r="X242" s="65"/>
      <c r="Y242" s="65"/>
      <c r="Z242" s="66"/>
    </row>
    <row r="243" spans="1:26" ht="14" hidden="1" outlineLevel="1" x14ac:dyDescent="0.2">
      <c r="A243" s="67"/>
      <c r="B243" s="68"/>
      <c r="C243" s="54" t="s">
        <v>36</v>
      </c>
      <c r="D243" s="78">
        <v>32541</v>
      </c>
      <c r="E243" s="56">
        <v>567</v>
      </c>
      <c r="F243" s="56">
        <v>502</v>
      </c>
      <c r="G243" s="57">
        <f t="shared" si="1"/>
        <v>1.1294820717131475</v>
      </c>
      <c r="H243" s="58">
        <f t="shared" si="2"/>
        <v>57.391534391534393</v>
      </c>
      <c r="I243" s="58">
        <f t="shared" si="3"/>
        <v>50.812257962169774</v>
      </c>
      <c r="J243" s="89">
        <v>1699</v>
      </c>
      <c r="K243" s="59">
        <f t="shared" si="4"/>
        <v>0.3337257210123602</v>
      </c>
      <c r="L243" s="78">
        <v>2008.89</v>
      </c>
      <c r="M243" s="56">
        <v>283674</v>
      </c>
      <c r="N243" s="56">
        <v>134</v>
      </c>
      <c r="O243" s="79">
        <v>8765.9</v>
      </c>
      <c r="P243" s="61">
        <f t="shared" si="5"/>
        <v>0.22917099213999706</v>
      </c>
      <c r="Q243" s="62">
        <f t="shared" si="6"/>
        <v>4.3635540024590691</v>
      </c>
      <c r="R243" s="61">
        <f t="shared" si="7"/>
        <v>6.1734120033188906E-2</v>
      </c>
      <c r="S243" s="59">
        <f t="shared" si="8"/>
        <v>0.26938016655911001</v>
      </c>
      <c r="T243" s="80">
        <f t="shared" si="160"/>
        <v>23775.1</v>
      </c>
      <c r="U243" s="64">
        <f t="shared" si="10"/>
        <v>14.991716417910448</v>
      </c>
      <c r="V243" s="65"/>
      <c r="W243" s="65"/>
      <c r="X243" s="65"/>
      <c r="Y243" s="65"/>
      <c r="Z243" s="66"/>
    </row>
    <row r="244" spans="1:26" ht="14" hidden="1" outlineLevel="1" x14ac:dyDescent="0.2">
      <c r="A244" s="81"/>
      <c r="B244" s="82"/>
      <c r="C244" s="83" t="s">
        <v>37</v>
      </c>
      <c r="D244" s="55">
        <v>2448</v>
      </c>
      <c r="E244" s="56">
        <v>66</v>
      </c>
      <c r="F244" s="56">
        <v>49</v>
      </c>
      <c r="G244" s="57">
        <f t="shared" si="1"/>
        <v>1.346938775510204</v>
      </c>
      <c r="H244" s="58">
        <f t="shared" si="2"/>
        <v>37.090909090909093</v>
      </c>
      <c r="I244" s="58">
        <f t="shared" si="3"/>
        <v>27.537190082644631</v>
      </c>
      <c r="J244" s="56">
        <v>170</v>
      </c>
      <c r="K244" s="59">
        <f t="shared" si="4"/>
        <v>0.38823529411764707</v>
      </c>
      <c r="L244" s="55">
        <v>216.91</v>
      </c>
      <c r="M244" s="56">
        <v>115306</v>
      </c>
      <c r="N244" s="56">
        <v>5</v>
      </c>
      <c r="O244" s="60">
        <v>219</v>
      </c>
      <c r="P244" s="61">
        <f t="shared" si="5"/>
        <v>0.99045662100456622</v>
      </c>
      <c r="Q244" s="62">
        <f t="shared" si="6"/>
        <v>1.0096353326264349</v>
      </c>
      <c r="R244" s="61">
        <f t="shared" si="7"/>
        <v>8.8607026143790846E-2</v>
      </c>
      <c r="S244" s="59">
        <f t="shared" si="8"/>
        <v>8.9460784313725492E-2</v>
      </c>
      <c r="T244" s="63">
        <f t="shared" si="160"/>
        <v>2229</v>
      </c>
      <c r="U244" s="64">
        <f t="shared" si="10"/>
        <v>43.381999999999998</v>
      </c>
      <c r="V244" s="84"/>
      <c r="W244" s="84"/>
      <c r="X244" s="84"/>
      <c r="Y244" s="85"/>
      <c r="Z244" s="86"/>
    </row>
    <row r="245" spans="1:26" ht="14" hidden="1" outlineLevel="1" x14ac:dyDescent="0.2">
      <c r="A245" s="52" t="str">
        <f t="shared" ref="A245:A250" si="161">IFERROR(IF(B245&gt;0,MONTH(B245)&amp;"-"&amp;YEAR(B245),B245),)</f>
        <v>7-2024</v>
      </c>
      <c r="B245" s="53">
        <v>45500</v>
      </c>
      <c r="C245" s="54" t="s">
        <v>38</v>
      </c>
      <c r="D245" s="87">
        <v>1538.6</v>
      </c>
      <c r="E245" s="56">
        <v>28</v>
      </c>
      <c r="F245" s="56">
        <v>21</v>
      </c>
      <c r="G245" s="57">
        <f t="shared" si="1"/>
        <v>1.3333333333333333</v>
      </c>
      <c r="H245" s="58">
        <f t="shared" si="2"/>
        <v>54.949999999999996</v>
      </c>
      <c r="I245" s="58">
        <f t="shared" si="3"/>
        <v>41.212499999999999</v>
      </c>
      <c r="J245" s="56">
        <v>111</v>
      </c>
      <c r="K245" s="59">
        <f t="shared" si="4"/>
        <v>0.25225225225225223</v>
      </c>
      <c r="L245" s="87">
        <v>52.18</v>
      </c>
      <c r="M245" s="56">
        <v>8204</v>
      </c>
      <c r="N245" s="56">
        <v>4</v>
      </c>
      <c r="O245" s="88">
        <v>274.75</v>
      </c>
      <c r="P245" s="61">
        <f t="shared" si="5"/>
        <v>0.18991810737033668</v>
      </c>
      <c r="Q245" s="62">
        <f t="shared" si="6"/>
        <v>5.2654273668072058</v>
      </c>
      <c r="R245" s="61">
        <f t="shared" si="7"/>
        <v>3.391394774470298E-2</v>
      </c>
      <c r="S245" s="59">
        <f t="shared" si="8"/>
        <v>0.17857142857142858</v>
      </c>
      <c r="T245" s="63">
        <f t="shared" si="160"/>
        <v>1263.8499999999999</v>
      </c>
      <c r="U245" s="64">
        <f t="shared" si="10"/>
        <v>13.045</v>
      </c>
      <c r="V245" s="65"/>
      <c r="W245" s="65"/>
      <c r="X245" s="65"/>
      <c r="Y245" s="65"/>
      <c r="Z245" s="66"/>
    </row>
    <row r="246" spans="1:26" ht="14" collapsed="1" x14ac:dyDescent="0.2">
      <c r="A246" s="81">
        <f t="shared" si="161"/>
        <v>0</v>
      </c>
      <c r="B246" s="95" t="s">
        <v>162</v>
      </c>
      <c r="C246" s="134"/>
      <c r="D246" s="135">
        <f t="shared" ref="D246:F246" si="162">SUM(D239:D245)</f>
        <v>69623.97</v>
      </c>
      <c r="E246" s="136">
        <f t="shared" si="162"/>
        <v>1160</v>
      </c>
      <c r="F246" s="136">
        <f t="shared" si="162"/>
        <v>1038</v>
      </c>
      <c r="G246" s="137">
        <f t="shared" si="1"/>
        <v>1.117533718689788</v>
      </c>
      <c r="H246" s="138">
        <f t="shared" si="2"/>
        <v>60.020663793103452</v>
      </c>
      <c r="I246" s="138">
        <f t="shared" si="3"/>
        <v>53.708145704518437</v>
      </c>
      <c r="J246" s="136">
        <f>SUM(J239:J245)</f>
        <v>6098</v>
      </c>
      <c r="K246" s="139">
        <f t="shared" si="4"/>
        <v>0.19022630370613317</v>
      </c>
      <c r="L246" s="135">
        <f t="shared" ref="L246:O246" si="163">SUM(L239:L245)</f>
        <v>4925.97</v>
      </c>
      <c r="M246" s="136">
        <f t="shared" si="163"/>
        <v>767996</v>
      </c>
      <c r="N246" s="136">
        <f t="shared" si="163"/>
        <v>264</v>
      </c>
      <c r="O246" s="135">
        <f t="shared" si="163"/>
        <v>17689.72</v>
      </c>
      <c r="P246" s="258">
        <f t="shared" si="5"/>
        <v>0.27846511985492139</v>
      </c>
      <c r="Q246" s="306">
        <f t="shared" si="6"/>
        <v>3.5911140343932262</v>
      </c>
      <c r="R246" s="258">
        <f t="shared" si="7"/>
        <v>7.0751064611799641E-2</v>
      </c>
      <c r="S246" s="139">
        <f t="shared" si="8"/>
        <v>0.25407514107569562</v>
      </c>
      <c r="T246" s="261">
        <f>SUM(T239:T245)</f>
        <v>51934.249999999993</v>
      </c>
      <c r="U246" s="307">
        <f t="shared" si="10"/>
        <v>18.658977272727274</v>
      </c>
      <c r="V246" s="145">
        <f t="shared" ref="V246:W246" si="164">IFERROR((D246-#REF!)/D246,)</f>
        <v>0</v>
      </c>
      <c r="W246" s="145">
        <f t="shared" si="164"/>
        <v>0</v>
      </c>
      <c r="X246" s="301">
        <f>IFERROR((D246-monthly_reporting_2021!D49)/D246, )</f>
        <v>1</v>
      </c>
      <c r="Y246" s="302">
        <f>IFERROR((E246-monthly_reporting_2021!E49)/E246, )</f>
        <v>1</v>
      </c>
      <c r="Z246" s="67"/>
    </row>
    <row r="247" spans="1:26" ht="14" hidden="1" outlineLevel="1" x14ac:dyDescent="0.2">
      <c r="A247" s="52" t="str">
        <f t="shared" si="161"/>
        <v>7-2024</v>
      </c>
      <c r="B247" s="53">
        <v>45501</v>
      </c>
      <c r="C247" s="54" t="s">
        <v>32</v>
      </c>
      <c r="D247" s="55">
        <v>279.8</v>
      </c>
      <c r="E247" s="56">
        <v>4</v>
      </c>
      <c r="F247" s="56">
        <v>4</v>
      </c>
      <c r="G247" s="57">
        <f t="shared" si="1"/>
        <v>1</v>
      </c>
      <c r="H247" s="58">
        <f t="shared" si="2"/>
        <v>69.95</v>
      </c>
      <c r="I247" s="58">
        <f t="shared" si="3"/>
        <v>69.95</v>
      </c>
      <c r="J247" s="56">
        <v>128</v>
      </c>
      <c r="K247" s="59">
        <f t="shared" si="4"/>
        <v>3.125E-2</v>
      </c>
      <c r="L247" s="55">
        <v>179.08</v>
      </c>
      <c r="M247" s="56">
        <v>58085</v>
      </c>
      <c r="N247" s="56">
        <v>1</v>
      </c>
      <c r="O247" s="60">
        <v>69.95</v>
      </c>
      <c r="P247" s="61">
        <f t="shared" si="5"/>
        <v>2.5601143674052897</v>
      </c>
      <c r="Q247" s="62">
        <f t="shared" si="6"/>
        <v>0.39060754969845879</v>
      </c>
      <c r="R247" s="61">
        <f t="shared" si="7"/>
        <v>0.64002859185132244</v>
      </c>
      <c r="S247" s="59">
        <f t="shared" si="8"/>
        <v>0.25</v>
      </c>
      <c r="T247" s="63">
        <f t="shared" ref="T247:T253" si="165">D247-O247</f>
        <v>209.85000000000002</v>
      </c>
      <c r="U247" s="64">
        <f t="shared" si="10"/>
        <v>179.08</v>
      </c>
      <c r="V247" s="65"/>
      <c r="W247" s="65"/>
      <c r="X247" s="65"/>
      <c r="Y247" s="65"/>
      <c r="Z247" s="66"/>
    </row>
    <row r="248" spans="1:26" ht="14" hidden="1" outlineLevel="1" x14ac:dyDescent="0.2">
      <c r="A248" s="67">
        <f t="shared" si="161"/>
        <v>0</v>
      </c>
      <c r="B248" s="68"/>
      <c r="C248" s="54" t="s">
        <v>33</v>
      </c>
      <c r="D248" s="69">
        <v>14248.95</v>
      </c>
      <c r="E248" s="56">
        <v>206</v>
      </c>
      <c r="F248" s="56">
        <v>194</v>
      </c>
      <c r="G248" s="57">
        <f t="shared" si="1"/>
        <v>1.0618556701030928</v>
      </c>
      <c r="H248" s="58">
        <f t="shared" si="2"/>
        <v>69.169660194174767</v>
      </c>
      <c r="I248" s="58">
        <f t="shared" si="3"/>
        <v>65.140359600339337</v>
      </c>
      <c r="J248" s="89">
        <v>2055</v>
      </c>
      <c r="K248" s="59">
        <f t="shared" si="4"/>
        <v>0.10024330900243308</v>
      </c>
      <c r="L248" s="69">
        <v>1328.21</v>
      </c>
      <c r="M248" s="56">
        <v>158808</v>
      </c>
      <c r="N248" s="56">
        <v>55</v>
      </c>
      <c r="O248" s="70">
        <v>3837.05</v>
      </c>
      <c r="P248" s="61">
        <f t="shared" si="5"/>
        <v>0.34615394639110775</v>
      </c>
      <c r="Q248" s="62">
        <f t="shared" si="6"/>
        <v>2.8888880523411209</v>
      </c>
      <c r="R248" s="61">
        <f t="shared" si="7"/>
        <v>9.321458774155289E-2</v>
      </c>
      <c r="S248" s="59">
        <f t="shared" si="8"/>
        <v>0.26928650883047522</v>
      </c>
      <c r="T248" s="71">
        <f t="shared" si="165"/>
        <v>10411.900000000001</v>
      </c>
      <c r="U248" s="64">
        <f t="shared" si="10"/>
        <v>24.149272727272727</v>
      </c>
      <c r="V248" s="65"/>
      <c r="W248" s="65"/>
      <c r="X248" s="65"/>
      <c r="Y248" s="65"/>
      <c r="Z248" s="66"/>
    </row>
    <row r="249" spans="1:26" ht="14" hidden="1" outlineLevel="1" x14ac:dyDescent="0.2">
      <c r="A249" s="67">
        <f t="shared" si="161"/>
        <v>0</v>
      </c>
      <c r="B249" s="68"/>
      <c r="C249" s="54" t="s">
        <v>34</v>
      </c>
      <c r="D249" s="72">
        <v>7558.15</v>
      </c>
      <c r="E249" s="56">
        <v>137</v>
      </c>
      <c r="F249" s="56">
        <v>124</v>
      </c>
      <c r="G249" s="57">
        <f t="shared" si="1"/>
        <v>1.1048387096774193</v>
      </c>
      <c r="H249" s="58">
        <f t="shared" si="2"/>
        <v>55.168978102189776</v>
      </c>
      <c r="I249" s="58">
        <f t="shared" si="3"/>
        <v>49.933965581544037</v>
      </c>
      <c r="J249" s="89">
        <v>1285</v>
      </c>
      <c r="K249" s="59">
        <f t="shared" si="4"/>
        <v>0.10661478599221789</v>
      </c>
      <c r="L249" s="72">
        <v>663.68</v>
      </c>
      <c r="M249" s="56">
        <v>67973</v>
      </c>
      <c r="N249" s="56">
        <v>37</v>
      </c>
      <c r="O249" s="73">
        <v>1768.15</v>
      </c>
      <c r="P249" s="61">
        <f t="shared" si="5"/>
        <v>0.37535276984418736</v>
      </c>
      <c r="Q249" s="62">
        <f t="shared" si="6"/>
        <v>2.6641604387656703</v>
      </c>
      <c r="R249" s="61">
        <f t="shared" si="7"/>
        <v>8.7809847647903255E-2</v>
      </c>
      <c r="S249" s="59">
        <f t="shared" si="8"/>
        <v>0.23393952223758463</v>
      </c>
      <c r="T249" s="74">
        <f t="shared" si="165"/>
        <v>5790</v>
      </c>
      <c r="U249" s="64">
        <f t="shared" si="10"/>
        <v>17.937297297297295</v>
      </c>
      <c r="V249" s="65"/>
      <c r="W249" s="65"/>
      <c r="X249" s="65"/>
      <c r="Y249" s="65"/>
      <c r="Z249" s="66"/>
    </row>
    <row r="250" spans="1:26" ht="14" hidden="1" outlineLevel="1" x14ac:dyDescent="0.2">
      <c r="A250" s="67">
        <f t="shared" si="161"/>
        <v>0</v>
      </c>
      <c r="B250" s="68"/>
      <c r="C250" s="54" t="s">
        <v>35</v>
      </c>
      <c r="D250" s="75">
        <v>11774.71</v>
      </c>
      <c r="E250" s="56">
        <v>161</v>
      </c>
      <c r="F250" s="56">
        <v>155</v>
      </c>
      <c r="G250" s="57">
        <f t="shared" si="1"/>
        <v>1.0387096774193549</v>
      </c>
      <c r="H250" s="58">
        <f t="shared" si="2"/>
        <v>73.134844720496886</v>
      </c>
      <c r="I250" s="58">
        <f t="shared" si="3"/>
        <v>70.409322557000095</v>
      </c>
      <c r="J250" s="89">
        <v>887</v>
      </c>
      <c r="K250" s="59">
        <f t="shared" si="4"/>
        <v>0.18151071025930102</v>
      </c>
      <c r="L250" s="75">
        <v>1093.48</v>
      </c>
      <c r="M250" s="56">
        <v>205655</v>
      </c>
      <c r="N250" s="56">
        <v>45</v>
      </c>
      <c r="O250" s="76">
        <v>3226.45</v>
      </c>
      <c r="P250" s="61">
        <f t="shared" si="5"/>
        <v>0.33891118721815</v>
      </c>
      <c r="Q250" s="62">
        <f t="shared" si="6"/>
        <v>2.9506255258440937</v>
      </c>
      <c r="R250" s="61">
        <f t="shared" si="7"/>
        <v>9.2866830690522317E-2</v>
      </c>
      <c r="S250" s="59">
        <f t="shared" si="8"/>
        <v>0.27401524113969689</v>
      </c>
      <c r="T250" s="77">
        <f t="shared" si="165"/>
        <v>8548.2599999999984</v>
      </c>
      <c r="U250" s="64">
        <f t="shared" si="10"/>
        <v>24.299555555555557</v>
      </c>
      <c r="V250" s="65"/>
      <c r="W250" s="65"/>
      <c r="X250" s="65"/>
      <c r="Y250" s="65"/>
      <c r="Z250" s="66"/>
    </row>
    <row r="251" spans="1:26" ht="14" hidden="1" outlineLevel="1" x14ac:dyDescent="0.2">
      <c r="A251" s="67"/>
      <c r="B251" s="68"/>
      <c r="C251" s="54" t="s">
        <v>36</v>
      </c>
      <c r="D251" s="78">
        <v>28802</v>
      </c>
      <c r="E251" s="56">
        <v>494</v>
      </c>
      <c r="F251" s="56">
        <v>444</v>
      </c>
      <c r="G251" s="57">
        <f t="shared" si="1"/>
        <v>1.1126126126126126</v>
      </c>
      <c r="H251" s="58">
        <f t="shared" si="2"/>
        <v>58.303643724696357</v>
      </c>
      <c r="I251" s="58">
        <f t="shared" si="3"/>
        <v>52.402465210050977</v>
      </c>
      <c r="J251" s="89">
        <v>1856</v>
      </c>
      <c r="K251" s="59">
        <f t="shared" si="4"/>
        <v>0.26616379310344829</v>
      </c>
      <c r="L251" s="78">
        <v>2646.19</v>
      </c>
      <c r="M251" s="56">
        <v>349576</v>
      </c>
      <c r="N251" s="56">
        <v>113</v>
      </c>
      <c r="O251" s="79">
        <v>7331.9</v>
      </c>
      <c r="P251" s="61">
        <f t="shared" si="5"/>
        <v>0.36091463331469337</v>
      </c>
      <c r="Q251" s="62">
        <f t="shared" si="6"/>
        <v>2.7707383067731342</v>
      </c>
      <c r="R251" s="61">
        <f t="shared" si="7"/>
        <v>9.1875216998819523E-2</v>
      </c>
      <c r="S251" s="59">
        <f t="shared" si="8"/>
        <v>0.25456218318172347</v>
      </c>
      <c r="T251" s="80">
        <f t="shared" si="165"/>
        <v>21470.1</v>
      </c>
      <c r="U251" s="64">
        <f t="shared" si="10"/>
        <v>23.417610619469027</v>
      </c>
      <c r="V251" s="65"/>
      <c r="W251" s="65"/>
      <c r="X251" s="65"/>
      <c r="Y251" s="65"/>
      <c r="Z251" s="66"/>
    </row>
    <row r="252" spans="1:26" ht="14" hidden="1" outlineLevel="1" x14ac:dyDescent="0.2">
      <c r="A252" s="81"/>
      <c r="B252" s="82"/>
      <c r="C252" s="83" t="s">
        <v>37</v>
      </c>
      <c r="D252" s="55">
        <v>2688</v>
      </c>
      <c r="E252" s="56">
        <v>73</v>
      </c>
      <c r="F252" s="56">
        <v>48</v>
      </c>
      <c r="G252" s="57">
        <f t="shared" si="1"/>
        <v>1.5208333333333333</v>
      </c>
      <c r="H252" s="58">
        <f t="shared" si="2"/>
        <v>36.821917808219176</v>
      </c>
      <c r="I252" s="58">
        <f t="shared" si="3"/>
        <v>24.211671983486582</v>
      </c>
      <c r="J252" s="56">
        <v>186</v>
      </c>
      <c r="K252" s="59">
        <f t="shared" si="4"/>
        <v>0.39247311827956988</v>
      </c>
      <c r="L252" s="55">
        <v>264.95</v>
      </c>
      <c r="M252" s="56">
        <v>106158</v>
      </c>
      <c r="N252" s="56">
        <v>5</v>
      </c>
      <c r="O252" s="60">
        <v>330</v>
      </c>
      <c r="P252" s="61">
        <f t="shared" si="5"/>
        <v>0.80287878787878786</v>
      </c>
      <c r="Q252" s="62">
        <f t="shared" si="6"/>
        <v>1.2455180222683526</v>
      </c>
      <c r="R252" s="61">
        <f t="shared" si="7"/>
        <v>9.8567708333333323E-2</v>
      </c>
      <c r="S252" s="59">
        <f t="shared" si="8"/>
        <v>0.12276785714285714</v>
      </c>
      <c r="T252" s="63">
        <f t="shared" si="165"/>
        <v>2358</v>
      </c>
      <c r="U252" s="64">
        <f t="shared" si="10"/>
        <v>52.989999999999995</v>
      </c>
      <c r="V252" s="84"/>
      <c r="W252" s="84"/>
      <c r="X252" s="84"/>
      <c r="Y252" s="85"/>
      <c r="Z252" s="86"/>
    </row>
    <row r="253" spans="1:26" ht="14" hidden="1" outlineLevel="1" x14ac:dyDescent="0.2">
      <c r="A253" s="52" t="str">
        <f t="shared" ref="A253:A258" si="166">IFERROR(IF(B253&gt;0,MONTH(B253)&amp;"-"&amp;YEAR(B253),B253),)</f>
        <v>8-2024</v>
      </c>
      <c r="B253" s="53">
        <v>45507</v>
      </c>
      <c r="C253" s="54" t="s">
        <v>38</v>
      </c>
      <c r="D253" s="87">
        <v>1648.5</v>
      </c>
      <c r="E253" s="56">
        <v>30</v>
      </c>
      <c r="F253" s="56">
        <v>26</v>
      </c>
      <c r="G253" s="57">
        <f t="shared" si="1"/>
        <v>1.1538461538461537</v>
      </c>
      <c r="H253" s="58">
        <f t="shared" si="2"/>
        <v>54.95</v>
      </c>
      <c r="I253" s="58">
        <f t="shared" si="3"/>
        <v>47.623333333333342</v>
      </c>
      <c r="J253" s="56">
        <v>174</v>
      </c>
      <c r="K253" s="59">
        <f t="shared" si="4"/>
        <v>0.17241379310344829</v>
      </c>
      <c r="L253" s="87">
        <v>181.31</v>
      </c>
      <c r="M253" s="56">
        <v>15764</v>
      </c>
      <c r="N253" s="56">
        <v>1</v>
      </c>
      <c r="O253" s="88">
        <v>54.95</v>
      </c>
      <c r="P253" s="61">
        <f t="shared" si="5"/>
        <v>3.2995450409463145</v>
      </c>
      <c r="Q253" s="62">
        <f t="shared" si="6"/>
        <v>0.30307208648171641</v>
      </c>
      <c r="R253" s="61">
        <f t="shared" si="7"/>
        <v>0.10998483469821049</v>
      </c>
      <c r="S253" s="59">
        <f t="shared" si="8"/>
        <v>3.3333333333333333E-2</v>
      </c>
      <c r="T253" s="63">
        <f t="shared" si="165"/>
        <v>1593.55</v>
      </c>
      <c r="U253" s="64">
        <f t="shared" si="10"/>
        <v>181.31</v>
      </c>
      <c r="V253" s="65"/>
      <c r="W253" s="65"/>
      <c r="X253" s="65"/>
      <c r="Y253" s="65"/>
      <c r="Z253" s="66"/>
    </row>
    <row r="254" spans="1:26" ht="14" collapsed="1" x14ac:dyDescent="0.2">
      <c r="A254" s="81">
        <f t="shared" si="166"/>
        <v>0</v>
      </c>
      <c r="B254" s="95" t="s">
        <v>163</v>
      </c>
      <c r="C254" s="134"/>
      <c r="D254" s="135">
        <f t="shared" ref="D254:F254" si="167">SUM(D247:D253)</f>
        <v>67000.11</v>
      </c>
      <c r="E254" s="136">
        <f t="shared" si="167"/>
        <v>1105</v>
      </c>
      <c r="F254" s="136">
        <f t="shared" si="167"/>
        <v>995</v>
      </c>
      <c r="G254" s="137">
        <f t="shared" si="1"/>
        <v>1.1105527638190955</v>
      </c>
      <c r="H254" s="138">
        <f t="shared" si="2"/>
        <v>60.633583710407237</v>
      </c>
      <c r="I254" s="138">
        <f t="shared" si="3"/>
        <v>54.597661350095201</v>
      </c>
      <c r="J254" s="136">
        <f>SUM(J247:J253)</f>
        <v>6571</v>
      </c>
      <c r="K254" s="139">
        <f t="shared" si="4"/>
        <v>0.1681631410744179</v>
      </c>
      <c r="L254" s="135">
        <f t="shared" ref="L254:O254" si="168">SUM(L247:L253)</f>
        <v>6356.9</v>
      </c>
      <c r="M254" s="136">
        <f t="shared" si="168"/>
        <v>962019</v>
      </c>
      <c r="N254" s="136">
        <f t="shared" si="168"/>
        <v>257</v>
      </c>
      <c r="O254" s="135">
        <f t="shared" si="168"/>
        <v>16618.45</v>
      </c>
      <c r="P254" s="258">
        <f t="shared" si="5"/>
        <v>0.38252063218892252</v>
      </c>
      <c r="Q254" s="306">
        <f t="shared" si="6"/>
        <v>2.6142380720162346</v>
      </c>
      <c r="R254" s="258">
        <f t="shared" si="7"/>
        <v>9.4878948706203614E-2</v>
      </c>
      <c r="S254" s="139">
        <f t="shared" si="8"/>
        <v>0.24803615994063294</v>
      </c>
      <c r="T254" s="261">
        <f>SUM(T247:T253)</f>
        <v>50381.66</v>
      </c>
      <c r="U254" s="307">
        <f t="shared" si="10"/>
        <v>24.735019455252917</v>
      </c>
      <c r="V254" s="145">
        <f t="shared" ref="V254:W254" si="169">IFERROR((D254-#REF!)/D254,)</f>
        <v>0</v>
      </c>
      <c r="W254" s="145">
        <f t="shared" si="169"/>
        <v>0</v>
      </c>
      <c r="X254" s="301">
        <f>IFERROR((D254-monthly_reporting_2021!D49)/D254, )</f>
        <v>1</v>
      </c>
      <c r="Y254" s="302">
        <f>IFERROR((E254-monthly_reporting_2021!E49)/E254, )</f>
        <v>1</v>
      </c>
      <c r="Z254" s="67"/>
    </row>
    <row r="255" spans="1:26" ht="14" hidden="1" outlineLevel="1" x14ac:dyDescent="0.2">
      <c r="A255" s="52" t="str">
        <f t="shared" si="166"/>
        <v>8-2024</v>
      </c>
      <c r="B255" s="53">
        <v>45508</v>
      </c>
      <c r="C255" s="54" t="s">
        <v>32</v>
      </c>
      <c r="D255" s="55">
        <v>1119.2</v>
      </c>
      <c r="E255" s="56">
        <v>16</v>
      </c>
      <c r="F255" s="56">
        <v>13</v>
      </c>
      <c r="G255" s="57">
        <f t="shared" si="1"/>
        <v>1.2307692307692308</v>
      </c>
      <c r="H255" s="58">
        <f t="shared" si="2"/>
        <v>69.95</v>
      </c>
      <c r="I255" s="58">
        <f t="shared" si="3"/>
        <v>56.834375000000001</v>
      </c>
      <c r="J255" s="56">
        <v>100</v>
      </c>
      <c r="K255" s="59">
        <f t="shared" si="4"/>
        <v>0.16</v>
      </c>
      <c r="L255" s="55">
        <v>116.38</v>
      </c>
      <c r="M255" s="56">
        <v>26706</v>
      </c>
      <c r="N255" s="56">
        <v>3</v>
      </c>
      <c r="O255" s="60">
        <v>209.85</v>
      </c>
      <c r="P255" s="61">
        <f t="shared" si="5"/>
        <v>0.55458660948296401</v>
      </c>
      <c r="Q255" s="62">
        <f t="shared" si="6"/>
        <v>1.8031448702526207</v>
      </c>
      <c r="R255" s="61">
        <f t="shared" si="7"/>
        <v>0.10398498927805574</v>
      </c>
      <c r="S255" s="59">
        <f t="shared" si="8"/>
        <v>0.1875</v>
      </c>
      <c r="T255" s="63">
        <f t="shared" ref="T255:T261" si="170">D255-O255</f>
        <v>909.35</v>
      </c>
      <c r="U255" s="64">
        <f t="shared" si="10"/>
        <v>38.793333333333329</v>
      </c>
      <c r="V255" s="65"/>
      <c r="W255" s="65"/>
      <c r="X255" s="65"/>
      <c r="Y255" s="65"/>
      <c r="Z255" s="66"/>
    </row>
    <row r="256" spans="1:26" ht="14" hidden="1" outlineLevel="1" x14ac:dyDescent="0.2">
      <c r="A256" s="67">
        <f t="shared" si="166"/>
        <v>0</v>
      </c>
      <c r="B256" s="68"/>
      <c r="C256" s="54" t="s">
        <v>33</v>
      </c>
      <c r="D256" s="69">
        <v>14098.85</v>
      </c>
      <c r="E256" s="56">
        <v>213</v>
      </c>
      <c r="F256" s="56">
        <v>195</v>
      </c>
      <c r="G256" s="57">
        <f t="shared" si="1"/>
        <v>1.0923076923076922</v>
      </c>
      <c r="H256" s="58">
        <f t="shared" si="2"/>
        <v>66.191784037558691</v>
      </c>
      <c r="I256" s="58">
        <f t="shared" si="3"/>
        <v>60.598112147060782</v>
      </c>
      <c r="J256" s="89">
        <v>2075</v>
      </c>
      <c r="K256" s="59">
        <f t="shared" si="4"/>
        <v>0.10265060240963855</v>
      </c>
      <c r="L256" s="69">
        <v>1641.38</v>
      </c>
      <c r="M256" s="56">
        <v>164626</v>
      </c>
      <c r="N256" s="56">
        <v>57</v>
      </c>
      <c r="O256" s="70">
        <v>4076.8</v>
      </c>
      <c r="P256" s="61">
        <f t="shared" si="5"/>
        <v>0.40261479591836735</v>
      </c>
      <c r="Q256" s="62">
        <f t="shared" si="6"/>
        <v>2.4837636622841757</v>
      </c>
      <c r="R256" s="61">
        <f t="shared" si="7"/>
        <v>0.1164194242792852</v>
      </c>
      <c r="S256" s="59">
        <f t="shared" si="8"/>
        <v>0.28915833560893267</v>
      </c>
      <c r="T256" s="71">
        <f t="shared" si="170"/>
        <v>10022.049999999999</v>
      </c>
      <c r="U256" s="64">
        <f t="shared" si="10"/>
        <v>28.796140350877195</v>
      </c>
      <c r="V256" s="65"/>
      <c r="W256" s="65"/>
      <c r="X256" s="65"/>
      <c r="Y256" s="65"/>
      <c r="Z256" s="66"/>
    </row>
    <row r="257" spans="1:26" ht="14" hidden="1" outlineLevel="1" x14ac:dyDescent="0.2">
      <c r="A257" s="67">
        <f t="shared" si="166"/>
        <v>0</v>
      </c>
      <c r="B257" s="68"/>
      <c r="C257" s="54" t="s">
        <v>34</v>
      </c>
      <c r="D257" s="72">
        <v>6633.6</v>
      </c>
      <c r="E257" s="56">
        <v>128</v>
      </c>
      <c r="F257" s="56">
        <v>120</v>
      </c>
      <c r="G257" s="57">
        <f t="shared" si="1"/>
        <v>1.0666666666666667</v>
      </c>
      <c r="H257" s="58">
        <f t="shared" si="2"/>
        <v>51.825000000000003</v>
      </c>
      <c r="I257" s="58">
        <f t="shared" si="3"/>
        <v>48.5859375</v>
      </c>
      <c r="J257" s="89">
        <v>1419</v>
      </c>
      <c r="K257" s="59">
        <f t="shared" si="4"/>
        <v>9.020436927413672E-2</v>
      </c>
      <c r="L257" s="72">
        <v>955.7</v>
      </c>
      <c r="M257" s="56">
        <v>88491</v>
      </c>
      <c r="N257" s="56">
        <v>34</v>
      </c>
      <c r="O257" s="73">
        <v>1498.3</v>
      </c>
      <c r="P257" s="61">
        <f t="shared" si="5"/>
        <v>0.63785623706867789</v>
      </c>
      <c r="Q257" s="62">
        <f t="shared" si="6"/>
        <v>1.5677513864183319</v>
      </c>
      <c r="R257" s="61">
        <f t="shared" si="7"/>
        <v>0.14406958514230583</v>
      </c>
      <c r="S257" s="59">
        <f t="shared" si="8"/>
        <v>0.2258652918475639</v>
      </c>
      <c r="T257" s="74">
        <f t="shared" si="170"/>
        <v>5135.3</v>
      </c>
      <c r="U257" s="64">
        <f t="shared" si="10"/>
        <v>28.108823529411765</v>
      </c>
      <c r="V257" s="65"/>
      <c r="W257" s="65"/>
      <c r="X257" s="65"/>
      <c r="Y257" s="65"/>
      <c r="Z257" s="66"/>
    </row>
    <row r="258" spans="1:26" ht="14" hidden="1" outlineLevel="1" x14ac:dyDescent="0.2">
      <c r="A258" s="67">
        <f t="shared" si="166"/>
        <v>0</v>
      </c>
      <c r="B258" s="68"/>
      <c r="C258" s="54" t="s">
        <v>35</v>
      </c>
      <c r="D258" s="75">
        <v>12337.26</v>
      </c>
      <c r="E258" s="56">
        <v>171</v>
      </c>
      <c r="F258" s="56">
        <v>163</v>
      </c>
      <c r="G258" s="57">
        <f t="shared" si="1"/>
        <v>1.0490797546012269</v>
      </c>
      <c r="H258" s="58">
        <f t="shared" si="2"/>
        <v>72.147719298245619</v>
      </c>
      <c r="I258" s="58">
        <f t="shared" si="3"/>
        <v>68.772387401251677</v>
      </c>
      <c r="J258" s="89">
        <v>954</v>
      </c>
      <c r="K258" s="59">
        <f t="shared" si="4"/>
        <v>0.17924528301886791</v>
      </c>
      <c r="L258" s="75">
        <v>1226.96</v>
      </c>
      <c r="M258" s="56">
        <v>186206</v>
      </c>
      <c r="N258" s="56">
        <v>43</v>
      </c>
      <c r="O258" s="76">
        <v>2907.65</v>
      </c>
      <c r="P258" s="61">
        <f t="shared" si="5"/>
        <v>0.42197651024022836</v>
      </c>
      <c r="Q258" s="62">
        <f t="shared" si="6"/>
        <v>2.369800156484319</v>
      </c>
      <c r="R258" s="61">
        <f t="shared" si="7"/>
        <v>9.9451580010472343E-2</v>
      </c>
      <c r="S258" s="59">
        <f t="shared" si="8"/>
        <v>0.23568036987143012</v>
      </c>
      <c r="T258" s="77">
        <f t="shared" si="170"/>
        <v>9429.61</v>
      </c>
      <c r="U258" s="64">
        <f t="shared" si="10"/>
        <v>28.533953488372095</v>
      </c>
      <c r="V258" s="65"/>
      <c r="W258" s="65"/>
      <c r="X258" s="65"/>
      <c r="Y258" s="65"/>
      <c r="Z258" s="66"/>
    </row>
    <row r="259" spans="1:26" ht="14" hidden="1" outlineLevel="1" x14ac:dyDescent="0.2">
      <c r="A259" s="67"/>
      <c r="B259" s="68"/>
      <c r="C259" s="54" t="s">
        <v>36</v>
      </c>
      <c r="D259" s="78">
        <v>30712</v>
      </c>
      <c r="E259" s="56">
        <v>532</v>
      </c>
      <c r="F259" s="56">
        <v>471</v>
      </c>
      <c r="G259" s="57">
        <f t="shared" si="1"/>
        <v>1.1295116772823779</v>
      </c>
      <c r="H259" s="58">
        <f t="shared" si="2"/>
        <v>57.729323308270679</v>
      </c>
      <c r="I259" s="58">
        <f t="shared" si="3"/>
        <v>51.109983605630624</v>
      </c>
      <c r="J259" s="89">
        <v>1778</v>
      </c>
      <c r="K259" s="59">
        <f t="shared" si="4"/>
        <v>0.29921259842519687</v>
      </c>
      <c r="L259" s="78">
        <v>2887.38</v>
      </c>
      <c r="M259" s="56">
        <v>334635</v>
      </c>
      <c r="N259" s="56">
        <v>128</v>
      </c>
      <c r="O259" s="79">
        <v>8270.9500000000007</v>
      </c>
      <c r="P259" s="61">
        <f t="shared" si="5"/>
        <v>0.349098954775449</v>
      </c>
      <c r="Q259" s="62">
        <f t="shared" si="6"/>
        <v>2.8645173132736255</v>
      </c>
      <c r="R259" s="61">
        <f t="shared" si="7"/>
        <v>9.4014717374316228E-2</v>
      </c>
      <c r="S259" s="59">
        <f t="shared" si="8"/>
        <v>0.26930678562125554</v>
      </c>
      <c r="T259" s="80">
        <f t="shared" si="170"/>
        <v>22441.05</v>
      </c>
      <c r="U259" s="64">
        <f t="shared" si="10"/>
        <v>22.557656250000001</v>
      </c>
      <c r="V259" s="65"/>
      <c r="W259" s="65"/>
      <c r="X259" s="65"/>
      <c r="Y259" s="65"/>
      <c r="Z259" s="66"/>
    </row>
    <row r="260" spans="1:26" ht="14" hidden="1" outlineLevel="1" x14ac:dyDescent="0.2">
      <c r="A260" s="81"/>
      <c r="B260" s="82"/>
      <c r="C260" s="83" t="s">
        <v>37</v>
      </c>
      <c r="D260" s="55">
        <v>1872</v>
      </c>
      <c r="E260" s="56">
        <v>52</v>
      </c>
      <c r="F260" s="56">
        <v>43</v>
      </c>
      <c r="G260" s="57">
        <f t="shared" si="1"/>
        <v>1.2093023255813953</v>
      </c>
      <c r="H260" s="58">
        <f t="shared" si="2"/>
        <v>36</v>
      </c>
      <c r="I260" s="58">
        <f t="shared" si="3"/>
        <v>29.76923076923077</v>
      </c>
      <c r="J260" s="56">
        <v>211</v>
      </c>
      <c r="K260" s="59">
        <f t="shared" si="4"/>
        <v>0.24644549763033174</v>
      </c>
      <c r="L260" s="55">
        <v>398.32</v>
      </c>
      <c r="M260" s="56">
        <v>91629</v>
      </c>
      <c r="N260" s="56">
        <v>4</v>
      </c>
      <c r="O260" s="60">
        <v>186</v>
      </c>
      <c r="P260" s="61">
        <f t="shared" si="5"/>
        <v>2.1415053763440861</v>
      </c>
      <c r="Q260" s="62">
        <f t="shared" si="6"/>
        <v>0.46696123719622418</v>
      </c>
      <c r="R260" s="61">
        <f t="shared" si="7"/>
        <v>0.21277777777777779</v>
      </c>
      <c r="S260" s="59">
        <f t="shared" si="8"/>
        <v>9.9358974358974353E-2</v>
      </c>
      <c r="T260" s="63">
        <f t="shared" si="170"/>
        <v>1686</v>
      </c>
      <c r="U260" s="64">
        <f t="shared" si="10"/>
        <v>99.58</v>
      </c>
      <c r="V260" s="84"/>
      <c r="W260" s="84"/>
      <c r="X260" s="84"/>
      <c r="Y260" s="85"/>
      <c r="Z260" s="86"/>
    </row>
    <row r="261" spans="1:26" ht="14" hidden="1" outlineLevel="1" x14ac:dyDescent="0.2">
      <c r="A261" s="52" t="str">
        <f t="shared" ref="A261:A266" si="171">IFERROR(IF(B261&gt;0,MONTH(B261)&amp;"-"&amp;YEAR(B261),B261),)</f>
        <v>8-2024</v>
      </c>
      <c r="B261" s="53">
        <v>45514</v>
      </c>
      <c r="C261" s="54" t="s">
        <v>38</v>
      </c>
      <c r="D261" s="87">
        <v>1648.5</v>
      </c>
      <c r="E261" s="56">
        <v>30</v>
      </c>
      <c r="F261" s="56">
        <v>29</v>
      </c>
      <c r="G261" s="57">
        <f t="shared" si="1"/>
        <v>1.0344827586206897</v>
      </c>
      <c r="H261" s="58">
        <f t="shared" si="2"/>
        <v>54.95</v>
      </c>
      <c r="I261" s="58">
        <f t="shared" si="3"/>
        <v>53.118333333333332</v>
      </c>
      <c r="J261" s="56">
        <v>191</v>
      </c>
      <c r="K261" s="59">
        <f t="shared" si="4"/>
        <v>0.15706806282722513</v>
      </c>
      <c r="L261" s="87">
        <v>390.51</v>
      </c>
      <c r="M261" s="56">
        <v>17689</v>
      </c>
      <c r="N261" s="56">
        <v>7</v>
      </c>
      <c r="O261" s="88">
        <v>384.65</v>
      </c>
      <c r="P261" s="61">
        <f t="shared" si="5"/>
        <v>1.0152346288834004</v>
      </c>
      <c r="Q261" s="62">
        <f t="shared" si="6"/>
        <v>0.98499398222836798</v>
      </c>
      <c r="R261" s="61">
        <f t="shared" si="7"/>
        <v>0.23688808007279344</v>
      </c>
      <c r="S261" s="59">
        <f t="shared" si="8"/>
        <v>0.23333333333333331</v>
      </c>
      <c r="T261" s="63">
        <f t="shared" si="170"/>
        <v>1263.8499999999999</v>
      </c>
      <c r="U261" s="64">
        <f t="shared" si="10"/>
        <v>55.787142857142854</v>
      </c>
      <c r="V261" s="65"/>
      <c r="W261" s="65"/>
      <c r="X261" s="65"/>
      <c r="Y261" s="65"/>
      <c r="Z261" s="66"/>
    </row>
    <row r="262" spans="1:26" ht="14" collapsed="1" x14ac:dyDescent="0.2">
      <c r="A262" s="81">
        <f t="shared" si="171"/>
        <v>0</v>
      </c>
      <c r="B262" s="95" t="s">
        <v>164</v>
      </c>
      <c r="C262" s="134"/>
      <c r="D262" s="135">
        <f t="shared" ref="D262:F262" si="172">SUM(D255:D261)</f>
        <v>68421.41</v>
      </c>
      <c r="E262" s="136">
        <f t="shared" si="172"/>
        <v>1142</v>
      </c>
      <c r="F262" s="136">
        <f t="shared" si="172"/>
        <v>1034</v>
      </c>
      <c r="G262" s="137">
        <f t="shared" si="1"/>
        <v>1.1044487427466152</v>
      </c>
      <c r="H262" s="138">
        <f t="shared" si="2"/>
        <v>59.913669001751316</v>
      </c>
      <c r="I262" s="138">
        <f t="shared" si="3"/>
        <v>54.247577712618963</v>
      </c>
      <c r="J262" s="136">
        <f>SUM(J255:J261)</f>
        <v>6728</v>
      </c>
      <c r="K262" s="139">
        <f t="shared" si="4"/>
        <v>0.1697384066587396</v>
      </c>
      <c r="L262" s="135">
        <f t="shared" ref="L262:O262" si="173">SUM(L255:L261)</f>
        <v>7616.63</v>
      </c>
      <c r="M262" s="136">
        <f t="shared" si="173"/>
        <v>909982</v>
      </c>
      <c r="N262" s="136">
        <f t="shared" si="173"/>
        <v>276</v>
      </c>
      <c r="O262" s="135">
        <f t="shared" si="173"/>
        <v>17534.200000000004</v>
      </c>
      <c r="P262" s="258">
        <f t="shared" si="5"/>
        <v>0.4343870835281905</v>
      </c>
      <c r="Q262" s="306">
        <f t="shared" si="6"/>
        <v>2.3020942332763972</v>
      </c>
      <c r="R262" s="258">
        <f t="shared" si="7"/>
        <v>0.11131939549331123</v>
      </c>
      <c r="S262" s="139">
        <f t="shared" si="8"/>
        <v>0.25626773841696632</v>
      </c>
      <c r="T262" s="261">
        <f>SUM(T255:T261)</f>
        <v>50887.21</v>
      </c>
      <c r="U262" s="307">
        <f t="shared" si="10"/>
        <v>27.596485507246378</v>
      </c>
      <c r="V262" s="145">
        <f t="shared" ref="V262:W262" si="174">IFERROR((D262-#REF!)/D262,)</f>
        <v>0</v>
      </c>
      <c r="W262" s="145">
        <f t="shared" si="174"/>
        <v>0</v>
      </c>
      <c r="X262" s="301">
        <f>IFERROR((D262-monthly_reporting_2021!D49)/D262, )</f>
        <v>1</v>
      </c>
      <c r="Y262" s="302">
        <f>IFERROR((E262-monthly_reporting_2021!E49)/E262, )</f>
        <v>1</v>
      </c>
      <c r="Z262" s="67"/>
    </row>
    <row r="263" spans="1:26" ht="14" hidden="1" outlineLevel="1" x14ac:dyDescent="0.2">
      <c r="A263" s="52" t="str">
        <f t="shared" si="171"/>
        <v>8-2024</v>
      </c>
      <c r="B263" s="53">
        <v>45515</v>
      </c>
      <c r="C263" s="54" t="s">
        <v>32</v>
      </c>
      <c r="D263" s="55">
        <v>839.4</v>
      </c>
      <c r="E263" s="56">
        <v>12</v>
      </c>
      <c r="F263" s="56">
        <v>11</v>
      </c>
      <c r="G263" s="57">
        <f t="shared" si="1"/>
        <v>1.0909090909090908</v>
      </c>
      <c r="H263" s="58">
        <f t="shared" si="2"/>
        <v>69.95</v>
      </c>
      <c r="I263" s="58">
        <f t="shared" si="3"/>
        <v>64.120833333333337</v>
      </c>
      <c r="J263" s="56">
        <v>66</v>
      </c>
      <c r="K263" s="59">
        <f t="shared" si="4"/>
        <v>0.18181818181818182</v>
      </c>
      <c r="L263" s="55">
        <v>38.1</v>
      </c>
      <c r="M263" s="56">
        <v>2320</v>
      </c>
      <c r="N263" s="56">
        <v>0</v>
      </c>
      <c r="O263" s="60">
        <v>0</v>
      </c>
      <c r="P263" s="61" t="e">
        <f t="shared" si="5"/>
        <v>#DIV/0!</v>
      </c>
      <c r="Q263" s="62">
        <f t="shared" si="6"/>
        <v>0</v>
      </c>
      <c r="R263" s="61">
        <f t="shared" si="7"/>
        <v>4.5389563974267334E-2</v>
      </c>
      <c r="S263" s="59">
        <f t="shared" si="8"/>
        <v>0</v>
      </c>
      <c r="T263" s="63">
        <f t="shared" ref="T263:T269" si="175">D263-O263</f>
        <v>839.4</v>
      </c>
      <c r="U263" s="64" t="e">
        <f t="shared" si="10"/>
        <v>#DIV/0!</v>
      </c>
      <c r="V263" s="65"/>
      <c r="W263" s="65"/>
      <c r="X263" s="65"/>
      <c r="Y263" s="65"/>
      <c r="Z263" s="66"/>
    </row>
    <row r="264" spans="1:26" ht="14" hidden="1" outlineLevel="1" x14ac:dyDescent="0.2">
      <c r="A264" s="67">
        <f t="shared" si="171"/>
        <v>0</v>
      </c>
      <c r="B264" s="68"/>
      <c r="C264" s="54" t="s">
        <v>33</v>
      </c>
      <c r="D264" s="69">
        <v>14018.85</v>
      </c>
      <c r="E264" s="56">
        <v>208</v>
      </c>
      <c r="F264" s="56">
        <v>193</v>
      </c>
      <c r="G264" s="57">
        <f t="shared" si="1"/>
        <v>1.0777202072538861</v>
      </c>
      <c r="H264" s="58">
        <f t="shared" si="2"/>
        <v>67.398317307692309</v>
      </c>
      <c r="I264" s="58">
        <f t="shared" si="3"/>
        <v>62.537861732618339</v>
      </c>
      <c r="J264" s="89">
        <v>2190</v>
      </c>
      <c r="K264" s="59">
        <f t="shared" si="4"/>
        <v>9.4977168949771693E-2</v>
      </c>
      <c r="L264" s="69">
        <v>1771.34</v>
      </c>
      <c r="M264" s="56">
        <v>170953</v>
      </c>
      <c r="N264" s="56">
        <v>58</v>
      </c>
      <c r="O264" s="70">
        <v>3936.85</v>
      </c>
      <c r="P264" s="61">
        <f t="shared" si="5"/>
        <v>0.44993840252994144</v>
      </c>
      <c r="Q264" s="62">
        <f t="shared" si="6"/>
        <v>2.2225264489030905</v>
      </c>
      <c r="R264" s="61">
        <f t="shared" si="7"/>
        <v>0.1263541588646715</v>
      </c>
      <c r="S264" s="59">
        <f t="shared" si="8"/>
        <v>0.28082546000563524</v>
      </c>
      <c r="T264" s="71">
        <f t="shared" si="175"/>
        <v>10082</v>
      </c>
      <c r="U264" s="64">
        <f t="shared" si="10"/>
        <v>30.540344827586207</v>
      </c>
      <c r="V264" s="65"/>
      <c r="W264" s="65"/>
      <c r="X264" s="65"/>
      <c r="Y264" s="65"/>
      <c r="Z264" s="66"/>
    </row>
    <row r="265" spans="1:26" ht="14" hidden="1" outlineLevel="1" x14ac:dyDescent="0.2">
      <c r="A265" s="67">
        <f t="shared" si="171"/>
        <v>0</v>
      </c>
      <c r="B265" s="68"/>
      <c r="C265" s="54" t="s">
        <v>34</v>
      </c>
      <c r="D265" s="72">
        <v>9182</v>
      </c>
      <c r="E265" s="56">
        <v>160</v>
      </c>
      <c r="F265" s="56">
        <v>146</v>
      </c>
      <c r="G265" s="57">
        <f t="shared" si="1"/>
        <v>1.095890410958904</v>
      </c>
      <c r="H265" s="58">
        <f t="shared" si="2"/>
        <v>57.387500000000003</v>
      </c>
      <c r="I265" s="58">
        <f t="shared" si="3"/>
        <v>52.366093750000005</v>
      </c>
      <c r="J265" s="89">
        <v>1331</v>
      </c>
      <c r="K265" s="59">
        <f t="shared" si="4"/>
        <v>0.12021036814425244</v>
      </c>
      <c r="L265" s="72">
        <v>765.8</v>
      </c>
      <c r="M265" s="56">
        <v>66989</v>
      </c>
      <c r="N265" s="56">
        <v>40</v>
      </c>
      <c r="O265" s="73">
        <v>2067.9</v>
      </c>
      <c r="P265" s="61">
        <f t="shared" si="5"/>
        <v>0.37032738527008074</v>
      </c>
      <c r="Q265" s="62">
        <f t="shared" si="6"/>
        <v>2.700313397753983</v>
      </c>
      <c r="R265" s="61">
        <f t="shared" si="7"/>
        <v>8.3402308865170985E-2</v>
      </c>
      <c r="S265" s="59">
        <f t="shared" si="8"/>
        <v>0.22521237203223698</v>
      </c>
      <c r="T265" s="74">
        <f t="shared" si="175"/>
        <v>7114.1</v>
      </c>
      <c r="U265" s="64">
        <f t="shared" si="10"/>
        <v>19.145</v>
      </c>
      <c r="V265" s="65"/>
      <c r="W265" s="65"/>
      <c r="X265" s="65"/>
      <c r="Y265" s="65"/>
      <c r="Z265" s="66"/>
    </row>
    <row r="266" spans="1:26" ht="14" hidden="1" outlineLevel="1" x14ac:dyDescent="0.2">
      <c r="A266" s="67">
        <f t="shared" si="171"/>
        <v>0</v>
      </c>
      <c r="B266" s="68"/>
      <c r="C266" s="54" t="s">
        <v>35</v>
      </c>
      <c r="D266" s="75">
        <v>12473.17</v>
      </c>
      <c r="E266" s="56">
        <v>166</v>
      </c>
      <c r="F266" s="56">
        <v>160</v>
      </c>
      <c r="G266" s="57">
        <f t="shared" si="1"/>
        <v>1.0375000000000001</v>
      </c>
      <c r="H266" s="58">
        <f t="shared" si="2"/>
        <v>75.139578313253011</v>
      </c>
      <c r="I266" s="58">
        <f t="shared" si="3"/>
        <v>72.42368994048482</v>
      </c>
      <c r="J266" s="89">
        <v>897</v>
      </c>
      <c r="K266" s="59">
        <f t="shared" si="4"/>
        <v>0.18506131549609811</v>
      </c>
      <c r="L266" s="75">
        <v>1124.6600000000001</v>
      </c>
      <c r="M266" s="56">
        <v>183577</v>
      </c>
      <c r="N266" s="56">
        <v>47</v>
      </c>
      <c r="O266" s="76">
        <v>3682.13</v>
      </c>
      <c r="P266" s="61">
        <f t="shared" si="5"/>
        <v>0.30543734197326006</v>
      </c>
      <c r="Q266" s="62">
        <f t="shared" si="6"/>
        <v>3.2739939181619331</v>
      </c>
      <c r="R266" s="61">
        <f t="shared" si="7"/>
        <v>9.0166333017188099E-2</v>
      </c>
      <c r="S266" s="59">
        <f t="shared" si="8"/>
        <v>0.29520402592123735</v>
      </c>
      <c r="T266" s="77">
        <f t="shared" si="175"/>
        <v>8791.0400000000009</v>
      </c>
      <c r="U266" s="64">
        <f t="shared" si="10"/>
        <v>23.928936170212769</v>
      </c>
      <c r="V266" s="65"/>
      <c r="W266" s="65"/>
      <c r="X266" s="65"/>
      <c r="Y266" s="65"/>
      <c r="Z266" s="66"/>
    </row>
    <row r="267" spans="1:26" ht="14" hidden="1" outlineLevel="1" x14ac:dyDescent="0.2">
      <c r="A267" s="67"/>
      <c r="B267" s="68"/>
      <c r="C267" s="54" t="s">
        <v>36</v>
      </c>
      <c r="D267" s="78">
        <v>32184</v>
      </c>
      <c r="E267" s="56">
        <v>552</v>
      </c>
      <c r="F267" s="56">
        <v>492</v>
      </c>
      <c r="G267" s="57">
        <f t="shared" si="1"/>
        <v>1.1219512195121952</v>
      </c>
      <c r="H267" s="58">
        <f t="shared" si="2"/>
        <v>58.304347826086953</v>
      </c>
      <c r="I267" s="58">
        <f t="shared" si="3"/>
        <v>51.96691871455576</v>
      </c>
      <c r="J267" s="89">
        <v>2020</v>
      </c>
      <c r="K267" s="59">
        <f t="shared" si="4"/>
        <v>0.27326732673267329</v>
      </c>
      <c r="L267" s="78">
        <v>3385.76</v>
      </c>
      <c r="M267" s="56">
        <v>309073</v>
      </c>
      <c r="N267" s="56">
        <v>155</v>
      </c>
      <c r="O267" s="79">
        <v>10297.86</v>
      </c>
      <c r="P267" s="61">
        <f t="shared" si="5"/>
        <v>0.32878287333484824</v>
      </c>
      <c r="Q267" s="62">
        <f t="shared" si="6"/>
        <v>3.041520958366807</v>
      </c>
      <c r="R267" s="61">
        <f t="shared" si="7"/>
        <v>0.10520009942828736</v>
      </c>
      <c r="S267" s="59">
        <f t="shared" si="8"/>
        <v>0.31996830723340791</v>
      </c>
      <c r="T267" s="80">
        <f t="shared" si="175"/>
        <v>21886.14</v>
      </c>
      <c r="U267" s="64">
        <f t="shared" si="10"/>
        <v>21.843612903225807</v>
      </c>
      <c r="V267" s="65"/>
      <c r="W267" s="65"/>
      <c r="X267" s="65"/>
      <c r="Y267" s="65"/>
      <c r="Z267" s="66"/>
    </row>
    <row r="268" spans="1:26" ht="14" hidden="1" outlineLevel="1" x14ac:dyDescent="0.2">
      <c r="A268" s="81"/>
      <c r="B268" s="82"/>
      <c r="C268" s="83" t="s">
        <v>37</v>
      </c>
      <c r="D268" s="55">
        <v>2757</v>
      </c>
      <c r="E268" s="56">
        <v>74</v>
      </c>
      <c r="F268" s="56">
        <v>62</v>
      </c>
      <c r="G268" s="57">
        <f t="shared" ref="G268:G428" si="176">E268/F268</f>
        <v>1.1935483870967742</v>
      </c>
      <c r="H268" s="58">
        <f t="shared" ref="H268:H428" si="177">D268/E268</f>
        <v>37.256756756756758</v>
      </c>
      <c r="I268" s="58">
        <f t="shared" ref="I268:I428" si="178">H268/G268</f>
        <v>31.215120525931336</v>
      </c>
      <c r="J268" s="56">
        <v>181</v>
      </c>
      <c r="K268" s="59">
        <f t="shared" ref="K268:K428" si="179">E268/J268</f>
        <v>0.40883977900552487</v>
      </c>
      <c r="L268" s="55">
        <v>370.64</v>
      </c>
      <c r="M268" s="56">
        <v>85811</v>
      </c>
      <c r="N268" s="56">
        <v>6</v>
      </c>
      <c r="O268" s="60">
        <v>330</v>
      </c>
      <c r="P268" s="61">
        <f t="shared" ref="P268:P429" si="180">L268/O268</f>
        <v>1.123151515151515</v>
      </c>
      <c r="Q268" s="62">
        <f t="shared" ref="Q268:Q429" si="181">O268/L268</f>
        <v>0.890351823872221</v>
      </c>
      <c r="R268" s="61">
        <f t="shared" ref="R268:R429" si="182">L268/D268</f>
        <v>0.13443598113891911</v>
      </c>
      <c r="S268" s="59">
        <f t="shared" ref="S268:S429" si="183">O268/D268</f>
        <v>0.11969532100108814</v>
      </c>
      <c r="T268" s="63">
        <f t="shared" si="175"/>
        <v>2427</v>
      </c>
      <c r="U268" s="64">
        <f t="shared" ref="U268:U429" si="184">L268/N268</f>
        <v>61.773333333333333</v>
      </c>
      <c r="V268" s="84"/>
      <c r="W268" s="84"/>
      <c r="X268" s="84"/>
      <c r="Y268" s="85"/>
      <c r="Z268" s="86"/>
    </row>
    <row r="269" spans="1:26" ht="14" hidden="1" outlineLevel="1" x14ac:dyDescent="0.2">
      <c r="A269" s="52" t="str">
        <f t="shared" ref="A269:A274" si="185">IFERROR(IF(B269&gt;0,MONTH(B269)&amp;"-"&amp;YEAR(B269),B269),)</f>
        <v>8-2024</v>
      </c>
      <c r="B269" s="53">
        <v>45521</v>
      </c>
      <c r="C269" s="54" t="s">
        <v>38</v>
      </c>
      <c r="D269" s="87">
        <v>1373.75</v>
      </c>
      <c r="E269" s="56">
        <v>25</v>
      </c>
      <c r="F269" s="56">
        <v>23</v>
      </c>
      <c r="G269" s="57">
        <f t="shared" si="176"/>
        <v>1.0869565217391304</v>
      </c>
      <c r="H269" s="58">
        <f t="shared" si="177"/>
        <v>54.95</v>
      </c>
      <c r="I269" s="58">
        <f t="shared" si="178"/>
        <v>50.554000000000002</v>
      </c>
      <c r="J269" s="56">
        <v>101</v>
      </c>
      <c r="K269" s="59">
        <f t="shared" si="179"/>
        <v>0.24752475247524752</v>
      </c>
      <c r="L269" s="87">
        <v>75.13</v>
      </c>
      <c r="M269" s="56">
        <v>9430</v>
      </c>
      <c r="N269" s="56">
        <v>7</v>
      </c>
      <c r="O269" s="88">
        <v>494.55</v>
      </c>
      <c r="P269" s="61">
        <f t="shared" si="180"/>
        <v>0.15191588312607421</v>
      </c>
      <c r="Q269" s="62">
        <f t="shared" si="181"/>
        <v>6.5825901770264883</v>
      </c>
      <c r="R269" s="61">
        <f t="shared" si="182"/>
        <v>5.4689717925386711E-2</v>
      </c>
      <c r="S269" s="59">
        <f t="shared" si="183"/>
        <v>0.36</v>
      </c>
      <c r="T269" s="63">
        <f t="shared" si="175"/>
        <v>879.2</v>
      </c>
      <c r="U269" s="64">
        <f t="shared" si="184"/>
        <v>10.732857142857142</v>
      </c>
      <c r="V269" s="65"/>
      <c r="W269" s="65"/>
      <c r="X269" s="65"/>
      <c r="Y269" s="65"/>
      <c r="Z269" s="66"/>
    </row>
    <row r="270" spans="1:26" ht="14" collapsed="1" x14ac:dyDescent="0.2">
      <c r="A270" s="81">
        <f t="shared" si="185"/>
        <v>0</v>
      </c>
      <c r="B270" s="95" t="s">
        <v>165</v>
      </c>
      <c r="C270" s="134"/>
      <c r="D270" s="135">
        <f t="shared" ref="D270:F270" si="186">SUM(D263:D269)</f>
        <v>72828.17</v>
      </c>
      <c r="E270" s="136">
        <f t="shared" si="186"/>
        <v>1197</v>
      </c>
      <c r="F270" s="136">
        <f t="shared" si="186"/>
        <v>1087</v>
      </c>
      <c r="G270" s="137">
        <f t="shared" si="176"/>
        <v>1.1011959521619135</v>
      </c>
      <c r="H270" s="138">
        <f t="shared" si="177"/>
        <v>60.842247284878866</v>
      </c>
      <c r="I270" s="138">
        <f t="shared" si="178"/>
        <v>55.251063323862432</v>
      </c>
      <c r="J270" s="136">
        <f>SUM(J263:J269)</f>
        <v>6786</v>
      </c>
      <c r="K270" s="139">
        <f t="shared" si="179"/>
        <v>0.17639257294429708</v>
      </c>
      <c r="L270" s="135">
        <f t="shared" ref="L270:O270" si="187">SUM(L263:L269)</f>
        <v>7531.43</v>
      </c>
      <c r="M270" s="136">
        <f t="shared" si="187"/>
        <v>828153</v>
      </c>
      <c r="N270" s="136">
        <f t="shared" si="187"/>
        <v>313</v>
      </c>
      <c r="O270" s="135">
        <f t="shared" si="187"/>
        <v>20809.29</v>
      </c>
      <c r="P270" s="258">
        <f t="shared" si="180"/>
        <v>0.36192633194116663</v>
      </c>
      <c r="Q270" s="306">
        <f t="shared" si="181"/>
        <v>2.7629932164276902</v>
      </c>
      <c r="R270" s="258">
        <f t="shared" si="182"/>
        <v>0.10341369280595682</v>
      </c>
      <c r="S270" s="139">
        <f t="shared" si="183"/>
        <v>0.28573133170859577</v>
      </c>
      <c r="T270" s="261">
        <f>SUM(T263:T269)</f>
        <v>52018.879999999997</v>
      </c>
      <c r="U270" s="307">
        <f t="shared" si="184"/>
        <v>24.062076677316295</v>
      </c>
      <c r="V270" s="145">
        <f t="shared" ref="V270:W270" si="188">IFERROR((D270-#REF!)/D270,)</f>
        <v>0</v>
      </c>
      <c r="W270" s="145">
        <f t="shared" si="188"/>
        <v>0</v>
      </c>
      <c r="X270" s="301">
        <f>IFERROR((D270-monthly_reporting_2021!D49)/D270, )</f>
        <v>1</v>
      </c>
      <c r="Y270" s="302">
        <f>IFERROR((E270-monthly_reporting_2021!E49)/E270, )</f>
        <v>1</v>
      </c>
      <c r="Z270" s="67"/>
    </row>
    <row r="271" spans="1:26" ht="14" hidden="1" outlineLevel="1" x14ac:dyDescent="0.2">
      <c r="A271" s="52" t="str">
        <f t="shared" si="185"/>
        <v>8-2024</v>
      </c>
      <c r="B271" s="53">
        <v>45522</v>
      </c>
      <c r="C271" s="54" t="s">
        <v>32</v>
      </c>
      <c r="D271" s="55">
        <v>839.4</v>
      </c>
      <c r="E271" s="56">
        <v>12</v>
      </c>
      <c r="F271" s="56">
        <v>10</v>
      </c>
      <c r="G271" s="57">
        <f t="shared" si="176"/>
        <v>1.2</v>
      </c>
      <c r="H271" s="58">
        <f t="shared" si="177"/>
        <v>69.95</v>
      </c>
      <c r="I271" s="58">
        <f t="shared" si="178"/>
        <v>58.291666666666671</v>
      </c>
      <c r="J271" s="56">
        <v>65</v>
      </c>
      <c r="K271" s="59">
        <f t="shared" si="179"/>
        <v>0.18461538461538463</v>
      </c>
      <c r="L271" s="55">
        <v>9.0500000000000007</v>
      </c>
      <c r="M271" s="56">
        <v>0</v>
      </c>
      <c r="N271" s="56">
        <v>0</v>
      </c>
      <c r="O271" s="60">
        <v>0</v>
      </c>
      <c r="P271" s="61" t="e">
        <f t="shared" si="180"/>
        <v>#DIV/0!</v>
      </c>
      <c r="Q271" s="62">
        <f t="shared" si="181"/>
        <v>0</v>
      </c>
      <c r="R271" s="61">
        <f t="shared" si="182"/>
        <v>1.0781510602811533E-2</v>
      </c>
      <c r="S271" s="59">
        <f t="shared" si="183"/>
        <v>0</v>
      </c>
      <c r="T271" s="63">
        <f t="shared" ref="T271:T277" si="189">D271-O271</f>
        <v>839.4</v>
      </c>
      <c r="U271" s="64" t="e">
        <f t="shared" si="184"/>
        <v>#DIV/0!</v>
      </c>
      <c r="V271" s="65"/>
      <c r="W271" s="65"/>
      <c r="X271" s="65"/>
      <c r="Y271" s="65"/>
      <c r="Z271" s="66"/>
    </row>
    <row r="272" spans="1:26" ht="14" hidden="1" outlineLevel="1" x14ac:dyDescent="0.2">
      <c r="A272" s="67">
        <f t="shared" si="185"/>
        <v>0</v>
      </c>
      <c r="B272" s="68"/>
      <c r="C272" s="54" t="s">
        <v>33</v>
      </c>
      <c r="D272" s="69">
        <v>16057.3</v>
      </c>
      <c r="E272" s="56">
        <v>236</v>
      </c>
      <c r="F272" s="56">
        <v>224</v>
      </c>
      <c r="G272" s="57">
        <f t="shared" si="176"/>
        <v>1.0535714285714286</v>
      </c>
      <c r="H272" s="58">
        <f t="shared" si="177"/>
        <v>68.039406779661007</v>
      </c>
      <c r="I272" s="58">
        <f t="shared" si="178"/>
        <v>64.579775926457899</v>
      </c>
      <c r="J272" s="89">
        <v>2257</v>
      </c>
      <c r="K272" s="59">
        <f t="shared" si="179"/>
        <v>0.10456357997341603</v>
      </c>
      <c r="L272" s="69">
        <v>1792.81</v>
      </c>
      <c r="M272" s="56">
        <v>161183</v>
      </c>
      <c r="N272" s="56">
        <v>68</v>
      </c>
      <c r="O272" s="70">
        <v>4946.1499999999996</v>
      </c>
      <c r="P272" s="61">
        <f t="shared" si="180"/>
        <v>0.36246575619421167</v>
      </c>
      <c r="Q272" s="62">
        <f t="shared" si="181"/>
        <v>2.7588813092296451</v>
      </c>
      <c r="R272" s="61">
        <f t="shared" si="182"/>
        <v>0.11165077565966881</v>
      </c>
      <c r="S272" s="59">
        <f t="shared" si="183"/>
        <v>0.30803123812845246</v>
      </c>
      <c r="T272" s="71">
        <f t="shared" si="189"/>
        <v>11111.15</v>
      </c>
      <c r="U272" s="64">
        <f t="shared" si="184"/>
        <v>26.364852941176469</v>
      </c>
      <c r="V272" s="65"/>
      <c r="W272" s="65"/>
      <c r="X272" s="65"/>
      <c r="Y272" s="65"/>
      <c r="Z272" s="66"/>
    </row>
    <row r="273" spans="1:26" ht="14" hidden="1" outlineLevel="1" x14ac:dyDescent="0.2">
      <c r="A273" s="67">
        <f t="shared" si="185"/>
        <v>0</v>
      </c>
      <c r="B273" s="68"/>
      <c r="C273" s="54" t="s">
        <v>34</v>
      </c>
      <c r="D273" s="72">
        <v>6678.8</v>
      </c>
      <c r="E273" s="56">
        <v>124</v>
      </c>
      <c r="F273" s="56">
        <v>118</v>
      </c>
      <c r="G273" s="57">
        <f t="shared" si="176"/>
        <v>1.0508474576271187</v>
      </c>
      <c r="H273" s="58">
        <f t="shared" si="177"/>
        <v>53.861290322580643</v>
      </c>
      <c r="I273" s="58">
        <f t="shared" si="178"/>
        <v>51.255098855358995</v>
      </c>
      <c r="J273" s="89">
        <v>1244</v>
      </c>
      <c r="K273" s="59">
        <f t="shared" si="179"/>
        <v>9.9678456591639875E-2</v>
      </c>
      <c r="L273" s="72">
        <v>803.85</v>
      </c>
      <c r="M273" s="56">
        <v>62899</v>
      </c>
      <c r="N273" s="56">
        <v>32</v>
      </c>
      <c r="O273" s="73">
        <v>1578.35</v>
      </c>
      <c r="P273" s="61">
        <f t="shared" si="180"/>
        <v>0.50929768429055666</v>
      </c>
      <c r="Q273" s="62">
        <f t="shared" si="181"/>
        <v>1.9634882129750573</v>
      </c>
      <c r="R273" s="61">
        <f t="shared" si="182"/>
        <v>0.12035844762532191</v>
      </c>
      <c r="S273" s="59">
        <f t="shared" si="183"/>
        <v>0.23632239324429535</v>
      </c>
      <c r="T273" s="74">
        <f t="shared" si="189"/>
        <v>5100.4500000000007</v>
      </c>
      <c r="U273" s="64">
        <f t="shared" si="184"/>
        <v>25.120312500000001</v>
      </c>
      <c r="V273" s="65"/>
      <c r="W273" s="65"/>
      <c r="X273" s="65"/>
      <c r="Y273" s="65"/>
      <c r="Z273" s="66"/>
    </row>
    <row r="274" spans="1:26" ht="14" hidden="1" outlineLevel="1" x14ac:dyDescent="0.2">
      <c r="A274" s="67">
        <f t="shared" si="185"/>
        <v>0</v>
      </c>
      <c r="B274" s="68"/>
      <c r="C274" s="54" t="s">
        <v>35</v>
      </c>
      <c r="D274" s="75">
        <v>11169.16</v>
      </c>
      <c r="E274" s="56">
        <v>162</v>
      </c>
      <c r="F274" s="56">
        <v>155</v>
      </c>
      <c r="G274" s="57">
        <f t="shared" si="176"/>
        <v>1.0451612903225806</v>
      </c>
      <c r="H274" s="58">
        <f t="shared" si="177"/>
        <v>68.945432098765437</v>
      </c>
      <c r="I274" s="58">
        <f t="shared" si="178"/>
        <v>65.966308489559523</v>
      </c>
      <c r="J274" s="89">
        <v>880</v>
      </c>
      <c r="K274" s="59">
        <f t="shared" si="179"/>
        <v>0.18409090909090908</v>
      </c>
      <c r="L274" s="75">
        <v>1009.79</v>
      </c>
      <c r="M274" s="56">
        <v>170218</v>
      </c>
      <c r="N274" s="56">
        <v>38</v>
      </c>
      <c r="O274" s="76">
        <v>2660.85</v>
      </c>
      <c r="P274" s="61">
        <f t="shared" si="180"/>
        <v>0.37949903226412612</v>
      </c>
      <c r="Q274" s="62">
        <f t="shared" si="181"/>
        <v>2.6350528327672089</v>
      </c>
      <c r="R274" s="61">
        <f t="shared" si="182"/>
        <v>9.0408768430213199E-2</v>
      </c>
      <c r="S274" s="59">
        <f t="shared" si="183"/>
        <v>0.2382318813590279</v>
      </c>
      <c r="T274" s="77">
        <f t="shared" si="189"/>
        <v>8508.31</v>
      </c>
      <c r="U274" s="64">
        <f t="shared" si="184"/>
        <v>26.573421052631577</v>
      </c>
      <c r="V274" s="65"/>
      <c r="W274" s="65"/>
      <c r="X274" s="65"/>
      <c r="Y274" s="65"/>
      <c r="Z274" s="66"/>
    </row>
    <row r="275" spans="1:26" ht="14" hidden="1" outlineLevel="1" x14ac:dyDescent="0.2">
      <c r="A275" s="67"/>
      <c r="B275" s="68"/>
      <c r="C275" s="54" t="s">
        <v>36</v>
      </c>
      <c r="D275" s="78">
        <v>32899</v>
      </c>
      <c r="E275" s="56">
        <v>565</v>
      </c>
      <c r="F275" s="56">
        <v>497</v>
      </c>
      <c r="G275" s="57">
        <f t="shared" si="176"/>
        <v>1.1368209255533199</v>
      </c>
      <c r="H275" s="58">
        <f t="shared" si="177"/>
        <v>58.228318584070799</v>
      </c>
      <c r="I275" s="58">
        <f t="shared" si="178"/>
        <v>51.220308559793253</v>
      </c>
      <c r="J275" s="89">
        <v>1841</v>
      </c>
      <c r="K275" s="59">
        <f t="shared" si="179"/>
        <v>0.30689842476914719</v>
      </c>
      <c r="L275" s="78">
        <v>3143.8</v>
      </c>
      <c r="M275" s="56">
        <v>279963</v>
      </c>
      <c r="N275" s="56">
        <v>128</v>
      </c>
      <c r="O275" s="79">
        <v>8669.9500000000007</v>
      </c>
      <c r="P275" s="61">
        <f t="shared" si="180"/>
        <v>0.36260878090415744</v>
      </c>
      <c r="Q275" s="62">
        <f t="shared" si="181"/>
        <v>2.7577931166104714</v>
      </c>
      <c r="R275" s="61">
        <f t="shared" si="182"/>
        <v>9.555913553603454E-2</v>
      </c>
      <c r="S275" s="59">
        <f t="shared" si="183"/>
        <v>0.26353232621052314</v>
      </c>
      <c r="T275" s="80">
        <f t="shared" si="189"/>
        <v>24229.05</v>
      </c>
      <c r="U275" s="64">
        <f t="shared" si="184"/>
        <v>24.560937500000001</v>
      </c>
      <c r="V275" s="65"/>
      <c r="W275" s="65"/>
      <c r="X275" s="65"/>
      <c r="Y275" s="65"/>
      <c r="Z275" s="66"/>
    </row>
    <row r="276" spans="1:26" ht="14" hidden="1" outlineLevel="1" x14ac:dyDescent="0.2">
      <c r="A276" s="81"/>
      <c r="B276" s="82"/>
      <c r="C276" s="83" t="s">
        <v>37</v>
      </c>
      <c r="D276" s="55">
        <v>2649</v>
      </c>
      <c r="E276" s="56">
        <v>71</v>
      </c>
      <c r="F276" s="56">
        <v>55</v>
      </c>
      <c r="G276" s="57">
        <f t="shared" si="176"/>
        <v>1.290909090909091</v>
      </c>
      <c r="H276" s="58">
        <f t="shared" si="177"/>
        <v>37.309859154929576</v>
      </c>
      <c r="I276" s="58">
        <f t="shared" si="178"/>
        <v>28.90200357072009</v>
      </c>
      <c r="J276" s="56">
        <v>218</v>
      </c>
      <c r="K276" s="59">
        <f t="shared" si="179"/>
        <v>0.3256880733944954</v>
      </c>
      <c r="L276" s="55">
        <v>346.54</v>
      </c>
      <c r="M276" s="56">
        <v>116582</v>
      </c>
      <c r="N276" s="56">
        <v>5</v>
      </c>
      <c r="O276" s="60">
        <v>225</v>
      </c>
      <c r="P276" s="61">
        <f t="shared" si="180"/>
        <v>1.5401777777777779</v>
      </c>
      <c r="Q276" s="62">
        <f t="shared" si="181"/>
        <v>0.64927569688924791</v>
      </c>
      <c r="R276" s="61">
        <f t="shared" si="182"/>
        <v>0.13081917704794263</v>
      </c>
      <c r="S276" s="59">
        <f t="shared" si="183"/>
        <v>8.4937712344280866E-2</v>
      </c>
      <c r="T276" s="63">
        <f t="shared" si="189"/>
        <v>2424</v>
      </c>
      <c r="U276" s="64">
        <f t="shared" si="184"/>
        <v>69.308000000000007</v>
      </c>
      <c r="V276" s="84"/>
      <c r="W276" s="84"/>
      <c r="X276" s="84"/>
      <c r="Y276" s="85"/>
      <c r="Z276" s="86"/>
    </row>
    <row r="277" spans="1:26" ht="14" hidden="1" outlineLevel="1" x14ac:dyDescent="0.2">
      <c r="A277" s="52" t="str">
        <f t="shared" ref="A277:A282" si="190">IFERROR(IF(B277&gt;0,MONTH(B277)&amp;"-"&amp;YEAR(B277),B277),)</f>
        <v>8-2024</v>
      </c>
      <c r="B277" s="53">
        <v>45528</v>
      </c>
      <c r="C277" s="54" t="s">
        <v>38</v>
      </c>
      <c r="D277" s="87">
        <v>2252.9499999999998</v>
      </c>
      <c r="E277" s="56">
        <v>41</v>
      </c>
      <c r="F277" s="56">
        <v>32</v>
      </c>
      <c r="G277" s="57">
        <f t="shared" si="176"/>
        <v>1.28125</v>
      </c>
      <c r="H277" s="58">
        <f t="shared" si="177"/>
        <v>54.949999999999996</v>
      </c>
      <c r="I277" s="58">
        <f t="shared" si="178"/>
        <v>42.887804878048776</v>
      </c>
      <c r="J277" s="56">
        <v>123</v>
      </c>
      <c r="K277" s="59">
        <f t="shared" si="179"/>
        <v>0.33333333333333331</v>
      </c>
      <c r="L277" s="87">
        <v>102.24</v>
      </c>
      <c r="M277" s="56">
        <v>31160</v>
      </c>
      <c r="N277" s="56">
        <v>6</v>
      </c>
      <c r="O277" s="88">
        <v>439.6</v>
      </c>
      <c r="P277" s="61">
        <f t="shared" si="180"/>
        <v>0.23257506824385804</v>
      </c>
      <c r="Q277" s="62">
        <f t="shared" si="181"/>
        <v>4.2996870109546173</v>
      </c>
      <c r="R277" s="61">
        <f t="shared" si="182"/>
        <v>4.5380501120752793E-2</v>
      </c>
      <c r="S277" s="59">
        <f t="shared" si="183"/>
        <v>0.19512195121951223</v>
      </c>
      <c r="T277" s="63">
        <f t="shared" si="189"/>
        <v>1813.35</v>
      </c>
      <c r="U277" s="64">
        <f t="shared" si="184"/>
        <v>17.04</v>
      </c>
      <c r="V277" s="65"/>
      <c r="W277" s="65"/>
      <c r="X277" s="65"/>
      <c r="Y277" s="65"/>
      <c r="Z277" s="66"/>
    </row>
    <row r="278" spans="1:26" ht="14" collapsed="1" x14ac:dyDescent="0.2">
      <c r="A278" s="81">
        <f t="shared" si="190"/>
        <v>0</v>
      </c>
      <c r="B278" s="95" t="s">
        <v>166</v>
      </c>
      <c r="C278" s="134"/>
      <c r="D278" s="135">
        <f t="shared" ref="D278:F278" si="191">SUM(D271:D277)</f>
        <v>72545.61</v>
      </c>
      <c r="E278" s="136">
        <f t="shared" si="191"/>
        <v>1211</v>
      </c>
      <c r="F278" s="136">
        <f t="shared" si="191"/>
        <v>1091</v>
      </c>
      <c r="G278" s="137">
        <f t="shared" si="176"/>
        <v>1.1099908340971585</v>
      </c>
      <c r="H278" s="138">
        <f t="shared" si="177"/>
        <v>59.905540875309661</v>
      </c>
      <c r="I278" s="138">
        <f t="shared" si="178"/>
        <v>53.969401399639011</v>
      </c>
      <c r="J278" s="136">
        <f>SUM(J271:J277)</f>
        <v>6628</v>
      </c>
      <c r="K278" s="139">
        <f t="shared" si="179"/>
        <v>0.18270971635485816</v>
      </c>
      <c r="L278" s="135">
        <f t="shared" ref="L278:O278" si="192">SUM(L271:L277)</f>
        <v>7208.08</v>
      </c>
      <c r="M278" s="136">
        <f t="shared" si="192"/>
        <v>822005</v>
      </c>
      <c r="N278" s="136">
        <f t="shared" si="192"/>
        <v>277</v>
      </c>
      <c r="O278" s="135">
        <f t="shared" si="192"/>
        <v>18519.900000000001</v>
      </c>
      <c r="P278" s="258">
        <f t="shared" si="180"/>
        <v>0.3892072851365288</v>
      </c>
      <c r="Q278" s="306">
        <f t="shared" si="181"/>
        <v>2.5693249797449531</v>
      </c>
      <c r="R278" s="258">
        <f t="shared" si="182"/>
        <v>9.9359285834111813E-2</v>
      </c>
      <c r="S278" s="139">
        <f t="shared" si="183"/>
        <v>0.25528629506320233</v>
      </c>
      <c r="T278" s="261">
        <f>SUM(T271:T277)</f>
        <v>54025.71</v>
      </c>
      <c r="U278" s="307">
        <f t="shared" si="184"/>
        <v>26.021949458483753</v>
      </c>
      <c r="V278" s="145">
        <f t="shared" ref="V278:W278" si="193">IFERROR((D278-#REF!)/D278,)</f>
        <v>0</v>
      </c>
      <c r="W278" s="145">
        <f t="shared" si="193"/>
        <v>0</v>
      </c>
      <c r="X278" s="301">
        <f>IFERROR((D278-monthly_reporting_2021!D49)/D278, )</f>
        <v>1</v>
      </c>
      <c r="Y278" s="302">
        <f>IFERROR((E278-monthly_reporting_2021!E49)/E278, )</f>
        <v>1</v>
      </c>
      <c r="Z278" s="67"/>
    </row>
    <row r="279" spans="1:26" ht="14" hidden="1" outlineLevel="1" x14ac:dyDescent="0.2">
      <c r="A279" s="52" t="str">
        <f t="shared" si="190"/>
        <v>8-2024</v>
      </c>
      <c r="B279" s="53">
        <v>45529</v>
      </c>
      <c r="C279" s="54" t="s">
        <v>32</v>
      </c>
      <c r="D279" s="55">
        <v>1329.05</v>
      </c>
      <c r="E279" s="56">
        <v>19</v>
      </c>
      <c r="F279" s="56">
        <v>12</v>
      </c>
      <c r="G279" s="57">
        <f t="shared" si="176"/>
        <v>1.5833333333333333</v>
      </c>
      <c r="H279" s="58">
        <f t="shared" si="177"/>
        <v>69.95</v>
      </c>
      <c r="I279" s="58">
        <f t="shared" si="178"/>
        <v>44.178947368421056</v>
      </c>
      <c r="J279" s="56">
        <v>60</v>
      </c>
      <c r="K279" s="59">
        <f t="shared" si="179"/>
        <v>0.31666666666666665</v>
      </c>
      <c r="L279" s="55">
        <v>18.62</v>
      </c>
      <c r="M279" s="56">
        <v>2394</v>
      </c>
      <c r="N279" s="56">
        <v>0</v>
      </c>
      <c r="O279" s="60">
        <v>0</v>
      </c>
      <c r="P279" s="61" t="e">
        <f t="shared" si="180"/>
        <v>#DIV/0!</v>
      </c>
      <c r="Q279" s="62">
        <f t="shared" si="181"/>
        <v>0</v>
      </c>
      <c r="R279" s="61">
        <f t="shared" si="182"/>
        <v>1.4010007147962833E-2</v>
      </c>
      <c r="S279" s="59">
        <f t="shared" si="183"/>
        <v>0</v>
      </c>
      <c r="T279" s="63">
        <f t="shared" ref="T279:T285" si="194">D279-O279</f>
        <v>1329.05</v>
      </c>
      <c r="U279" s="64" t="e">
        <f t="shared" si="184"/>
        <v>#DIV/0!</v>
      </c>
      <c r="V279" s="65"/>
      <c r="W279" s="65"/>
      <c r="X279" s="65"/>
      <c r="Y279" s="65"/>
      <c r="Z279" s="66"/>
    </row>
    <row r="280" spans="1:26" ht="14" hidden="1" outlineLevel="1" x14ac:dyDescent="0.2">
      <c r="A280" s="67">
        <f t="shared" si="190"/>
        <v>0</v>
      </c>
      <c r="B280" s="68"/>
      <c r="C280" s="54" t="s">
        <v>33</v>
      </c>
      <c r="D280" s="69">
        <v>16587.2</v>
      </c>
      <c r="E280" s="56">
        <v>239</v>
      </c>
      <c r="F280" s="56">
        <v>230</v>
      </c>
      <c r="G280" s="57">
        <f t="shared" si="176"/>
        <v>1.0391304347826087</v>
      </c>
      <c r="H280" s="58">
        <f t="shared" si="177"/>
        <v>69.402510460251051</v>
      </c>
      <c r="I280" s="58">
        <f t="shared" si="178"/>
        <v>66.789026802752062</v>
      </c>
      <c r="J280" s="89">
        <v>2354</v>
      </c>
      <c r="K280" s="59">
        <f t="shared" si="179"/>
        <v>0.10152931180968564</v>
      </c>
      <c r="L280" s="69">
        <v>2098.94</v>
      </c>
      <c r="M280" s="56">
        <v>158192</v>
      </c>
      <c r="N280" s="56">
        <v>75</v>
      </c>
      <c r="O280" s="70">
        <v>5216</v>
      </c>
      <c r="P280" s="61">
        <f t="shared" si="180"/>
        <v>0.40240414110429451</v>
      </c>
      <c r="Q280" s="62">
        <f t="shared" si="181"/>
        <v>2.485063889391788</v>
      </c>
      <c r="R280" s="61">
        <f t="shared" si="182"/>
        <v>0.12653974148741198</v>
      </c>
      <c r="S280" s="59">
        <f t="shared" si="183"/>
        <v>0.31445934214333943</v>
      </c>
      <c r="T280" s="71">
        <f t="shared" si="194"/>
        <v>11371.2</v>
      </c>
      <c r="U280" s="64">
        <f t="shared" si="184"/>
        <v>27.985866666666666</v>
      </c>
      <c r="V280" s="65"/>
      <c r="W280" s="65"/>
      <c r="X280" s="65"/>
      <c r="Y280" s="65"/>
      <c r="Z280" s="66"/>
    </row>
    <row r="281" spans="1:26" ht="14" hidden="1" outlineLevel="1" x14ac:dyDescent="0.2">
      <c r="A281" s="67">
        <f t="shared" si="190"/>
        <v>0</v>
      </c>
      <c r="B281" s="68"/>
      <c r="C281" s="54" t="s">
        <v>34</v>
      </c>
      <c r="D281" s="72">
        <v>8202.4500000000007</v>
      </c>
      <c r="E281" s="56">
        <v>150</v>
      </c>
      <c r="F281" s="56">
        <v>141</v>
      </c>
      <c r="G281" s="57">
        <f t="shared" si="176"/>
        <v>1.0638297872340425</v>
      </c>
      <c r="H281" s="58">
        <f t="shared" si="177"/>
        <v>54.683000000000007</v>
      </c>
      <c r="I281" s="58">
        <f t="shared" si="178"/>
        <v>51.402020000000007</v>
      </c>
      <c r="J281" s="89">
        <v>1265</v>
      </c>
      <c r="K281" s="59">
        <f t="shared" si="179"/>
        <v>0.11857707509881422</v>
      </c>
      <c r="L281" s="72">
        <v>833.49</v>
      </c>
      <c r="M281" s="56">
        <v>61290</v>
      </c>
      <c r="N281" s="56">
        <v>48</v>
      </c>
      <c r="O281" s="73">
        <v>2497.5</v>
      </c>
      <c r="P281" s="61">
        <f t="shared" si="180"/>
        <v>0.33372972972972975</v>
      </c>
      <c r="Q281" s="62">
        <f t="shared" si="181"/>
        <v>2.9964366699060578</v>
      </c>
      <c r="R281" s="61">
        <f t="shared" si="182"/>
        <v>0.10161476144322731</v>
      </c>
      <c r="S281" s="59">
        <f t="shared" si="183"/>
        <v>0.30448219739224253</v>
      </c>
      <c r="T281" s="74">
        <f t="shared" si="194"/>
        <v>5704.9500000000007</v>
      </c>
      <c r="U281" s="64">
        <f t="shared" si="184"/>
        <v>17.364374999999999</v>
      </c>
      <c r="V281" s="65"/>
      <c r="W281" s="65"/>
      <c r="X281" s="65"/>
      <c r="Y281" s="65"/>
      <c r="Z281" s="66"/>
    </row>
    <row r="282" spans="1:26" ht="14" hidden="1" outlineLevel="1" x14ac:dyDescent="0.2">
      <c r="A282" s="67">
        <f t="shared" si="190"/>
        <v>0</v>
      </c>
      <c r="B282" s="68"/>
      <c r="C282" s="54" t="s">
        <v>35</v>
      </c>
      <c r="D282" s="75">
        <v>10711.46</v>
      </c>
      <c r="E282" s="56">
        <v>155</v>
      </c>
      <c r="F282" s="56">
        <v>152</v>
      </c>
      <c r="G282" s="57">
        <f t="shared" si="176"/>
        <v>1.0197368421052631</v>
      </c>
      <c r="H282" s="58">
        <f t="shared" si="177"/>
        <v>69.106193548387097</v>
      </c>
      <c r="I282" s="58">
        <f t="shared" si="178"/>
        <v>67.768654318418328</v>
      </c>
      <c r="J282" s="89">
        <v>849</v>
      </c>
      <c r="K282" s="59">
        <f t="shared" si="179"/>
        <v>0.18256772673733804</v>
      </c>
      <c r="L282" s="75">
        <v>999.65</v>
      </c>
      <c r="M282" s="56">
        <v>197610</v>
      </c>
      <c r="N282" s="56">
        <v>41</v>
      </c>
      <c r="O282" s="76">
        <v>2828.74</v>
      </c>
      <c r="P282" s="61">
        <f t="shared" si="180"/>
        <v>0.35339055551234827</v>
      </c>
      <c r="Q282" s="62">
        <f t="shared" si="181"/>
        <v>2.8297304056419748</v>
      </c>
      <c r="R282" s="61">
        <f t="shared" si="182"/>
        <v>9.332527965375402E-2</v>
      </c>
      <c r="S282" s="59">
        <f t="shared" si="183"/>
        <v>0.26408538145126809</v>
      </c>
      <c r="T282" s="77">
        <f t="shared" si="194"/>
        <v>7882.7199999999993</v>
      </c>
      <c r="U282" s="64">
        <f t="shared" si="184"/>
        <v>24.381707317073172</v>
      </c>
      <c r="V282" s="65"/>
      <c r="W282" s="65"/>
      <c r="X282" s="65"/>
      <c r="Y282" s="65"/>
      <c r="Z282" s="66"/>
    </row>
    <row r="283" spans="1:26" ht="14" hidden="1" outlineLevel="1" x14ac:dyDescent="0.2">
      <c r="A283" s="67"/>
      <c r="B283" s="68"/>
      <c r="C283" s="54" t="s">
        <v>36</v>
      </c>
      <c r="D283" s="78">
        <v>32105</v>
      </c>
      <c r="E283" s="56">
        <v>551</v>
      </c>
      <c r="F283" s="56">
        <v>489</v>
      </c>
      <c r="G283" s="57">
        <f t="shared" si="176"/>
        <v>1.1267893660531698</v>
      </c>
      <c r="H283" s="58">
        <f t="shared" si="177"/>
        <v>58.26678765880218</v>
      </c>
      <c r="I283" s="58">
        <f t="shared" si="178"/>
        <v>51.710452205361641</v>
      </c>
      <c r="J283" s="89">
        <v>1804</v>
      </c>
      <c r="K283" s="59">
        <f t="shared" si="179"/>
        <v>0.30543237250554323</v>
      </c>
      <c r="L283" s="78">
        <v>3051.08</v>
      </c>
      <c r="M283" s="56">
        <v>280459</v>
      </c>
      <c r="N283" s="56">
        <v>131</v>
      </c>
      <c r="O283" s="79">
        <v>9064.9500000000007</v>
      </c>
      <c r="P283" s="61">
        <f t="shared" si="180"/>
        <v>0.33657990391563103</v>
      </c>
      <c r="Q283" s="62">
        <f t="shared" si="181"/>
        <v>2.9710627056648797</v>
      </c>
      <c r="R283" s="61">
        <f t="shared" si="182"/>
        <v>9.5034418314904223E-2</v>
      </c>
      <c r="S283" s="59">
        <f t="shared" si="183"/>
        <v>0.28235321600996732</v>
      </c>
      <c r="T283" s="80">
        <f t="shared" si="194"/>
        <v>23040.05</v>
      </c>
      <c r="U283" s="64">
        <f t="shared" si="184"/>
        <v>23.290687022900762</v>
      </c>
      <c r="V283" s="65"/>
      <c r="W283" s="65"/>
      <c r="X283" s="65"/>
      <c r="Y283" s="65"/>
      <c r="Z283" s="66"/>
    </row>
    <row r="284" spans="1:26" ht="14" hidden="1" outlineLevel="1" x14ac:dyDescent="0.2">
      <c r="A284" s="81"/>
      <c r="B284" s="82"/>
      <c r="C284" s="83" t="s">
        <v>37</v>
      </c>
      <c r="D284" s="55">
        <v>2193</v>
      </c>
      <c r="E284" s="56">
        <v>60</v>
      </c>
      <c r="F284" s="56">
        <v>47</v>
      </c>
      <c r="G284" s="57">
        <f t="shared" si="176"/>
        <v>1.2765957446808511</v>
      </c>
      <c r="H284" s="58">
        <f t="shared" si="177"/>
        <v>36.549999999999997</v>
      </c>
      <c r="I284" s="58">
        <f t="shared" si="178"/>
        <v>28.630833333333328</v>
      </c>
      <c r="J284" s="56">
        <v>180</v>
      </c>
      <c r="K284" s="59">
        <f t="shared" si="179"/>
        <v>0.33333333333333331</v>
      </c>
      <c r="L284" s="55">
        <v>361.93</v>
      </c>
      <c r="M284" s="56">
        <v>107182</v>
      </c>
      <c r="N284" s="56">
        <v>3</v>
      </c>
      <c r="O284" s="60">
        <v>111</v>
      </c>
      <c r="P284" s="61">
        <f t="shared" si="180"/>
        <v>3.2606306306306307</v>
      </c>
      <c r="Q284" s="62">
        <f t="shared" si="181"/>
        <v>0.30668913878374271</v>
      </c>
      <c r="R284" s="61">
        <f t="shared" si="182"/>
        <v>0.16503875968992249</v>
      </c>
      <c r="S284" s="59">
        <f t="shared" si="183"/>
        <v>5.0615595075239397E-2</v>
      </c>
      <c r="T284" s="63">
        <f t="shared" si="194"/>
        <v>2082</v>
      </c>
      <c r="U284" s="64">
        <f t="shared" si="184"/>
        <v>120.64333333333333</v>
      </c>
      <c r="V284" s="84"/>
      <c r="W284" s="84"/>
      <c r="X284" s="84"/>
      <c r="Y284" s="85"/>
      <c r="Z284" s="86"/>
    </row>
    <row r="285" spans="1:26" ht="14" hidden="1" outlineLevel="1" x14ac:dyDescent="0.2">
      <c r="A285" s="52" t="str">
        <f t="shared" ref="A285:A290" si="195">IFERROR(IF(B285&gt;0,MONTH(B285)&amp;"-"&amp;YEAR(B285),B285),)</f>
        <v>8-2024</v>
      </c>
      <c r="B285" s="53">
        <v>45535</v>
      </c>
      <c r="C285" s="54" t="s">
        <v>38</v>
      </c>
      <c r="D285" s="87">
        <v>1648.5</v>
      </c>
      <c r="E285" s="56">
        <v>30</v>
      </c>
      <c r="F285" s="56">
        <v>27</v>
      </c>
      <c r="G285" s="57">
        <f t="shared" si="176"/>
        <v>1.1111111111111112</v>
      </c>
      <c r="H285" s="58">
        <f t="shared" si="177"/>
        <v>54.95</v>
      </c>
      <c r="I285" s="58">
        <f t="shared" si="178"/>
        <v>49.454999999999998</v>
      </c>
      <c r="J285" s="56">
        <v>145</v>
      </c>
      <c r="K285" s="59">
        <f t="shared" si="179"/>
        <v>0.20689655172413793</v>
      </c>
      <c r="L285" s="87">
        <v>145.77000000000001</v>
      </c>
      <c r="M285" s="56">
        <v>27906</v>
      </c>
      <c r="N285" s="56">
        <v>6</v>
      </c>
      <c r="O285" s="88">
        <v>384.65</v>
      </c>
      <c r="P285" s="61">
        <f t="shared" si="180"/>
        <v>0.37896789288964</v>
      </c>
      <c r="Q285" s="62">
        <f t="shared" si="181"/>
        <v>2.63874596967826</v>
      </c>
      <c r="R285" s="61">
        <f t="shared" si="182"/>
        <v>8.8425841674249328E-2</v>
      </c>
      <c r="S285" s="59">
        <f t="shared" si="183"/>
        <v>0.23333333333333331</v>
      </c>
      <c r="T285" s="63">
        <f t="shared" si="194"/>
        <v>1263.8499999999999</v>
      </c>
      <c r="U285" s="64">
        <f t="shared" si="184"/>
        <v>24.295000000000002</v>
      </c>
      <c r="V285" s="65"/>
      <c r="W285" s="65"/>
      <c r="X285" s="65"/>
      <c r="Y285" s="65"/>
      <c r="Z285" s="66"/>
    </row>
    <row r="286" spans="1:26" ht="14" collapsed="1" x14ac:dyDescent="0.2">
      <c r="A286" s="81">
        <f t="shared" si="195"/>
        <v>0</v>
      </c>
      <c r="B286" s="95" t="s">
        <v>167</v>
      </c>
      <c r="C286" s="134"/>
      <c r="D286" s="135">
        <f t="shared" ref="D286:F286" si="196">SUM(D279:D285)</f>
        <v>72776.66</v>
      </c>
      <c r="E286" s="136">
        <f t="shared" si="196"/>
        <v>1204</v>
      </c>
      <c r="F286" s="136">
        <f t="shared" si="196"/>
        <v>1098</v>
      </c>
      <c r="G286" s="137">
        <f t="shared" si="176"/>
        <v>1.0965391621129326</v>
      </c>
      <c r="H286" s="138">
        <f t="shared" si="177"/>
        <v>60.445730897009973</v>
      </c>
      <c r="I286" s="138">
        <f t="shared" si="178"/>
        <v>55.124096781492483</v>
      </c>
      <c r="J286" s="136">
        <f>SUM(J279:J285)</f>
        <v>6657</v>
      </c>
      <c r="K286" s="139">
        <f t="shared" si="179"/>
        <v>0.18086225026288119</v>
      </c>
      <c r="L286" s="135">
        <f t="shared" ref="L286:O286" si="197">SUM(L279:L285)</f>
        <v>7509.4800000000014</v>
      </c>
      <c r="M286" s="136">
        <f t="shared" si="197"/>
        <v>835033</v>
      </c>
      <c r="N286" s="136">
        <f t="shared" si="197"/>
        <v>304</v>
      </c>
      <c r="O286" s="135">
        <f t="shared" si="197"/>
        <v>20102.840000000004</v>
      </c>
      <c r="P286" s="258">
        <f t="shared" si="180"/>
        <v>0.3735531894995931</v>
      </c>
      <c r="Q286" s="306">
        <f t="shared" si="181"/>
        <v>2.6769949450561157</v>
      </c>
      <c r="R286" s="258">
        <f t="shared" si="182"/>
        <v>0.1031852794563532</v>
      </c>
      <c r="S286" s="139">
        <f t="shared" si="183"/>
        <v>0.27622647150886015</v>
      </c>
      <c r="T286" s="261">
        <f>SUM(T279:T285)</f>
        <v>52673.82</v>
      </c>
      <c r="U286" s="307">
        <f t="shared" si="184"/>
        <v>24.702236842105268</v>
      </c>
      <c r="V286" s="145">
        <f t="shared" ref="V286:W286" si="198">IFERROR((D286-#REF!)/D286,)</f>
        <v>0</v>
      </c>
      <c r="W286" s="145">
        <f t="shared" si="198"/>
        <v>0</v>
      </c>
      <c r="X286" s="301">
        <f>IFERROR((D286-monthly_reporting_2021!D49)/D286, )</f>
        <v>1</v>
      </c>
      <c r="Y286" s="302">
        <f>IFERROR((E286-monthly_reporting_2021!E49)/E286, )</f>
        <v>1</v>
      </c>
      <c r="Z286" s="67"/>
    </row>
    <row r="287" spans="1:26" ht="14" hidden="1" outlineLevel="1" x14ac:dyDescent="0.2">
      <c r="A287" s="52" t="str">
        <f t="shared" si="195"/>
        <v>9-2024</v>
      </c>
      <c r="B287" s="53">
        <v>45536</v>
      </c>
      <c r="C287" s="54" t="s">
        <v>32</v>
      </c>
      <c r="D287" s="55">
        <v>699.5</v>
      </c>
      <c r="E287" s="56">
        <v>10</v>
      </c>
      <c r="F287" s="56">
        <v>10</v>
      </c>
      <c r="G287" s="57">
        <f t="shared" si="176"/>
        <v>1</v>
      </c>
      <c r="H287" s="58">
        <f t="shared" si="177"/>
        <v>69.95</v>
      </c>
      <c r="I287" s="58">
        <f t="shared" si="178"/>
        <v>69.95</v>
      </c>
      <c r="J287" s="56">
        <v>58</v>
      </c>
      <c r="K287" s="59">
        <f t="shared" si="179"/>
        <v>0.17241379310344829</v>
      </c>
      <c r="L287" s="55">
        <v>13.96</v>
      </c>
      <c r="M287" s="56">
        <v>1835</v>
      </c>
      <c r="N287" s="56">
        <v>5</v>
      </c>
      <c r="O287" s="60">
        <v>349.75</v>
      </c>
      <c r="P287" s="61">
        <f t="shared" si="180"/>
        <v>3.9914224446032882E-2</v>
      </c>
      <c r="Q287" s="62">
        <f t="shared" si="181"/>
        <v>25.053724928366762</v>
      </c>
      <c r="R287" s="61">
        <f t="shared" si="182"/>
        <v>1.9957112223016441E-2</v>
      </c>
      <c r="S287" s="59">
        <f t="shared" si="183"/>
        <v>0.5</v>
      </c>
      <c r="T287" s="63">
        <f t="shared" ref="T287:T293" si="199">D287-O287</f>
        <v>349.75</v>
      </c>
      <c r="U287" s="64">
        <f t="shared" si="184"/>
        <v>2.7920000000000003</v>
      </c>
      <c r="V287" s="65"/>
      <c r="W287" s="65"/>
      <c r="X287" s="65"/>
      <c r="Y287" s="65"/>
      <c r="Z287" s="66"/>
    </row>
    <row r="288" spans="1:26" ht="14" hidden="1" outlineLevel="1" x14ac:dyDescent="0.2">
      <c r="A288" s="67">
        <f t="shared" si="195"/>
        <v>0</v>
      </c>
      <c r="B288" s="68"/>
      <c r="C288" s="54" t="s">
        <v>33</v>
      </c>
      <c r="D288" s="69">
        <v>14598.3</v>
      </c>
      <c r="E288" s="56">
        <v>221</v>
      </c>
      <c r="F288" s="56">
        <v>216</v>
      </c>
      <c r="G288" s="57">
        <f t="shared" si="176"/>
        <v>1.0231481481481481</v>
      </c>
      <c r="H288" s="58">
        <f t="shared" si="177"/>
        <v>66.055656108597276</v>
      </c>
      <c r="I288" s="58">
        <f t="shared" si="178"/>
        <v>64.561184250936705</v>
      </c>
      <c r="J288" s="89">
        <v>2301</v>
      </c>
      <c r="K288" s="59">
        <f t="shared" si="179"/>
        <v>9.6045197740112997E-2</v>
      </c>
      <c r="L288" s="69">
        <v>1845</v>
      </c>
      <c r="M288" s="56">
        <v>165325</v>
      </c>
      <c r="N288" s="56">
        <v>54</v>
      </c>
      <c r="O288" s="70">
        <v>3737.05</v>
      </c>
      <c r="P288" s="61">
        <f t="shared" si="180"/>
        <v>0.49370492768360069</v>
      </c>
      <c r="Q288" s="62">
        <f t="shared" si="181"/>
        <v>2.0255013550135503</v>
      </c>
      <c r="R288" s="61">
        <f t="shared" si="182"/>
        <v>0.12638457902632499</v>
      </c>
      <c r="S288" s="59">
        <f t="shared" si="183"/>
        <v>0.25599213607063837</v>
      </c>
      <c r="T288" s="71">
        <f t="shared" si="199"/>
        <v>10861.25</v>
      </c>
      <c r="U288" s="64">
        <f t="shared" si="184"/>
        <v>34.166666666666664</v>
      </c>
      <c r="V288" s="65"/>
      <c r="W288" s="65"/>
      <c r="X288" s="65"/>
      <c r="Y288" s="65"/>
      <c r="Z288" s="66"/>
    </row>
    <row r="289" spans="1:26" ht="14" hidden="1" outlineLevel="1" x14ac:dyDescent="0.2">
      <c r="A289" s="67">
        <f t="shared" si="195"/>
        <v>0</v>
      </c>
      <c r="B289" s="68"/>
      <c r="C289" s="54" t="s">
        <v>34</v>
      </c>
      <c r="D289" s="72">
        <v>6898.25</v>
      </c>
      <c r="E289" s="56">
        <v>135</v>
      </c>
      <c r="F289" s="56">
        <v>122</v>
      </c>
      <c r="G289" s="57">
        <f t="shared" si="176"/>
        <v>1.1065573770491803</v>
      </c>
      <c r="H289" s="58">
        <f t="shared" si="177"/>
        <v>51.098148148148148</v>
      </c>
      <c r="I289" s="58">
        <f t="shared" si="178"/>
        <v>46.177585733882033</v>
      </c>
      <c r="J289" s="89">
        <v>1416</v>
      </c>
      <c r="K289" s="59">
        <f t="shared" si="179"/>
        <v>9.5338983050847453E-2</v>
      </c>
      <c r="L289" s="72">
        <v>878.88</v>
      </c>
      <c r="M289" s="56">
        <v>64200</v>
      </c>
      <c r="N289" s="56">
        <v>40</v>
      </c>
      <c r="O289" s="73">
        <v>2002.95</v>
      </c>
      <c r="P289" s="61">
        <f t="shared" si="180"/>
        <v>0.43879278064854338</v>
      </c>
      <c r="Q289" s="62">
        <f t="shared" si="181"/>
        <v>2.2789800655379575</v>
      </c>
      <c r="R289" s="61">
        <f t="shared" si="182"/>
        <v>0.12740622621679412</v>
      </c>
      <c r="S289" s="59">
        <f t="shared" si="183"/>
        <v>0.29035624977349328</v>
      </c>
      <c r="T289" s="74">
        <f t="shared" si="199"/>
        <v>4895.3</v>
      </c>
      <c r="U289" s="64">
        <f t="shared" si="184"/>
        <v>21.972000000000001</v>
      </c>
      <c r="V289" s="65"/>
      <c r="W289" s="65"/>
      <c r="X289" s="65"/>
      <c r="Y289" s="65"/>
      <c r="Z289" s="66"/>
    </row>
    <row r="290" spans="1:26" ht="14" hidden="1" outlineLevel="1" x14ac:dyDescent="0.2">
      <c r="A290" s="67">
        <f t="shared" si="195"/>
        <v>0</v>
      </c>
      <c r="B290" s="68"/>
      <c r="C290" s="54" t="s">
        <v>35</v>
      </c>
      <c r="D290" s="75">
        <v>10926.2</v>
      </c>
      <c r="E290" s="56">
        <v>153</v>
      </c>
      <c r="F290" s="56">
        <v>139</v>
      </c>
      <c r="G290" s="57">
        <f t="shared" si="176"/>
        <v>1.1007194244604317</v>
      </c>
      <c r="H290" s="58">
        <f t="shared" si="177"/>
        <v>71.413071895424835</v>
      </c>
      <c r="I290" s="58">
        <f t="shared" si="178"/>
        <v>64.878542440941516</v>
      </c>
      <c r="J290" s="89">
        <v>873</v>
      </c>
      <c r="K290" s="59">
        <f t="shared" si="179"/>
        <v>0.17525773195876287</v>
      </c>
      <c r="L290" s="75">
        <v>945.93</v>
      </c>
      <c r="M290" s="56">
        <v>195287</v>
      </c>
      <c r="N290" s="56">
        <v>44</v>
      </c>
      <c r="O290" s="76">
        <v>3394.37</v>
      </c>
      <c r="P290" s="61">
        <f t="shared" si="180"/>
        <v>0.27867616081923891</v>
      </c>
      <c r="Q290" s="62">
        <f t="shared" si="181"/>
        <v>3.5883944900785472</v>
      </c>
      <c r="R290" s="61">
        <f t="shared" si="182"/>
        <v>8.6574472369167682E-2</v>
      </c>
      <c r="S290" s="59">
        <f t="shared" si="183"/>
        <v>0.31066335963097874</v>
      </c>
      <c r="T290" s="77">
        <f t="shared" si="199"/>
        <v>7531.8300000000008</v>
      </c>
      <c r="U290" s="64">
        <f t="shared" si="184"/>
        <v>21.498409090909089</v>
      </c>
      <c r="V290" s="65"/>
      <c r="W290" s="65"/>
      <c r="X290" s="65"/>
      <c r="Y290" s="65"/>
      <c r="Z290" s="66"/>
    </row>
    <row r="291" spans="1:26" ht="14" hidden="1" outlineLevel="1" x14ac:dyDescent="0.2">
      <c r="A291" s="67"/>
      <c r="B291" s="68"/>
      <c r="C291" s="54" t="s">
        <v>36</v>
      </c>
      <c r="D291" s="78">
        <v>31686</v>
      </c>
      <c r="E291" s="56">
        <v>546</v>
      </c>
      <c r="F291" s="56">
        <v>484</v>
      </c>
      <c r="G291" s="57">
        <f t="shared" si="176"/>
        <v>1.1280991735537189</v>
      </c>
      <c r="H291" s="58">
        <f t="shared" si="177"/>
        <v>58.032967032967036</v>
      </c>
      <c r="I291" s="58">
        <f t="shared" si="178"/>
        <v>51.443142937648439</v>
      </c>
      <c r="J291" s="89">
        <v>1613</v>
      </c>
      <c r="K291" s="59">
        <f t="shared" si="179"/>
        <v>0.33849969001859886</v>
      </c>
      <c r="L291" s="78">
        <v>2442.86</v>
      </c>
      <c r="M291" s="56">
        <v>325206</v>
      </c>
      <c r="N291" s="56">
        <v>112</v>
      </c>
      <c r="O291" s="79">
        <v>7160.95</v>
      </c>
      <c r="P291" s="61">
        <f t="shared" si="180"/>
        <v>0.34113630174767318</v>
      </c>
      <c r="Q291" s="62">
        <f t="shared" si="181"/>
        <v>2.9313796124215057</v>
      </c>
      <c r="R291" s="61">
        <f t="shared" si="182"/>
        <v>7.7095878305876414E-2</v>
      </c>
      <c r="S291" s="59">
        <f t="shared" si="183"/>
        <v>0.22599728586757559</v>
      </c>
      <c r="T291" s="80">
        <f t="shared" si="199"/>
        <v>24525.05</v>
      </c>
      <c r="U291" s="64">
        <f t="shared" si="184"/>
        <v>21.811250000000001</v>
      </c>
      <c r="V291" s="65"/>
      <c r="W291" s="65"/>
      <c r="X291" s="65"/>
      <c r="Y291" s="65"/>
      <c r="Z291" s="66"/>
    </row>
    <row r="292" spans="1:26" ht="14" hidden="1" outlineLevel="1" x14ac:dyDescent="0.2">
      <c r="A292" s="81"/>
      <c r="B292" s="82"/>
      <c r="C292" s="83" t="s">
        <v>37</v>
      </c>
      <c r="D292" s="55">
        <v>1890</v>
      </c>
      <c r="E292" s="56">
        <v>51</v>
      </c>
      <c r="F292" s="56">
        <v>40</v>
      </c>
      <c r="G292" s="57">
        <f t="shared" si="176"/>
        <v>1.2749999999999999</v>
      </c>
      <c r="H292" s="58">
        <f t="shared" si="177"/>
        <v>37.058823529411768</v>
      </c>
      <c r="I292" s="58">
        <f t="shared" si="178"/>
        <v>29.065743944636683</v>
      </c>
      <c r="J292" s="56">
        <v>178</v>
      </c>
      <c r="K292" s="59">
        <f t="shared" si="179"/>
        <v>0.28651685393258425</v>
      </c>
      <c r="L292" s="55">
        <v>275.61</v>
      </c>
      <c r="M292" s="56">
        <v>93586</v>
      </c>
      <c r="N292" s="56">
        <v>5</v>
      </c>
      <c r="O292" s="60">
        <v>186</v>
      </c>
      <c r="P292" s="61">
        <f t="shared" si="180"/>
        <v>1.4817741935483872</v>
      </c>
      <c r="Q292" s="62">
        <f t="shared" si="181"/>
        <v>0.67486665941003587</v>
      </c>
      <c r="R292" s="61">
        <f t="shared" si="182"/>
        <v>0.14582539682539683</v>
      </c>
      <c r="S292" s="59">
        <f t="shared" si="183"/>
        <v>9.841269841269841E-2</v>
      </c>
      <c r="T292" s="63">
        <f t="shared" si="199"/>
        <v>1704</v>
      </c>
      <c r="U292" s="64">
        <f t="shared" si="184"/>
        <v>55.122</v>
      </c>
      <c r="V292" s="84"/>
      <c r="W292" s="84"/>
      <c r="X292" s="84"/>
      <c r="Y292" s="85"/>
      <c r="Z292" s="86"/>
    </row>
    <row r="293" spans="1:26" ht="14" hidden="1" outlineLevel="1" x14ac:dyDescent="0.2">
      <c r="A293" s="52" t="str">
        <f t="shared" ref="A293:A298" si="200">IFERROR(IF(B293&gt;0,MONTH(B293)&amp;"-"&amp;YEAR(B293),B293),)</f>
        <v>9-2024</v>
      </c>
      <c r="B293" s="53">
        <v>45542</v>
      </c>
      <c r="C293" s="54" t="s">
        <v>38</v>
      </c>
      <c r="D293" s="87">
        <v>2033.15</v>
      </c>
      <c r="E293" s="56">
        <v>37</v>
      </c>
      <c r="F293" s="56">
        <v>32</v>
      </c>
      <c r="G293" s="57">
        <f t="shared" si="176"/>
        <v>1.15625</v>
      </c>
      <c r="H293" s="58">
        <f t="shared" si="177"/>
        <v>54.95</v>
      </c>
      <c r="I293" s="58">
        <f t="shared" si="178"/>
        <v>47.524324324324326</v>
      </c>
      <c r="J293" s="56">
        <v>183</v>
      </c>
      <c r="K293" s="59">
        <f t="shared" si="179"/>
        <v>0.20218579234972678</v>
      </c>
      <c r="L293" s="87">
        <v>233.6</v>
      </c>
      <c r="M293" s="56">
        <v>53378</v>
      </c>
      <c r="N293" s="56">
        <v>12</v>
      </c>
      <c r="O293" s="88">
        <v>769.3</v>
      </c>
      <c r="P293" s="61">
        <f t="shared" si="180"/>
        <v>0.30365267125958667</v>
      </c>
      <c r="Q293" s="62">
        <f t="shared" si="181"/>
        <v>3.2932363013698631</v>
      </c>
      <c r="R293" s="61">
        <f t="shared" si="182"/>
        <v>0.1148956053414652</v>
      </c>
      <c r="S293" s="59">
        <f t="shared" si="183"/>
        <v>0.37837837837837834</v>
      </c>
      <c r="T293" s="63">
        <f t="shared" si="199"/>
        <v>1263.8500000000001</v>
      </c>
      <c r="U293" s="64">
        <f t="shared" si="184"/>
        <v>19.466666666666665</v>
      </c>
      <c r="V293" s="65"/>
      <c r="W293" s="65"/>
      <c r="X293" s="65"/>
      <c r="Y293" s="65"/>
      <c r="Z293" s="66"/>
    </row>
    <row r="294" spans="1:26" ht="14" collapsed="1" x14ac:dyDescent="0.2">
      <c r="A294" s="81">
        <f t="shared" si="200"/>
        <v>0</v>
      </c>
      <c r="B294" s="95" t="s">
        <v>168</v>
      </c>
      <c r="C294" s="134"/>
      <c r="D294" s="135">
        <f t="shared" ref="D294:F294" si="201">SUM(D287:D293)</f>
        <v>68731.399999999994</v>
      </c>
      <c r="E294" s="136">
        <f t="shared" si="201"/>
        <v>1153</v>
      </c>
      <c r="F294" s="136">
        <f t="shared" si="201"/>
        <v>1043</v>
      </c>
      <c r="G294" s="137">
        <f t="shared" si="176"/>
        <v>1.1054650047938639</v>
      </c>
      <c r="H294" s="138">
        <f t="shared" si="177"/>
        <v>59.610928013876837</v>
      </c>
      <c r="I294" s="138">
        <f t="shared" si="178"/>
        <v>53.923849018624061</v>
      </c>
      <c r="J294" s="136">
        <f>SUM(J287:J293)</f>
        <v>6622</v>
      </c>
      <c r="K294" s="139">
        <f t="shared" si="179"/>
        <v>0.17411658109332528</v>
      </c>
      <c r="L294" s="135">
        <f t="shared" ref="L294:O294" si="202">SUM(L287:L293)</f>
        <v>6635.84</v>
      </c>
      <c r="M294" s="136">
        <f t="shared" si="202"/>
        <v>898817</v>
      </c>
      <c r="N294" s="136">
        <f t="shared" si="202"/>
        <v>272</v>
      </c>
      <c r="O294" s="135">
        <f t="shared" si="202"/>
        <v>17600.37</v>
      </c>
      <c r="P294" s="258">
        <f t="shared" si="180"/>
        <v>0.37702843747034864</v>
      </c>
      <c r="Q294" s="306">
        <f t="shared" si="181"/>
        <v>2.6523198268794905</v>
      </c>
      <c r="R294" s="258">
        <f t="shared" si="182"/>
        <v>9.6547429559124376E-2</v>
      </c>
      <c r="S294" s="139">
        <f t="shared" si="183"/>
        <v>0.25607466165391657</v>
      </c>
      <c r="T294" s="261">
        <f>SUM(T287:T293)</f>
        <v>51131.03</v>
      </c>
      <c r="U294" s="307">
        <f t="shared" si="184"/>
        <v>24.396470588235296</v>
      </c>
      <c r="V294" s="145">
        <f t="shared" ref="V294:W294" si="203">IFERROR((D294-#REF!)/D294,)</f>
        <v>0</v>
      </c>
      <c r="W294" s="145">
        <f t="shared" si="203"/>
        <v>0</v>
      </c>
      <c r="X294" s="301">
        <f>IFERROR((D294-monthly_reporting_2021!D49)/D294, )</f>
        <v>1</v>
      </c>
      <c r="Y294" s="302">
        <f>IFERROR((E294-monthly_reporting_2021!E49)/E294, )</f>
        <v>1</v>
      </c>
      <c r="Z294" s="67"/>
    </row>
    <row r="295" spans="1:26" ht="14" hidden="1" outlineLevel="1" x14ac:dyDescent="0.2">
      <c r="A295" s="52" t="str">
        <f t="shared" si="200"/>
        <v>9-2024</v>
      </c>
      <c r="B295" s="53">
        <v>45543</v>
      </c>
      <c r="C295" s="54" t="s">
        <v>32</v>
      </c>
      <c r="D295" s="55">
        <v>629.54999999999995</v>
      </c>
      <c r="E295" s="56">
        <v>9</v>
      </c>
      <c r="F295" s="56">
        <v>9</v>
      </c>
      <c r="G295" s="57">
        <f t="shared" si="176"/>
        <v>1</v>
      </c>
      <c r="H295" s="58">
        <f t="shared" si="177"/>
        <v>69.949999999999989</v>
      </c>
      <c r="I295" s="58">
        <f t="shared" si="178"/>
        <v>69.949999999999989</v>
      </c>
      <c r="J295" s="56">
        <v>37</v>
      </c>
      <c r="K295" s="59">
        <f t="shared" si="179"/>
        <v>0.24324324324324326</v>
      </c>
      <c r="L295" s="55">
        <v>11.54</v>
      </c>
      <c r="M295" s="56">
        <v>1461</v>
      </c>
      <c r="N295" s="56">
        <v>0</v>
      </c>
      <c r="O295" s="60">
        <v>0</v>
      </c>
      <c r="P295" s="61" t="e">
        <f t="shared" si="180"/>
        <v>#DIV/0!</v>
      </c>
      <c r="Q295" s="62">
        <f t="shared" si="181"/>
        <v>0</v>
      </c>
      <c r="R295" s="61">
        <f t="shared" si="182"/>
        <v>1.8330553570010323E-2</v>
      </c>
      <c r="S295" s="59">
        <f t="shared" si="183"/>
        <v>0</v>
      </c>
      <c r="T295" s="63">
        <f t="shared" ref="T295:T301" si="204">D295-O295</f>
        <v>629.54999999999995</v>
      </c>
      <c r="U295" s="64" t="e">
        <f t="shared" si="184"/>
        <v>#DIV/0!</v>
      </c>
      <c r="V295" s="65"/>
      <c r="W295" s="65"/>
      <c r="X295" s="65"/>
      <c r="Y295" s="65"/>
      <c r="Z295" s="66"/>
    </row>
    <row r="296" spans="1:26" ht="14" hidden="1" outlineLevel="1" x14ac:dyDescent="0.2">
      <c r="A296" s="67">
        <f t="shared" si="200"/>
        <v>0</v>
      </c>
      <c r="B296" s="68"/>
      <c r="C296" s="54" t="s">
        <v>33</v>
      </c>
      <c r="D296" s="69">
        <v>15987.55</v>
      </c>
      <c r="E296" s="56">
        <v>229</v>
      </c>
      <c r="F296" s="56">
        <v>212</v>
      </c>
      <c r="G296" s="57">
        <f t="shared" si="176"/>
        <v>1.0801886792452831</v>
      </c>
      <c r="H296" s="58">
        <f t="shared" si="177"/>
        <v>69.814628820960692</v>
      </c>
      <c r="I296" s="58">
        <f t="shared" si="178"/>
        <v>64.631883449972335</v>
      </c>
      <c r="J296" s="89">
        <v>1941</v>
      </c>
      <c r="K296" s="59">
        <f t="shared" si="179"/>
        <v>0.11798042246264812</v>
      </c>
      <c r="L296" s="69">
        <v>1444.19</v>
      </c>
      <c r="M296" s="56">
        <v>166928</v>
      </c>
      <c r="N296" s="56">
        <v>60</v>
      </c>
      <c r="O296" s="70">
        <v>4406.7</v>
      </c>
      <c r="P296" s="61">
        <f t="shared" si="180"/>
        <v>0.3277259627385572</v>
      </c>
      <c r="Q296" s="62">
        <f t="shared" si="181"/>
        <v>3.0513298111744298</v>
      </c>
      <c r="R296" s="61">
        <f t="shared" si="182"/>
        <v>9.0332164715669391E-2</v>
      </c>
      <c r="S296" s="59">
        <f t="shared" si="183"/>
        <v>0.27563322710484095</v>
      </c>
      <c r="T296" s="71">
        <f t="shared" si="204"/>
        <v>11580.849999999999</v>
      </c>
      <c r="U296" s="64">
        <f t="shared" si="184"/>
        <v>24.069833333333335</v>
      </c>
      <c r="V296" s="65"/>
      <c r="W296" s="65"/>
      <c r="X296" s="65"/>
      <c r="Y296" s="65"/>
      <c r="Z296" s="66"/>
    </row>
    <row r="297" spans="1:26" ht="14" hidden="1" outlineLevel="1" x14ac:dyDescent="0.2">
      <c r="A297" s="67">
        <f t="shared" si="200"/>
        <v>0</v>
      </c>
      <c r="B297" s="68"/>
      <c r="C297" s="54" t="s">
        <v>34</v>
      </c>
      <c r="D297" s="72">
        <v>6713.35</v>
      </c>
      <c r="E297" s="56">
        <v>133</v>
      </c>
      <c r="F297" s="56">
        <v>121</v>
      </c>
      <c r="G297" s="57">
        <f t="shared" si="176"/>
        <v>1.0991735537190082</v>
      </c>
      <c r="H297" s="58">
        <f t="shared" si="177"/>
        <v>50.476315789473688</v>
      </c>
      <c r="I297" s="58">
        <f t="shared" si="178"/>
        <v>45.922061733280579</v>
      </c>
      <c r="J297" s="89">
        <v>1183</v>
      </c>
      <c r="K297" s="59">
        <f t="shared" si="179"/>
        <v>0.11242603550295859</v>
      </c>
      <c r="L297" s="72">
        <v>761.82</v>
      </c>
      <c r="M297" s="56">
        <v>71573</v>
      </c>
      <c r="N297" s="56">
        <v>43</v>
      </c>
      <c r="O297" s="73">
        <v>2207.6</v>
      </c>
      <c r="P297" s="61">
        <f t="shared" si="180"/>
        <v>0.34508969016126112</v>
      </c>
      <c r="Q297" s="62">
        <f t="shared" si="181"/>
        <v>2.8977973799585199</v>
      </c>
      <c r="R297" s="61">
        <f t="shared" si="182"/>
        <v>0.11347836772997089</v>
      </c>
      <c r="S297" s="59">
        <f t="shared" si="183"/>
        <v>0.32883731668987909</v>
      </c>
      <c r="T297" s="74">
        <f t="shared" si="204"/>
        <v>4505.75</v>
      </c>
      <c r="U297" s="64">
        <f t="shared" si="184"/>
        <v>17.716744186046512</v>
      </c>
      <c r="V297" s="65"/>
      <c r="W297" s="65"/>
      <c r="X297" s="65"/>
      <c r="Y297" s="65"/>
      <c r="Z297" s="66"/>
    </row>
    <row r="298" spans="1:26" ht="14" hidden="1" outlineLevel="1" x14ac:dyDescent="0.2">
      <c r="A298" s="67">
        <f t="shared" si="200"/>
        <v>0</v>
      </c>
      <c r="B298" s="68"/>
      <c r="C298" s="54" t="s">
        <v>35</v>
      </c>
      <c r="D298" s="75">
        <v>11725.64</v>
      </c>
      <c r="E298" s="56">
        <v>159</v>
      </c>
      <c r="F298" s="56">
        <v>151</v>
      </c>
      <c r="G298" s="57">
        <f t="shared" si="176"/>
        <v>1.0529801324503312</v>
      </c>
      <c r="H298" s="58">
        <f t="shared" si="177"/>
        <v>73.74616352201258</v>
      </c>
      <c r="I298" s="58">
        <f t="shared" si="178"/>
        <v>70.03566472845219</v>
      </c>
      <c r="J298" s="89">
        <v>837</v>
      </c>
      <c r="K298" s="59">
        <f t="shared" si="179"/>
        <v>0.18996415770609318</v>
      </c>
      <c r="L298" s="75">
        <v>1037.55</v>
      </c>
      <c r="M298" s="56">
        <v>217404</v>
      </c>
      <c r="N298" s="56">
        <v>42</v>
      </c>
      <c r="O298" s="76">
        <v>3297.39</v>
      </c>
      <c r="P298" s="61">
        <f t="shared" si="180"/>
        <v>0.31465795674760949</v>
      </c>
      <c r="Q298" s="62">
        <f t="shared" si="181"/>
        <v>3.1780540696833888</v>
      </c>
      <c r="R298" s="61">
        <f t="shared" si="182"/>
        <v>8.8485575201012481E-2</v>
      </c>
      <c r="S298" s="59">
        <f t="shared" si="183"/>
        <v>0.28121194237585329</v>
      </c>
      <c r="T298" s="77">
        <f t="shared" si="204"/>
        <v>8428.25</v>
      </c>
      <c r="U298" s="64">
        <f t="shared" si="184"/>
        <v>24.703571428571429</v>
      </c>
      <c r="V298" s="65"/>
      <c r="W298" s="65"/>
      <c r="X298" s="65"/>
      <c r="Y298" s="65"/>
      <c r="Z298" s="66"/>
    </row>
    <row r="299" spans="1:26" ht="14" hidden="1" outlineLevel="1" x14ac:dyDescent="0.2">
      <c r="A299" s="67"/>
      <c r="B299" s="68"/>
      <c r="C299" s="54" t="s">
        <v>36</v>
      </c>
      <c r="D299" s="78">
        <v>32370</v>
      </c>
      <c r="E299" s="56">
        <v>558</v>
      </c>
      <c r="F299" s="56">
        <v>490</v>
      </c>
      <c r="G299" s="57">
        <f t="shared" si="176"/>
        <v>1.1387755102040817</v>
      </c>
      <c r="H299" s="58">
        <f t="shared" si="177"/>
        <v>58.01075268817204</v>
      </c>
      <c r="I299" s="58">
        <f t="shared" si="178"/>
        <v>50.941341966315946</v>
      </c>
      <c r="J299" s="89">
        <v>1661</v>
      </c>
      <c r="K299" s="59">
        <f t="shared" si="179"/>
        <v>0.33594220349187237</v>
      </c>
      <c r="L299" s="78">
        <v>2563.21</v>
      </c>
      <c r="M299" s="56">
        <v>307879</v>
      </c>
      <c r="N299" s="56">
        <v>113</v>
      </c>
      <c r="O299" s="79">
        <v>7388</v>
      </c>
      <c r="P299" s="61">
        <f t="shared" si="180"/>
        <v>0.34694233892799137</v>
      </c>
      <c r="Q299" s="62">
        <f t="shared" si="181"/>
        <v>2.8823233367535237</v>
      </c>
      <c r="R299" s="61">
        <f t="shared" si="182"/>
        <v>7.91847389558233E-2</v>
      </c>
      <c r="S299" s="59">
        <f t="shared" si="183"/>
        <v>0.22823602100710536</v>
      </c>
      <c r="T299" s="80">
        <f t="shared" si="204"/>
        <v>24982</v>
      </c>
      <c r="U299" s="64">
        <f t="shared" si="184"/>
        <v>22.683274336283187</v>
      </c>
      <c r="V299" s="65"/>
      <c r="W299" s="65"/>
      <c r="X299" s="65"/>
      <c r="Y299" s="65"/>
      <c r="Z299" s="66"/>
    </row>
    <row r="300" spans="1:26" ht="14" hidden="1" outlineLevel="1" x14ac:dyDescent="0.2">
      <c r="A300" s="81"/>
      <c r="B300" s="82"/>
      <c r="C300" s="83" t="s">
        <v>37</v>
      </c>
      <c r="D300" s="55">
        <v>1806</v>
      </c>
      <c r="E300" s="56">
        <v>49</v>
      </c>
      <c r="F300" s="56">
        <v>41</v>
      </c>
      <c r="G300" s="57">
        <f t="shared" si="176"/>
        <v>1.1951219512195121</v>
      </c>
      <c r="H300" s="58">
        <f t="shared" si="177"/>
        <v>36.857142857142854</v>
      </c>
      <c r="I300" s="58">
        <f t="shared" si="178"/>
        <v>30.839650145772595</v>
      </c>
      <c r="J300" s="56">
        <v>149</v>
      </c>
      <c r="K300" s="59">
        <f t="shared" si="179"/>
        <v>0.32885906040268459</v>
      </c>
      <c r="L300" s="55">
        <v>168.45</v>
      </c>
      <c r="M300" s="56">
        <v>72608</v>
      </c>
      <c r="N300" s="56">
        <v>2</v>
      </c>
      <c r="O300" s="60">
        <v>75</v>
      </c>
      <c r="P300" s="61">
        <f t="shared" si="180"/>
        <v>2.246</v>
      </c>
      <c r="Q300" s="62">
        <f t="shared" si="181"/>
        <v>0.44523597506678542</v>
      </c>
      <c r="R300" s="61">
        <f t="shared" si="182"/>
        <v>9.3272425249169427E-2</v>
      </c>
      <c r="S300" s="59">
        <f t="shared" si="183"/>
        <v>4.1528239202657809E-2</v>
      </c>
      <c r="T300" s="63">
        <f t="shared" si="204"/>
        <v>1731</v>
      </c>
      <c r="U300" s="64">
        <f t="shared" si="184"/>
        <v>84.224999999999994</v>
      </c>
      <c r="V300" s="84"/>
      <c r="W300" s="84"/>
      <c r="X300" s="84"/>
      <c r="Y300" s="85"/>
      <c r="Z300" s="86"/>
    </row>
    <row r="301" spans="1:26" ht="14" hidden="1" outlineLevel="1" x14ac:dyDescent="0.2">
      <c r="A301" s="52" t="str">
        <f t="shared" ref="A301:A306" si="205">IFERROR(IF(B301&gt;0,MONTH(B301)&amp;"-"&amp;YEAR(B301),B301),)</f>
        <v>9-2024</v>
      </c>
      <c r="B301" s="53">
        <v>45549</v>
      </c>
      <c r="C301" s="54" t="s">
        <v>38</v>
      </c>
      <c r="D301" s="87">
        <v>1263.8499999999999</v>
      </c>
      <c r="E301" s="56">
        <v>23</v>
      </c>
      <c r="F301" s="56">
        <v>19</v>
      </c>
      <c r="G301" s="57">
        <f t="shared" si="176"/>
        <v>1.2105263157894737</v>
      </c>
      <c r="H301" s="58">
        <f t="shared" si="177"/>
        <v>54.949999999999996</v>
      </c>
      <c r="I301" s="58">
        <f t="shared" si="178"/>
        <v>45.393478260869564</v>
      </c>
      <c r="J301" s="56">
        <v>173</v>
      </c>
      <c r="K301" s="59">
        <f t="shared" si="179"/>
        <v>0.13294797687861271</v>
      </c>
      <c r="L301" s="87">
        <v>215.54</v>
      </c>
      <c r="M301" s="56">
        <v>50088</v>
      </c>
      <c r="N301" s="56">
        <v>1</v>
      </c>
      <c r="O301" s="88">
        <v>54.95</v>
      </c>
      <c r="P301" s="61">
        <f t="shared" si="180"/>
        <v>3.9224749772520471</v>
      </c>
      <c r="Q301" s="62">
        <f t="shared" si="181"/>
        <v>0.25494107822213974</v>
      </c>
      <c r="R301" s="61">
        <f t="shared" si="182"/>
        <v>0.17054239031530641</v>
      </c>
      <c r="S301" s="59">
        <f t="shared" si="183"/>
        <v>4.3478260869565223E-2</v>
      </c>
      <c r="T301" s="63">
        <f t="shared" si="204"/>
        <v>1208.8999999999999</v>
      </c>
      <c r="U301" s="64">
        <f t="shared" si="184"/>
        <v>215.54</v>
      </c>
      <c r="V301" s="65"/>
      <c r="W301" s="65"/>
      <c r="X301" s="65"/>
      <c r="Y301" s="65"/>
      <c r="Z301" s="66"/>
    </row>
    <row r="302" spans="1:26" ht="14" collapsed="1" x14ac:dyDescent="0.2">
      <c r="A302" s="81">
        <f t="shared" si="205"/>
        <v>0</v>
      </c>
      <c r="B302" s="95" t="s">
        <v>169</v>
      </c>
      <c r="C302" s="134"/>
      <c r="D302" s="135">
        <f t="shared" ref="D302:F302" si="206">SUM(D295:D301)</f>
        <v>70495.94</v>
      </c>
      <c r="E302" s="136">
        <f t="shared" si="206"/>
        <v>1160</v>
      </c>
      <c r="F302" s="136">
        <f t="shared" si="206"/>
        <v>1043</v>
      </c>
      <c r="G302" s="137">
        <f t="shared" si="176"/>
        <v>1.1121764141898369</v>
      </c>
      <c r="H302" s="138">
        <f t="shared" si="177"/>
        <v>60.772362068965521</v>
      </c>
      <c r="I302" s="138">
        <f t="shared" si="178"/>
        <v>54.642735894768137</v>
      </c>
      <c r="J302" s="136">
        <f>SUM(J295:J301)</f>
        <v>5981</v>
      </c>
      <c r="K302" s="139">
        <f t="shared" si="179"/>
        <v>0.1939475004179903</v>
      </c>
      <c r="L302" s="135">
        <f t="shared" ref="L302:O302" si="207">SUM(L295:L301)</f>
        <v>6202.3</v>
      </c>
      <c r="M302" s="136">
        <f t="shared" si="207"/>
        <v>887941</v>
      </c>
      <c r="N302" s="136">
        <f t="shared" si="207"/>
        <v>261</v>
      </c>
      <c r="O302" s="135">
        <f t="shared" si="207"/>
        <v>17429.64</v>
      </c>
      <c r="P302" s="258">
        <f t="shared" si="180"/>
        <v>0.35584785457416218</v>
      </c>
      <c r="Q302" s="306">
        <f t="shared" si="181"/>
        <v>2.8101897683117549</v>
      </c>
      <c r="R302" s="258">
        <f t="shared" si="182"/>
        <v>8.7980953229363279E-2</v>
      </c>
      <c r="S302" s="139">
        <f t="shared" si="183"/>
        <v>0.24724317457147177</v>
      </c>
      <c r="T302" s="261">
        <f>SUM(T295:T301)</f>
        <v>53066.299999999996</v>
      </c>
      <c r="U302" s="307">
        <f t="shared" si="184"/>
        <v>23.763601532567051</v>
      </c>
      <c r="V302" s="145">
        <f t="shared" ref="V302:W302" si="208">IFERROR((D302-#REF!)/D302,)</f>
        <v>0</v>
      </c>
      <c r="W302" s="145">
        <f t="shared" si="208"/>
        <v>0</v>
      </c>
      <c r="X302" s="301">
        <f>IFERROR((D302-monthly_reporting_2021!D49)/D302, )</f>
        <v>1</v>
      </c>
      <c r="Y302" s="302">
        <f>IFERROR((E302-monthly_reporting_2021!E49)/E302, )</f>
        <v>1</v>
      </c>
      <c r="Z302" s="67"/>
    </row>
    <row r="303" spans="1:26" ht="14" hidden="1" outlineLevel="1" x14ac:dyDescent="0.2">
      <c r="A303" s="52" t="str">
        <f t="shared" si="205"/>
        <v>9-2024</v>
      </c>
      <c r="B303" s="53">
        <v>45550</v>
      </c>
      <c r="C303" s="54" t="s">
        <v>32</v>
      </c>
      <c r="D303" s="55">
        <v>629.54999999999995</v>
      </c>
      <c r="E303" s="56">
        <v>9</v>
      </c>
      <c r="F303" s="56">
        <v>6</v>
      </c>
      <c r="G303" s="57">
        <f t="shared" si="176"/>
        <v>1.5</v>
      </c>
      <c r="H303" s="58">
        <f t="shared" si="177"/>
        <v>69.949999999999989</v>
      </c>
      <c r="I303" s="58">
        <f t="shared" si="178"/>
        <v>46.633333333333326</v>
      </c>
      <c r="J303" s="56">
        <v>43</v>
      </c>
      <c r="K303" s="59">
        <f t="shared" si="179"/>
        <v>0.20930232558139536</v>
      </c>
      <c r="L303" s="55">
        <v>14.07</v>
      </c>
      <c r="M303" s="56">
        <v>2238</v>
      </c>
      <c r="N303" s="56">
        <v>0</v>
      </c>
      <c r="O303" s="60">
        <v>0</v>
      </c>
      <c r="P303" s="61" t="e">
        <f t="shared" si="180"/>
        <v>#DIV/0!</v>
      </c>
      <c r="Q303" s="62">
        <f t="shared" si="181"/>
        <v>0</v>
      </c>
      <c r="R303" s="61">
        <f t="shared" si="182"/>
        <v>2.2349297116988326E-2</v>
      </c>
      <c r="S303" s="59">
        <f t="shared" si="183"/>
        <v>0</v>
      </c>
      <c r="T303" s="63">
        <f t="shared" ref="T303:T309" si="209">D303-O303</f>
        <v>629.54999999999995</v>
      </c>
      <c r="U303" s="64" t="e">
        <f t="shared" si="184"/>
        <v>#DIV/0!</v>
      </c>
      <c r="V303" s="65"/>
      <c r="W303" s="65"/>
      <c r="X303" s="65"/>
      <c r="Y303" s="65"/>
      <c r="Z303" s="66"/>
    </row>
    <row r="304" spans="1:26" ht="14" hidden="1" outlineLevel="1" x14ac:dyDescent="0.2">
      <c r="A304" s="67">
        <f t="shared" si="205"/>
        <v>0</v>
      </c>
      <c r="B304" s="68"/>
      <c r="C304" s="54" t="s">
        <v>33</v>
      </c>
      <c r="D304" s="69">
        <v>15657.8</v>
      </c>
      <c r="E304" s="56">
        <v>233</v>
      </c>
      <c r="F304" s="56">
        <v>218</v>
      </c>
      <c r="G304" s="57">
        <f t="shared" si="176"/>
        <v>1.0688073394495412</v>
      </c>
      <c r="H304" s="58">
        <f t="shared" si="177"/>
        <v>67.200858369098711</v>
      </c>
      <c r="I304" s="58">
        <f t="shared" si="178"/>
        <v>62.874622851774767</v>
      </c>
      <c r="J304" s="89">
        <v>1729</v>
      </c>
      <c r="K304" s="59">
        <f t="shared" si="179"/>
        <v>0.13475997686524002</v>
      </c>
      <c r="L304" s="69">
        <v>1519.97</v>
      </c>
      <c r="M304" s="56">
        <v>157755</v>
      </c>
      <c r="N304" s="56">
        <v>57</v>
      </c>
      <c r="O304" s="70">
        <v>4125.72</v>
      </c>
      <c r="P304" s="61">
        <f t="shared" si="180"/>
        <v>0.36841327089574666</v>
      </c>
      <c r="Q304" s="62">
        <f t="shared" si="181"/>
        <v>2.7143430462443341</v>
      </c>
      <c r="R304" s="61">
        <f t="shared" si="182"/>
        <v>9.7074301626026649E-2</v>
      </c>
      <c r="S304" s="59">
        <f t="shared" si="183"/>
        <v>0.26349295558763047</v>
      </c>
      <c r="T304" s="71">
        <f t="shared" si="209"/>
        <v>11532.079999999998</v>
      </c>
      <c r="U304" s="64">
        <f t="shared" si="184"/>
        <v>26.666140350877193</v>
      </c>
      <c r="V304" s="65"/>
      <c r="W304" s="65"/>
      <c r="X304" s="65"/>
      <c r="Y304" s="65"/>
      <c r="Z304" s="66"/>
    </row>
    <row r="305" spans="1:26" ht="14" hidden="1" outlineLevel="1" x14ac:dyDescent="0.2">
      <c r="A305" s="67">
        <f t="shared" si="205"/>
        <v>0</v>
      </c>
      <c r="B305" s="68"/>
      <c r="C305" s="54" t="s">
        <v>34</v>
      </c>
      <c r="D305" s="72">
        <v>8362.5499999999993</v>
      </c>
      <c r="E305" s="56">
        <v>149</v>
      </c>
      <c r="F305" s="56">
        <v>138</v>
      </c>
      <c r="G305" s="57">
        <f t="shared" si="176"/>
        <v>1.0797101449275361</v>
      </c>
      <c r="H305" s="58">
        <f t="shared" si="177"/>
        <v>56.124496644295299</v>
      </c>
      <c r="I305" s="58">
        <f t="shared" si="178"/>
        <v>51.981077428944644</v>
      </c>
      <c r="J305" s="89">
        <v>1112</v>
      </c>
      <c r="K305" s="59">
        <f t="shared" si="179"/>
        <v>0.13399280575539568</v>
      </c>
      <c r="L305" s="72">
        <v>766.85</v>
      </c>
      <c r="M305" s="56">
        <v>63120</v>
      </c>
      <c r="N305" s="56">
        <v>38</v>
      </c>
      <c r="O305" s="73">
        <v>2033</v>
      </c>
      <c r="P305" s="61">
        <f t="shared" si="180"/>
        <v>0.37720118052139695</v>
      </c>
      <c r="Q305" s="62">
        <f t="shared" si="181"/>
        <v>2.651105170502706</v>
      </c>
      <c r="R305" s="61">
        <f t="shared" si="182"/>
        <v>9.1700498053823312E-2</v>
      </c>
      <c r="S305" s="59">
        <f t="shared" si="183"/>
        <v>0.24310766452816426</v>
      </c>
      <c r="T305" s="74">
        <f t="shared" si="209"/>
        <v>6329.5499999999993</v>
      </c>
      <c r="U305" s="64">
        <f t="shared" si="184"/>
        <v>20.180263157894739</v>
      </c>
      <c r="V305" s="65"/>
      <c r="W305" s="65"/>
      <c r="X305" s="65"/>
      <c r="Y305" s="65"/>
      <c r="Z305" s="66"/>
    </row>
    <row r="306" spans="1:26" ht="14" hidden="1" outlineLevel="1" x14ac:dyDescent="0.2">
      <c r="A306" s="67">
        <f t="shared" si="205"/>
        <v>0</v>
      </c>
      <c r="B306" s="68"/>
      <c r="C306" s="54" t="s">
        <v>35</v>
      </c>
      <c r="D306" s="75">
        <v>10684.58</v>
      </c>
      <c r="E306" s="56">
        <v>143</v>
      </c>
      <c r="F306" s="56">
        <v>137</v>
      </c>
      <c r="G306" s="57">
        <f t="shared" si="176"/>
        <v>1.0437956204379562</v>
      </c>
      <c r="H306" s="58">
        <f t="shared" si="177"/>
        <v>74.717342657342655</v>
      </c>
      <c r="I306" s="58">
        <f t="shared" si="178"/>
        <v>71.582349259132471</v>
      </c>
      <c r="J306" s="89">
        <v>736</v>
      </c>
      <c r="K306" s="59">
        <f t="shared" si="179"/>
        <v>0.19429347826086957</v>
      </c>
      <c r="L306" s="75">
        <v>894.02</v>
      </c>
      <c r="M306" s="56">
        <v>190413</v>
      </c>
      <c r="N306" s="56">
        <v>27</v>
      </c>
      <c r="O306" s="76">
        <v>2076.37</v>
      </c>
      <c r="P306" s="61">
        <f t="shared" si="180"/>
        <v>0.43056873293295511</v>
      </c>
      <c r="Q306" s="62">
        <f t="shared" si="181"/>
        <v>2.3225095635444397</v>
      </c>
      <c r="R306" s="61">
        <f t="shared" si="182"/>
        <v>8.3673855219390927E-2</v>
      </c>
      <c r="S306" s="59">
        <f t="shared" si="183"/>
        <v>0.19433332896566827</v>
      </c>
      <c r="T306" s="77">
        <f t="shared" si="209"/>
        <v>8608.2099999999991</v>
      </c>
      <c r="U306" s="64">
        <f t="shared" si="184"/>
        <v>33.111851851851853</v>
      </c>
      <c r="V306" s="65"/>
      <c r="W306" s="65"/>
      <c r="X306" s="65"/>
      <c r="Y306" s="65"/>
      <c r="Z306" s="66"/>
    </row>
    <row r="307" spans="1:26" ht="14" hidden="1" outlineLevel="1" x14ac:dyDescent="0.2">
      <c r="A307" s="67"/>
      <c r="B307" s="68"/>
      <c r="C307" s="54" t="s">
        <v>36</v>
      </c>
      <c r="D307" s="78">
        <v>34298</v>
      </c>
      <c r="E307" s="56">
        <v>590</v>
      </c>
      <c r="F307" s="56">
        <v>527</v>
      </c>
      <c r="G307" s="57">
        <f t="shared" si="176"/>
        <v>1.1195445920303606</v>
      </c>
      <c r="H307" s="58">
        <f t="shared" si="177"/>
        <v>58.132203389830508</v>
      </c>
      <c r="I307" s="58">
        <f t="shared" si="178"/>
        <v>51.924866417696059</v>
      </c>
      <c r="J307" s="89">
        <v>1527</v>
      </c>
      <c r="K307" s="59">
        <f t="shared" si="179"/>
        <v>0.38637851997380485</v>
      </c>
      <c r="L307" s="78">
        <v>2509.41</v>
      </c>
      <c r="M307" s="56">
        <v>299444</v>
      </c>
      <c r="N307" s="56">
        <v>121</v>
      </c>
      <c r="O307" s="79">
        <v>7832.95</v>
      </c>
      <c r="P307" s="61">
        <f t="shared" si="180"/>
        <v>0.32036589024569284</v>
      </c>
      <c r="Q307" s="62">
        <f t="shared" si="181"/>
        <v>3.1214309339645574</v>
      </c>
      <c r="R307" s="61">
        <f t="shared" si="182"/>
        <v>7.3164907574785693E-2</v>
      </c>
      <c r="S307" s="59">
        <f t="shared" si="183"/>
        <v>0.22837920578459384</v>
      </c>
      <c r="T307" s="80">
        <f t="shared" si="209"/>
        <v>26465.05</v>
      </c>
      <c r="U307" s="64">
        <f t="shared" si="184"/>
        <v>20.73892561983471</v>
      </c>
      <c r="V307" s="65"/>
      <c r="W307" s="65"/>
      <c r="X307" s="65"/>
      <c r="Y307" s="65"/>
      <c r="Z307" s="66"/>
    </row>
    <row r="308" spans="1:26" ht="14" hidden="1" outlineLevel="1" x14ac:dyDescent="0.2">
      <c r="A308" s="81"/>
      <c r="B308" s="82"/>
      <c r="C308" s="83" t="s">
        <v>37</v>
      </c>
      <c r="D308" s="55">
        <v>2262</v>
      </c>
      <c r="E308" s="56">
        <v>60</v>
      </c>
      <c r="F308" s="56">
        <v>53</v>
      </c>
      <c r="G308" s="57">
        <f t="shared" si="176"/>
        <v>1.1320754716981132</v>
      </c>
      <c r="H308" s="58">
        <f t="shared" si="177"/>
        <v>37.700000000000003</v>
      </c>
      <c r="I308" s="58">
        <f t="shared" si="178"/>
        <v>33.301666666666669</v>
      </c>
      <c r="J308" s="56">
        <v>156</v>
      </c>
      <c r="K308" s="59">
        <f t="shared" si="179"/>
        <v>0.38461538461538464</v>
      </c>
      <c r="L308" s="55">
        <v>160.69999999999999</v>
      </c>
      <c r="M308" s="56">
        <v>64228</v>
      </c>
      <c r="N308" s="56">
        <v>4</v>
      </c>
      <c r="O308" s="60">
        <v>228</v>
      </c>
      <c r="P308" s="61">
        <f t="shared" si="180"/>
        <v>0.70482456140350869</v>
      </c>
      <c r="Q308" s="62">
        <f t="shared" si="181"/>
        <v>1.418792781580585</v>
      </c>
      <c r="R308" s="61">
        <f t="shared" si="182"/>
        <v>7.1043324491600349E-2</v>
      </c>
      <c r="S308" s="59">
        <f t="shared" si="183"/>
        <v>0.10079575596816977</v>
      </c>
      <c r="T308" s="63">
        <f t="shared" si="209"/>
        <v>2034</v>
      </c>
      <c r="U308" s="64">
        <f t="shared" si="184"/>
        <v>40.174999999999997</v>
      </c>
      <c r="V308" s="84"/>
      <c r="W308" s="84"/>
      <c r="X308" s="84"/>
      <c r="Y308" s="85"/>
      <c r="Z308" s="86"/>
    </row>
    <row r="309" spans="1:26" ht="14" hidden="1" outlineLevel="1" x14ac:dyDescent="0.2">
      <c r="A309" s="52" t="str">
        <f t="shared" ref="A309:A314" si="210">IFERROR(IF(B309&gt;0,MONTH(B309)&amp;"-"&amp;YEAR(B309),B309),)</f>
        <v>9-2024</v>
      </c>
      <c r="B309" s="53">
        <v>45556</v>
      </c>
      <c r="C309" s="54" t="s">
        <v>38</v>
      </c>
      <c r="D309" s="87">
        <v>1868.3</v>
      </c>
      <c r="E309" s="56">
        <v>34</v>
      </c>
      <c r="F309" s="56">
        <v>30</v>
      </c>
      <c r="G309" s="57">
        <f t="shared" si="176"/>
        <v>1.1333333333333333</v>
      </c>
      <c r="H309" s="58">
        <f t="shared" si="177"/>
        <v>54.949999999999996</v>
      </c>
      <c r="I309" s="58">
        <f t="shared" si="178"/>
        <v>48.485294117647058</v>
      </c>
      <c r="J309" s="56">
        <v>216</v>
      </c>
      <c r="K309" s="59">
        <f t="shared" si="179"/>
        <v>0.15740740740740741</v>
      </c>
      <c r="L309" s="87">
        <v>282.48</v>
      </c>
      <c r="M309" s="56">
        <v>61735</v>
      </c>
      <c r="N309" s="56">
        <v>8</v>
      </c>
      <c r="O309" s="88">
        <v>494.55</v>
      </c>
      <c r="P309" s="61">
        <f t="shared" si="180"/>
        <v>0.57118592659993939</v>
      </c>
      <c r="Q309" s="62">
        <f t="shared" si="181"/>
        <v>1.7507434154630415</v>
      </c>
      <c r="R309" s="61">
        <f t="shared" si="182"/>
        <v>0.15119627468821925</v>
      </c>
      <c r="S309" s="59">
        <f t="shared" si="183"/>
        <v>0.26470588235294118</v>
      </c>
      <c r="T309" s="63">
        <f t="shared" si="209"/>
        <v>1373.75</v>
      </c>
      <c r="U309" s="64">
        <f t="shared" si="184"/>
        <v>35.31</v>
      </c>
      <c r="V309" s="65"/>
      <c r="W309" s="65"/>
      <c r="X309" s="65"/>
      <c r="Y309" s="65"/>
      <c r="Z309" s="66"/>
    </row>
    <row r="310" spans="1:26" ht="14" collapsed="1" x14ac:dyDescent="0.2">
      <c r="A310" s="81">
        <f t="shared" si="210"/>
        <v>0</v>
      </c>
      <c r="B310" s="95" t="s">
        <v>170</v>
      </c>
      <c r="C310" s="134"/>
      <c r="D310" s="135">
        <f t="shared" ref="D310:F310" si="211">SUM(D303:D309)</f>
        <v>73762.78</v>
      </c>
      <c r="E310" s="136">
        <f t="shared" si="211"/>
        <v>1218</v>
      </c>
      <c r="F310" s="136">
        <f t="shared" si="211"/>
        <v>1109</v>
      </c>
      <c r="G310" s="137">
        <f t="shared" si="176"/>
        <v>1.0982867448151488</v>
      </c>
      <c r="H310" s="138">
        <f t="shared" si="177"/>
        <v>60.560574712643678</v>
      </c>
      <c r="I310" s="138">
        <f t="shared" si="178"/>
        <v>55.140950210444863</v>
      </c>
      <c r="J310" s="136">
        <f>SUM(J303:J309)</f>
        <v>5519</v>
      </c>
      <c r="K310" s="139">
        <f t="shared" si="179"/>
        <v>0.2206921543757927</v>
      </c>
      <c r="L310" s="135">
        <f t="shared" ref="L310:O310" si="212">SUM(L303:L309)</f>
        <v>6147.5</v>
      </c>
      <c r="M310" s="136">
        <f t="shared" si="212"/>
        <v>838933</v>
      </c>
      <c r="N310" s="136">
        <f t="shared" si="212"/>
        <v>255</v>
      </c>
      <c r="O310" s="135">
        <f t="shared" si="212"/>
        <v>16790.59</v>
      </c>
      <c r="P310" s="258">
        <f t="shared" si="180"/>
        <v>0.36612769414296936</v>
      </c>
      <c r="Q310" s="306">
        <f t="shared" si="181"/>
        <v>2.7312875152501017</v>
      </c>
      <c r="R310" s="258">
        <f t="shared" si="182"/>
        <v>8.3341490111950772E-2</v>
      </c>
      <c r="S310" s="139">
        <f t="shared" si="183"/>
        <v>0.22762957144511095</v>
      </c>
      <c r="T310" s="261">
        <f>SUM(T303:T309)</f>
        <v>56972.189999999995</v>
      </c>
      <c r="U310" s="307">
        <f t="shared" si="184"/>
        <v>24.107843137254903</v>
      </c>
      <c r="V310" s="145">
        <f t="shared" ref="V310:W310" si="213">IFERROR((D310-#REF!)/D310,)</f>
        <v>0</v>
      </c>
      <c r="W310" s="145">
        <f t="shared" si="213"/>
        <v>0</v>
      </c>
      <c r="X310" s="301">
        <f>IFERROR((D310-monthly_reporting_2021!D49)/D310, )</f>
        <v>1</v>
      </c>
      <c r="Y310" s="302">
        <f>IFERROR((E310-monthly_reporting_2021!E49)/E310, )</f>
        <v>1</v>
      </c>
      <c r="Z310" s="67"/>
    </row>
    <row r="311" spans="1:26" ht="14" hidden="1" outlineLevel="1" x14ac:dyDescent="0.2">
      <c r="A311" s="52" t="str">
        <f t="shared" si="210"/>
        <v>9-2024</v>
      </c>
      <c r="B311" s="53">
        <v>45557</v>
      </c>
      <c r="C311" s="54" t="s">
        <v>32</v>
      </c>
      <c r="D311" s="55">
        <v>419.7</v>
      </c>
      <c r="E311" s="56">
        <v>6</v>
      </c>
      <c r="F311" s="56">
        <v>6</v>
      </c>
      <c r="G311" s="57">
        <f t="shared" si="176"/>
        <v>1</v>
      </c>
      <c r="H311" s="58">
        <f t="shared" si="177"/>
        <v>69.95</v>
      </c>
      <c r="I311" s="58">
        <f t="shared" si="178"/>
        <v>69.95</v>
      </c>
      <c r="J311" s="56">
        <v>47</v>
      </c>
      <c r="K311" s="59">
        <f t="shared" si="179"/>
        <v>0.1276595744680851</v>
      </c>
      <c r="L311" s="55">
        <v>22.55</v>
      </c>
      <c r="M311" s="56">
        <v>2959</v>
      </c>
      <c r="N311" s="56">
        <v>0</v>
      </c>
      <c r="O311" s="60">
        <v>0</v>
      </c>
      <c r="P311" s="61" t="e">
        <f t="shared" si="180"/>
        <v>#DIV/0!</v>
      </c>
      <c r="Q311" s="62">
        <f t="shared" si="181"/>
        <v>0</v>
      </c>
      <c r="R311" s="61">
        <f t="shared" si="182"/>
        <v>5.3728853943292833E-2</v>
      </c>
      <c r="S311" s="59">
        <f t="shared" si="183"/>
        <v>0</v>
      </c>
      <c r="T311" s="63">
        <f t="shared" ref="T311:T317" si="214">D311-O311</f>
        <v>419.7</v>
      </c>
      <c r="U311" s="64" t="e">
        <f t="shared" si="184"/>
        <v>#DIV/0!</v>
      </c>
      <c r="V311" s="65"/>
      <c r="W311" s="65"/>
      <c r="X311" s="65"/>
      <c r="Y311" s="65"/>
      <c r="Z311" s="66"/>
    </row>
    <row r="312" spans="1:26" ht="14" hidden="1" outlineLevel="1" x14ac:dyDescent="0.2">
      <c r="A312" s="67">
        <f t="shared" si="210"/>
        <v>0</v>
      </c>
      <c r="B312" s="68"/>
      <c r="C312" s="54" t="s">
        <v>33</v>
      </c>
      <c r="D312" s="69">
        <v>15178.15</v>
      </c>
      <c r="E312" s="56">
        <v>224</v>
      </c>
      <c r="F312" s="56">
        <v>213</v>
      </c>
      <c r="G312" s="57">
        <f t="shared" si="176"/>
        <v>1.051643192488263</v>
      </c>
      <c r="H312" s="58">
        <f t="shared" si="177"/>
        <v>67.759598214285717</v>
      </c>
      <c r="I312" s="58">
        <f t="shared" si="178"/>
        <v>64.432117944834175</v>
      </c>
      <c r="J312" s="89">
        <v>2225</v>
      </c>
      <c r="K312" s="59">
        <f t="shared" si="179"/>
        <v>0.10067415730337079</v>
      </c>
      <c r="L312" s="69">
        <v>1656.57</v>
      </c>
      <c r="M312" s="56">
        <v>193454</v>
      </c>
      <c r="N312" s="56">
        <v>48</v>
      </c>
      <c r="O312" s="70">
        <v>3327.5</v>
      </c>
      <c r="P312" s="61">
        <f t="shared" si="180"/>
        <v>0.49784222389181065</v>
      </c>
      <c r="Q312" s="62">
        <f t="shared" si="181"/>
        <v>2.0086685138569456</v>
      </c>
      <c r="R312" s="61">
        <f t="shared" si="182"/>
        <v>0.10914175970062227</v>
      </c>
      <c r="S312" s="59">
        <f t="shared" si="183"/>
        <v>0.21922961625758081</v>
      </c>
      <c r="T312" s="71">
        <f t="shared" si="214"/>
        <v>11850.65</v>
      </c>
      <c r="U312" s="64">
        <f t="shared" si="184"/>
        <v>34.511874999999996</v>
      </c>
      <c r="V312" s="65"/>
      <c r="W312" s="65"/>
      <c r="X312" s="65"/>
      <c r="Y312" s="65"/>
      <c r="Z312" s="66"/>
    </row>
    <row r="313" spans="1:26" ht="14" hidden="1" outlineLevel="1" x14ac:dyDescent="0.2">
      <c r="A313" s="67">
        <f t="shared" si="210"/>
        <v>0</v>
      </c>
      <c r="B313" s="68"/>
      <c r="C313" s="54" t="s">
        <v>34</v>
      </c>
      <c r="D313" s="72">
        <v>6819.1</v>
      </c>
      <c r="E313" s="56">
        <v>118</v>
      </c>
      <c r="F313" s="56">
        <v>110</v>
      </c>
      <c r="G313" s="57">
        <f t="shared" si="176"/>
        <v>1.0727272727272728</v>
      </c>
      <c r="H313" s="58">
        <f t="shared" si="177"/>
        <v>57.788983050847463</v>
      </c>
      <c r="I313" s="58">
        <f t="shared" si="178"/>
        <v>53.871085894857806</v>
      </c>
      <c r="J313" s="89">
        <v>1063</v>
      </c>
      <c r="K313" s="59">
        <f t="shared" si="179"/>
        <v>0.11100658513640639</v>
      </c>
      <c r="L313" s="72">
        <v>622.58000000000004</v>
      </c>
      <c r="M313" s="56">
        <v>69397</v>
      </c>
      <c r="N313" s="56">
        <v>26</v>
      </c>
      <c r="O313" s="73">
        <v>1523.7</v>
      </c>
      <c r="P313" s="61">
        <f t="shared" si="180"/>
        <v>0.40859749294480541</v>
      </c>
      <c r="Q313" s="62">
        <f t="shared" si="181"/>
        <v>2.4473963185454077</v>
      </c>
      <c r="R313" s="61">
        <f t="shared" si="182"/>
        <v>9.1299438342303238E-2</v>
      </c>
      <c r="S313" s="59">
        <f t="shared" si="183"/>
        <v>0.2234459092842164</v>
      </c>
      <c r="T313" s="74">
        <f t="shared" si="214"/>
        <v>5295.4000000000005</v>
      </c>
      <c r="U313" s="64">
        <f t="shared" si="184"/>
        <v>23.945384615384619</v>
      </c>
      <c r="V313" s="65"/>
      <c r="W313" s="65"/>
      <c r="X313" s="65"/>
      <c r="Y313" s="65"/>
      <c r="Z313" s="66"/>
    </row>
    <row r="314" spans="1:26" ht="14" hidden="1" outlineLevel="1" x14ac:dyDescent="0.2">
      <c r="A314" s="67">
        <f t="shared" si="210"/>
        <v>0</v>
      </c>
      <c r="B314" s="68"/>
      <c r="C314" s="54" t="s">
        <v>35</v>
      </c>
      <c r="D314" s="75">
        <v>12604.04</v>
      </c>
      <c r="E314" s="56">
        <v>174</v>
      </c>
      <c r="F314" s="56">
        <v>160</v>
      </c>
      <c r="G314" s="57">
        <f t="shared" si="176"/>
        <v>1.0874999999999999</v>
      </c>
      <c r="H314" s="58">
        <f t="shared" si="177"/>
        <v>72.437011494252872</v>
      </c>
      <c r="I314" s="58">
        <f t="shared" si="178"/>
        <v>66.608746201611837</v>
      </c>
      <c r="J314" s="89">
        <v>764</v>
      </c>
      <c r="K314" s="59">
        <f t="shared" si="179"/>
        <v>0.22774869109947643</v>
      </c>
      <c r="L314" s="75">
        <v>847.85</v>
      </c>
      <c r="M314" s="56">
        <v>216831</v>
      </c>
      <c r="N314" s="56">
        <v>42</v>
      </c>
      <c r="O314" s="76">
        <v>3018.6</v>
      </c>
      <c r="P314" s="61">
        <f t="shared" si="180"/>
        <v>0.28087524017756577</v>
      </c>
      <c r="Q314" s="62">
        <f t="shared" si="181"/>
        <v>3.5602995812938607</v>
      </c>
      <c r="R314" s="61">
        <f t="shared" si="182"/>
        <v>6.7268114033278217E-2</v>
      </c>
      <c r="S314" s="59">
        <f t="shared" si="183"/>
        <v>0.23949463822710812</v>
      </c>
      <c r="T314" s="77">
        <f t="shared" si="214"/>
        <v>9585.44</v>
      </c>
      <c r="U314" s="64">
        <f t="shared" si="184"/>
        <v>20.186904761904763</v>
      </c>
      <c r="V314" s="65"/>
      <c r="W314" s="65"/>
      <c r="X314" s="65"/>
      <c r="Y314" s="65"/>
      <c r="Z314" s="66"/>
    </row>
    <row r="315" spans="1:26" ht="14" hidden="1" outlineLevel="1" x14ac:dyDescent="0.2">
      <c r="A315" s="67"/>
      <c r="B315" s="68"/>
      <c r="C315" s="54" t="s">
        <v>36</v>
      </c>
      <c r="D315" s="78">
        <v>35241</v>
      </c>
      <c r="E315" s="56">
        <v>603</v>
      </c>
      <c r="F315" s="56">
        <v>534</v>
      </c>
      <c r="G315" s="57">
        <f t="shared" si="176"/>
        <v>1.1292134831460674</v>
      </c>
      <c r="H315" s="58">
        <f t="shared" si="177"/>
        <v>58.442786069651739</v>
      </c>
      <c r="I315" s="58">
        <f t="shared" si="178"/>
        <v>51.755303086557262</v>
      </c>
      <c r="J315" s="89">
        <v>1782</v>
      </c>
      <c r="K315" s="59">
        <f t="shared" si="179"/>
        <v>0.3383838383838384</v>
      </c>
      <c r="L315" s="78">
        <v>2634.25</v>
      </c>
      <c r="M315" s="56">
        <v>368338</v>
      </c>
      <c r="N315" s="56">
        <v>135</v>
      </c>
      <c r="O315" s="79">
        <v>8878</v>
      </c>
      <c r="P315" s="61">
        <f t="shared" si="180"/>
        <v>0.29671660283847712</v>
      </c>
      <c r="Q315" s="62">
        <f t="shared" si="181"/>
        <v>3.3702192274841036</v>
      </c>
      <c r="R315" s="61">
        <f t="shared" si="182"/>
        <v>7.4749581453420727E-2</v>
      </c>
      <c r="S315" s="59">
        <f t="shared" si="183"/>
        <v>0.25192247666070772</v>
      </c>
      <c r="T315" s="80">
        <f t="shared" si="214"/>
        <v>26363</v>
      </c>
      <c r="U315" s="64">
        <f t="shared" si="184"/>
        <v>19.512962962962963</v>
      </c>
      <c r="V315" s="65"/>
      <c r="W315" s="65"/>
      <c r="X315" s="65"/>
      <c r="Y315" s="65"/>
      <c r="Z315" s="66"/>
    </row>
    <row r="316" spans="1:26" ht="14" hidden="1" outlineLevel="1" x14ac:dyDescent="0.2">
      <c r="A316" s="81"/>
      <c r="B316" s="82"/>
      <c r="C316" s="83" t="s">
        <v>37</v>
      </c>
      <c r="D316" s="55">
        <v>2145</v>
      </c>
      <c r="E316" s="56">
        <v>58</v>
      </c>
      <c r="F316" s="56">
        <v>43</v>
      </c>
      <c r="G316" s="57">
        <f t="shared" si="176"/>
        <v>1.3488372093023255</v>
      </c>
      <c r="H316" s="58">
        <f t="shared" si="177"/>
        <v>36.982758620689658</v>
      </c>
      <c r="I316" s="58">
        <f t="shared" si="178"/>
        <v>27.418252080856128</v>
      </c>
      <c r="J316" s="56">
        <v>119</v>
      </c>
      <c r="K316" s="59">
        <f t="shared" si="179"/>
        <v>0.48739495798319327</v>
      </c>
      <c r="L316" s="55">
        <v>182.07</v>
      </c>
      <c r="M316" s="56">
        <v>74613</v>
      </c>
      <c r="N316" s="56">
        <v>3</v>
      </c>
      <c r="O316" s="60">
        <v>186</v>
      </c>
      <c r="P316" s="61">
        <f t="shared" si="180"/>
        <v>0.97887096774193549</v>
      </c>
      <c r="Q316" s="62">
        <f t="shared" si="181"/>
        <v>1.0215851046300874</v>
      </c>
      <c r="R316" s="61">
        <f t="shared" si="182"/>
        <v>8.4881118881118878E-2</v>
      </c>
      <c r="S316" s="59">
        <f t="shared" si="183"/>
        <v>8.6713286713286708E-2</v>
      </c>
      <c r="T316" s="63">
        <f t="shared" si="214"/>
        <v>1959</v>
      </c>
      <c r="U316" s="64">
        <f t="shared" si="184"/>
        <v>60.69</v>
      </c>
      <c r="V316" s="84"/>
      <c r="W316" s="84"/>
      <c r="X316" s="84"/>
      <c r="Y316" s="85"/>
      <c r="Z316" s="86"/>
    </row>
    <row r="317" spans="1:26" ht="14" hidden="1" outlineLevel="1" x14ac:dyDescent="0.2">
      <c r="A317" s="52" t="str">
        <f t="shared" ref="A317:A322" si="215">IFERROR(IF(B317&gt;0,MONTH(B317)&amp;"-"&amp;YEAR(B317),B317),)</f>
        <v>9-2024</v>
      </c>
      <c r="B317" s="53">
        <v>45563</v>
      </c>
      <c r="C317" s="54" t="s">
        <v>38</v>
      </c>
      <c r="D317" s="87">
        <v>2362.85</v>
      </c>
      <c r="E317" s="56">
        <v>43</v>
      </c>
      <c r="F317" s="56">
        <v>33</v>
      </c>
      <c r="G317" s="57">
        <f t="shared" si="176"/>
        <v>1.303030303030303</v>
      </c>
      <c r="H317" s="58">
        <f t="shared" si="177"/>
        <v>54.949999999999996</v>
      </c>
      <c r="I317" s="58">
        <f t="shared" si="178"/>
        <v>42.170930232558135</v>
      </c>
      <c r="J317" s="56">
        <v>199</v>
      </c>
      <c r="K317" s="59">
        <f t="shared" si="179"/>
        <v>0.21608040201005024</v>
      </c>
      <c r="L317" s="87">
        <v>256.94</v>
      </c>
      <c r="M317" s="56">
        <v>48291</v>
      </c>
      <c r="N317" s="56">
        <v>4</v>
      </c>
      <c r="O317" s="88">
        <v>219.8</v>
      </c>
      <c r="P317" s="61">
        <f t="shared" si="180"/>
        <v>1.1689717925386713</v>
      </c>
      <c r="Q317" s="62">
        <f t="shared" si="181"/>
        <v>0.85545263485638678</v>
      </c>
      <c r="R317" s="61">
        <f t="shared" si="182"/>
        <v>0.10874156209662061</v>
      </c>
      <c r="S317" s="59">
        <f t="shared" si="183"/>
        <v>9.3023255813953501E-2</v>
      </c>
      <c r="T317" s="63">
        <f t="shared" si="214"/>
        <v>2143.0499999999997</v>
      </c>
      <c r="U317" s="64">
        <f t="shared" si="184"/>
        <v>64.234999999999999</v>
      </c>
      <c r="V317" s="65"/>
      <c r="W317" s="65"/>
      <c r="X317" s="65"/>
      <c r="Y317" s="65"/>
      <c r="Z317" s="66"/>
    </row>
    <row r="318" spans="1:26" ht="14" collapsed="1" x14ac:dyDescent="0.2">
      <c r="A318" s="81">
        <f t="shared" si="215"/>
        <v>0</v>
      </c>
      <c r="B318" s="95" t="s">
        <v>119</v>
      </c>
      <c r="C318" s="134"/>
      <c r="D318" s="135">
        <f t="shared" ref="D318:F318" si="216">SUM(D311:D317)</f>
        <v>74769.840000000011</v>
      </c>
      <c r="E318" s="136">
        <f t="shared" si="216"/>
        <v>1226</v>
      </c>
      <c r="F318" s="136">
        <f t="shared" si="216"/>
        <v>1099</v>
      </c>
      <c r="G318" s="137">
        <f t="shared" si="176"/>
        <v>1.1155595996360328</v>
      </c>
      <c r="H318" s="138">
        <f t="shared" si="177"/>
        <v>60.986818923327903</v>
      </c>
      <c r="I318" s="138">
        <f t="shared" si="178"/>
        <v>54.669261008758042</v>
      </c>
      <c r="J318" s="136">
        <f>SUM(J311:J317)</f>
        <v>6199</v>
      </c>
      <c r="K318" s="139">
        <f t="shared" si="179"/>
        <v>0.19777383448943378</v>
      </c>
      <c r="L318" s="135">
        <f t="shared" ref="L318:O318" si="217">SUM(L311:L317)</f>
        <v>6222.8099999999986</v>
      </c>
      <c r="M318" s="136">
        <f t="shared" si="217"/>
        <v>973883</v>
      </c>
      <c r="N318" s="136">
        <f t="shared" si="217"/>
        <v>258</v>
      </c>
      <c r="O318" s="135">
        <f t="shared" si="217"/>
        <v>17153.599999999999</v>
      </c>
      <c r="P318" s="258">
        <f t="shared" si="180"/>
        <v>0.36276991418710935</v>
      </c>
      <c r="Q318" s="306">
        <f t="shared" si="181"/>
        <v>2.7565681741849746</v>
      </c>
      <c r="R318" s="258">
        <f t="shared" si="182"/>
        <v>8.3226204576604651E-2</v>
      </c>
      <c r="S318" s="139">
        <f t="shared" si="183"/>
        <v>0.22941870679407628</v>
      </c>
      <c r="T318" s="261">
        <f>SUM(T311:T317)</f>
        <v>57616.240000000005</v>
      </c>
      <c r="U318" s="307">
        <f t="shared" si="184"/>
        <v>24.119418604651159</v>
      </c>
      <c r="V318" s="145">
        <f t="shared" ref="V318:W318" si="218">IFERROR((D318-#REF!)/D318,)</f>
        <v>0</v>
      </c>
      <c r="W318" s="145">
        <f t="shared" si="218"/>
        <v>0</v>
      </c>
      <c r="X318" s="301">
        <f>IFERROR((D318-monthly_reporting_2021!D49)/D318, )</f>
        <v>1</v>
      </c>
      <c r="Y318" s="302">
        <f>IFERROR((E318-monthly_reporting_2021!E49)/E318, )</f>
        <v>1</v>
      </c>
      <c r="Z318" s="67"/>
    </row>
    <row r="319" spans="1:26" ht="14" hidden="1" outlineLevel="1" x14ac:dyDescent="0.2">
      <c r="A319" s="52" t="str">
        <f t="shared" si="215"/>
        <v>9-2024</v>
      </c>
      <c r="B319" s="53">
        <v>45564</v>
      </c>
      <c r="C319" s="54" t="s">
        <v>32</v>
      </c>
      <c r="D319" s="55">
        <v>619.54999999999995</v>
      </c>
      <c r="E319" s="56">
        <v>9</v>
      </c>
      <c r="F319" s="56">
        <v>8</v>
      </c>
      <c r="G319" s="57">
        <f t="shared" si="176"/>
        <v>1.125</v>
      </c>
      <c r="H319" s="58">
        <f t="shared" si="177"/>
        <v>68.838888888888889</v>
      </c>
      <c r="I319" s="58">
        <f t="shared" si="178"/>
        <v>61.190123456790126</v>
      </c>
      <c r="J319" s="56">
        <v>55</v>
      </c>
      <c r="K319" s="59">
        <f t="shared" si="179"/>
        <v>0.16363636363636364</v>
      </c>
      <c r="L319" s="55">
        <v>25.04</v>
      </c>
      <c r="M319" s="56">
        <v>2350</v>
      </c>
      <c r="N319" s="56">
        <v>0</v>
      </c>
      <c r="O319" s="60">
        <v>0</v>
      </c>
      <c r="P319" s="61" t="e">
        <f t="shared" si="180"/>
        <v>#DIV/0!</v>
      </c>
      <c r="Q319" s="62">
        <f t="shared" si="181"/>
        <v>0</v>
      </c>
      <c r="R319" s="61">
        <f t="shared" si="182"/>
        <v>4.04164312807683E-2</v>
      </c>
      <c r="S319" s="59">
        <f t="shared" si="183"/>
        <v>0</v>
      </c>
      <c r="T319" s="63">
        <f t="shared" ref="T319:T325" si="219">D319-O319</f>
        <v>619.54999999999995</v>
      </c>
      <c r="U319" s="64" t="e">
        <f t="shared" si="184"/>
        <v>#DIV/0!</v>
      </c>
      <c r="V319" s="65"/>
      <c r="W319" s="65"/>
      <c r="X319" s="65"/>
      <c r="Y319" s="65"/>
      <c r="Z319" s="66"/>
    </row>
    <row r="320" spans="1:26" ht="14" hidden="1" outlineLevel="1" x14ac:dyDescent="0.2">
      <c r="A320" s="67">
        <f t="shared" si="215"/>
        <v>0</v>
      </c>
      <c r="B320" s="68"/>
      <c r="C320" s="54" t="s">
        <v>33</v>
      </c>
      <c r="D320" s="69">
        <v>15657.45</v>
      </c>
      <c r="E320" s="56">
        <v>227</v>
      </c>
      <c r="F320" s="56">
        <v>212</v>
      </c>
      <c r="G320" s="57">
        <f t="shared" si="176"/>
        <v>1.070754716981132</v>
      </c>
      <c r="H320" s="58">
        <f t="shared" si="177"/>
        <v>68.975550660792962</v>
      </c>
      <c r="I320" s="58">
        <f t="shared" si="178"/>
        <v>64.417694890255987</v>
      </c>
      <c r="J320" s="89">
        <v>2276</v>
      </c>
      <c r="K320" s="59">
        <f t="shared" si="179"/>
        <v>9.9736379613356768E-2</v>
      </c>
      <c r="L320" s="69">
        <v>1502.07</v>
      </c>
      <c r="M320" s="56">
        <v>190064</v>
      </c>
      <c r="N320" s="56">
        <v>59</v>
      </c>
      <c r="O320" s="70">
        <v>4476.3999999999996</v>
      </c>
      <c r="P320" s="61">
        <f t="shared" si="180"/>
        <v>0.33555312304530427</v>
      </c>
      <c r="Q320" s="62">
        <f t="shared" si="181"/>
        <v>2.980154054072047</v>
      </c>
      <c r="R320" s="61">
        <f t="shared" si="182"/>
        <v>9.5933245835049766E-2</v>
      </c>
      <c r="S320" s="59">
        <f t="shared" si="183"/>
        <v>0.28589585149561386</v>
      </c>
      <c r="T320" s="71">
        <f t="shared" si="219"/>
        <v>11181.050000000001</v>
      </c>
      <c r="U320" s="64">
        <f t="shared" si="184"/>
        <v>25.458813559322031</v>
      </c>
      <c r="V320" s="65"/>
      <c r="W320" s="65"/>
      <c r="X320" s="65"/>
      <c r="Y320" s="65"/>
      <c r="Z320" s="66"/>
    </row>
    <row r="321" spans="1:26" ht="14" hidden="1" outlineLevel="1" x14ac:dyDescent="0.2">
      <c r="A321" s="67">
        <f t="shared" si="215"/>
        <v>0</v>
      </c>
      <c r="B321" s="68"/>
      <c r="C321" s="54" t="s">
        <v>34</v>
      </c>
      <c r="D321" s="72">
        <v>7553</v>
      </c>
      <c r="E321" s="56">
        <v>140</v>
      </c>
      <c r="F321" s="56">
        <v>131</v>
      </c>
      <c r="G321" s="57">
        <f t="shared" si="176"/>
        <v>1.0687022900763359</v>
      </c>
      <c r="H321" s="58">
        <f t="shared" si="177"/>
        <v>53.95</v>
      </c>
      <c r="I321" s="58">
        <f t="shared" si="178"/>
        <v>50.481785714285714</v>
      </c>
      <c r="J321" s="89">
        <v>1466</v>
      </c>
      <c r="K321" s="59">
        <f t="shared" si="179"/>
        <v>9.5497953615279671E-2</v>
      </c>
      <c r="L321" s="72">
        <v>913.03</v>
      </c>
      <c r="M321" s="56">
        <v>82659</v>
      </c>
      <c r="N321" s="56">
        <v>34</v>
      </c>
      <c r="O321" s="73">
        <v>1753.2</v>
      </c>
      <c r="P321" s="61">
        <f t="shared" si="180"/>
        <v>0.52077914670317127</v>
      </c>
      <c r="Q321" s="62">
        <f t="shared" si="181"/>
        <v>1.9201997743776218</v>
      </c>
      <c r="R321" s="61">
        <f t="shared" si="182"/>
        <v>0.12088309281080364</v>
      </c>
      <c r="S321" s="59">
        <f t="shared" si="183"/>
        <v>0.2321196875413743</v>
      </c>
      <c r="T321" s="74">
        <f t="shared" si="219"/>
        <v>5799.8</v>
      </c>
      <c r="U321" s="64">
        <f t="shared" si="184"/>
        <v>26.853823529411763</v>
      </c>
      <c r="V321" s="65"/>
      <c r="W321" s="65"/>
      <c r="X321" s="65"/>
      <c r="Y321" s="65"/>
      <c r="Z321" s="66"/>
    </row>
    <row r="322" spans="1:26" ht="14" hidden="1" outlineLevel="1" x14ac:dyDescent="0.2">
      <c r="A322" s="67">
        <f t="shared" si="215"/>
        <v>0</v>
      </c>
      <c r="B322" s="68"/>
      <c r="C322" s="54" t="s">
        <v>35</v>
      </c>
      <c r="D322" s="75">
        <v>13272.65</v>
      </c>
      <c r="E322" s="56">
        <v>176</v>
      </c>
      <c r="F322" s="56">
        <v>162</v>
      </c>
      <c r="G322" s="57">
        <f t="shared" si="176"/>
        <v>1.0864197530864197</v>
      </c>
      <c r="H322" s="58">
        <f t="shared" si="177"/>
        <v>75.412784090909085</v>
      </c>
      <c r="I322" s="58">
        <f t="shared" si="178"/>
        <v>69.414039901859496</v>
      </c>
      <c r="J322" s="89">
        <v>915</v>
      </c>
      <c r="K322" s="59">
        <f t="shared" si="179"/>
        <v>0.1923497267759563</v>
      </c>
      <c r="L322" s="75">
        <v>945.48</v>
      </c>
      <c r="M322" s="56">
        <v>188539</v>
      </c>
      <c r="N322" s="56">
        <v>42</v>
      </c>
      <c r="O322" s="76">
        <v>2901.71</v>
      </c>
      <c r="P322" s="61">
        <f t="shared" si="180"/>
        <v>0.32583545564511962</v>
      </c>
      <c r="Q322" s="62">
        <f t="shared" si="181"/>
        <v>3.0690337183229683</v>
      </c>
      <c r="R322" s="61">
        <f t="shared" si="182"/>
        <v>7.1235209246081233E-2</v>
      </c>
      <c r="S322" s="59">
        <f t="shared" si="183"/>
        <v>0.21862325910801536</v>
      </c>
      <c r="T322" s="77">
        <f t="shared" si="219"/>
        <v>10370.939999999999</v>
      </c>
      <c r="U322" s="64">
        <f t="shared" si="184"/>
        <v>22.511428571428571</v>
      </c>
      <c r="V322" s="65"/>
      <c r="W322" s="65"/>
      <c r="X322" s="65"/>
      <c r="Y322" s="65"/>
      <c r="Z322" s="66"/>
    </row>
    <row r="323" spans="1:26" ht="14" hidden="1" outlineLevel="1" x14ac:dyDescent="0.2">
      <c r="A323" s="67"/>
      <c r="B323" s="68"/>
      <c r="C323" s="54" t="s">
        <v>36</v>
      </c>
      <c r="D323" s="78">
        <v>34839</v>
      </c>
      <c r="E323" s="56">
        <v>597</v>
      </c>
      <c r="F323" s="56">
        <v>522</v>
      </c>
      <c r="G323" s="57">
        <f t="shared" si="176"/>
        <v>1.1436781609195403</v>
      </c>
      <c r="H323" s="58">
        <f t="shared" si="177"/>
        <v>58.356783919597987</v>
      </c>
      <c r="I323" s="58">
        <f t="shared" si="178"/>
        <v>51.025529658341952</v>
      </c>
      <c r="J323" s="89">
        <v>2028</v>
      </c>
      <c r="K323" s="59">
        <f t="shared" si="179"/>
        <v>0.29437869822485208</v>
      </c>
      <c r="L323" s="78">
        <v>3024.74</v>
      </c>
      <c r="M323" s="56">
        <v>381437</v>
      </c>
      <c r="N323" s="56">
        <v>164</v>
      </c>
      <c r="O323" s="79">
        <v>10712.95</v>
      </c>
      <c r="P323" s="61">
        <f t="shared" si="180"/>
        <v>0.28234426558510956</v>
      </c>
      <c r="Q323" s="62">
        <f t="shared" si="181"/>
        <v>3.5417754914471993</v>
      </c>
      <c r="R323" s="61">
        <f t="shared" si="182"/>
        <v>8.6820517236430431E-2</v>
      </c>
      <c r="S323" s="59">
        <f t="shared" si="183"/>
        <v>0.30749878010275844</v>
      </c>
      <c r="T323" s="80">
        <f t="shared" si="219"/>
        <v>24126.05</v>
      </c>
      <c r="U323" s="64">
        <f t="shared" si="184"/>
        <v>18.443536585365852</v>
      </c>
      <c r="V323" s="65"/>
      <c r="W323" s="65"/>
      <c r="X323" s="65"/>
      <c r="Y323" s="65"/>
      <c r="Z323" s="66"/>
    </row>
    <row r="324" spans="1:26" ht="14" hidden="1" outlineLevel="1" x14ac:dyDescent="0.2">
      <c r="A324" s="81"/>
      <c r="B324" s="82"/>
      <c r="C324" s="83" t="s">
        <v>37</v>
      </c>
      <c r="D324" s="55">
        <v>2802</v>
      </c>
      <c r="E324" s="56">
        <v>75</v>
      </c>
      <c r="F324" s="56">
        <v>53</v>
      </c>
      <c r="G324" s="57">
        <f t="shared" si="176"/>
        <v>1.4150943396226414</v>
      </c>
      <c r="H324" s="58">
        <f t="shared" si="177"/>
        <v>37.36</v>
      </c>
      <c r="I324" s="58">
        <f t="shared" si="178"/>
        <v>26.401066666666669</v>
      </c>
      <c r="J324" s="56">
        <v>155</v>
      </c>
      <c r="K324" s="59">
        <f t="shared" si="179"/>
        <v>0.4838709677419355</v>
      </c>
      <c r="L324" s="55">
        <v>303.43</v>
      </c>
      <c r="M324" s="56">
        <v>73656</v>
      </c>
      <c r="N324" s="56">
        <v>7</v>
      </c>
      <c r="O324" s="60">
        <v>411</v>
      </c>
      <c r="P324" s="61">
        <f t="shared" si="180"/>
        <v>0.7382725060827251</v>
      </c>
      <c r="Q324" s="62">
        <f t="shared" si="181"/>
        <v>1.3545133968295817</v>
      </c>
      <c r="R324" s="61">
        <f t="shared" si="182"/>
        <v>0.10829050678087081</v>
      </c>
      <c r="S324" s="59">
        <f t="shared" si="183"/>
        <v>0.14668094218415417</v>
      </c>
      <c r="T324" s="63">
        <f t="shared" si="219"/>
        <v>2391</v>
      </c>
      <c r="U324" s="64">
        <f t="shared" si="184"/>
        <v>43.347142857142856</v>
      </c>
      <c r="V324" s="84"/>
      <c r="W324" s="84"/>
      <c r="X324" s="84"/>
      <c r="Y324" s="85"/>
      <c r="Z324" s="86"/>
    </row>
    <row r="325" spans="1:26" ht="14" hidden="1" outlineLevel="1" x14ac:dyDescent="0.2">
      <c r="A325" s="52" t="str">
        <f t="shared" ref="A325:A330" si="220">IFERROR(IF(B325&gt;0,MONTH(B325)&amp;"-"&amp;YEAR(B325),B325),)</f>
        <v>10-2024</v>
      </c>
      <c r="B325" s="53">
        <v>45570</v>
      </c>
      <c r="C325" s="54" t="s">
        <v>38</v>
      </c>
      <c r="D325" s="87">
        <v>2582.65</v>
      </c>
      <c r="E325" s="56">
        <v>47</v>
      </c>
      <c r="F325" s="56">
        <v>37</v>
      </c>
      <c r="G325" s="57">
        <f t="shared" si="176"/>
        <v>1.2702702702702702</v>
      </c>
      <c r="H325" s="58">
        <f t="shared" si="177"/>
        <v>54.95</v>
      </c>
      <c r="I325" s="58">
        <f t="shared" si="178"/>
        <v>43.258510638297878</v>
      </c>
      <c r="J325" s="56">
        <v>217</v>
      </c>
      <c r="K325" s="59">
        <f t="shared" si="179"/>
        <v>0.21658986175115208</v>
      </c>
      <c r="L325" s="87">
        <v>269.06</v>
      </c>
      <c r="M325" s="56">
        <v>53478</v>
      </c>
      <c r="N325" s="56">
        <v>4</v>
      </c>
      <c r="O325" s="88">
        <v>384.65</v>
      </c>
      <c r="P325" s="61">
        <f t="shared" si="180"/>
        <v>0.69949304562589376</v>
      </c>
      <c r="Q325" s="62">
        <f t="shared" si="181"/>
        <v>1.4296067791570652</v>
      </c>
      <c r="R325" s="61">
        <f t="shared" si="182"/>
        <v>0.10417981530598416</v>
      </c>
      <c r="S325" s="59">
        <f t="shared" si="183"/>
        <v>0.14893617021276595</v>
      </c>
      <c r="T325" s="63">
        <f t="shared" si="219"/>
        <v>2198</v>
      </c>
      <c r="U325" s="64">
        <f t="shared" si="184"/>
        <v>67.265000000000001</v>
      </c>
      <c r="V325" s="65"/>
      <c r="W325" s="65"/>
      <c r="X325" s="65"/>
      <c r="Y325" s="65"/>
      <c r="Z325" s="66"/>
    </row>
    <row r="326" spans="1:26" ht="14" collapsed="1" x14ac:dyDescent="0.2">
      <c r="A326" s="81">
        <f t="shared" si="220"/>
        <v>0</v>
      </c>
      <c r="B326" s="95" t="s">
        <v>120</v>
      </c>
      <c r="C326" s="134"/>
      <c r="D326" s="135">
        <f t="shared" ref="D326:F326" si="221">SUM(D319:D325)</f>
        <v>77326.299999999988</v>
      </c>
      <c r="E326" s="136">
        <f t="shared" si="221"/>
        <v>1271</v>
      </c>
      <c r="F326" s="136">
        <f t="shared" si="221"/>
        <v>1125</v>
      </c>
      <c r="G326" s="137">
        <f t="shared" si="176"/>
        <v>1.1297777777777778</v>
      </c>
      <c r="H326" s="138">
        <f t="shared" si="177"/>
        <v>60.838945712037756</v>
      </c>
      <c r="I326" s="138">
        <f t="shared" si="178"/>
        <v>53.850365008688023</v>
      </c>
      <c r="J326" s="136">
        <f>SUM(J319:J325)</f>
        <v>7112</v>
      </c>
      <c r="K326" s="139">
        <f t="shared" si="179"/>
        <v>0.17871203599550056</v>
      </c>
      <c r="L326" s="135">
        <f t="shared" ref="L326:O326" si="222">SUM(L319:L325)</f>
        <v>6982.85</v>
      </c>
      <c r="M326" s="136">
        <f t="shared" si="222"/>
        <v>972183</v>
      </c>
      <c r="N326" s="136">
        <f t="shared" si="222"/>
        <v>310</v>
      </c>
      <c r="O326" s="135">
        <f t="shared" si="222"/>
        <v>20639.910000000003</v>
      </c>
      <c r="P326" s="258">
        <f t="shared" si="180"/>
        <v>0.33831785119218055</v>
      </c>
      <c r="Q326" s="306">
        <f t="shared" si="181"/>
        <v>2.9558002821197653</v>
      </c>
      <c r="R326" s="258">
        <f t="shared" si="182"/>
        <v>9.0303687102577024E-2</v>
      </c>
      <c r="S326" s="139">
        <f t="shared" si="183"/>
        <v>0.26691966381425214</v>
      </c>
      <c r="T326" s="261">
        <f>SUM(T319:T325)</f>
        <v>56686.39</v>
      </c>
      <c r="U326" s="307">
        <f t="shared" si="184"/>
        <v>22.525322580645163</v>
      </c>
      <c r="V326" s="145">
        <f t="shared" ref="V326:W326" si="223">IFERROR((D326-#REF!)/D326,)</f>
        <v>0</v>
      </c>
      <c r="W326" s="145">
        <f t="shared" si="223"/>
        <v>0</v>
      </c>
      <c r="X326" s="301">
        <f>IFERROR((D326-monthly_reporting_2021!D49)/D326, )</f>
        <v>1</v>
      </c>
      <c r="Y326" s="302">
        <f>IFERROR((E326-monthly_reporting_2021!E49)/E326, )</f>
        <v>1</v>
      </c>
      <c r="Z326" s="67"/>
    </row>
    <row r="327" spans="1:26" ht="14" hidden="1" outlineLevel="1" x14ac:dyDescent="0.2">
      <c r="A327" s="7" t="str">
        <f t="shared" si="220"/>
        <v>10-2024</v>
      </c>
      <c r="B327" s="110">
        <v>45571</v>
      </c>
      <c r="C327" s="161" t="s">
        <v>32</v>
      </c>
      <c r="D327" s="149">
        <v>419.7</v>
      </c>
      <c r="E327" s="150">
        <v>6</v>
      </c>
      <c r="F327" s="150">
        <v>6</v>
      </c>
      <c r="G327" s="151">
        <f t="shared" si="176"/>
        <v>1</v>
      </c>
      <c r="H327" s="152">
        <f t="shared" si="177"/>
        <v>69.95</v>
      </c>
      <c r="I327" s="152">
        <f t="shared" si="178"/>
        <v>69.95</v>
      </c>
      <c r="J327" s="150">
        <v>48</v>
      </c>
      <c r="K327" s="153">
        <f t="shared" si="179"/>
        <v>0.125</v>
      </c>
      <c r="L327" s="149">
        <v>15.3</v>
      </c>
      <c r="M327" s="150">
        <v>4284</v>
      </c>
      <c r="N327" s="150">
        <v>1</v>
      </c>
      <c r="O327" s="155">
        <v>69.95</v>
      </c>
      <c r="P327" s="156">
        <f t="shared" si="180"/>
        <v>0.21872766261615439</v>
      </c>
      <c r="Q327" s="157">
        <f t="shared" si="181"/>
        <v>4.5718954248366011</v>
      </c>
      <c r="R327" s="156">
        <f t="shared" si="182"/>
        <v>3.6454610436025735E-2</v>
      </c>
      <c r="S327" s="153">
        <f t="shared" si="183"/>
        <v>0.16666666666666669</v>
      </c>
      <c r="T327" s="158">
        <f t="shared" ref="T327:T333" si="224">D327-O327</f>
        <v>349.75</v>
      </c>
      <c r="U327" s="159">
        <f t="shared" si="184"/>
        <v>15.3</v>
      </c>
      <c r="V327" s="160"/>
      <c r="W327" s="160"/>
      <c r="X327" s="160"/>
      <c r="Y327" s="160"/>
      <c r="Z327" s="1"/>
    </row>
    <row r="328" spans="1:26" ht="14" hidden="1" outlineLevel="1" x14ac:dyDescent="0.2">
      <c r="A328" s="7">
        <f t="shared" si="220"/>
        <v>0</v>
      </c>
      <c r="B328" s="110"/>
      <c r="C328" s="161" t="s">
        <v>33</v>
      </c>
      <c r="D328" s="205">
        <v>13389.25</v>
      </c>
      <c r="E328" s="150">
        <v>204</v>
      </c>
      <c r="F328" s="150">
        <v>189</v>
      </c>
      <c r="G328" s="151">
        <f t="shared" si="176"/>
        <v>1.0793650793650793</v>
      </c>
      <c r="H328" s="152">
        <f t="shared" si="177"/>
        <v>65.633578431372555</v>
      </c>
      <c r="I328" s="152">
        <f t="shared" si="178"/>
        <v>60.807580017301049</v>
      </c>
      <c r="J328" s="154">
        <v>2454</v>
      </c>
      <c r="K328" s="153">
        <f t="shared" si="179"/>
        <v>8.3129584352078234E-2</v>
      </c>
      <c r="L328" s="205">
        <v>1647.59</v>
      </c>
      <c r="M328" s="150">
        <v>198601</v>
      </c>
      <c r="N328" s="150">
        <v>56</v>
      </c>
      <c r="O328" s="200">
        <v>4056.8</v>
      </c>
      <c r="P328" s="156">
        <f t="shared" si="180"/>
        <v>0.40613044764346279</v>
      </c>
      <c r="Q328" s="157">
        <f t="shared" si="181"/>
        <v>2.4622630630193192</v>
      </c>
      <c r="R328" s="156">
        <f t="shared" si="182"/>
        <v>0.12305319566069794</v>
      </c>
      <c r="S328" s="153">
        <f t="shared" si="183"/>
        <v>0.30298933846182574</v>
      </c>
      <c r="T328" s="309">
        <f t="shared" si="224"/>
        <v>9332.4500000000007</v>
      </c>
      <c r="U328" s="159">
        <f t="shared" si="184"/>
        <v>29.421249999999997</v>
      </c>
      <c r="V328" s="160"/>
      <c r="W328" s="160"/>
      <c r="X328" s="160"/>
      <c r="Y328" s="160"/>
      <c r="Z328" s="1"/>
    </row>
    <row r="329" spans="1:26" ht="14" hidden="1" outlineLevel="1" x14ac:dyDescent="0.2">
      <c r="A329" s="7">
        <f t="shared" si="220"/>
        <v>0</v>
      </c>
      <c r="B329" s="417"/>
      <c r="C329" s="161" t="s">
        <v>34</v>
      </c>
      <c r="D329" s="206">
        <v>8611.99</v>
      </c>
      <c r="E329" s="150">
        <v>162</v>
      </c>
      <c r="F329" s="150">
        <v>152</v>
      </c>
      <c r="G329" s="151">
        <f t="shared" si="176"/>
        <v>1.0657894736842106</v>
      </c>
      <c r="H329" s="152">
        <f t="shared" si="177"/>
        <v>53.160432098765433</v>
      </c>
      <c r="I329" s="152">
        <f t="shared" si="178"/>
        <v>49.87892394452065</v>
      </c>
      <c r="J329" s="154">
        <v>1418</v>
      </c>
      <c r="K329" s="153">
        <f t="shared" si="179"/>
        <v>0.11424541607898449</v>
      </c>
      <c r="L329" s="206">
        <v>873.86</v>
      </c>
      <c r="M329" s="150">
        <v>108226</v>
      </c>
      <c r="N329" s="150">
        <v>40</v>
      </c>
      <c r="O329" s="207">
        <v>1782.95</v>
      </c>
      <c r="P329" s="156">
        <f t="shared" si="180"/>
        <v>0.49012030623405028</v>
      </c>
      <c r="Q329" s="157">
        <f t="shared" si="181"/>
        <v>2.0403153823266886</v>
      </c>
      <c r="R329" s="156">
        <f t="shared" si="182"/>
        <v>0.10147015962628847</v>
      </c>
      <c r="S329" s="153">
        <f t="shared" si="183"/>
        <v>0.20703112753266087</v>
      </c>
      <c r="T329" s="358">
        <f t="shared" si="224"/>
        <v>6829.04</v>
      </c>
      <c r="U329" s="159">
        <f t="shared" si="184"/>
        <v>21.846499999999999</v>
      </c>
      <c r="V329" s="160"/>
      <c r="W329" s="160"/>
      <c r="X329" s="160"/>
      <c r="Y329" s="160"/>
      <c r="Z329" s="1"/>
    </row>
    <row r="330" spans="1:26" ht="14" hidden="1" outlineLevel="1" x14ac:dyDescent="0.2">
      <c r="A330" s="7">
        <f t="shared" si="220"/>
        <v>0</v>
      </c>
      <c r="B330" s="110"/>
      <c r="C330" s="161" t="s">
        <v>35</v>
      </c>
      <c r="D330" s="208">
        <v>11458.86</v>
      </c>
      <c r="E330" s="150">
        <v>164</v>
      </c>
      <c r="F330" s="150">
        <v>159</v>
      </c>
      <c r="G330" s="151">
        <f t="shared" si="176"/>
        <v>1.0314465408805031</v>
      </c>
      <c r="H330" s="152">
        <f t="shared" si="177"/>
        <v>69.871097560975613</v>
      </c>
      <c r="I330" s="152">
        <f t="shared" si="178"/>
        <v>67.740881171921473</v>
      </c>
      <c r="J330" s="154">
        <v>963</v>
      </c>
      <c r="K330" s="153">
        <f t="shared" si="179"/>
        <v>0.17030114226375909</v>
      </c>
      <c r="L330" s="208">
        <v>1172.73</v>
      </c>
      <c r="M330" s="150">
        <v>228714</v>
      </c>
      <c r="N330" s="150">
        <v>49</v>
      </c>
      <c r="O330" s="209">
        <v>3355.29</v>
      </c>
      <c r="P330" s="156">
        <f t="shared" si="180"/>
        <v>0.34951673327789851</v>
      </c>
      <c r="Q330" s="157">
        <f t="shared" si="181"/>
        <v>2.8610933462945436</v>
      </c>
      <c r="R330" s="156">
        <f t="shared" si="182"/>
        <v>0.10234264141459097</v>
      </c>
      <c r="S330" s="153">
        <f t="shared" si="183"/>
        <v>0.29281185039349461</v>
      </c>
      <c r="T330" s="310">
        <f t="shared" si="224"/>
        <v>8103.5700000000006</v>
      </c>
      <c r="U330" s="159">
        <f t="shared" si="184"/>
        <v>23.933265306122451</v>
      </c>
      <c r="V330" s="160"/>
      <c r="W330" s="160"/>
      <c r="X330" s="160"/>
      <c r="Y330" s="160"/>
      <c r="Z330" s="1"/>
    </row>
    <row r="331" spans="1:26" ht="14" hidden="1" outlineLevel="1" x14ac:dyDescent="0.2">
      <c r="A331" s="7"/>
      <c r="B331" s="110"/>
      <c r="C331" s="161" t="s">
        <v>36</v>
      </c>
      <c r="D331" s="311">
        <v>34255</v>
      </c>
      <c r="E331" s="150">
        <v>589</v>
      </c>
      <c r="F331" s="150">
        <v>536</v>
      </c>
      <c r="G331" s="151">
        <f t="shared" si="176"/>
        <v>1.0988805970149254</v>
      </c>
      <c r="H331" s="152">
        <f t="shared" si="177"/>
        <v>58.157894736842103</v>
      </c>
      <c r="I331" s="152">
        <f t="shared" si="178"/>
        <v>52.924671611116075</v>
      </c>
      <c r="J331" s="154">
        <v>2022</v>
      </c>
      <c r="K331" s="153">
        <f t="shared" si="179"/>
        <v>0.29129574678536102</v>
      </c>
      <c r="L331" s="311">
        <v>3801.41</v>
      </c>
      <c r="M331" s="150">
        <v>469599</v>
      </c>
      <c r="N331" s="150">
        <v>159</v>
      </c>
      <c r="O331" s="312">
        <v>10336.950000000001</v>
      </c>
      <c r="P331" s="156">
        <f t="shared" si="180"/>
        <v>0.36774967471062542</v>
      </c>
      <c r="Q331" s="157">
        <f t="shared" si="181"/>
        <v>2.7192410184642015</v>
      </c>
      <c r="R331" s="156">
        <f t="shared" si="182"/>
        <v>0.11097387242738287</v>
      </c>
      <c r="S331" s="153">
        <f t="shared" si="183"/>
        <v>0.30176470588235293</v>
      </c>
      <c r="T331" s="313">
        <f t="shared" si="224"/>
        <v>23918.05</v>
      </c>
      <c r="U331" s="159">
        <f t="shared" si="184"/>
        <v>23.90823899371069</v>
      </c>
      <c r="V331" s="160"/>
      <c r="W331" s="160"/>
      <c r="X331" s="160"/>
      <c r="Y331" s="160"/>
      <c r="Z331" s="1"/>
    </row>
    <row r="332" spans="1:26" ht="14" hidden="1" outlineLevel="1" x14ac:dyDescent="0.2">
      <c r="A332" s="121"/>
      <c r="B332" s="122"/>
      <c r="C332" s="83" t="s">
        <v>37</v>
      </c>
      <c r="D332" s="149">
        <v>2268</v>
      </c>
      <c r="E332" s="150">
        <v>61</v>
      </c>
      <c r="F332" s="150">
        <v>50</v>
      </c>
      <c r="G332" s="57">
        <f t="shared" si="176"/>
        <v>1.22</v>
      </c>
      <c r="H332" s="58">
        <f t="shared" si="177"/>
        <v>37.180327868852459</v>
      </c>
      <c r="I332" s="58">
        <f t="shared" si="178"/>
        <v>30.475678581026607</v>
      </c>
      <c r="J332" s="150">
        <v>166</v>
      </c>
      <c r="K332" s="59">
        <f t="shared" si="179"/>
        <v>0.36746987951807231</v>
      </c>
      <c r="L332" s="149">
        <v>461.63</v>
      </c>
      <c r="M332" s="150">
        <v>96152</v>
      </c>
      <c r="N332" s="150">
        <v>7</v>
      </c>
      <c r="O332" s="155">
        <v>306</v>
      </c>
      <c r="P332" s="61">
        <f t="shared" si="180"/>
        <v>1.5085947712418299</v>
      </c>
      <c r="Q332" s="62">
        <f t="shared" si="181"/>
        <v>0.66286853107467014</v>
      </c>
      <c r="R332" s="61">
        <f t="shared" si="182"/>
        <v>0.2035405643738977</v>
      </c>
      <c r="S332" s="59">
        <f t="shared" si="183"/>
        <v>0.13492063492063491</v>
      </c>
      <c r="T332" s="63">
        <f t="shared" si="224"/>
        <v>1962</v>
      </c>
      <c r="U332" s="64">
        <f t="shared" si="184"/>
        <v>65.94714285714285</v>
      </c>
      <c r="V332" s="84"/>
      <c r="W332" s="84"/>
      <c r="X332" s="84"/>
      <c r="Y332" s="85"/>
      <c r="Z332" s="86"/>
    </row>
    <row r="333" spans="1:26" ht="14" hidden="1" outlineLevel="1" x14ac:dyDescent="0.2">
      <c r="A333" s="7" t="str">
        <f t="shared" ref="A333:A338" si="225">IFERROR(IF(B333&gt;0,MONTH(B333)&amp;"-"&amp;YEAR(B333),B333),)</f>
        <v>10-2024</v>
      </c>
      <c r="B333" s="110">
        <v>45577</v>
      </c>
      <c r="C333" s="161" t="s">
        <v>38</v>
      </c>
      <c r="D333" s="162">
        <v>2033.15</v>
      </c>
      <c r="E333" s="150">
        <v>37</v>
      </c>
      <c r="F333" s="150">
        <v>34</v>
      </c>
      <c r="G333" s="151">
        <f t="shared" si="176"/>
        <v>1.088235294117647</v>
      </c>
      <c r="H333" s="152">
        <f t="shared" si="177"/>
        <v>54.95</v>
      </c>
      <c r="I333" s="152">
        <f t="shared" si="178"/>
        <v>50.494594594594602</v>
      </c>
      <c r="J333" s="150">
        <v>199</v>
      </c>
      <c r="K333" s="153">
        <f t="shared" si="179"/>
        <v>0.18592964824120603</v>
      </c>
      <c r="L333" s="162">
        <v>242.82</v>
      </c>
      <c r="M333" s="150">
        <v>34168</v>
      </c>
      <c r="N333" s="150">
        <v>6</v>
      </c>
      <c r="O333" s="163">
        <v>329.7</v>
      </c>
      <c r="P333" s="156">
        <f t="shared" si="180"/>
        <v>0.73648771610555053</v>
      </c>
      <c r="Q333" s="157">
        <f t="shared" si="181"/>
        <v>1.3577958981961946</v>
      </c>
      <c r="R333" s="156">
        <f t="shared" si="182"/>
        <v>0.11943044044954872</v>
      </c>
      <c r="S333" s="153">
        <f t="shared" si="183"/>
        <v>0.16216216216216214</v>
      </c>
      <c r="T333" s="158">
        <f t="shared" si="224"/>
        <v>1703.45</v>
      </c>
      <c r="U333" s="159">
        <f t="shared" si="184"/>
        <v>40.47</v>
      </c>
      <c r="V333" s="160"/>
      <c r="W333" s="160"/>
      <c r="X333" s="160"/>
      <c r="Y333" s="160"/>
      <c r="Z333" s="1"/>
    </row>
    <row r="334" spans="1:26" ht="14" collapsed="1" x14ac:dyDescent="0.2">
      <c r="A334" s="164">
        <f t="shared" si="225"/>
        <v>0</v>
      </c>
      <c r="B334" s="95" t="s">
        <v>121</v>
      </c>
      <c r="C334" s="166"/>
      <c r="D334" s="167">
        <f t="shared" ref="D334:F334" si="226">SUM(D327:D333)</f>
        <v>72435.95</v>
      </c>
      <c r="E334" s="168">
        <f t="shared" si="226"/>
        <v>1223</v>
      </c>
      <c r="F334" s="168">
        <f t="shared" si="226"/>
        <v>1126</v>
      </c>
      <c r="G334" s="169">
        <f t="shared" si="176"/>
        <v>1.0861456483126111</v>
      </c>
      <c r="H334" s="170">
        <f t="shared" si="177"/>
        <v>59.22808667211774</v>
      </c>
      <c r="I334" s="170">
        <f t="shared" si="178"/>
        <v>54.530519699758443</v>
      </c>
      <c r="J334" s="168">
        <f>SUM(J327:J333)</f>
        <v>7270</v>
      </c>
      <c r="K334" s="171">
        <f t="shared" si="179"/>
        <v>0.16822558459422282</v>
      </c>
      <c r="L334" s="167">
        <f t="shared" ref="L334:O334" si="227">SUM(L327:L333)</f>
        <v>8215.34</v>
      </c>
      <c r="M334" s="168">
        <f t="shared" si="227"/>
        <v>1139744</v>
      </c>
      <c r="N334" s="168">
        <f t="shared" si="227"/>
        <v>318</v>
      </c>
      <c r="O334" s="167">
        <f t="shared" si="227"/>
        <v>20237.640000000003</v>
      </c>
      <c r="P334" s="172">
        <f t="shared" si="180"/>
        <v>0.40594357840143408</v>
      </c>
      <c r="Q334" s="173">
        <f t="shared" si="181"/>
        <v>2.4633965240635205</v>
      </c>
      <c r="R334" s="172">
        <f t="shared" si="182"/>
        <v>0.11341523097301824</v>
      </c>
      <c r="S334" s="171">
        <f t="shared" si="183"/>
        <v>0.27938668575479447</v>
      </c>
      <c r="T334" s="174">
        <f>SUM(T327:T333)</f>
        <v>52198.31</v>
      </c>
      <c r="U334" s="175">
        <f t="shared" si="184"/>
        <v>25.834402515723269</v>
      </c>
      <c r="V334" s="176">
        <f t="shared" ref="V334:W334" si="228">IFERROR((D334-#REF!)/D334,)</f>
        <v>0</v>
      </c>
      <c r="W334" s="176">
        <f t="shared" si="228"/>
        <v>0</v>
      </c>
      <c r="X334" s="176">
        <f>IFERROR((D334-monthly_reporting_2021!D41)/D334, )</f>
        <v>-2.3709410865737248</v>
      </c>
      <c r="Y334" s="177">
        <f>IFERROR((E334-monthly_reporting_2021!E41)/E334, )</f>
        <v>-2.1970564186426818</v>
      </c>
      <c r="Z334" s="10"/>
    </row>
    <row r="335" spans="1:26" ht="14" hidden="1" outlineLevel="1" x14ac:dyDescent="0.2">
      <c r="A335" s="52" t="str">
        <f t="shared" si="225"/>
        <v>10-2024</v>
      </c>
      <c r="B335" s="53">
        <v>45578</v>
      </c>
      <c r="C335" s="54" t="s">
        <v>32</v>
      </c>
      <c r="D335" s="55">
        <v>909.35</v>
      </c>
      <c r="E335" s="56">
        <v>14</v>
      </c>
      <c r="F335" s="56">
        <v>13</v>
      </c>
      <c r="G335" s="57">
        <f t="shared" si="176"/>
        <v>1.0769230769230769</v>
      </c>
      <c r="H335" s="58">
        <f t="shared" si="177"/>
        <v>64.953571428571436</v>
      </c>
      <c r="I335" s="58">
        <f t="shared" si="178"/>
        <v>60.314030612244906</v>
      </c>
      <c r="J335" s="56">
        <v>57</v>
      </c>
      <c r="K335" s="59">
        <f t="shared" si="179"/>
        <v>0.24561403508771928</v>
      </c>
      <c r="L335" s="55">
        <v>13.13</v>
      </c>
      <c r="M335" s="56">
        <v>1445</v>
      </c>
      <c r="N335" s="56">
        <v>1</v>
      </c>
      <c r="O335" s="60">
        <v>69.95</v>
      </c>
      <c r="P335" s="61">
        <f t="shared" si="180"/>
        <v>0.18770550393137955</v>
      </c>
      <c r="Q335" s="62">
        <f t="shared" si="181"/>
        <v>5.3274942878903273</v>
      </c>
      <c r="R335" s="61">
        <f t="shared" si="182"/>
        <v>1.4438884917798428E-2</v>
      </c>
      <c r="S335" s="59">
        <f t="shared" si="183"/>
        <v>7.6923076923076927E-2</v>
      </c>
      <c r="T335" s="63">
        <f t="shared" ref="T335:T341" si="229">D335-O335</f>
        <v>839.4</v>
      </c>
      <c r="U335" s="64">
        <f t="shared" si="184"/>
        <v>13.13</v>
      </c>
      <c r="V335" s="65"/>
      <c r="W335" s="65"/>
      <c r="X335" s="65"/>
      <c r="Y335" s="65"/>
      <c r="Z335" s="66"/>
    </row>
    <row r="336" spans="1:26" ht="14" hidden="1" outlineLevel="1" x14ac:dyDescent="0.2">
      <c r="A336" s="67">
        <f t="shared" si="225"/>
        <v>0</v>
      </c>
      <c r="B336" s="68"/>
      <c r="C336" s="54" t="s">
        <v>33</v>
      </c>
      <c r="D336" s="69">
        <v>14838.25</v>
      </c>
      <c r="E336" s="56">
        <v>224</v>
      </c>
      <c r="F336" s="56">
        <v>216</v>
      </c>
      <c r="G336" s="57">
        <f t="shared" si="176"/>
        <v>1.037037037037037</v>
      </c>
      <c r="H336" s="58">
        <f t="shared" si="177"/>
        <v>66.2421875</v>
      </c>
      <c r="I336" s="58">
        <f t="shared" si="178"/>
        <v>63.876395089285715</v>
      </c>
      <c r="J336" s="89">
        <v>2333</v>
      </c>
      <c r="K336" s="59">
        <f t="shared" si="179"/>
        <v>9.6013716245177877E-2</v>
      </c>
      <c r="L336" s="69">
        <v>1451.68</v>
      </c>
      <c r="M336" s="56">
        <v>194127</v>
      </c>
      <c r="N336" s="56">
        <v>53</v>
      </c>
      <c r="O336" s="70">
        <v>3402.35</v>
      </c>
      <c r="P336" s="61">
        <f t="shared" si="180"/>
        <v>0.42666980175466962</v>
      </c>
      <c r="Q336" s="62">
        <f t="shared" si="181"/>
        <v>2.34373277857379</v>
      </c>
      <c r="R336" s="61">
        <f t="shared" si="182"/>
        <v>9.7833639411655696E-2</v>
      </c>
      <c r="S336" s="59">
        <f t="shared" si="183"/>
        <v>0.22929590753626605</v>
      </c>
      <c r="T336" s="71">
        <f t="shared" si="229"/>
        <v>11435.9</v>
      </c>
      <c r="U336" s="64">
        <f t="shared" si="184"/>
        <v>27.390188679245284</v>
      </c>
      <c r="V336" s="65"/>
      <c r="W336" s="65"/>
      <c r="X336" s="65"/>
      <c r="Y336" s="65"/>
      <c r="Z336" s="66"/>
    </row>
    <row r="337" spans="1:26" ht="14" hidden="1" outlineLevel="1" x14ac:dyDescent="0.2">
      <c r="A337" s="67">
        <f t="shared" si="225"/>
        <v>0</v>
      </c>
      <c r="B337" s="68"/>
      <c r="C337" s="54" t="s">
        <v>34</v>
      </c>
      <c r="D337" s="72">
        <v>7133.4</v>
      </c>
      <c r="E337" s="56">
        <v>132</v>
      </c>
      <c r="F337" s="56">
        <v>124</v>
      </c>
      <c r="G337" s="57">
        <f t="shared" si="176"/>
        <v>1.064516129032258</v>
      </c>
      <c r="H337" s="58">
        <f t="shared" si="177"/>
        <v>54.040909090909089</v>
      </c>
      <c r="I337" s="58">
        <f t="shared" si="178"/>
        <v>50.765702479338842</v>
      </c>
      <c r="J337" s="89">
        <v>1330</v>
      </c>
      <c r="K337" s="59">
        <f t="shared" si="179"/>
        <v>9.9248120300751877E-2</v>
      </c>
      <c r="L337" s="72">
        <v>918.59</v>
      </c>
      <c r="M337" s="56">
        <v>97986</v>
      </c>
      <c r="N337" s="56">
        <v>41</v>
      </c>
      <c r="O337" s="73">
        <v>2127.8000000000002</v>
      </c>
      <c r="P337" s="61">
        <f t="shared" si="180"/>
        <v>0.43170880721872357</v>
      </c>
      <c r="Q337" s="62">
        <f t="shared" si="181"/>
        <v>2.316376185240423</v>
      </c>
      <c r="R337" s="61">
        <f t="shared" si="182"/>
        <v>0.12877309557854599</v>
      </c>
      <c r="S337" s="59">
        <f t="shared" si="183"/>
        <v>0.29828693189783279</v>
      </c>
      <c r="T337" s="74">
        <f t="shared" si="229"/>
        <v>5005.5999999999995</v>
      </c>
      <c r="U337" s="64">
        <f t="shared" si="184"/>
        <v>22.404634146341465</v>
      </c>
      <c r="V337" s="65"/>
      <c r="W337" s="65"/>
      <c r="X337" s="65"/>
      <c r="Y337" s="65"/>
      <c r="Z337" s="66"/>
    </row>
    <row r="338" spans="1:26" ht="14" hidden="1" outlineLevel="1" x14ac:dyDescent="0.2">
      <c r="A338" s="67">
        <f t="shared" si="225"/>
        <v>0</v>
      </c>
      <c r="B338" s="68"/>
      <c r="C338" s="54" t="s">
        <v>35</v>
      </c>
      <c r="D338" s="75">
        <v>12951.61</v>
      </c>
      <c r="E338" s="56">
        <v>183</v>
      </c>
      <c r="F338" s="56">
        <v>173</v>
      </c>
      <c r="G338" s="57">
        <f t="shared" si="176"/>
        <v>1.0578034682080926</v>
      </c>
      <c r="H338" s="58">
        <f t="shared" si="177"/>
        <v>70.773825136612018</v>
      </c>
      <c r="I338" s="58">
        <f t="shared" si="178"/>
        <v>66.906402997999336</v>
      </c>
      <c r="J338" s="89">
        <v>934</v>
      </c>
      <c r="K338" s="59">
        <f t="shared" si="179"/>
        <v>0.19593147751605997</v>
      </c>
      <c r="L338" s="75">
        <v>1109.75</v>
      </c>
      <c r="M338" s="56">
        <v>204309</v>
      </c>
      <c r="N338" s="56">
        <v>60</v>
      </c>
      <c r="O338" s="76">
        <v>4301.49</v>
      </c>
      <c r="P338" s="61">
        <f t="shared" si="180"/>
        <v>0.25799199812158113</v>
      </c>
      <c r="Q338" s="62">
        <f t="shared" si="181"/>
        <v>3.8760892092813695</v>
      </c>
      <c r="R338" s="61">
        <f t="shared" si="182"/>
        <v>8.5684328048790837E-2</v>
      </c>
      <c r="S338" s="59">
        <f t="shared" si="183"/>
        <v>0.33212009935444314</v>
      </c>
      <c r="T338" s="77">
        <f t="shared" si="229"/>
        <v>8650.1200000000008</v>
      </c>
      <c r="U338" s="64">
        <f t="shared" si="184"/>
        <v>18.495833333333334</v>
      </c>
      <c r="V338" s="65"/>
      <c r="W338" s="65"/>
      <c r="X338" s="65"/>
      <c r="Y338" s="65"/>
      <c r="Z338" s="66"/>
    </row>
    <row r="339" spans="1:26" ht="14" hidden="1" outlineLevel="1" x14ac:dyDescent="0.2">
      <c r="A339" s="67"/>
      <c r="B339" s="68"/>
      <c r="C339" s="54" t="s">
        <v>36</v>
      </c>
      <c r="D339" s="78">
        <v>31774</v>
      </c>
      <c r="E339" s="56">
        <v>550</v>
      </c>
      <c r="F339" s="56">
        <v>488</v>
      </c>
      <c r="G339" s="57">
        <f t="shared" si="176"/>
        <v>1.1270491803278688</v>
      </c>
      <c r="H339" s="58">
        <f t="shared" si="177"/>
        <v>57.770909090909093</v>
      </c>
      <c r="I339" s="58">
        <f t="shared" si="178"/>
        <v>51.258552066115705</v>
      </c>
      <c r="J339" s="89">
        <v>1984</v>
      </c>
      <c r="K339" s="59">
        <f t="shared" si="179"/>
        <v>0.27721774193548387</v>
      </c>
      <c r="L339" s="78">
        <v>3134.25</v>
      </c>
      <c r="M339" s="56">
        <v>376078</v>
      </c>
      <c r="N339" s="56">
        <v>141</v>
      </c>
      <c r="O339" s="79">
        <v>9163</v>
      </c>
      <c r="P339" s="61">
        <f t="shared" si="180"/>
        <v>0.34205500381970971</v>
      </c>
      <c r="Q339" s="62">
        <f t="shared" si="181"/>
        <v>2.9235064209938582</v>
      </c>
      <c r="R339" s="61">
        <f t="shared" si="182"/>
        <v>9.8641971423176183E-2</v>
      </c>
      <c r="S339" s="59">
        <f t="shared" si="183"/>
        <v>0.28838043683514825</v>
      </c>
      <c r="T339" s="80">
        <f t="shared" si="229"/>
        <v>22611</v>
      </c>
      <c r="U339" s="64">
        <f t="shared" si="184"/>
        <v>22.228723404255319</v>
      </c>
      <c r="V339" s="65"/>
      <c r="W339" s="65"/>
      <c r="X339" s="65"/>
      <c r="Y339" s="65"/>
      <c r="Z339" s="66"/>
    </row>
    <row r="340" spans="1:26" ht="14" hidden="1" outlineLevel="1" x14ac:dyDescent="0.2">
      <c r="A340" s="81"/>
      <c r="B340" s="82"/>
      <c r="C340" s="83" t="s">
        <v>37</v>
      </c>
      <c r="D340" s="55">
        <v>2745</v>
      </c>
      <c r="E340" s="56">
        <v>74</v>
      </c>
      <c r="F340" s="56">
        <v>62</v>
      </c>
      <c r="G340" s="57">
        <f t="shared" si="176"/>
        <v>1.1935483870967742</v>
      </c>
      <c r="H340" s="58">
        <f t="shared" si="177"/>
        <v>37.094594594594597</v>
      </c>
      <c r="I340" s="58">
        <f t="shared" si="178"/>
        <v>31.079254930606282</v>
      </c>
      <c r="J340" s="56">
        <v>164</v>
      </c>
      <c r="K340" s="59">
        <f t="shared" si="179"/>
        <v>0.45121951219512196</v>
      </c>
      <c r="L340" s="55">
        <v>266.94</v>
      </c>
      <c r="M340" s="56">
        <v>89968</v>
      </c>
      <c r="N340" s="56">
        <v>6</v>
      </c>
      <c r="O340" s="60">
        <v>258</v>
      </c>
      <c r="P340" s="61">
        <f t="shared" si="180"/>
        <v>1.0346511627906976</v>
      </c>
      <c r="Q340" s="62">
        <f t="shared" si="181"/>
        <v>0.96650932793886268</v>
      </c>
      <c r="R340" s="61">
        <f t="shared" si="182"/>
        <v>9.7245901639344268E-2</v>
      </c>
      <c r="S340" s="59">
        <f t="shared" si="183"/>
        <v>9.3989071038251368E-2</v>
      </c>
      <c r="T340" s="63">
        <f t="shared" si="229"/>
        <v>2487</v>
      </c>
      <c r="U340" s="64">
        <f t="shared" si="184"/>
        <v>44.49</v>
      </c>
      <c r="V340" s="84"/>
      <c r="W340" s="84"/>
      <c r="X340" s="84"/>
      <c r="Y340" s="85"/>
      <c r="Z340" s="86"/>
    </row>
    <row r="341" spans="1:26" ht="14" hidden="1" outlineLevel="1" x14ac:dyDescent="0.2">
      <c r="A341" s="52" t="str">
        <f t="shared" ref="A341:A346" si="230">IFERROR(IF(B341&gt;0,MONTH(B341)&amp;"-"&amp;YEAR(B341),B341),)</f>
        <v>10-2024</v>
      </c>
      <c r="B341" s="53">
        <v>45584</v>
      </c>
      <c r="C341" s="54" t="s">
        <v>38</v>
      </c>
      <c r="D341" s="87">
        <v>2033.15</v>
      </c>
      <c r="E341" s="56">
        <v>38</v>
      </c>
      <c r="F341" s="56">
        <v>35</v>
      </c>
      <c r="G341" s="57">
        <f t="shared" si="176"/>
        <v>1.0857142857142856</v>
      </c>
      <c r="H341" s="58">
        <f t="shared" si="177"/>
        <v>53.503947368421052</v>
      </c>
      <c r="I341" s="58">
        <f t="shared" si="178"/>
        <v>49.279951523545712</v>
      </c>
      <c r="J341" s="56">
        <v>194</v>
      </c>
      <c r="K341" s="59">
        <f t="shared" si="179"/>
        <v>0.19587628865979381</v>
      </c>
      <c r="L341" s="87">
        <v>272.35000000000002</v>
      </c>
      <c r="M341" s="56">
        <v>61201</v>
      </c>
      <c r="N341" s="56">
        <v>5</v>
      </c>
      <c r="O341" s="88">
        <v>274.75</v>
      </c>
      <c r="P341" s="61">
        <f t="shared" si="180"/>
        <v>0.99126478616924485</v>
      </c>
      <c r="Q341" s="62">
        <f t="shared" si="181"/>
        <v>1.0088121901964384</v>
      </c>
      <c r="R341" s="61">
        <f t="shared" si="182"/>
        <v>0.13395470083368172</v>
      </c>
      <c r="S341" s="59">
        <f t="shared" si="183"/>
        <v>0.13513513513513514</v>
      </c>
      <c r="T341" s="63">
        <f t="shared" si="229"/>
        <v>1758.4</v>
      </c>
      <c r="U341" s="64">
        <f t="shared" si="184"/>
        <v>54.470000000000006</v>
      </c>
      <c r="V341" s="65"/>
      <c r="W341" s="65"/>
      <c r="X341" s="65"/>
      <c r="Y341" s="65"/>
      <c r="Z341" s="66"/>
    </row>
    <row r="342" spans="1:26" ht="14" collapsed="1" x14ac:dyDescent="0.2">
      <c r="A342" s="81">
        <f t="shared" si="230"/>
        <v>0</v>
      </c>
      <c r="B342" s="95" t="s">
        <v>122</v>
      </c>
      <c r="C342" s="134"/>
      <c r="D342" s="135">
        <f t="shared" ref="D342:F342" si="231">SUM(D335:D341)</f>
        <v>72384.759999999995</v>
      </c>
      <c r="E342" s="136">
        <f t="shared" si="231"/>
        <v>1215</v>
      </c>
      <c r="F342" s="136">
        <f t="shared" si="231"/>
        <v>1111</v>
      </c>
      <c r="G342" s="137">
        <f t="shared" si="176"/>
        <v>1.0936093609360935</v>
      </c>
      <c r="H342" s="138">
        <f t="shared" si="177"/>
        <v>59.575934156378594</v>
      </c>
      <c r="I342" s="138">
        <f t="shared" si="178"/>
        <v>54.476430327355246</v>
      </c>
      <c r="J342" s="136">
        <f>SUM(J335:J341)</f>
        <v>6996</v>
      </c>
      <c r="K342" s="139">
        <f t="shared" si="179"/>
        <v>0.17367066895368782</v>
      </c>
      <c r="L342" s="135">
        <f t="shared" ref="L342:O342" si="232">SUM(L335:L341)</f>
        <v>7166.69</v>
      </c>
      <c r="M342" s="136">
        <f t="shared" si="232"/>
        <v>1025114</v>
      </c>
      <c r="N342" s="136">
        <f t="shared" si="232"/>
        <v>307</v>
      </c>
      <c r="O342" s="135">
        <f t="shared" si="232"/>
        <v>19597.34</v>
      </c>
      <c r="P342" s="258">
        <f t="shared" si="180"/>
        <v>0.36569707929749645</v>
      </c>
      <c r="Q342" s="306">
        <f t="shared" si="181"/>
        <v>2.7345036551043789</v>
      </c>
      <c r="R342" s="258">
        <f t="shared" si="182"/>
        <v>9.9008271906959419E-2</v>
      </c>
      <c r="S342" s="139">
        <f t="shared" si="183"/>
        <v>0.27073848141514872</v>
      </c>
      <c r="T342" s="261">
        <f>SUM(T335:T341)</f>
        <v>52787.42</v>
      </c>
      <c r="U342" s="307">
        <f t="shared" si="184"/>
        <v>23.344267100977198</v>
      </c>
      <c r="V342" s="145">
        <f t="shared" ref="V342:W342" si="233">IFERROR((D342-#REF!)/D342,)</f>
        <v>0</v>
      </c>
      <c r="W342" s="145">
        <f t="shared" si="233"/>
        <v>0</v>
      </c>
      <c r="X342" s="301">
        <f>IFERROR((D342-monthly_reporting_2021!D49)/D342, )</f>
        <v>1</v>
      </c>
      <c r="Y342" s="302">
        <f>IFERROR((E342-monthly_reporting_2021!E49)/E342, )</f>
        <v>1</v>
      </c>
      <c r="Z342" s="67"/>
    </row>
    <row r="343" spans="1:26" ht="14" hidden="1" outlineLevel="1" x14ac:dyDescent="0.2">
      <c r="A343" s="52" t="str">
        <f t="shared" si="230"/>
        <v>10-2024</v>
      </c>
      <c r="B343" s="53">
        <v>45585</v>
      </c>
      <c r="C343" s="54" t="s">
        <v>32</v>
      </c>
      <c r="D343" s="55">
        <v>279.8</v>
      </c>
      <c r="E343" s="56">
        <v>4</v>
      </c>
      <c r="F343" s="56">
        <v>4</v>
      </c>
      <c r="G343" s="57">
        <f t="shared" si="176"/>
        <v>1</v>
      </c>
      <c r="H343" s="58">
        <f t="shared" si="177"/>
        <v>69.95</v>
      </c>
      <c r="I343" s="58">
        <f t="shared" si="178"/>
        <v>69.95</v>
      </c>
      <c r="J343" s="56">
        <v>55</v>
      </c>
      <c r="K343" s="59">
        <f t="shared" si="179"/>
        <v>7.2727272727272724E-2</v>
      </c>
      <c r="L343" s="55">
        <v>3.51</v>
      </c>
      <c r="M343" s="56">
        <v>1689</v>
      </c>
      <c r="N343" s="56">
        <v>0</v>
      </c>
      <c r="O343" s="60">
        <v>0</v>
      </c>
      <c r="P343" s="61" t="e">
        <f t="shared" si="180"/>
        <v>#DIV/0!</v>
      </c>
      <c r="Q343" s="62">
        <f t="shared" si="181"/>
        <v>0</v>
      </c>
      <c r="R343" s="61">
        <f t="shared" si="182"/>
        <v>1.2544674767691206E-2</v>
      </c>
      <c r="S343" s="59">
        <f t="shared" si="183"/>
        <v>0</v>
      </c>
      <c r="T343" s="63">
        <f t="shared" ref="T343:T349" si="234">D343-O343</f>
        <v>279.8</v>
      </c>
      <c r="U343" s="64" t="e">
        <f t="shared" si="184"/>
        <v>#DIV/0!</v>
      </c>
      <c r="V343" s="65"/>
      <c r="W343" s="65"/>
      <c r="X343" s="65"/>
      <c r="Y343" s="65"/>
      <c r="Z343" s="66"/>
    </row>
    <row r="344" spans="1:26" ht="14" hidden="1" outlineLevel="1" x14ac:dyDescent="0.2">
      <c r="A344" s="67">
        <f t="shared" si="230"/>
        <v>0</v>
      </c>
      <c r="B344" s="68"/>
      <c r="C344" s="54" t="s">
        <v>33</v>
      </c>
      <c r="D344" s="69">
        <v>15207.8</v>
      </c>
      <c r="E344" s="56">
        <v>220</v>
      </c>
      <c r="F344" s="56">
        <v>207</v>
      </c>
      <c r="G344" s="57">
        <f t="shared" si="176"/>
        <v>1.0628019323671498</v>
      </c>
      <c r="H344" s="58">
        <f t="shared" si="177"/>
        <v>69.126363636363635</v>
      </c>
      <c r="I344" s="58">
        <f t="shared" si="178"/>
        <v>65.04162396694214</v>
      </c>
      <c r="J344" s="89">
        <v>2378</v>
      </c>
      <c r="K344" s="59">
        <f t="shared" si="179"/>
        <v>9.2514718250630776E-2</v>
      </c>
      <c r="L344" s="69">
        <v>1467.06</v>
      </c>
      <c r="M344" s="56">
        <v>182618</v>
      </c>
      <c r="N344" s="56">
        <v>52</v>
      </c>
      <c r="O344" s="70">
        <v>3702.1</v>
      </c>
      <c r="P344" s="61">
        <f t="shared" si="180"/>
        <v>0.39627778828232624</v>
      </c>
      <c r="Q344" s="62">
        <f t="shared" si="181"/>
        <v>2.5234823388273147</v>
      </c>
      <c r="R344" s="61">
        <f t="shared" si="182"/>
        <v>9.6467602151527512E-2</v>
      </c>
      <c r="S344" s="59">
        <f t="shared" si="183"/>
        <v>0.24343429029839952</v>
      </c>
      <c r="T344" s="71">
        <f t="shared" si="234"/>
        <v>11505.699999999999</v>
      </c>
      <c r="U344" s="64">
        <f t="shared" si="184"/>
        <v>28.212692307692308</v>
      </c>
      <c r="V344" s="65"/>
      <c r="W344" s="65"/>
      <c r="X344" s="65"/>
      <c r="Y344" s="65"/>
      <c r="Z344" s="66"/>
    </row>
    <row r="345" spans="1:26" ht="14" hidden="1" outlineLevel="1" x14ac:dyDescent="0.2">
      <c r="A345" s="67">
        <f t="shared" si="230"/>
        <v>0</v>
      </c>
      <c r="B345" s="68"/>
      <c r="C345" s="54" t="s">
        <v>34</v>
      </c>
      <c r="D345" s="72">
        <v>7616.85</v>
      </c>
      <c r="E345" s="56">
        <v>142</v>
      </c>
      <c r="F345" s="56">
        <v>137</v>
      </c>
      <c r="G345" s="57">
        <f t="shared" si="176"/>
        <v>1.0364963503649636</v>
      </c>
      <c r="H345" s="58">
        <f t="shared" si="177"/>
        <v>53.639788732394372</v>
      </c>
      <c r="I345" s="58">
        <f t="shared" si="178"/>
        <v>51.751063777028371</v>
      </c>
      <c r="J345" s="89">
        <v>1244</v>
      </c>
      <c r="K345" s="59">
        <f t="shared" si="179"/>
        <v>0.11414790996784566</v>
      </c>
      <c r="L345" s="72">
        <v>810.93</v>
      </c>
      <c r="M345" s="56">
        <v>80944</v>
      </c>
      <c r="N345" s="56">
        <v>42</v>
      </c>
      <c r="O345" s="73">
        <v>2019.85</v>
      </c>
      <c r="P345" s="61">
        <f t="shared" si="180"/>
        <v>0.40148030794365919</v>
      </c>
      <c r="Q345" s="62">
        <f t="shared" si="181"/>
        <v>2.4907821883516457</v>
      </c>
      <c r="R345" s="61">
        <f t="shared" si="182"/>
        <v>0.10646527107662615</v>
      </c>
      <c r="S345" s="59">
        <f t="shared" si="183"/>
        <v>0.26518180087569004</v>
      </c>
      <c r="T345" s="74">
        <f t="shared" si="234"/>
        <v>5597</v>
      </c>
      <c r="U345" s="64">
        <f t="shared" si="184"/>
        <v>19.307857142857141</v>
      </c>
      <c r="V345" s="65"/>
      <c r="W345" s="65"/>
      <c r="X345" s="65"/>
      <c r="Y345" s="65"/>
      <c r="Z345" s="66"/>
    </row>
    <row r="346" spans="1:26" ht="14" hidden="1" outlineLevel="1" x14ac:dyDescent="0.2">
      <c r="A346" s="67">
        <f t="shared" si="230"/>
        <v>0</v>
      </c>
      <c r="B346" s="68"/>
      <c r="C346" s="54" t="s">
        <v>35</v>
      </c>
      <c r="D346" s="75">
        <v>10597.6</v>
      </c>
      <c r="E346" s="56">
        <v>148</v>
      </c>
      <c r="F346" s="56">
        <v>137</v>
      </c>
      <c r="G346" s="57">
        <f t="shared" si="176"/>
        <v>1.0802919708029197</v>
      </c>
      <c r="H346" s="58">
        <f t="shared" si="177"/>
        <v>71.605405405405406</v>
      </c>
      <c r="I346" s="58">
        <f t="shared" si="178"/>
        <v>66.283382030679334</v>
      </c>
      <c r="J346" s="89">
        <v>1024</v>
      </c>
      <c r="K346" s="59">
        <f t="shared" si="179"/>
        <v>0.14453125</v>
      </c>
      <c r="L346" s="75">
        <v>1039.93</v>
      </c>
      <c r="M346" s="56">
        <v>211962</v>
      </c>
      <c r="N346" s="56">
        <v>38</v>
      </c>
      <c r="O346" s="76">
        <v>2949.78</v>
      </c>
      <c r="P346" s="61">
        <f t="shared" si="180"/>
        <v>0.35254493555451594</v>
      </c>
      <c r="Q346" s="62">
        <f t="shared" si="181"/>
        <v>2.8365178425470945</v>
      </c>
      <c r="R346" s="61">
        <f t="shared" si="182"/>
        <v>9.812882161998944E-2</v>
      </c>
      <c r="S346" s="59">
        <f t="shared" si="183"/>
        <v>0.27834415339322111</v>
      </c>
      <c r="T346" s="77">
        <f t="shared" si="234"/>
        <v>7647.82</v>
      </c>
      <c r="U346" s="64">
        <f t="shared" si="184"/>
        <v>27.366578947368424</v>
      </c>
      <c r="V346" s="65"/>
      <c r="W346" s="65"/>
      <c r="X346" s="65"/>
      <c r="Y346" s="65"/>
      <c r="Z346" s="66"/>
    </row>
    <row r="347" spans="1:26" ht="14" hidden="1" outlineLevel="1" x14ac:dyDescent="0.2">
      <c r="A347" s="67"/>
      <c r="B347" s="68"/>
      <c r="C347" s="54" t="s">
        <v>36</v>
      </c>
      <c r="D347" s="78">
        <v>33681</v>
      </c>
      <c r="E347" s="56">
        <v>579</v>
      </c>
      <c r="F347" s="56">
        <v>521</v>
      </c>
      <c r="G347" s="57">
        <f t="shared" si="176"/>
        <v>1.1113243761996161</v>
      </c>
      <c r="H347" s="58">
        <f t="shared" si="177"/>
        <v>58.170984455958546</v>
      </c>
      <c r="I347" s="58">
        <f t="shared" si="178"/>
        <v>52.343839208211406</v>
      </c>
      <c r="J347" s="89">
        <v>1932</v>
      </c>
      <c r="K347" s="59">
        <f t="shared" si="179"/>
        <v>0.2996894409937888</v>
      </c>
      <c r="L347" s="78">
        <v>2605.35</v>
      </c>
      <c r="M347" s="56">
        <v>347050</v>
      </c>
      <c r="N347" s="56">
        <v>142</v>
      </c>
      <c r="O347" s="79">
        <v>8823</v>
      </c>
      <c r="P347" s="61">
        <f t="shared" si="180"/>
        <v>0.29529071744304658</v>
      </c>
      <c r="Q347" s="62">
        <f t="shared" si="181"/>
        <v>3.3864931775001441</v>
      </c>
      <c r="R347" s="61">
        <f t="shared" si="182"/>
        <v>7.7353700899616989E-2</v>
      </c>
      <c r="S347" s="59">
        <f t="shared" si="183"/>
        <v>0.2619577803509397</v>
      </c>
      <c r="T347" s="80">
        <f t="shared" si="234"/>
        <v>24858</v>
      </c>
      <c r="U347" s="64">
        <f t="shared" si="184"/>
        <v>18.347535211267605</v>
      </c>
      <c r="V347" s="65"/>
      <c r="W347" s="65"/>
      <c r="X347" s="65"/>
      <c r="Y347" s="65"/>
      <c r="Z347" s="66"/>
    </row>
    <row r="348" spans="1:26" ht="14" hidden="1" outlineLevel="1" x14ac:dyDescent="0.2">
      <c r="A348" s="81"/>
      <c r="B348" s="82"/>
      <c r="C348" s="83" t="s">
        <v>37</v>
      </c>
      <c r="D348" s="55">
        <v>2172</v>
      </c>
      <c r="E348" s="56">
        <v>59</v>
      </c>
      <c r="F348" s="56">
        <v>47</v>
      </c>
      <c r="G348" s="57">
        <f t="shared" si="176"/>
        <v>1.2553191489361701</v>
      </c>
      <c r="H348" s="58">
        <f t="shared" si="177"/>
        <v>36.813559322033896</v>
      </c>
      <c r="I348" s="58">
        <f t="shared" si="178"/>
        <v>29.326055731111751</v>
      </c>
      <c r="J348" s="56">
        <v>157</v>
      </c>
      <c r="K348" s="59">
        <f t="shared" si="179"/>
        <v>0.37579617834394907</v>
      </c>
      <c r="L348" s="55">
        <v>249.48</v>
      </c>
      <c r="M348" s="56">
        <v>70591</v>
      </c>
      <c r="N348" s="56">
        <v>4</v>
      </c>
      <c r="O348" s="60">
        <v>219</v>
      </c>
      <c r="P348" s="61">
        <f t="shared" si="180"/>
        <v>1.1391780821917807</v>
      </c>
      <c r="Q348" s="62">
        <f t="shared" si="181"/>
        <v>0.87782587782587784</v>
      </c>
      <c r="R348" s="61">
        <f t="shared" si="182"/>
        <v>0.11486187845303866</v>
      </c>
      <c r="S348" s="59">
        <f t="shared" si="183"/>
        <v>0.10082872928176796</v>
      </c>
      <c r="T348" s="63">
        <f t="shared" si="234"/>
        <v>1953</v>
      </c>
      <c r="U348" s="64">
        <f t="shared" si="184"/>
        <v>62.37</v>
      </c>
      <c r="V348" s="84"/>
      <c r="W348" s="84"/>
      <c r="X348" s="84"/>
      <c r="Y348" s="85"/>
      <c r="Z348" s="86"/>
    </row>
    <row r="349" spans="1:26" ht="14" hidden="1" outlineLevel="1" x14ac:dyDescent="0.2">
      <c r="A349" s="52" t="str">
        <f t="shared" ref="A349:A354" si="235">IFERROR(IF(B349&gt;0,MONTH(B349)&amp;"-"&amp;YEAR(B349),B349),)</f>
        <v>10-2024</v>
      </c>
      <c r="B349" s="53">
        <v>45591</v>
      </c>
      <c r="C349" s="54" t="s">
        <v>38</v>
      </c>
      <c r="D349" s="87">
        <v>2033.15</v>
      </c>
      <c r="E349" s="56">
        <v>37</v>
      </c>
      <c r="F349" s="56">
        <v>34</v>
      </c>
      <c r="G349" s="57">
        <f t="shared" si="176"/>
        <v>1.088235294117647</v>
      </c>
      <c r="H349" s="58">
        <f t="shared" si="177"/>
        <v>54.95</v>
      </c>
      <c r="I349" s="58">
        <f t="shared" si="178"/>
        <v>50.494594594594602</v>
      </c>
      <c r="J349" s="56">
        <v>219</v>
      </c>
      <c r="K349" s="59">
        <f t="shared" si="179"/>
        <v>0.16894977168949771</v>
      </c>
      <c r="L349" s="87">
        <v>323.61</v>
      </c>
      <c r="M349" s="56">
        <v>261167</v>
      </c>
      <c r="N349" s="56">
        <v>5</v>
      </c>
      <c r="O349" s="88">
        <v>274.75</v>
      </c>
      <c r="P349" s="61">
        <f t="shared" si="180"/>
        <v>1.1778343949044587</v>
      </c>
      <c r="Q349" s="62">
        <f t="shared" si="181"/>
        <v>0.8490157906121566</v>
      </c>
      <c r="R349" s="61">
        <f t="shared" si="182"/>
        <v>0.15916681012222414</v>
      </c>
      <c r="S349" s="59">
        <f t="shared" si="183"/>
        <v>0.13513513513513514</v>
      </c>
      <c r="T349" s="63">
        <f t="shared" si="234"/>
        <v>1758.4</v>
      </c>
      <c r="U349" s="64">
        <f t="shared" si="184"/>
        <v>64.722000000000008</v>
      </c>
      <c r="V349" s="65"/>
      <c r="W349" s="65"/>
      <c r="X349" s="65"/>
      <c r="Y349" s="65"/>
      <c r="Z349" s="66"/>
    </row>
    <row r="350" spans="1:26" ht="14" collapsed="1" x14ac:dyDescent="0.2">
      <c r="A350" s="81">
        <f t="shared" si="235"/>
        <v>0</v>
      </c>
      <c r="B350" s="95" t="s">
        <v>123</v>
      </c>
      <c r="C350" s="134"/>
      <c r="D350" s="135">
        <f t="shared" ref="D350:F350" si="236">SUM(D343:D349)</f>
        <v>71588.199999999983</v>
      </c>
      <c r="E350" s="136">
        <f t="shared" si="236"/>
        <v>1189</v>
      </c>
      <c r="F350" s="136">
        <f t="shared" si="236"/>
        <v>1087</v>
      </c>
      <c r="G350" s="137">
        <f t="shared" si="176"/>
        <v>1.0938362465501379</v>
      </c>
      <c r="H350" s="138">
        <f t="shared" si="177"/>
        <v>60.208746846089134</v>
      </c>
      <c r="I350" s="138">
        <f t="shared" si="178"/>
        <v>55.043656704540702</v>
      </c>
      <c r="J350" s="136">
        <f>SUM(J343:J349)</f>
        <v>7009</v>
      </c>
      <c r="K350" s="139">
        <f t="shared" si="179"/>
        <v>0.1696390355257526</v>
      </c>
      <c r="L350" s="135">
        <f t="shared" ref="L350:O350" si="237">SUM(L343:L349)</f>
        <v>6499.87</v>
      </c>
      <c r="M350" s="136">
        <f t="shared" si="237"/>
        <v>1156021</v>
      </c>
      <c r="N350" s="136">
        <f t="shared" si="237"/>
        <v>283</v>
      </c>
      <c r="O350" s="135">
        <f t="shared" si="237"/>
        <v>17988.48</v>
      </c>
      <c r="P350" s="258">
        <f t="shared" si="180"/>
        <v>0.36133514338065253</v>
      </c>
      <c r="Q350" s="306">
        <f t="shared" si="181"/>
        <v>2.7675138118146978</v>
      </c>
      <c r="R350" s="258">
        <f t="shared" si="182"/>
        <v>9.0795270728974906E-2</v>
      </c>
      <c r="S350" s="139">
        <f t="shared" si="183"/>
        <v>0.25127716578989279</v>
      </c>
      <c r="T350" s="261">
        <f>SUM(T343:T349)</f>
        <v>53599.72</v>
      </c>
      <c r="U350" s="307">
        <f t="shared" si="184"/>
        <v>22.967738515901061</v>
      </c>
      <c r="V350" s="145">
        <f t="shared" ref="V350:W350" si="238">IFERROR((D350-#REF!)/D350,)</f>
        <v>0</v>
      </c>
      <c r="W350" s="145">
        <f t="shared" si="238"/>
        <v>0</v>
      </c>
      <c r="X350" s="301">
        <f>IFERROR((D350-monthly_reporting_2021!D49)/D350, )</f>
        <v>1</v>
      </c>
      <c r="Y350" s="302">
        <f>IFERROR((E350-monthly_reporting_2021!E49)/E350, )</f>
        <v>1</v>
      </c>
      <c r="Z350" s="67"/>
    </row>
    <row r="351" spans="1:26" ht="14" hidden="1" outlineLevel="1" x14ac:dyDescent="0.2">
      <c r="A351" s="52" t="str">
        <f t="shared" si="235"/>
        <v>10-2024</v>
      </c>
      <c r="B351" s="53">
        <v>45592</v>
      </c>
      <c r="C351" s="54" t="s">
        <v>32</v>
      </c>
      <c r="D351" s="55">
        <v>831.32</v>
      </c>
      <c r="E351" s="56">
        <v>12</v>
      </c>
      <c r="F351" s="56">
        <v>9</v>
      </c>
      <c r="G351" s="57">
        <f t="shared" si="176"/>
        <v>1.3333333333333333</v>
      </c>
      <c r="H351" s="58">
        <f t="shared" si="177"/>
        <v>69.276666666666671</v>
      </c>
      <c r="I351" s="58">
        <f t="shared" si="178"/>
        <v>51.957500000000003</v>
      </c>
      <c r="J351" s="56">
        <v>42</v>
      </c>
      <c r="K351" s="59">
        <f t="shared" si="179"/>
        <v>0.2857142857142857</v>
      </c>
      <c r="L351" s="55">
        <v>20.260000000000002</v>
      </c>
      <c r="M351" s="56">
        <v>1974</v>
      </c>
      <c r="N351" s="56">
        <v>1</v>
      </c>
      <c r="O351" s="60">
        <v>69.95</v>
      </c>
      <c r="P351" s="61">
        <f t="shared" si="180"/>
        <v>0.28963545389563977</v>
      </c>
      <c r="Q351" s="62">
        <f t="shared" si="181"/>
        <v>3.4526159921026651</v>
      </c>
      <c r="R351" s="61">
        <f t="shared" si="182"/>
        <v>2.43708800461916E-2</v>
      </c>
      <c r="S351" s="59">
        <f t="shared" si="183"/>
        <v>8.4143290189096859E-2</v>
      </c>
      <c r="T351" s="63">
        <f t="shared" ref="T351:T357" si="239">D351-O351</f>
        <v>761.37</v>
      </c>
      <c r="U351" s="64">
        <f t="shared" si="184"/>
        <v>20.260000000000002</v>
      </c>
      <c r="V351" s="65"/>
      <c r="W351" s="65"/>
      <c r="X351" s="65"/>
      <c r="Y351" s="65"/>
      <c r="Z351" s="66"/>
    </row>
    <row r="352" spans="1:26" ht="14" hidden="1" outlineLevel="1" x14ac:dyDescent="0.2">
      <c r="A352" s="67">
        <f t="shared" si="235"/>
        <v>0</v>
      </c>
      <c r="B352" s="68"/>
      <c r="C352" s="54" t="s">
        <v>33</v>
      </c>
      <c r="D352" s="69">
        <v>13769.05</v>
      </c>
      <c r="E352" s="56">
        <v>204</v>
      </c>
      <c r="F352" s="56">
        <v>192</v>
      </c>
      <c r="G352" s="57">
        <f t="shared" si="176"/>
        <v>1.0625</v>
      </c>
      <c r="H352" s="58">
        <f t="shared" si="177"/>
        <v>67.495343137254892</v>
      </c>
      <c r="I352" s="58">
        <f t="shared" si="178"/>
        <v>63.525028835063431</v>
      </c>
      <c r="J352" s="89">
        <v>1957</v>
      </c>
      <c r="K352" s="59">
        <f t="shared" si="179"/>
        <v>0.10424118548799183</v>
      </c>
      <c r="L352" s="69">
        <v>1555.54</v>
      </c>
      <c r="M352" s="56">
        <v>203555</v>
      </c>
      <c r="N352" s="56">
        <v>53</v>
      </c>
      <c r="O352" s="70">
        <v>3726.95</v>
      </c>
      <c r="P352" s="61">
        <f t="shared" si="180"/>
        <v>0.41737613866566498</v>
      </c>
      <c r="Q352" s="62">
        <f t="shared" si="181"/>
        <v>2.3959203877753064</v>
      </c>
      <c r="R352" s="61">
        <f t="shared" si="182"/>
        <v>0.11297366194472386</v>
      </c>
      <c r="S352" s="59">
        <f t="shared" si="183"/>
        <v>0.27067589993499913</v>
      </c>
      <c r="T352" s="71">
        <f t="shared" si="239"/>
        <v>10042.099999999999</v>
      </c>
      <c r="U352" s="64">
        <f t="shared" si="184"/>
        <v>29.349811320754718</v>
      </c>
      <c r="V352" s="65"/>
      <c r="W352" s="65"/>
      <c r="X352" s="65"/>
      <c r="Y352" s="65"/>
      <c r="Z352" s="66"/>
    </row>
    <row r="353" spans="1:26" ht="14" hidden="1" outlineLevel="1" x14ac:dyDescent="0.2">
      <c r="A353" s="67">
        <f t="shared" si="235"/>
        <v>0</v>
      </c>
      <c r="B353" s="68"/>
      <c r="C353" s="54" t="s">
        <v>34</v>
      </c>
      <c r="D353" s="72">
        <v>8962.7000000000007</v>
      </c>
      <c r="E353" s="56">
        <v>166</v>
      </c>
      <c r="F353" s="56">
        <v>160</v>
      </c>
      <c r="G353" s="57">
        <f t="shared" si="176"/>
        <v>1.0375000000000001</v>
      </c>
      <c r="H353" s="58">
        <f t="shared" si="177"/>
        <v>53.992168674698803</v>
      </c>
      <c r="I353" s="58">
        <f t="shared" si="178"/>
        <v>52.040644505733781</v>
      </c>
      <c r="J353" s="89">
        <v>1297</v>
      </c>
      <c r="K353" s="59">
        <f t="shared" si="179"/>
        <v>0.12798766383962992</v>
      </c>
      <c r="L353" s="72">
        <v>869.49</v>
      </c>
      <c r="M353" s="56">
        <v>112670</v>
      </c>
      <c r="N353" s="56">
        <v>41</v>
      </c>
      <c r="O353" s="73">
        <v>2094.9</v>
      </c>
      <c r="P353" s="61">
        <f t="shared" si="180"/>
        <v>0.41505083774881857</v>
      </c>
      <c r="Q353" s="62">
        <f t="shared" si="181"/>
        <v>2.4093434082048097</v>
      </c>
      <c r="R353" s="61">
        <f t="shared" si="182"/>
        <v>9.7012061097660293E-2</v>
      </c>
      <c r="S353" s="59">
        <f t="shared" si="183"/>
        <v>0.23373536992201011</v>
      </c>
      <c r="T353" s="74">
        <f t="shared" si="239"/>
        <v>6867.8000000000011</v>
      </c>
      <c r="U353" s="64">
        <f t="shared" si="184"/>
        <v>21.207073170731707</v>
      </c>
      <c r="V353" s="65"/>
      <c r="W353" s="65"/>
      <c r="X353" s="65"/>
      <c r="Y353" s="65"/>
      <c r="Z353" s="66"/>
    </row>
    <row r="354" spans="1:26" ht="14" hidden="1" outlineLevel="1" x14ac:dyDescent="0.2">
      <c r="A354" s="67">
        <f t="shared" si="235"/>
        <v>0</v>
      </c>
      <c r="B354" s="68"/>
      <c r="C354" s="54" t="s">
        <v>35</v>
      </c>
      <c r="D354" s="75">
        <v>11299.12</v>
      </c>
      <c r="E354" s="56">
        <v>159</v>
      </c>
      <c r="F354" s="56">
        <v>149</v>
      </c>
      <c r="G354" s="57">
        <f t="shared" si="176"/>
        <v>1.0671140939597314</v>
      </c>
      <c r="H354" s="58">
        <f t="shared" si="177"/>
        <v>71.063647798742139</v>
      </c>
      <c r="I354" s="58">
        <f t="shared" si="178"/>
        <v>66.594235987500497</v>
      </c>
      <c r="J354" s="89">
        <v>905</v>
      </c>
      <c r="K354" s="59">
        <f t="shared" si="179"/>
        <v>0.17569060773480663</v>
      </c>
      <c r="L354" s="75">
        <v>1122.06</v>
      </c>
      <c r="M354" s="56">
        <v>235407</v>
      </c>
      <c r="N354" s="56">
        <v>39</v>
      </c>
      <c r="O354" s="76">
        <v>2955.67</v>
      </c>
      <c r="P354" s="61">
        <f t="shared" si="180"/>
        <v>0.37962966095673734</v>
      </c>
      <c r="Q354" s="62">
        <f t="shared" si="181"/>
        <v>2.6341461240931858</v>
      </c>
      <c r="R354" s="61">
        <f t="shared" si="182"/>
        <v>9.9305078625592069E-2</v>
      </c>
      <c r="S354" s="59">
        <f t="shared" si="183"/>
        <v>0.26158408796437244</v>
      </c>
      <c r="T354" s="77">
        <f t="shared" si="239"/>
        <v>8343.4500000000007</v>
      </c>
      <c r="U354" s="64">
        <f t="shared" si="184"/>
        <v>28.770769230769229</v>
      </c>
      <c r="V354" s="65"/>
      <c r="W354" s="65"/>
      <c r="X354" s="65"/>
      <c r="Y354" s="65"/>
      <c r="Z354" s="66"/>
    </row>
    <row r="355" spans="1:26" ht="14" hidden="1" outlineLevel="1" x14ac:dyDescent="0.2">
      <c r="A355" s="67"/>
      <c r="B355" s="68"/>
      <c r="C355" s="54" t="s">
        <v>36</v>
      </c>
      <c r="D355" s="78">
        <v>31770</v>
      </c>
      <c r="E355" s="56">
        <v>546</v>
      </c>
      <c r="F355" s="56">
        <v>504</v>
      </c>
      <c r="G355" s="57">
        <f t="shared" si="176"/>
        <v>1.0833333333333333</v>
      </c>
      <c r="H355" s="58">
        <f t="shared" si="177"/>
        <v>58.18681318681319</v>
      </c>
      <c r="I355" s="58">
        <f t="shared" si="178"/>
        <v>53.710904480135255</v>
      </c>
      <c r="J355" s="89">
        <v>1836</v>
      </c>
      <c r="K355" s="59">
        <f t="shared" si="179"/>
        <v>0.29738562091503268</v>
      </c>
      <c r="L355" s="78">
        <v>3029.26</v>
      </c>
      <c r="M355" s="56">
        <v>364832</v>
      </c>
      <c r="N355" s="56">
        <v>153</v>
      </c>
      <c r="O355" s="79">
        <v>9709.69</v>
      </c>
      <c r="P355" s="61">
        <f t="shared" si="180"/>
        <v>0.31198318380916384</v>
      </c>
      <c r="Q355" s="62">
        <f t="shared" si="181"/>
        <v>3.2053009645920123</v>
      </c>
      <c r="R355" s="61">
        <f t="shared" si="182"/>
        <v>9.5349700975763299E-2</v>
      </c>
      <c r="S355" s="59">
        <f t="shared" si="183"/>
        <v>0.30562448851117408</v>
      </c>
      <c r="T355" s="80">
        <f t="shared" si="239"/>
        <v>22060.309999999998</v>
      </c>
      <c r="U355" s="64">
        <f t="shared" si="184"/>
        <v>19.799084967320262</v>
      </c>
      <c r="V355" s="65"/>
      <c r="W355" s="65"/>
      <c r="X355" s="65"/>
      <c r="Y355" s="65"/>
      <c r="Z355" s="66"/>
    </row>
    <row r="356" spans="1:26" ht="14" hidden="1" outlineLevel="1" x14ac:dyDescent="0.2">
      <c r="A356" s="81"/>
      <c r="B356" s="82"/>
      <c r="C356" s="83" t="s">
        <v>37</v>
      </c>
      <c r="D356" s="55">
        <v>1788</v>
      </c>
      <c r="E356" s="56">
        <v>47</v>
      </c>
      <c r="F356" s="56">
        <v>34</v>
      </c>
      <c r="G356" s="57">
        <f t="shared" si="176"/>
        <v>1.3823529411764706</v>
      </c>
      <c r="H356" s="58">
        <f t="shared" si="177"/>
        <v>38.042553191489361</v>
      </c>
      <c r="I356" s="58">
        <f t="shared" si="178"/>
        <v>27.520144861928475</v>
      </c>
      <c r="J356" s="56">
        <v>146</v>
      </c>
      <c r="K356" s="59">
        <f t="shared" si="179"/>
        <v>0.32191780821917809</v>
      </c>
      <c r="L356" s="55">
        <v>291.58999999999997</v>
      </c>
      <c r="M356" s="56">
        <v>71466</v>
      </c>
      <c r="N356" s="56">
        <v>5</v>
      </c>
      <c r="O356" s="60">
        <v>192</v>
      </c>
      <c r="P356" s="61">
        <f t="shared" si="180"/>
        <v>1.5186979166666665</v>
      </c>
      <c r="Q356" s="62">
        <f t="shared" si="181"/>
        <v>0.65845879488322645</v>
      </c>
      <c r="R356" s="61">
        <f t="shared" si="182"/>
        <v>0.16308165548098433</v>
      </c>
      <c r="S356" s="59">
        <f t="shared" si="183"/>
        <v>0.10738255033557047</v>
      </c>
      <c r="T356" s="63">
        <f t="shared" si="239"/>
        <v>1596</v>
      </c>
      <c r="U356" s="64">
        <f t="shared" si="184"/>
        <v>58.317999999999998</v>
      </c>
      <c r="V356" s="84"/>
      <c r="W356" s="84"/>
      <c r="X356" s="84"/>
      <c r="Y356" s="85"/>
      <c r="Z356" s="86"/>
    </row>
    <row r="357" spans="1:26" ht="14" hidden="1" outlineLevel="1" x14ac:dyDescent="0.2">
      <c r="A357" s="52" t="str">
        <f t="shared" ref="A357:A362" si="240">IFERROR(IF(B357&gt;0,MONTH(B357)&amp;"-"&amp;YEAR(B357),B357),)</f>
        <v>11-2024</v>
      </c>
      <c r="B357" s="53">
        <v>45598</v>
      </c>
      <c r="C357" s="54" t="s">
        <v>38</v>
      </c>
      <c r="D357" s="87">
        <v>2637.6</v>
      </c>
      <c r="E357" s="56">
        <v>48</v>
      </c>
      <c r="F357" s="56">
        <v>38</v>
      </c>
      <c r="G357" s="57">
        <f t="shared" si="176"/>
        <v>1.263157894736842</v>
      </c>
      <c r="H357" s="58">
        <f t="shared" si="177"/>
        <v>54.949999999999996</v>
      </c>
      <c r="I357" s="58">
        <f t="shared" si="178"/>
        <v>43.502083333333331</v>
      </c>
      <c r="J357" s="56">
        <v>216</v>
      </c>
      <c r="K357" s="59">
        <f t="shared" si="179"/>
        <v>0.22222222222222221</v>
      </c>
      <c r="L357" s="87">
        <v>304.10000000000002</v>
      </c>
      <c r="M357" s="56">
        <v>147939</v>
      </c>
      <c r="N357" s="56">
        <v>7</v>
      </c>
      <c r="O357" s="88">
        <v>439.6</v>
      </c>
      <c r="P357" s="61">
        <f t="shared" si="180"/>
        <v>0.69176524112829851</v>
      </c>
      <c r="Q357" s="62">
        <f t="shared" si="181"/>
        <v>1.4455771127918449</v>
      </c>
      <c r="R357" s="61">
        <f t="shared" si="182"/>
        <v>0.11529420685471642</v>
      </c>
      <c r="S357" s="59">
        <f t="shared" si="183"/>
        <v>0.16666666666666669</v>
      </c>
      <c r="T357" s="63">
        <f t="shared" si="239"/>
        <v>2198</v>
      </c>
      <c r="U357" s="64">
        <f t="shared" si="184"/>
        <v>43.442857142857143</v>
      </c>
      <c r="V357" s="65"/>
      <c r="W357" s="65"/>
      <c r="X357" s="65"/>
      <c r="Y357" s="65"/>
      <c r="Z357" s="66"/>
    </row>
    <row r="358" spans="1:26" ht="14" collapsed="1" x14ac:dyDescent="0.2">
      <c r="A358" s="81">
        <f t="shared" si="240"/>
        <v>0</v>
      </c>
      <c r="B358" s="95" t="s">
        <v>124</v>
      </c>
      <c r="C358" s="134"/>
      <c r="D358" s="135">
        <f t="shared" ref="D358:F358" si="241">SUM(D351:D357)</f>
        <v>71057.790000000008</v>
      </c>
      <c r="E358" s="136">
        <f t="shared" si="241"/>
        <v>1182</v>
      </c>
      <c r="F358" s="136">
        <f t="shared" si="241"/>
        <v>1086</v>
      </c>
      <c r="G358" s="137">
        <f t="shared" si="176"/>
        <v>1.0883977900552486</v>
      </c>
      <c r="H358" s="138">
        <f t="shared" si="177"/>
        <v>60.116573604060918</v>
      </c>
      <c r="I358" s="138">
        <f t="shared" si="178"/>
        <v>55.234009250431605</v>
      </c>
      <c r="J358" s="136">
        <f>SUM(J351:J357)</f>
        <v>6399</v>
      </c>
      <c r="K358" s="139">
        <f t="shared" si="179"/>
        <v>0.1847163619315518</v>
      </c>
      <c r="L358" s="135">
        <f t="shared" ref="L358:O358" si="242">SUM(L351:L357)</f>
        <v>7192.3000000000011</v>
      </c>
      <c r="M358" s="136">
        <f t="shared" si="242"/>
        <v>1137843</v>
      </c>
      <c r="N358" s="136">
        <f t="shared" si="242"/>
        <v>299</v>
      </c>
      <c r="O358" s="135">
        <f t="shared" si="242"/>
        <v>19188.759999999998</v>
      </c>
      <c r="P358" s="258">
        <f t="shared" si="180"/>
        <v>0.37481838326186795</v>
      </c>
      <c r="Q358" s="306">
        <f t="shared" si="181"/>
        <v>2.6679587892607364</v>
      </c>
      <c r="R358" s="258">
        <f t="shared" si="182"/>
        <v>0.10121761456414562</v>
      </c>
      <c r="S358" s="139">
        <f t="shared" si="183"/>
        <v>0.27004442440441784</v>
      </c>
      <c r="T358" s="261">
        <f>SUM(T351:T357)</f>
        <v>51869.03</v>
      </c>
      <c r="U358" s="307">
        <f t="shared" si="184"/>
        <v>24.054515050167229</v>
      </c>
      <c r="V358" s="145">
        <f t="shared" ref="V358:W358" si="243">IFERROR((D358-#REF!)/D358,)</f>
        <v>0</v>
      </c>
      <c r="W358" s="145">
        <f t="shared" si="243"/>
        <v>0</v>
      </c>
      <c r="X358" s="301">
        <f>IFERROR((D358-monthly_reporting_2021!D49)/D358, )</f>
        <v>1</v>
      </c>
      <c r="Y358" s="302">
        <f>IFERROR((E358-monthly_reporting_2021!E49)/E358, )</f>
        <v>1</v>
      </c>
      <c r="Z358" s="67"/>
    </row>
    <row r="359" spans="1:26" ht="14" hidden="1" outlineLevel="1" x14ac:dyDescent="0.2">
      <c r="A359" s="52" t="str">
        <f t="shared" si="240"/>
        <v>11-2024</v>
      </c>
      <c r="B359" s="53">
        <v>45599</v>
      </c>
      <c r="C359" s="54" t="s">
        <v>32</v>
      </c>
      <c r="D359" s="55">
        <v>419.7</v>
      </c>
      <c r="E359" s="56">
        <v>6</v>
      </c>
      <c r="F359" s="56">
        <v>4</v>
      </c>
      <c r="G359" s="57">
        <f t="shared" si="176"/>
        <v>1.5</v>
      </c>
      <c r="H359" s="58">
        <f t="shared" si="177"/>
        <v>69.95</v>
      </c>
      <c r="I359" s="58">
        <f t="shared" si="178"/>
        <v>46.633333333333333</v>
      </c>
      <c r="J359" s="56">
        <v>56</v>
      </c>
      <c r="K359" s="59">
        <f t="shared" si="179"/>
        <v>0.10714285714285714</v>
      </c>
      <c r="L359" s="55">
        <v>7.42</v>
      </c>
      <c r="M359" s="56">
        <v>1680</v>
      </c>
      <c r="N359" s="56">
        <v>0</v>
      </c>
      <c r="O359" s="60">
        <v>0</v>
      </c>
      <c r="P359" s="61" t="e">
        <f t="shared" si="180"/>
        <v>#DIV/0!</v>
      </c>
      <c r="Q359" s="62">
        <f t="shared" si="181"/>
        <v>0</v>
      </c>
      <c r="R359" s="61">
        <f t="shared" si="182"/>
        <v>1.767929473433405E-2</v>
      </c>
      <c r="S359" s="59">
        <f t="shared" si="183"/>
        <v>0</v>
      </c>
      <c r="T359" s="63">
        <f t="shared" ref="T359:T365" si="244">D359-O359</f>
        <v>419.7</v>
      </c>
      <c r="U359" s="64" t="e">
        <f t="shared" si="184"/>
        <v>#DIV/0!</v>
      </c>
      <c r="V359" s="65"/>
      <c r="W359" s="65"/>
      <c r="X359" s="65"/>
      <c r="Y359" s="65"/>
      <c r="Z359" s="66"/>
    </row>
    <row r="360" spans="1:26" ht="14" hidden="1" outlineLevel="1" x14ac:dyDescent="0.2">
      <c r="A360" s="67">
        <f t="shared" si="240"/>
        <v>0</v>
      </c>
      <c r="B360" s="68"/>
      <c r="C360" s="54" t="s">
        <v>33</v>
      </c>
      <c r="D360" s="69">
        <v>13689.25</v>
      </c>
      <c r="E360" s="56">
        <v>199</v>
      </c>
      <c r="F360" s="56">
        <v>189</v>
      </c>
      <c r="G360" s="57">
        <f t="shared" si="176"/>
        <v>1.052910052910053</v>
      </c>
      <c r="H360" s="58">
        <f t="shared" si="177"/>
        <v>68.790201005025125</v>
      </c>
      <c r="I360" s="58">
        <f t="shared" si="178"/>
        <v>65.333406984672095</v>
      </c>
      <c r="J360" s="89">
        <v>2088</v>
      </c>
      <c r="K360" s="59">
        <f t="shared" si="179"/>
        <v>9.5306513409961685E-2</v>
      </c>
      <c r="L360" s="69">
        <v>1945.91</v>
      </c>
      <c r="M360" s="56">
        <v>288065</v>
      </c>
      <c r="N360" s="56">
        <v>53</v>
      </c>
      <c r="O360" s="70">
        <v>3976.95</v>
      </c>
      <c r="P360" s="61">
        <f t="shared" si="180"/>
        <v>0.4892970743911792</v>
      </c>
      <c r="Q360" s="62">
        <f t="shared" si="181"/>
        <v>2.043748169237015</v>
      </c>
      <c r="R360" s="61">
        <f t="shared" si="182"/>
        <v>0.14214876636777032</v>
      </c>
      <c r="S360" s="59">
        <f t="shared" si="183"/>
        <v>0.2905162810234308</v>
      </c>
      <c r="T360" s="71">
        <f t="shared" si="244"/>
        <v>9712.2999999999993</v>
      </c>
      <c r="U360" s="64">
        <f t="shared" si="184"/>
        <v>36.715283018867929</v>
      </c>
      <c r="V360" s="65"/>
      <c r="W360" s="65"/>
      <c r="X360" s="65"/>
      <c r="Y360" s="65"/>
      <c r="Z360" s="66"/>
    </row>
    <row r="361" spans="1:26" ht="14" hidden="1" outlineLevel="1" x14ac:dyDescent="0.2">
      <c r="A361" s="67">
        <f t="shared" si="240"/>
        <v>0</v>
      </c>
      <c r="B361" s="68"/>
      <c r="C361" s="54" t="s">
        <v>34</v>
      </c>
      <c r="D361" s="72">
        <v>7935</v>
      </c>
      <c r="E361" s="56">
        <v>161</v>
      </c>
      <c r="F361" s="56">
        <v>148</v>
      </c>
      <c r="G361" s="57">
        <f t="shared" si="176"/>
        <v>1.0878378378378379</v>
      </c>
      <c r="H361" s="58">
        <f t="shared" si="177"/>
        <v>49.285714285714285</v>
      </c>
      <c r="I361" s="58">
        <f t="shared" si="178"/>
        <v>45.306122448979586</v>
      </c>
      <c r="J361" s="89">
        <v>1417</v>
      </c>
      <c r="K361" s="59">
        <f t="shared" si="179"/>
        <v>0.11362032462949895</v>
      </c>
      <c r="L361" s="72">
        <v>852.8</v>
      </c>
      <c r="M361" s="56">
        <v>125422</v>
      </c>
      <c r="N361" s="56">
        <v>48</v>
      </c>
      <c r="O361" s="73">
        <v>2239.5500000000002</v>
      </c>
      <c r="P361" s="61">
        <f t="shared" si="180"/>
        <v>0.38079078386282955</v>
      </c>
      <c r="Q361" s="62">
        <f t="shared" si="181"/>
        <v>2.6261139774859292</v>
      </c>
      <c r="R361" s="61">
        <f t="shared" si="182"/>
        <v>0.10747321991178323</v>
      </c>
      <c r="S361" s="59">
        <f t="shared" si="183"/>
        <v>0.28223692501575304</v>
      </c>
      <c r="T361" s="74">
        <f t="shared" si="244"/>
        <v>5695.45</v>
      </c>
      <c r="U361" s="64">
        <f t="shared" si="184"/>
        <v>17.766666666666666</v>
      </c>
      <c r="V361" s="65"/>
      <c r="W361" s="65"/>
      <c r="X361" s="65"/>
      <c r="Y361" s="65"/>
      <c r="Z361" s="66"/>
    </row>
    <row r="362" spans="1:26" ht="14" hidden="1" outlineLevel="1" x14ac:dyDescent="0.2">
      <c r="A362" s="67">
        <f t="shared" si="240"/>
        <v>0</v>
      </c>
      <c r="B362" s="68"/>
      <c r="C362" s="54" t="s">
        <v>35</v>
      </c>
      <c r="D362" s="75">
        <v>10512.68</v>
      </c>
      <c r="E362" s="56">
        <v>149</v>
      </c>
      <c r="F362" s="56">
        <v>143</v>
      </c>
      <c r="G362" s="57">
        <f t="shared" si="176"/>
        <v>1.0419580419580419</v>
      </c>
      <c r="H362" s="58">
        <f t="shared" si="177"/>
        <v>70.554899328859065</v>
      </c>
      <c r="I362" s="58">
        <f t="shared" si="178"/>
        <v>67.713762443133206</v>
      </c>
      <c r="J362" s="89">
        <v>973</v>
      </c>
      <c r="K362" s="59">
        <f t="shared" si="179"/>
        <v>0.15313463514902365</v>
      </c>
      <c r="L362" s="75">
        <v>1529.24</v>
      </c>
      <c r="M362" s="56">
        <v>338787</v>
      </c>
      <c r="N362" s="56">
        <v>38</v>
      </c>
      <c r="O362" s="76">
        <v>2905.72</v>
      </c>
      <c r="P362" s="61">
        <f t="shared" si="180"/>
        <v>0.5262860839998349</v>
      </c>
      <c r="Q362" s="62">
        <f t="shared" si="181"/>
        <v>1.9001072428134236</v>
      </c>
      <c r="R362" s="61">
        <f t="shared" si="182"/>
        <v>0.14546623696336233</v>
      </c>
      <c r="S362" s="59">
        <f t="shared" si="183"/>
        <v>0.27640145043889852</v>
      </c>
      <c r="T362" s="77">
        <f t="shared" si="244"/>
        <v>7606.9600000000009</v>
      </c>
      <c r="U362" s="64">
        <f t="shared" si="184"/>
        <v>40.243157894736839</v>
      </c>
      <c r="V362" s="65"/>
      <c r="W362" s="65"/>
      <c r="X362" s="65"/>
      <c r="Y362" s="65"/>
      <c r="Z362" s="66"/>
    </row>
    <row r="363" spans="1:26" ht="14" hidden="1" outlineLevel="1" x14ac:dyDescent="0.2">
      <c r="A363" s="67"/>
      <c r="B363" s="68"/>
      <c r="C363" s="54" t="s">
        <v>36</v>
      </c>
      <c r="D363" s="78">
        <v>35661</v>
      </c>
      <c r="E363" s="56">
        <v>616</v>
      </c>
      <c r="F363" s="56">
        <v>529</v>
      </c>
      <c r="G363" s="57">
        <f t="shared" si="176"/>
        <v>1.1644612476370511</v>
      </c>
      <c r="H363" s="58">
        <f t="shared" si="177"/>
        <v>57.891233766233768</v>
      </c>
      <c r="I363" s="58">
        <f t="shared" si="178"/>
        <v>49.715036789509192</v>
      </c>
      <c r="J363" s="89">
        <v>1750</v>
      </c>
      <c r="K363" s="59">
        <f t="shared" si="179"/>
        <v>0.35199999999999998</v>
      </c>
      <c r="L363" s="78">
        <v>2978.66</v>
      </c>
      <c r="M363" s="56">
        <v>409549</v>
      </c>
      <c r="N363" s="56">
        <v>132</v>
      </c>
      <c r="O363" s="79">
        <v>8645.9500000000007</v>
      </c>
      <c r="P363" s="61">
        <f t="shared" si="180"/>
        <v>0.34451506196542886</v>
      </c>
      <c r="Q363" s="62">
        <f t="shared" si="181"/>
        <v>2.902630713139466</v>
      </c>
      <c r="R363" s="61">
        <f t="shared" si="182"/>
        <v>8.3527102436835754E-2</v>
      </c>
      <c r="S363" s="59">
        <f t="shared" si="183"/>
        <v>0.24244833291270579</v>
      </c>
      <c r="T363" s="80">
        <f t="shared" si="244"/>
        <v>27015.05</v>
      </c>
      <c r="U363" s="64">
        <f t="shared" si="184"/>
        <v>22.565606060606058</v>
      </c>
      <c r="V363" s="65"/>
      <c r="W363" s="65"/>
      <c r="X363" s="65"/>
      <c r="Y363" s="65"/>
      <c r="Z363" s="66"/>
    </row>
    <row r="364" spans="1:26" ht="14" hidden="1" outlineLevel="1" x14ac:dyDescent="0.2">
      <c r="A364" s="81"/>
      <c r="B364" s="82"/>
      <c r="C364" s="83" t="s">
        <v>37</v>
      </c>
      <c r="D364" s="55">
        <v>2745</v>
      </c>
      <c r="E364" s="56">
        <v>75</v>
      </c>
      <c r="F364" s="56">
        <v>58</v>
      </c>
      <c r="G364" s="57">
        <f t="shared" si="176"/>
        <v>1.2931034482758621</v>
      </c>
      <c r="H364" s="58">
        <f t="shared" si="177"/>
        <v>36.6</v>
      </c>
      <c r="I364" s="58">
        <f t="shared" si="178"/>
        <v>28.304000000000002</v>
      </c>
      <c r="J364" s="56">
        <v>97</v>
      </c>
      <c r="K364" s="59">
        <f t="shared" si="179"/>
        <v>0.77319587628865982</v>
      </c>
      <c r="L364" s="55">
        <v>243.43</v>
      </c>
      <c r="M364" s="56">
        <v>81994</v>
      </c>
      <c r="N364" s="56">
        <v>5</v>
      </c>
      <c r="O364" s="60">
        <v>222</v>
      </c>
      <c r="P364" s="61">
        <f t="shared" si="180"/>
        <v>1.0965315315315316</v>
      </c>
      <c r="Q364" s="62">
        <f t="shared" si="181"/>
        <v>0.91196647906995854</v>
      </c>
      <c r="R364" s="61">
        <f t="shared" si="182"/>
        <v>8.8681238615664848E-2</v>
      </c>
      <c r="S364" s="59">
        <f t="shared" si="183"/>
        <v>8.0874316939890709E-2</v>
      </c>
      <c r="T364" s="63">
        <f t="shared" si="244"/>
        <v>2523</v>
      </c>
      <c r="U364" s="64">
        <f t="shared" si="184"/>
        <v>48.686</v>
      </c>
      <c r="V364" s="84"/>
      <c r="W364" s="84"/>
      <c r="X364" s="84"/>
      <c r="Y364" s="85"/>
      <c r="Z364" s="86"/>
    </row>
    <row r="365" spans="1:26" ht="14" hidden="1" outlineLevel="1" x14ac:dyDescent="0.2">
      <c r="A365" s="52" t="str">
        <f t="shared" ref="A365:A370" si="245">IFERROR(IF(B365&gt;0,MONTH(B365)&amp;"-"&amp;YEAR(B365),B365),)</f>
        <v>11-2024</v>
      </c>
      <c r="B365" s="53">
        <v>45605</v>
      </c>
      <c r="C365" s="54" t="s">
        <v>38</v>
      </c>
      <c r="D365" s="87">
        <v>1538.6</v>
      </c>
      <c r="E365" s="56">
        <v>28</v>
      </c>
      <c r="F365" s="56">
        <v>24</v>
      </c>
      <c r="G365" s="57">
        <f t="shared" si="176"/>
        <v>1.1666666666666667</v>
      </c>
      <c r="H365" s="58">
        <f t="shared" si="177"/>
        <v>54.949999999999996</v>
      </c>
      <c r="I365" s="58">
        <f t="shared" si="178"/>
        <v>47.099999999999994</v>
      </c>
      <c r="J365" s="56">
        <v>152</v>
      </c>
      <c r="K365" s="59">
        <f t="shared" si="179"/>
        <v>0.18421052631578946</v>
      </c>
      <c r="L365" s="87">
        <v>206.75</v>
      </c>
      <c r="M365" s="56">
        <v>129347</v>
      </c>
      <c r="N365" s="56">
        <v>3</v>
      </c>
      <c r="O365" s="88">
        <v>164.85</v>
      </c>
      <c r="P365" s="61">
        <f t="shared" si="180"/>
        <v>1.254170457992114</v>
      </c>
      <c r="Q365" s="62">
        <f t="shared" si="181"/>
        <v>0.79733978234582825</v>
      </c>
      <c r="R365" s="61">
        <f t="shared" si="182"/>
        <v>0.1343754062134408</v>
      </c>
      <c r="S365" s="59">
        <f t="shared" si="183"/>
        <v>0.10714285714285715</v>
      </c>
      <c r="T365" s="63">
        <f t="shared" si="244"/>
        <v>1373.75</v>
      </c>
      <c r="U365" s="64">
        <f t="shared" si="184"/>
        <v>68.916666666666671</v>
      </c>
      <c r="V365" s="65"/>
      <c r="W365" s="65"/>
      <c r="X365" s="65"/>
      <c r="Y365" s="65"/>
      <c r="Z365" s="66"/>
    </row>
    <row r="366" spans="1:26" ht="14" collapsed="1" x14ac:dyDescent="0.2">
      <c r="A366" s="81">
        <f t="shared" si="245"/>
        <v>0</v>
      </c>
      <c r="B366" s="95" t="s">
        <v>125</v>
      </c>
      <c r="C366" s="134"/>
      <c r="D366" s="135">
        <f t="shared" ref="D366:F366" si="246">SUM(D359:D365)</f>
        <v>72501.23000000001</v>
      </c>
      <c r="E366" s="136">
        <f t="shared" si="246"/>
        <v>1234</v>
      </c>
      <c r="F366" s="136">
        <f t="shared" si="246"/>
        <v>1095</v>
      </c>
      <c r="G366" s="137">
        <f t="shared" si="176"/>
        <v>1.1269406392694064</v>
      </c>
      <c r="H366" s="138">
        <f t="shared" si="177"/>
        <v>58.753022690437611</v>
      </c>
      <c r="I366" s="138">
        <f t="shared" si="178"/>
        <v>52.134975564043103</v>
      </c>
      <c r="J366" s="136">
        <f>SUM(J359:J365)</f>
        <v>6533</v>
      </c>
      <c r="K366" s="139">
        <f t="shared" si="179"/>
        <v>0.18888718812184296</v>
      </c>
      <c r="L366" s="135">
        <f t="shared" ref="L366:O366" si="247">SUM(L359:L365)</f>
        <v>7764.21</v>
      </c>
      <c r="M366" s="136">
        <f t="shared" si="247"/>
        <v>1374844</v>
      </c>
      <c r="N366" s="136">
        <f t="shared" si="247"/>
        <v>279</v>
      </c>
      <c r="O366" s="135">
        <f t="shared" si="247"/>
        <v>18155.019999999997</v>
      </c>
      <c r="P366" s="258">
        <f t="shared" si="180"/>
        <v>0.42766188084617929</v>
      </c>
      <c r="Q366" s="306">
        <f t="shared" si="181"/>
        <v>2.3382958472272128</v>
      </c>
      <c r="R366" s="258">
        <f t="shared" si="182"/>
        <v>0.10709073487442901</v>
      </c>
      <c r="S366" s="139">
        <f t="shared" si="183"/>
        <v>0.25040982063338779</v>
      </c>
      <c r="T366" s="261">
        <f>SUM(T359:T365)</f>
        <v>54346.210000000006</v>
      </c>
      <c r="U366" s="307">
        <f t="shared" si="184"/>
        <v>27.828709677419354</v>
      </c>
      <c r="V366" s="145">
        <f t="shared" ref="V366:W366" si="248">IFERROR((D366-#REF!)/D366,)</f>
        <v>0</v>
      </c>
      <c r="W366" s="145">
        <f t="shared" si="248"/>
        <v>0</v>
      </c>
      <c r="X366" s="301">
        <f>IFERROR((D366-monthly_reporting_2021!D49)/D366, )</f>
        <v>1</v>
      </c>
      <c r="Y366" s="302">
        <f>IFERROR((E366-monthly_reporting_2021!E49)/E366, )</f>
        <v>1</v>
      </c>
      <c r="Z366" s="67"/>
    </row>
    <row r="367" spans="1:26" ht="14" hidden="1" outlineLevel="1" x14ac:dyDescent="0.2">
      <c r="A367" s="52" t="str">
        <f t="shared" si="245"/>
        <v>11-2024</v>
      </c>
      <c r="B367" s="53">
        <v>45606</v>
      </c>
      <c r="C367" s="54" t="s">
        <v>32</v>
      </c>
      <c r="D367" s="55">
        <v>839.4</v>
      </c>
      <c r="E367" s="56">
        <v>12</v>
      </c>
      <c r="F367" s="56">
        <v>10</v>
      </c>
      <c r="G367" s="57">
        <f t="shared" si="176"/>
        <v>1.2</v>
      </c>
      <c r="H367" s="58">
        <f t="shared" si="177"/>
        <v>69.95</v>
      </c>
      <c r="I367" s="58">
        <f t="shared" si="178"/>
        <v>58.291666666666671</v>
      </c>
      <c r="J367" s="56">
        <v>41</v>
      </c>
      <c r="K367" s="59">
        <f t="shared" si="179"/>
        <v>0.29268292682926828</v>
      </c>
      <c r="L367" s="55">
        <v>31.25</v>
      </c>
      <c r="M367" s="56">
        <v>1717</v>
      </c>
      <c r="N367" s="56">
        <v>0</v>
      </c>
      <c r="O367" s="60">
        <v>0</v>
      </c>
      <c r="P367" s="61" t="e">
        <f t="shared" si="180"/>
        <v>#DIV/0!</v>
      </c>
      <c r="Q367" s="62">
        <f t="shared" si="181"/>
        <v>0</v>
      </c>
      <c r="R367" s="61">
        <f t="shared" si="182"/>
        <v>3.7228973076006672E-2</v>
      </c>
      <c r="S367" s="59">
        <f t="shared" si="183"/>
        <v>0</v>
      </c>
      <c r="T367" s="63">
        <f t="shared" ref="T367:T373" si="249">D367-O367</f>
        <v>839.4</v>
      </c>
      <c r="U367" s="64" t="e">
        <f t="shared" si="184"/>
        <v>#DIV/0!</v>
      </c>
      <c r="V367" s="65"/>
      <c r="W367" s="65"/>
      <c r="X367" s="65"/>
      <c r="Y367" s="65"/>
      <c r="Z367" s="66"/>
    </row>
    <row r="368" spans="1:26" ht="14" hidden="1" outlineLevel="1" x14ac:dyDescent="0.2">
      <c r="A368" s="67">
        <f t="shared" si="245"/>
        <v>0</v>
      </c>
      <c r="B368" s="68"/>
      <c r="C368" s="54" t="s">
        <v>33</v>
      </c>
      <c r="D368" s="69">
        <v>14948.3</v>
      </c>
      <c r="E368" s="56">
        <v>223</v>
      </c>
      <c r="F368" s="56">
        <v>214</v>
      </c>
      <c r="G368" s="57">
        <f t="shared" si="176"/>
        <v>1.0420560747663552</v>
      </c>
      <c r="H368" s="58">
        <f t="shared" si="177"/>
        <v>67.032735426008969</v>
      </c>
      <c r="I368" s="58">
        <f t="shared" si="178"/>
        <v>64.327378390878565</v>
      </c>
      <c r="J368" s="89">
        <v>2290</v>
      </c>
      <c r="K368" s="59">
        <f t="shared" si="179"/>
        <v>9.7379912663755452E-2</v>
      </c>
      <c r="L368" s="69">
        <v>2293.0100000000002</v>
      </c>
      <c r="M368" s="56">
        <v>309956</v>
      </c>
      <c r="N368" s="56">
        <v>60</v>
      </c>
      <c r="O368" s="70">
        <v>4121.8500000000004</v>
      </c>
      <c r="P368" s="61">
        <f t="shared" si="180"/>
        <v>0.5563060276332229</v>
      </c>
      <c r="Q368" s="62">
        <f t="shared" si="181"/>
        <v>1.7975717506683355</v>
      </c>
      <c r="R368" s="61">
        <f t="shared" si="182"/>
        <v>0.1533960383454975</v>
      </c>
      <c r="S368" s="59">
        <f t="shared" si="183"/>
        <v>0.27574038519430305</v>
      </c>
      <c r="T368" s="71">
        <f t="shared" si="249"/>
        <v>10826.449999999999</v>
      </c>
      <c r="U368" s="64">
        <f t="shared" si="184"/>
        <v>38.216833333333334</v>
      </c>
      <c r="V368" s="65"/>
      <c r="W368" s="65"/>
      <c r="X368" s="65"/>
      <c r="Y368" s="65"/>
      <c r="Z368" s="66"/>
    </row>
    <row r="369" spans="1:26" ht="14" hidden="1" outlineLevel="1" x14ac:dyDescent="0.2">
      <c r="A369" s="67">
        <f t="shared" si="245"/>
        <v>0</v>
      </c>
      <c r="B369" s="68"/>
      <c r="C369" s="54" t="s">
        <v>34</v>
      </c>
      <c r="D369" s="72">
        <v>7643.75</v>
      </c>
      <c r="E369" s="56">
        <v>145</v>
      </c>
      <c r="F369" s="56">
        <v>134</v>
      </c>
      <c r="G369" s="57">
        <f t="shared" si="176"/>
        <v>1.0820895522388059</v>
      </c>
      <c r="H369" s="58">
        <f t="shared" si="177"/>
        <v>52.71551724137931</v>
      </c>
      <c r="I369" s="58">
        <f t="shared" si="178"/>
        <v>48.716409036860881</v>
      </c>
      <c r="J369" s="89">
        <v>1287</v>
      </c>
      <c r="K369" s="59">
        <f t="shared" si="179"/>
        <v>0.11266511266511267</v>
      </c>
      <c r="L369" s="72">
        <v>962.16</v>
      </c>
      <c r="M369" s="56">
        <v>154925</v>
      </c>
      <c r="N369" s="56">
        <v>31</v>
      </c>
      <c r="O369" s="73">
        <v>1628.35</v>
      </c>
      <c r="P369" s="61">
        <f t="shared" si="180"/>
        <v>0.5908803389934596</v>
      </c>
      <c r="Q369" s="62">
        <f t="shared" si="181"/>
        <v>1.6923900390787394</v>
      </c>
      <c r="R369" s="61">
        <f t="shared" si="182"/>
        <v>0.12587538838920687</v>
      </c>
      <c r="S369" s="59">
        <f t="shared" si="183"/>
        <v>0.21303025347506133</v>
      </c>
      <c r="T369" s="74">
        <f t="shared" si="249"/>
        <v>6015.4</v>
      </c>
      <c r="U369" s="64">
        <f t="shared" si="184"/>
        <v>31.037419354838708</v>
      </c>
      <c r="V369" s="65"/>
      <c r="W369" s="65"/>
      <c r="X369" s="65"/>
      <c r="Y369" s="65"/>
      <c r="Z369" s="66"/>
    </row>
    <row r="370" spans="1:26" ht="14" hidden="1" outlineLevel="1" x14ac:dyDescent="0.2">
      <c r="A370" s="67">
        <f t="shared" si="245"/>
        <v>0</v>
      </c>
      <c r="B370" s="68"/>
      <c r="C370" s="54" t="s">
        <v>35</v>
      </c>
      <c r="D370" s="75">
        <v>12278.26</v>
      </c>
      <c r="E370" s="56">
        <v>180</v>
      </c>
      <c r="F370" s="56">
        <v>158</v>
      </c>
      <c r="G370" s="57">
        <f t="shared" si="176"/>
        <v>1.139240506329114</v>
      </c>
      <c r="H370" s="58">
        <f t="shared" si="177"/>
        <v>68.212555555555554</v>
      </c>
      <c r="I370" s="58">
        <f t="shared" si="178"/>
        <v>59.875465432098757</v>
      </c>
      <c r="J370" s="89">
        <v>887</v>
      </c>
      <c r="K370" s="59">
        <f t="shared" si="179"/>
        <v>0.20293122886133033</v>
      </c>
      <c r="L370" s="75">
        <v>1521.6</v>
      </c>
      <c r="M370" s="56">
        <v>409203</v>
      </c>
      <c r="N370" s="56">
        <v>39</v>
      </c>
      <c r="O370" s="76">
        <v>3005.75</v>
      </c>
      <c r="P370" s="61">
        <f t="shared" si="180"/>
        <v>0.50622972635781416</v>
      </c>
      <c r="Q370" s="62">
        <f t="shared" si="181"/>
        <v>1.9753877497371188</v>
      </c>
      <c r="R370" s="61">
        <f t="shared" si="182"/>
        <v>0.12392635438571914</v>
      </c>
      <c r="S370" s="59">
        <f t="shared" si="183"/>
        <v>0.24480260232313047</v>
      </c>
      <c r="T370" s="77">
        <f t="shared" si="249"/>
        <v>9272.51</v>
      </c>
      <c r="U370" s="64">
        <f t="shared" si="184"/>
        <v>39.015384615384612</v>
      </c>
      <c r="V370" s="65"/>
      <c r="W370" s="65"/>
      <c r="X370" s="65"/>
      <c r="Y370" s="65"/>
      <c r="Z370" s="66"/>
    </row>
    <row r="371" spans="1:26" ht="14" hidden="1" outlineLevel="1" x14ac:dyDescent="0.2">
      <c r="A371" s="67"/>
      <c r="B371" s="68"/>
      <c r="C371" s="54" t="s">
        <v>36</v>
      </c>
      <c r="D371" s="78">
        <v>31178</v>
      </c>
      <c r="E371" s="56">
        <v>543</v>
      </c>
      <c r="F371" s="56">
        <v>490</v>
      </c>
      <c r="G371" s="57">
        <f t="shared" si="176"/>
        <v>1.1081632653061224</v>
      </c>
      <c r="H371" s="58">
        <f t="shared" si="177"/>
        <v>57.418047882136278</v>
      </c>
      <c r="I371" s="58">
        <f t="shared" si="178"/>
        <v>51.813708033603639</v>
      </c>
      <c r="J371" s="89">
        <v>1680</v>
      </c>
      <c r="K371" s="59">
        <f t="shared" si="179"/>
        <v>0.32321428571428573</v>
      </c>
      <c r="L371" s="78">
        <v>2973.48</v>
      </c>
      <c r="M371" s="56">
        <v>437378</v>
      </c>
      <c r="N371" s="56">
        <v>127</v>
      </c>
      <c r="O371" s="79">
        <v>7878</v>
      </c>
      <c r="P371" s="61">
        <f t="shared" si="180"/>
        <v>0.37744097486671746</v>
      </c>
      <c r="Q371" s="62">
        <f t="shared" si="181"/>
        <v>2.649420880584366</v>
      </c>
      <c r="R371" s="61">
        <f t="shared" si="182"/>
        <v>9.5371095002886652E-2</v>
      </c>
      <c r="S371" s="59">
        <f t="shared" si="183"/>
        <v>0.25267817050484315</v>
      </c>
      <c r="T371" s="80">
        <f t="shared" si="249"/>
        <v>23300</v>
      </c>
      <c r="U371" s="64">
        <f t="shared" si="184"/>
        <v>23.413228346456695</v>
      </c>
      <c r="V371" s="65"/>
      <c r="W371" s="65"/>
      <c r="X371" s="65"/>
      <c r="Y371" s="65"/>
      <c r="Z371" s="66"/>
    </row>
    <row r="372" spans="1:26" ht="14" hidden="1" outlineLevel="1" x14ac:dyDescent="0.2">
      <c r="A372" s="81"/>
      <c r="B372" s="82"/>
      <c r="C372" s="83" t="s">
        <v>37</v>
      </c>
      <c r="D372" s="55">
        <v>3024</v>
      </c>
      <c r="E372" s="56">
        <v>82</v>
      </c>
      <c r="F372" s="56">
        <v>68</v>
      </c>
      <c r="G372" s="57">
        <f t="shared" si="176"/>
        <v>1.2058823529411764</v>
      </c>
      <c r="H372" s="58">
        <f t="shared" si="177"/>
        <v>36.878048780487802</v>
      </c>
      <c r="I372" s="58">
        <f t="shared" si="178"/>
        <v>30.581796549672813</v>
      </c>
      <c r="J372" s="56">
        <v>213</v>
      </c>
      <c r="K372" s="59">
        <f t="shared" si="179"/>
        <v>0.38497652582159625</v>
      </c>
      <c r="L372" s="55">
        <v>443.99</v>
      </c>
      <c r="M372" s="56">
        <v>255335</v>
      </c>
      <c r="N372" s="56">
        <v>8</v>
      </c>
      <c r="O372" s="60">
        <v>325</v>
      </c>
      <c r="P372" s="61">
        <f t="shared" si="180"/>
        <v>1.366123076923077</v>
      </c>
      <c r="Q372" s="62">
        <f t="shared" si="181"/>
        <v>0.73199846843397376</v>
      </c>
      <c r="R372" s="61">
        <f t="shared" si="182"/>
        <v>0.14682208994708995</v>
      </c>
      <c r="S372" s="59">
        <f t="shared" si="183"/>
        <v>0.10747354497354497</v>
      </c>
      <c r="T372" s="63">
        <f t="shared" si="249"/>
        <v>2699</v>
      </c>
      <c r="U372" s="64">
        <f t="shared" si="184"/>
        <v>55.498750000000001</v>
      </c>
      <c r="V372" s="84"/>
      <c r="W372" s="84"/>
      <c r="X372" s="84"/>
      <c r="Y372" s="85"/>
      <c r="Z372" s="86"/>
    </row>
    <row r="373" spans="1:26" ht="14" hidden="1" outlineLevel="1" x14ac:dyDescent="0.2">
      <c r="A373" s="52" t="str">
        <f t="shared" ref="A373:A378" si="250">IFERROR(IF(B373&gt;0,MONTH(B373)&amp;"-"&amp;YEAR(B373),B373),)</f>
        <v>11-2024</v>
      </c>
      <c r="B373" s="53">
        <v>45612</v>
      </c>
      <c r="C373" s="54" t="s">
        <v>38</v>
      </c>
      <c r="D373" s="87">
        <v>2033.15</v>
      </c>
      <c r="E373" s="56">
        <v>37</v>
      </c>
      <c r="F373" s="56">
        <v>32</v>
      </c>
      <c r="G373" s="57">
        <f t="shared" si="176"/>
        <v>1.15625</v>
      </c>
      <c r="H373" s="58">
        <f t="shared" si="177"/>
        <v>54.95</v>
      </c>
      <c r="I373" s="58">
        <f t="shared" si="178"/>
        <v>47.524324324324326</v>
      </c>
      <c r="J373" s="56">
        <v>145</v>
      </c>
      <c r="K373" s="59">
        <f t="shared" si="179"/>
        <v>0.25517241379310346</v>
      </c>
      <c r="L373" s="87">
        <v>153.32</v>
      </c>
      <c r="M373" s="56">
        <v>142507</v>
      </c>
      <c r="N373" s="56">
        <v>0</v>
      </c>
      <c r="O373" s="88">
        <v>0</v>
      </c>
      <c r="P373" s="61" t="e">
        <f t="shared" si="180"/>
        <v>#DIV/0!</v>
      </c>
      <c r="Q373" s="62">
        <f t="shared" si="181"/>
        <v>0</v>
      </c>
      <c r="R373" s="61">
        <f t="shared" si="182"/>
        <v>7.5410077957848654E-2</v>
      </c>
      <c r="S373" s="59">
        <f t="shared" si="183"/>
        <v>0</v>
      </c>
      <c r="T373" s="63">
        <f t="shared" si="249"/>
        <v>2033.15</v>
      </c>
      <c r="U373" s="64" t="e">
        <f t="shared" si="184"/>
        <v>#DIV/0!</v>
      </c>
      <c r="V373" s="65"/>
      <c r="W373" s="65"/>
      <c r="X373" s="65"/>
      <c r="Y373" s="65"/>
      <c r="Z373" s="66"/>
    </row>
    <row r="374" spans="1:26" ht="14" collapsed="1" x14ac:dyDescent="0.2">
      <c r="A374" s="81">
        <f t="shared" si="250"/>
        <v>0</v>
      </c>
      <c r="B374" s="95" t="s">
        <v>126</v>
      </c>
      <c r="C374" s="134"/>
      <c r="D374" s="135">
        <f t="shared" ref="D374:F374" si="251">SUM(D367:D373)</f>
        <v>71944.859999999986</v>
      </c>
      <c r="E374" s="136">
        <f t="shared" si="251"/>
        <v>1222</v>
      </c>
      <c r="F374" s="136">
        <f t="shared" si="251"/>
        <v>1106</v>
      </c>
      <c r="G374" s="137">
        <f t="shared" si="176"/>
        <v>1.104882459312839</v>
      </c>
      <c r="H374" s="138">
        <f t="shared" si="177"/>
        <v>58.874680851063822</v>
      </c>
      <c r="I374" s="138">
        <f t="shared" si="178"/>
        <v>53.285922276003753</v>
      </c>
      <c r="J374" s="136">
        <f>SUM(J367:J373)</f>
        <v>6543</v>
      </c>
      <c r="K374" s="139">
        <f t="shared" si="179"/>
        <v>0.18676448112486627</v>
      </c>
      <c r="L374" s="135">
        <f t="shared" ref="L374:O374" si="252">SUM(L367:L373)</f>
        <v>8378.81</v>
      </c>
      <c r="M374" s="136">
        <f t="shared" si="252"/>
        <v>1711021</v>
      </c>
      <c r="N374" s="136">
        <f t="shared" si="252"/>
        <v>265</v>
      </c>
      <c r="O374" s="135">
        <f t="shared" si="252"/>
        <v>16958.95</v>
      </c>
      <c r="P374" s="258">
        <f t="shared" si="180"/>
        <v>0.49406419619139152</v>
      </c>
      <c r="Q374" s="306">
        <f t="shared" si="181"/>
        <v>2.0240284718235646</v>
      </c>
      <c r="R374" s="258">
        <f t="shared" si="182"/>
        <v>0.1164615512491094</v>
      </c>
      <c r="S374" s="139">
        <f t="shared" si="183"/>
        <v>0.23572149560093666</v>
      </c>
      <c r="T374" s="261">
        <f>SUM(T367:T373)</f>
        <v>54985.91</v>
      </c>
      <c r="U374" s="307">
        <f t="shared" si="184"/>
        <v>31.618150943396223</v>
      </c>
      <c r="V374" s="145">
        <f t="shared" ref="V374:W374" si="253">IFERROR((D374-#REF!)/D374,)</f>
        <v>0</v>
      </c>
      <c r="W374" s="145">
        <f t="shared" si="253"/>
        <v>0</v>
      </c>
      <c r="X374" s="301">
        <f>IFERROR((D374-monthly_reporting_2021!D49)/D374, )</f>
        <v>1</v>
      </c>
      <c r="Y374" s="302">
        <f>IFERROR((E374-monthly_reporting_2021!E49)/E374, )</f>
        <v>1</v>
      </c>
      <c r="Z374" s="67"/>
    </row>
    <row r="375" spans="1:26" ht="14" hidden="1" outlineLevel="1" x14ac:dyDescent="0.2">
      <c r="A375" s="52" t="str">
        <f t="shared" si="250"/>
        <v>11-2024</v>
      </c>
      <c r="B375" s="53">
        <v>45613</v>
      </c>
      <c r="C375" s="54" t="s">
        <v>32</v>
      </c>
      <c r="D375" s="55">
        <v>559.6</v>
      </c>
      <c r="E375" s="56">
        <v>8</v>
      </c>
      <c r="F375" s="56">
        <v>8</v>
      </c>
      <c r="G375" s="57">
        <f t="shared" si="176"/>
        <v>1</v>
      </c>
      <c r="H375" s="58">
        <f t="shared" si="177"/>
        <v>69.95</v>
      </c>
      <c r="I375" s="58">
        <f t="shared" si="178"/>
        <v>69.95</v>
      </c>
      <c r="J375" s="56">
        <v>38</v>
      </c>
      <c r="K375" s="59">
        <f t="shared" si="179"/>
        <v>0.21052631578947367</v>
      </c>
      <c r="L375" s="55">
        <v>16.75</v>
      </c>
      <c r="M375" s="56">
        <v>1663</v>
      </c>
      <c r="N375" s="56">
        <v>0</v>
      </c>
      <c r="O375" s="60">
        <v>0</v>
      </c>
      <c r="P375" s="61" t="e">
        <f t="shared" si="180"/>
        <v>#DIV/0!</v>
      </c>
      <c r="Q375" s="62">
        <f t="shared" si="181"/>
        <v>0</v>
      </c>
      <c r="R375" s="61">
        <f t="shared" si="182"/>
        <v>2.9932094353109364E-2</v>
      </c>
      <c r="S375" s="59">
        <f t="shared" si="183"/>
        <v>0</v>
      </c>
      <c r="T375" s="63">
        <f t="shared" ref="T375:T381" si="254">D375-O375</f>
        <v>559.6</v>
      </c>
      <c r="U375" s="64" t="e">
        <f t="shared" si="184"/>
        <v>#DIV/0!</v>
      </c>
      <c r="V375" s="65"/>
      <c r="W375" s="65"/>
      <c r="X375" s="65"/>
      <c r="Y375" s="65"/>
      <c r="Z375" s="66"/>
    </row>
    <row r="376" spans="1:26" ht="14" hidden="1" outlineLevel="1" x14ac:dyDescent="0.2">
      <c r="A376" s="67">
        <f t="shared" si="250"/>
        <v>0</v>
      </c>
      <c r="B376" s="68"/>
      <c r="C376" s="54" t="s">
        <v>33</v>
      </c>
      <c r="D376" s="69">
        <v>14278.8</v>
      </c>
      <c r="E376" s="56">
        <v>213</v>
      </c>
      <c r="F376" s="56">
        <v>205</v>
      </c>
      <c r="G376" s="57">
        <f t="shared" si="176"/>
        <v>1.0390243902439025</v>
      </c>
      <c r="H376" s="58">
        <f t="shared" si="177"/>
        <v>67.036619718309851</v>
      </c>
      <c r="I376" s="58">
        <f t="shared" si="178"/>
        <v>64.518812404946104</v>
      </c>
      <c r="J376" s="89">
        <v>2096</v>
      </c>
      <c r="K376" s="59">
        <f t="shared" si="179"/>
        <v>0.10162213740458015</v>
      </c>
      <c r="L376" s="69">
        <v>1981.19</v>
      </c>
      <c r="M376" s="56">
        <v>255393</v>
      </c>
      <c r="N376" s="56">
        <v>60</v>
      </c>
      <c r="O376" s="70">
        <v>4416.6000000000004</v>
      </c>
      <c r="P376" s="61">
        <f t="shared" si="180"/>
        <v>0.44857809174478103</v>
      </c>
      <c r="Q376" s="62">
        <f t="shared" si="181"/>
        <v>2.2292662490725275</v>
      </c>
      <c r="R376" s="61">
        <f t="shared" si="182"/>
        <v>0.13875045522032664</v>
      </c>
      <c r="S376" s="59">
        <f t="shared" si="183"/>
        <v>0.30931170686612325</v>
      </c>
      <c r="T376" s="71">
        <f t="shared" si="254"/>
        <v>9862.1999999999989</v>
      </c>
      <c r="U376" s="64">
        <f t="shared" si="184"/>
        <v>33.019833333333331</v>
      </c>
      <c r="V376" s="65"/>
      <c r="W376" s="65"/>
      <c r="X376" s="65"/>
      <c r="Y376" s="65"/>
      <c r="Z376" s="66"/>
    </row>
    <row r="377" spans="1:26" ht="14" hidden="1" outlineLevel="1" x14ac:dyDescent="0.2">
      <c r="A377" s="67">
        <f t="shared" si="250"/>
        <v>0</v>
      </c>
      <c r="B377" s="68"/>
      <c r="C377" s="54" t="s">
        <v>34</v>
      </c>
      <c r="D377" s="72">
        <v>8085.3</v>
      </c>
      <c r="E377" s="56">
        <v>154</v>
      </c>
      <c r="F377" s="56">
        <v>147</v>
      </c>
      <c r="G377" s="57">
        <f t="shared" si="176"/>
        <v>1.0476190476190477</v>
      </c>
      <c r="H377" s="58">
        <f t="shared" si="177"/>
        <v>52.501948051948055</v>
      </c>
      <c r="I377" s="58">
        <f t="shared" si="178"/>
        <v>50.115495867768594</v>
      </c>
      <c r="J377" s="89">
        <v>1158</v>
      </c>
      <c r="K377" s="59">
        <f t="shared" si="179"/>
        <v>0.13298791018998274</v>
      </c>
      <c r="L377" s="72">
        <v>840.35</v>
      </c>
      <c r="M377" s="56">
        <v>115916</v>
      </c>
      <c r="N377" s="56">
        <v>28</v>
      </c>
      <c r="O377" s="73">
        <v>1313.6</v>
      </c>
      <c r="P377" s="61">
        <f t="shared" si="180"/>
        <v>0.6397305115712546</v>
      </c>
      <c r="Q377" s="62">
        <f t="shared" si="181"/>
        <v>1.5631582078895696</v>
      </c>
      <c r="R377" s="61">
        <f t="shared" si="182"/>
        <v>0.10393553733318492</v>
      </c>
      <c r="S377" s="59">
        <f t="shared" si="183"/>
        <v>0.1624676882737808</v>
      </c>
      <c r="T377" s="74">
        <f t="shared" si="254"/>
        <v>6771.7000000000007</v>
      </c>
      <c r="U377" s="64">
        <f t="shared" si="184"/>
        <v>30.012499999999999</v>
      </c>
      <c r="V377" s="65"/>
      <c r="W377" s="65"/>
      <c r="X377" s="65"/>
      <c r="Y377" s="65"/>
      <c r="Z377" s="66"/>
    </row>
    <row r="378" spans="1:26" ht="14" hidden="1" outlineLevel="1" x14ac:dyDescent="0.2">
      <c r="A378" s="67">
        <f t="shared" si="250"/>
        <v>0</v>
      </c>
      <c r="B378" s="68"/>
      <c r="C378" s="54" t="s">
        <v>35</v>
      </c>
      <c r="D378" s="75">
        <v>12032.42</v>
      </c>
      <c r="E378" s="56">
        <v>162</v>
      </c>
      <c r="F378" s="56">
        <v>156</v>
      </c>
      <c r="G378" s="57">
        <f t="shared" si="176"/>
        <v>1.0384615384615385</v>
      </c>
      <c r="H378" s="58">
        <f t="shared" si="177"/>
        <v>74.2741975308642</v>
      </c>
      <c r="I378" s="58">
        <f t="shared" si="178"/>
        <v>71.523301326017375</v>
      </c>
      <c r="J378" s="89">
        <v>954</v>
      </c>
      <c r="K378" s="59">
        <f t="shared" si="179"/>
        <v>0.16981132075471697</v>
      </c>
      <c r="L378" s="75">
        <v>1514.98</v>
      </c>
      <c r="M378" s="56">
        <v>344619</v>
      </c>
      <c r="N378" s="56">
        <v>47</v>
      </c>
      <c r="O378" s="76">
        <v>3410.36</v>
      </c>
      <c r="P378" s="61">
        <f t="shared" si="180"/>
        <v>0.44422876177295062</v>
      </c>
      <c r="Q378" s="62">
        <f t="shared" si="181"/>
        <v>2.2510924236623588</v>
      </c>
      <c r="R378" s="61">
        <f t="shared" si="182"/>
        <v>0.12590817142353741</v>
      </c>
      <c r="S378" s="59">
        <f t="shared" si="183"/>
        <v>0.28343093076870657</v>
      </c>
      <c r="T378" s="77">
        <f t="shared" si="254"/>
        <v>8622.06</v>
      </c>
      <c r="U378" s="64">
        <f t="shared" si="184"/>
        <v>32.233617021276594</v>
      </c>
      <c r="V378" s="65"/>
      <c r="W378" s="65"/>
      <c r="X378" s="65"/>
      <c r="Y378" s="65"/>
      <c r="Z378" s="66"/>
    </row>
    <row r="379" spans="1:26" ht="14" hidden="1" outlineLevel="1" x14ac:dyDescent="0.2">
      <c r="A379" s="67"/>
      <c r="B379" s="68"/>
      <c r="C379" s="54" t="s">
        <v>36</v>
      </c>
      <c r="D379" s="78">
        <v>36122</v>
      </c>
      <c r="E379" s="56">
        <v>614</v>
      </c>
      <c r="F379" s="56">
        <v>551</v>
      </c>
      <c r="G379" s="57">
        <f t="shared" si="176"/>
        <v>1.1143375680580763</v>
      </c>
      <c r="H379" s="58">
        <f t="shared" si="177"/>
        <v>58.830618892508141</v>
      </c>
      <c r="I379" s="58">
        <f t="shared" si="178"/>
        <v>52.794252458912027</v>
      </c>
      <c r="J379" s="89">
        <v>1767</v>
      </c>
      <c r="K379" s="59">
        <f t="shared" si="179"/>
        <v>0.34748160724391625</v>
      </c>
      <c r="L379" s="78">
        <v>3165.34</v>
      </c>
      <c r="M379" s="56">
        <v>416450</v>
      </c>
      <c r="N379" s="56">
        <v>137</v>
      </c>
      <c r="O379" s="79">
        <v>8655.9500000000007</v>
      </c>
      <c r="P379" s="61">
        <f t="shared" si="180"/>
        <v>0.36568372044662917</v>
      </c>
      <c r="Q379" s="62">
        <f t="shared" si="181"/>
        <v>2.7346035496976628</v>
      </c>
      <c r="R379" s="61">
        <f t="shared" si="182"/>
        <v>8.7629145672997066E-2</v>
      </c>
      <c r="S379" s="59">
        <f t="shared" si="183"/>
        <v>0.23963097281435139</v>
      </c>
      <c r="T379" s="80">
        <f t="shared" si="254"/>
        <v>27466.05</v>
      </c>
      <c r="U379" s="64">
        <f t="shared" si="184"/>
        <v>23.104671532846716</v>
      </c>
      <c r="V379" s="65"/>
      <c r="W379" s="65"/>
      <c r="X379" s="65"/>
      <c r="Y379" s="65"/>
      <c r="Z379" s="66"/>
    </row>
    <row r="380" spans="1:26" ht="14" hidden="1" outlineLevel="1" x14ac:dyDescent="0.2">
      <c r="A380" s="81"/>
      <c r="B380" s="82"/>
      <c r="C380" s="83" t="s">
        <v>37</v>
      </c>
      <c r="D380" s="55">
        <v>2052</v>
      </c>
      <c r="E380" s="56">
        <v>55</v>
      </c>
      <c r="F380" s="56">
        <v>44</v>
      </c>
      <c r="G380" s="57">
        <f t="shared" si="176"/>
        <v>1.25</v>
      </c>
      <c r="H380" s="58">
        <f t="shared" si="177"/>
        <v>37.309090909090912</v>
      </c>
      <c r="I380" s="58">
        <f t="shared" si="178"/>
        <v>29.847272727272731</v>
      </c>
      <c r="J380" s="56">
        <v>185</v>
      </c>
      <c r="K380" s="59">
        <f t="shared" si="179"/>
        <v>0.29729729729729731</v>
      </c>
      <c r="L380" s="55">
        <v>339.68</v>
      </c>
      <c r="M380" s="56">
        <v>191416</v>
      </c>
      <c r="N380" s="56">
        <v>7</v>
      </c>
      <c r="O380" s="60">
        <v>303</v>
      </c>
      <c r="P380" s="61">
        <f t="shared" si="180"/>
        <v>1.121056105610561</v>
      </c>
      <c r="Q380" s="62">
        <f t="shared" si="181"/>
        <v>0.89201601507300987</v>
      </c>
      <c r="R380" s="61">
        <f t="shared" si="182"/>
        <v>0.16553606237816765</v>
      </c>
      <c r="S380" s="59">
        <f t="shared" si="183"/>
        <v>0.1476608187134503</v>
      </c>
      <c r="T380" s="63">
        <f t="shared" si="254"/>
        <v>1749</v>
      </c>
      <c r="U380" s="64">
        <f t="shared" si="184"/>
        <v>48.525714285714287</v>
      </c>
      <c r="V380" s="84"/>
      <c r="W380" s="84"/>
      <c r="X380" s="84"/>
      <c r="Y380" s="85"/>
      <c r="Z380" s="86"/>
    </row>
    <row r="381" spans="1:26" ht="14" hidden="1" outlineLevel="1" x14ac:dyDescent="0.2">
      <c r="A381" s="52" t="str">
        <f t="shared" ref="A381:A386" si="255">IFERROR(IF(B381&gt;0,MONTH(B381)&amp;"-"&amp;YEAR(B381),B381),)</f>
        <v>11-2024</v>
      </c>
      <c r="B381" s="53">
        <v>45619</v>
      </c>
      <c r="C381" s="54" t="s">
        <v>38</v>
      </c>
      <c r="D381" s="87">
        <v>2307.9</v>
      </c>
      <c r="E381" s="56">
        <v>42</v>
      </c>
      <c r="F381" s="56">
        <v>35</v>
      </c>
      <c r="G381" s="57">
        <f t="shared" si="176"/>
        <v>1.2</v>
      </c>
      <c r="H381" s="58">
        <f t="shared" si="177"/>
        <v>54.95</v>
      </c>
      <c r="I381" s="58">
        <f t="shared" si="178"/>
        <v>45.791666666666671</v>
      </c>
      <c r="J381" s="56">
        <v>119</v>
      </c>
      <c r="K381" s="59">
        <f t="shared" si="179"/>
        <v>0.35294117647058826</v>
      </c>
      <c r="L381" s="87">
        <v>134.72999999999999</v>
      </c>
      <c r="M381" s="56">
        <v>93988</v>
      </c>
      <c r="N381" s="56">
        <v>6</v>
      </c>
      <c r="O381" s="88">
        <v>439.6</v>
      </c>
      <c r="P381" s="61">
        <f t="shared" si="180"/>
        <v>0.30648316651501362</v>
      </c>
      <c r="Q381" s="62">
        <f t="shared" si="181"/>
        <v>3.2628219401766501</v>
      </c>
      <c r="R381" s="61">
        <f t="shared" si="182"/>
        <v>5.8377746002859734E-2</v>
      </c>
      <c r="S381" s="59">
        <f t="shared" si="183"/>
        <v>0.19047619047619047</v>
      </c>
      <c r="T381" s="63">
        <f t="shared" si="254"/>
        <v>1868.3000000000002</v>
      </c>
      <c r="U381" s="64">
        <f t="shared" si="184"/>
        <v>22.454999999999998</v>
      </c>
      <c r="V381" s="65"/>
      <c r="W381" s="65"/>
      <c r="X381" s="65"/>
      <c r="Y381" s="65"/>
      <c r="Z381" s="66"/>
    </row>
    <row r="382" spans="1:26" ht="14" collapsed="1" x14ac:dyDescent="0.2">
      <c r="A382" s="81">
        <f t="shared" si="255"/>
        <v>0</v>
      </c>
      <c r="B382" s="95" t="s">
        <v>127</v>
      </c>
      <c r="C382" s="134"/>
      <c r="D382" s="135">
        <f t="shared" ref="D382:F382" si="256">SUM(D375:D381)</f>
        <v>75438.01999999999</v>
      </c>
      <c r="E382" s="136">
        <f t="shared" si="256"/>
        <v>1248</v>
      </c>
      <c r="F382" s="136">
        <f t="shared" si="256"/>
        <v>1146</v>
      </c>
      <c r="G382" s="137">
        <f t="shared" si="176"/>
        <v>1.0890052356020943</v>
      </c>
      <c r="H382" s="138">
        <f t="shared" si="177"/>
        <v>60.447131410256404</v>
      </c>
      <c r="I382" s="138">
        <f t="shared" si="178"/>
        <v>55.506740862302756</v>
      </c>
      <c r="J382" s="136">
        <f>SUM(J375:J381)</f>
        <v>6317</v>
      </c>
      <c r="K382" s="139">
        <f t="shared" si="179"/>
        <v>0.19756213392433117</v>
      </c>
      <c r="L382" s="135">
        <f t="shared" ref="L382:O382" si="257">SUM(L375:L381)</f>
        <v>7993.02</v>
      </c>
      <c r="M382" s="136">
        <f t="shared" si="257"/>
        <v>1419445</v>
      </c>
      <c r="N382" s="136">
        <f t="shared" si="257"/>
        <v>285</v>
      </c>
      <c r="O382" s="135">
        <f t="shared" si="257"/>
        <v>18539.11</v>
      </c>
      <c r="P382" s="258">
        <f t="shared" si="180"/>
        <v>0.4311436741030179</v>
      </c>
      <c r="Q382" s="306">
        <f t="shared" si="181"/>
        <v>2.3194124373515894</v>
      </c>
      <c r="R382" s="258">
        <f t="shared" si="182"/>
        <v>0.10595479573827629</v>
      </c>
      <c r="S382" s="139">
        <f t="shared" si="183"/>
        <v>0.24575287103240517</v>
      </c>
      <c r="T382" s="261">
        <f>SUM(T375:T381)</f>
        <v>56898.91</v>
      </c>
      <c r="U382" s="307">
        <f t="shared" si="184"/>
        <v>28.045684210526318</v>
      </c>
      <c r="V382" s="145">
        <f t="shared" ref="V382:W382" si="258">IFERROR((D382-#REF!)/D382,)</f>
        <v>0</v>
      </c>
      <c r="W382" s="145">
        <f t="shared" si="258"/>
        <v>0</v>
      </c>
      <c r="X382" s="301">
        <f>IFERROR((D382-monthly_reporting_2021!D49)/D382, )</f>
        <v>1</v>
      </c>
      <c r="Y382" s="302">
        <f>IFERROR((E382-monthly_reporting_2021!E49)/E382, )</f>
        <v>1</v>
      </c>
      <c r="Z382" s="67"/>
    </row>
    <row r="383" spans="1:26" ht="14" hidden="1" outlineLevel="1" x14ac:dyDescent="0.2">
      <c r="A383" s="52" t="str">
        <f t="shared" si="255"/>
        <v>11-2024</v>
      </c>
      <c r="B383" s="53">
        <v>45620</v>
      </c>
      <c r="C383" s="54" t="s">
        <v>32</v>
      </c>
      <c r="D383" s="55">
        <v>279.8</v>
      </c>
      <c r="E383" s="56">
        <v>4</v>
      </c>
      <c r="F383" s="56">
        <v>4</v>
      </c>
      <c r="G383" s="57">
        <f t="shared" si="176"/>
        <v>1</v>
      </c>
      <c r="H383" s="58">
        <f t="shared" si="177"/>
        <v>69.95</v>
      </c>
      <c r="I383" s="58">
        <f t="shared" si="178"/>
        <v>69.95</v>
      </c>
      <c r="J383" s="56">
        <v>37</v>
      </c>
      <c r="K383" s="59">
        <f t="shared" si="179"/>
        <v>0.10810810810810811</v>
      </c>
      <c r="L383" s="55">
        <v>14.89</v>
      </c>
      <c r="M383" s="56">
        <v>1131</v>
      </c>
      <c r="N383" s="56">
        <v>0</v>
      </c>
      <c r="O383" s="60">
        <v>0</v>
      </c>
      <c r="P383" s="61" t="e">
        <f t="shared" si="180"/>
        <v>#DIV/0!</v>
      </c>
      <c r="Q383" s="62">
        <f t="shared" si="181"/>
        <v>0</v>
      </c>
      <c r="R383" s="61">
        <f t="shared" si="182"/>
        <v>5.3216583273766979E-2</v>
      </c>
      <c r="S383" s="59">
        <f t="shared" si="183"/>
        <v>0</v>
      </c>
      <c r="T383" s="63">
        <f t="shared" ref="T383:T389" si="259">D383-O383</f>
        <v>279.8</v>
      </c>
      <c r="U383" s="64" t="e">
        <f t="shared" si="184"/>
        <v>#DIV/0!</v>
      </c>
      <c r="V383" s="65"/>
      <c r="W383" s="65"/>
      <c r="X383" s="65"/>
      <c r="Y383" s="65"/>
      <c r="Z383" s="66"/>
    </row>
    <row r="384" spans="1:26" ht="14" hidden="1" outlineLevel="1" x14ac:dyDescent="0.2">
      <c r="A384" s="67">
        <f t="shared" si="255"/>
        <v>0</v>
      </c>
      <c r="B384" s="68"/>
      <c r="C384" s="54" t="s">
        <v>33</v>
      </c>
      <c r="D384" s="69">
        <v>15498.1</v>
      </c>
      <c r="E384" s="56">
        <v>222</v>
      </c>
      <c r="F384" s="56">
        <v>213</v>
      </c>
      <c r="G384" s="57">
        <f t="shared" si="176"/>
        <v>1.0422535211267605</v>
      </c>
      <c r="H384" s="58">
        <f t="shared" si="177"/>
        <v>69.811261261261265</v>
      </c>
      <c r="I384" s="58">
        <f t="shared" si="178"/>
        <v>66.981074993912841</v>
      </c>
      <c r="J384" s="89">
        <v>1957</v>
      </c>
      <c r="K384" s="59">
        <f t="shared" si="179"/>
        <v>0.11343893714869699</v>
      </c>
      <c r="L384" s="69">
        <v>1876.5</v>
      </c>
      <c r="M384" s="56">
        <v>233839</v>
      </c>
      <c r="N384" s="56">
        <v>55</v>
      </c>
      <c r="O384" s="70">
        <v>3817.1</v>
      </c>
      <c r="P384" s="61">
        <f t="shared" si="180"/>
        <v>0.49160357339341387</v>
      </c>
      <c r="Q384" s="62">
        <f t="shared" si="181"/>
        <v>2.0341593391953103</v>
      </c>
      <c r="R384" s="61">
        <f t="shared" si="182"/>
        <v>0.12107935811486568</v>
      </c>
      <c r="S384" s="59">
        <f t="shared" si="183"/>
        <v>0.24629470709312754</v>
      </c>
      <c r="T384" s="71">
        <f t="shared" si="259"/>
        <v>11681</v>
      </c>
      <c r="U384" s="64">
        <f t="shared" si="184"/>
        <v>34.118181818181817</v>
      </c>
      <c r="V384" s="65"/>
      <c r="W384" s="65"/>
      <c r="X384" s="65"/>
      <c r="Y384" s="65"/>
      <c r="Z384" s="66"/>
    </row>
    <row r="385" spans="1:26" ht="14" hidden="1" outlineLevel="1" x14ac:dyDescent="0.2">
      <c r="A385" s="67">
        <f t="shared" si="255"/>
        <v>0</v>
      </c>
      <c r="B385" s="68"/>
      <c r="C385" s="54" t="s">
        <v>34</v>
      </c>
      <c r="D385" s="72">
        <v>5165.75</v>
      </c>
      <c r="E385" s="56">
        <v>85</v>
      </c>
      <c r="F385" s="56">
        <v>83</v>
      </c>
      <c r="G385" s="57">
        <f t="shared" si="176"/>
        <v>1.0240963855421688</v>
      </c>
      <c r="H385" s="58">
        <f t="shared" si="177"/>
        <v>60.773529411764706</v>
      </c>
      <c r="I385" s="58">
        <f t="shared" si="178"/>
        <v>59.343564013840826</v>
      </c>
      <c r="J385" s="89">
        <v>739</v>
      </c>
      <c r="K385" s="59">
        <f t="shared" si="179"/>
        <v>0.11502029769959404</v>
      </c>
      <c r="L385" s="72">
        <v>462.42</v>
      </c>
      <c r="M385" s="56">
        <v>54443</v>
      </c>
      <c r="N385" s="56">
        <v>19</v>
      </c>
      <c r="O385" s="73">
        <v>1188.95</v>
      </c>
      <c r="P385" s="61">
        <f t="shared" si="180"/>
        <v>0.38893141006770682</v>
      </c>
      <c r="Q385" s="62">
        <f t="shared" si="181"/>
        <v>2.5711474417196487</v>
      </c>
      <c r="R385" s="61">
        <f t="shared" si="182"/>
        <v>8.9516527125780385E-2</v>
      </c>
      <c r="S385" s="59">
        <f t="shared" si="183"/>
        <v>0.23016018971107777</v>
      </c>
      <c r="T385" s="74">
        <f t="shared" si="259"/>
        <v>3976.8</v>
      </c>
      <c r="U385" s="64">
        <f t="shared" si="184"/>
        <v>24.337894736842106</v>
      </c>
      <c r="V385" s="65"/>
      <c r="W385" s="65"/>
      <c r="X385" s="65"/>
      <c r="Y385" s="65"/>
      <c r="Z385" s="66"/>
    </row>
    <row r="386" spans="1:26" ht="14" hidden="1" outlineLevel="1" x14ac:dyDescent="0.2">
      <c r="A386" s="67">
        <f t="shared" si="255"/>
        <v>0</v>
      </c>
      <c r="B386" s="68"/>
      <c r="C386" s="54" t="s">
        <v>35</v>
      </c>
      <c r="D386" s="75">
        <v>10728.55</v>
      </c>
      <c r="E386" s="56">
        <v>150</v>
      </c>
      <c r="F386" s="56">
        <v>141</v>
      </c>
      <c r="G386" s="57">
        <f t="shared" si="176"/>
        <v>1.0638297872340425</v>
      </c>
      <c r="H386" s="58">
        <f t="shared" si="177"/>
        <v>71.523666666666657</v>
      </c>
      <c r="I386" s="58">
        <f t="shared" si="178"/>
        <v>67.232246666666654</v>
      </c>
      <c r="J386" s="89">
        <v>884</v>
      </c>
      <c r="K386" s="59">
        <f t="shared" si="179"/>
        <v>0.16968325791855204</v>
      </c>
      <c r="L386" s="75">
        <v>1482.65</v>
      </c>
      <c r="M386" s="56">
        <v>251422</v>
      </c>
      <c r="N386" s="56">
        <v>37</v>
      </c>
      <c r="O386" s="76">
        <v>2781.83</v>
      </c>
      <c r="P386" s="61">
        <f t="shared" si="180"/>
        <v>0.53297649389071222</v>
      </c>
      <c r="Q386" s="62">
        <f t="shared" si="181"/>
        <v>1.8762553535898558</v>
      </c>
      <c r="R386" s="61">
        <f t="shared" si="182"/>
        <v>0.13819668081893641</v>
      </c>
      <c r="S386" s="59">
        <f t="shared" si="183"/>
        <v>0.259292262234878</v>
      </c>
      <c r="T386" s="77">
        <f t="shared" si="259"/>
        <v>7946.7199999999993</v>
      </c>
      <c r="U386" s="64">
        <f t="shared" si="184"/>
        <v>40.071621621621624</v>
      </c>
      <c r="V386" s="65"/>
      <c r="W386" s="65"/>
      <c r="X386" s="65"/>
      <c r="Y386" s="65"/>
      <c r="Z386" s="66"/>
    </row>
    <row r="387" spans="1:26" ht="14" hidden="1" outlineLevel="1" x14ac:dyDescent="0.2">
      <c r="A387" s="67"/>
      <c r="B387" s="68"/>
      <c r="C387" s="54" t="s">
        <v>36</v>
      </c>
      <c r="D387" s="78">
        <v>33174</v>
      </c>
      <c r="E387" s="56">
        <v>570</v>
      </c>
      <c r="F387" s="56">
        <v>504</v>
      </c>
      <c r="G387" s="57">
        <f t="shared" si="176"/>
        <v>1.1309523809523809</v>
      </c>
      <c r="H387" s="58">
        <f t="shared" si="177"/>
        <v>58.2</v>
      </c>
      <c r="I387" s="58">
        <f t="shared" si="178"/>
        <v>51.461052631578951</v>
      </c>
      <c r="J387" s="89">
        <v>1727</v>
      </c>
      <c r="K387" s="59">
        <f t="shared" si="179"/>
        <v>0.33005211349160396</v>
      </c>
      <c r="L387" s="78">
        <v>2896.11</v>
      </c>
      <c r="M387" s="56">
        <v>371133</v>
      </c>
      <c r="N387" s="56">
        <v>144</v>
      </c>
      <c r="O387" s="79">
        <v>9497</v>
      </c>
      <c r="P387" s="61">
        <f t="shared" si="180"/>
        <v>0.30494998420553859</v>
      </c>
      <c r="Q387" s="62">
        <f t="shared" si="181"/>
        <v>3.2792262724827439</v>
      </c>
      <c r="R387" s="61">
        <f t="shared" si="182"/>
        <v>8.7300596852957144E-2</v>
      </c>
      <c r="S387" s="59">
        <f t="shared" si="183"/>
        <v>0.28627841080364141</v>
      </c>
      <c r="T387" s="80">
        <f t="shared" si="259"/>
        <v>23677</v>
      </c>
      <c r="U387" s="64">
        <f t="shared" si="184"/>
        <v>20.111875000000001</v>
      </c>
      <c r="V387" s="65"/>
      <c r="W387" s="65"/>
      <c r="X387" s="65"/>
      <c r="Y387" s="65"/>
      <c r="Z387" s="66"/>
    </row>
    <row r="388" spans="1:26" ht="14" hidden="1" outlineLevel="1" x14ac:dyDescent="0.2">
      <c r="A388" s="81"/>
      <c r="B388" s="82"/>
      <c r="C388" s="83" t="s">
        <v>37</v>
      </c>
      <c r="D388" s="55">
        <v>2253</v>
      </c>
      <c r="E388" s="56">
        <v>61</v>
      </c>
      <c r="F388" s="56">
        <v>42</v>
      </c>
      <c r="G388" s="57">
        <f t="shared" si="176"/>
        <v>1.4523809523809523</v>
      </c>
      <c r="H388" s="58">
        <f t="shared" si="177"/>
        <v>36.934426229508198</v>
      </c>
      <c r="I388" s="58">
        <f t="shared" si="178"/>
        <v>25.430260682612204</v>
      </c>
      <c r="J388" s="56">
        <v>166</v>
      </c>
      <c r="K388" s="59">
        <f t="shared" si="179"/>
        <v>0.36746987951807231</v>
      </c>
      <c r="L388" s="55">
        <v>217.78</v>
      </c>
      <c r="M388" s="56">
        <v>108882</v>
      </c>
      <c r="N388" s="56">
        <v>7</v>
      </c>
      <c r="O388" s="60">
        <v>339</v>
      </c>
      <c r="P388" s="61">
        <f t="shared" si="180"/>
        <v>0.64241887905604722</v>
      </c>
      <c r="Q388" s="62">
        <f t="shared" si="181"/>
        <v>1.5566167692166406</v>
      </c>
      <c r="R388" s="61">
        <f t="shared" si="182"/>
        <v>9.6662228140257433E-2</v>
      </c>
      <c r="S388" s="59">
        <f t="shared" si="183"/>
        <v>0.15046604527296936</v>
      </c>
      <c r="T388" s="63">
        <f t="shared" si="259"/>
        <v>1914</v>
      </c>
      <c r="U388" s="64">
        <f t="shared" si="184"/>
        <v>31.111428571428572</v>
      </c>
      <c r="V388" s="84"/>
      <c r="W388" s="84"/>
      <c r="X388" s="84"/>
      <c r="Y388" s="85"/>
      <c r="Z388" s="86"/>
    </row>
    <row r="389" spans="1:26" ht="14" hidden="1" outlineLevel="1" x14ac:dyDescent="0.2">
      <c r="A389" s="52" t="str">
        <f t="shared" ref="A389:A394" si="260">IFERROR(IF(B389&gt;0,MONTH(B389)&amp;"-"&amp;YEAR(B389),B389),)</f>
        <v>11-2024</v>
      </c>
      <c r="B389" s="53">
        <v>45626</v>
      </c>
      <c r="C389" s="54" t="s">
        <v>38</v>
      </c>
      <c r="D389" s="87">
        <v>2033.15</v>
      </c>
      <c r="E389" s="56">
        <v>37</v>
      </c>
      <c r="F389" s="56">
        <v>30</v>
      </c>
      <c r="G389" s="57">
        <f t="shared" si="176"/>
        <v>1.2333333333333334</v>
      </c>
      <c r="H389" s="58">
        <f t="shared" si="177"/>
        <v>54.95</v>
      </c>
      <c r="I389" s="58">
        <f t="shared" si="178"/>
        <v>44.554054054054056</v>
      </c>
      <c r="J389" s="56">
        <v>102</v>
      </c>
      <c r="K389" s="59">
        <f t="shared" si="179"/>
        <v>0.36274509803921567</v>
      </c>
      <c r="L389" s="87">
        <v>104.95</v>
      </c>
      <c r="M389" s="56">
        <v>75448</v>
      </c>
      <c r="N389" s="56">
        <v>3</v>
      </c>
      <c r="O389" s="88">
        <v>164.85</v>
      </c>
      <c r="P389" s="61">
        <f t="shared" si="180"/>
        <v>0.63663936912344554</v>
      </c>
      <c r="Q389" s="62">
        <f t="shared" si="181"/>
        <v>1.5707479752262981</v>
      </c>
      <c r="R389" s="61">
        <f t="shared" si="182"/>
        <v>5.1619408307306394E-2</v>
      </c>
      <c r="S389" s="59">
        <f t="shared" si="183"/>
        <v>8.1081081081081072E-2</v>
      </c>
      <c r="T389" s="63">
        <f t="shared" si="259"/>
        <v>1868.3000000000002</v>
      </c>
      <c r="U389" s="64">
        <f t="shared" si="184"/>
        <v>34.983333333333334</v>
      </c>
      <c r="V389" s="65"/>
      <c r="W389" s="65"/>
      <c r="X389" s="65"/>
      <c r="Y389" s="65"/>
      <c r="Z389" s="66"/>
    </row>
    <row r="390" spans="1:26" ht="14" collapsed="1" x14ac:dyDescent="0.2">
      <c r="A390" s="81">
        <f t="shared" si="260"/>
        <v>0</v>
      </c>
      <c r="B390" s="95" t="s">
        <v>128</v>
      </c>
      <c r="C390" s="134"/>
      <c r="D390" s="135">
        <f t="shared" ref="D390:F390" si="261">SUM(D383:D389)</f>
        <v>69132.349999999991</v>
      </c>
      <c r="E390" s="136">
        <f t="shared" si="261"/>
        <v>1129</v>
      </c>
      <c r="F390" s="136">
        <f t="shared" si="261"/>
        <v>1017</v>
      </c>
      <c r="G390" s="137">
        <f t="shared" si="176"/>
        <v>1.1101278269419863</v>
      </c>
      <c r="H390" s="138">
        <f t="shared" si="177"/>
        <v>61.23325952170061</v>
      </c>
      <c r="I390" s="138">
        <f t="shared" si="178"/>
        <v>55.158746619636418</v>
      </c>
      <c r="J390" s="136">
        <f>SUM(J383:J389)</f>
        <v>5612</v>
      </c>
      <c r="K390" s="139">
        <f t="shared" si="179"/>
        <v>0.201176051318603</v>
      </c>
      <c r="L390" s="135">
        <f t="shared" ref="L390:O390" si="262">SUM(L383:L389)</f>
        <v>7055.2999999999993</v>
      </c>
      <c r="M390" s="136">
        <f t="shared" si="262"/>
        <v>1096298</v>
      </c>
      <c r="N390" s="136">
        <f t="shared" si="262"/>
        <v>265</v>
      </c>
      <c r="O390" s="135">
        <f t="shared" si="262"/>
        <v>17788.73</v>
      </c>
      <c r="P390" s="258">
        <f t="shared" si="180"/>
        <v>0.39661628458018078</v>
      </c>
      <c r="Q390" s="306">
        <f t="shared" si="181"/>
        <v>2.5213286465494029</v>
      </c>
      <c r="R390" s="258">
        <f t="shared" si="182"/>
        <v>0.10205497137013279</v>
      </c>
      <c r="S390" s="139">
        <f t="shared" si="183"/>
        <v>0.25731412283829497</v>
      </c>
      <c r="T390" s="261">
        <f>SUM(T383:T389)</f>
        <v>51343.62</v>
      </c>
      <c r="U390" s="307">
        <f t="shared" si="184"/>
        <v>26.623773584905656</v>
      </c>
      <c r="V390" s="145">
        <f t="shared" ref="V390:W390" si="263">IFERROR((D390-#REF!)/D390,)</f>
        <v>0</v>
      </c>
      <c r="W390" s="145">
        <f t="shared" si="263"/>
        <v>0</v>
      </c>
      <c r="X390" s="301">
        <f>IFERROR((D390-monthly_reporting_2021!D49)/D390, )</f>
        <v>1</v>
      </c>
      <c r="Y390" s="302">
        <f>IFERROR((E390-monthly_reporting_2021!E49)/E390, )</f>
        <v>1</v>
      </c>
      <c r="Z390" s="67"/>
    </row>
    <row r="391" spans="1:26" ht="14" hidden="1" outlineLevel="1" x14ac:dyDescent="0.2">
      <c r="A391" s="52" t="str">
        <f t="shared" si="260"/>
        <v>12-2024</v>
      </c>
      <c r="B391" s="53">
        <v>45627</v>
      </c>
      <c r="C391" s="54" t="s">
        <v>32</v>
      </c>
      <c r="D391" s="55">
        <v>349.75</v>
      </c>
      <c r="E391" s="56">
        <v>5</v>
      </c>
      <c r="F391" s="56">
        <v>4</v>
      </c>
      <c r="G391" s="57">
        <f t="shared" si="176"/>
        <v>1.25</v>
      </c>
      <c r="H391" s="58">
        <f t="shared" si="177"/>
        <v>69.95</v>
      </c>
      <c r="I391" s="58">
        <f t="shared" si="178"/>
        <v>55.96</v>
      </c>
      <c r="J391" s="56">
        <v>47</v>
      </c>
      <c r="K391" s="59">
        <f t="shared" si="179"/>
        <v>0.10638297872340426</v>
      </c>
      <c r="L391" s="55">
        <v>27.61</v>
      </c>
      <c r="M391" s="56">
        <v>3315</v>
      </c>
      <c r="N391" s="56">
        <v>0</v>
      </c>
      <c r="O391" s="60">
        <v>0</v>
      </c>
      <c r="P391" s="61" t="e">
        <f t="shared" si="180"/>
        <v>#DIV/0!</v>
      </c>
      <c r="Q391" s="62">
        <f t="shared" si="181"/>
        <v>0</v>
      </c>
      <c r="R391" s="61">
        <f t="shared" si="182"/>
        <v>7.8942101501072198E-2</v>
      </c>
      <c r="S391" s="59">
        <f t="shared" si="183"/>
        <v>0</v>
      </c>
      <c r="T391" s="63">
        <f t="shared" ref="T391:T397" si="264">D391-O391</f>
        <v>349.75</v>
      </c>
      <c r="U391" s="64" t="e">
        <f t="shared" si="184"/>
        <v>#DIV/0!</v>
      </c>
      <c r="V391" s="65"/>
      <c r="W391" s="65"/>
      <c r="X391" s="65"/>
      <c r="Y391" s="65"/>
      <c r="Z391" s="66"/>
    </row>
    <row r="392" spans="1:26" ht="14" hidden="1" outlineLevel="1" x14ac:dyDescent="0.2">
      <c r="A392" s="67">
        <f t="shared" si="260"/>
        <v>0</v>
      </c>
      <c r="B392" s="68"/>
      <c r="C392" s="54" t="s">
        <v>33</v>
      </c>
      <c r="D392" s="69">
        <v>15127.85</v>
      </c>
      <c r="E392" s="56">
        <v>218</v>
      </c>
      <c r="F392" s="56">
        <v>205</v>
      </c>
      <c r="G392" s="57">
        <f t="shared" si="176"/>
        <v>1.0634146341463415</v>
      </c>
      <c r="H392" s="58">
        <f t="shared" si="177"/>
        <v>69.393807339449538</v>
      </c>
      <c r="I392" s="58">
        <f t="shared" si="178"/>
        <v>65.255644516454836</v>
      </c>
      <c r="J392" s="89">
        <v>2051</v>
      </c>
      <c r="K392" s="59">
        <f t="shared" si="179"/>
        <v>0.10628961482203803</v>
      </c>
      <c r="L392" s="69">
        <v>1872.83</v>
      </c>
      <c r="M392" s="56">
        <v>226289</v>
      </c>
      <c r="N392" s="56">
        <v>66</v>
      </c>
      <c r="O392" s="70">
        <v>4736.3500000000004</v>
      </c>
      <c r="P392" s="61">
        <f t="shared" si="180"/>
        <v>0.39541630158244212</v>
      </c>
      <c r="Q392" s="62">
        <f t="shared" si="181"/>
        <v>2.5289802064255702</v>
      </c>
      <c r="R392" s="61">
        <f t="shared" si="182"/>
        <v>0.12380014344404525</v>
      </c>
      <c r="S392" s="59">
        <f t="shared" si="183"/>
        <v>0.31308811232263672</v>
      </c>
      <c r="T392" s="71">
        <f t="shared" si="264"/>
        <v>10391.5</v>
      </c>
      <c r="U392" s="64">
        <f t="shared" si="184"/>
        <v>28.37621212121212</v>
      </c>
      <c r="V392" s="65"/>
      <c r="W392" s="65"/>
      <c r="X392" s="65"/>
      <c r="Y392" s="65"/>
      <c r="Z392" s="66"/>
    </row>
    <row r="393" spans="1:26" ht="14" hidden="1" outlineLevel="1" x14ac:dyDescent="0.2">
      <c r="A393" s="67">
        <f t="shared" si="260"/>
        <v>0</v>
      </c>
      <c r="B393" s="68"/>
      <c r="C393" s="54" t="s">
        <v>34</v>
      </c>
      <c r="D393" s="72">
        <v>5121.05</v>
      </c>
      <c r="E393" s="56">
        <v>79</v>
      </c>
      <c r="F393" s="56">
        <v>78</v>
      </c>
      <c r="G393" s="57">
        <f t="shared" si="176"/>
        <v>1.0128205128205128</v>
      </c>
      <c r="H393" s="58">
        <f t="shared" si="177"/>
        <v>64.823417721518993</v>
      </c>
      <c r="I393" s="58">
        <f t="shared" si="178"/>
        <v>64.002868130107359</v>
      </c>
      <c r="J393" s="89">
        <v>522</v>
      </c>
      <c r="K393" s="59">
        <f t="shared" si="179"/>
        <v>0.15134099616858238</v>
      </c>
      <c r="L393" s="72">
        <v>367.13</v>
      </c>
      <c r="M393" s="56">
        <v>59914</v>
      </c>
      <c r="N393" s="56">
        <v>22</v>
      </c>
      <c r="O393" s="73">
        <v>1288.9000000000001</v>
      </c>
      <c r="P393" s="61">
        <f t="shared" si="180"/>
        <v>0.28483978586391495</v>
      </c>
      <c r="Q393" s="62">
        <f t="shared" si="181"/>
        <v>3.5107455124887643</v>
      </c>
      <c r="R393" s="61">
        <f t="shared" si="182"/>
        <v>7.1690375997109965E-2</v>
      </c>
      <c r="S393" s="59">
        <f t="shared" si="183"/>
        <v>0.25168666582048604</v>
      </c>
      <c r="T393" s="74">
        <f t="shared" si="264"/>
        <v>3832.15</v>
      </c>
      <c r="U393" s="64">
        <f t="shared" si="184"/>
        <v>16.687727272727273</v>
      </c>
      <c r="V393" s="65"/>
      <c r="W393" s="65"/>
      <c r="X393" s="65"/>
      <c r="Y393" s="65"/>
      <c r="Z393" s="66"/>
    </row>
    <row r="394" spans="1:26" ht="14" hidden="1" outlineLevel="1" x14ac:dyDescent="0.2">
      <c r="A394" s="67">
        <f t="shared" si="260"/>
        <v>0</v>
      </c>
      <c r="B394" s="68"/>
      <c r="C394" s="54" t="s">
        <v>35</v>
      </c>
      <c r="D394" s="75">
        <v>12345.17</v>
      </c>
      <c r="E394" s="56">
        <v>168</v>
      </c>
      <c r="F394" s="56">
        <v>158</v>
      </c>
      <c r="G394" s="57">
        <f t="shared" si="176"/>
        <v>1.0632911392405062</v>
      </c>
      <c r="H394" s="58">
        <f t="shared" si="177"/>
        <v>73.483154761904757</v>
      </c>
      <c r="I394" s="58">
        <f t="shared" si="178"/>
        <v>69.109157454648525</v>
      </c>
      <c r="J394" s="89">
        <v>963</v>
      </c>
      <c r="K394" s="59">
        <f t="shared" si="179"/>
        <v>0.17445482866043613</v>
      </c>
      <c r="L394" s="75">
        <v>1489.79</v>
      </c>
      <c r="M394" s="56">
        <v>250415</v>
      </c>
      <c r="N394" s="56">
        <v>56</v>
      </c>
      <c r="O394" s="76">
        <v>4477.42</v>
      </c>
      <c r="P394" s="61">
        <f t="shared" si="180"/>
        <v>0.33273402986541356</v>
      </c>
      <c r="Q394" s="62">
        <f t="shared" si="181"/>
        <v>3.005403446123279</v>
      </c>
      <c r="R394" s="61">
        <f t="shared" si="182"/>
        <v>0.12067796555251972</v>
      </c>
      <c r="S394" s="59">
        <f t="shared" si="183"/>
        <v>0.36268597354268917</v>
      </c>
      <c r="T394" s="77">
        <f t="shared" si="264"/>
        <v>7867.75</v>
      </c>
      <c r="U394" s="64">
        <f t="shared" si="184"/>
        <v>26.603392857142858</v>
      </c>
      <c r="V394" s="65"/>
      <c r="W394" s="65"/>
      <c r="X394" s="65"/>
      <c r="Y394" s="65"/>
      <c r="Z394" s="66"/>
    </row>
    <row r="395" spans="1:26" ht="14" hidden="1" outlineLevel="1" x14ac:dyDescent="0.2">
      <c r="A395" s="67"/>
      <c r="B395" s="68"/>
      <c r="C395" s="54" t="s">
        <v>36</v>
      </c>
      <c r="D395" s="78">
        <v>33976</v>
      </c>
      <c r="E395" s="56">
        <v>580</v>
      </c>
      <c r="F395" s="56">
        <v>501</v>
      </c>
      <c r="G395" s="57">
        <f t="shared" si="176"/>
        <v>1.1576846307385229</v>
      </c>
      <c r="H395" s="58">
        <f t="shared" si="177"/>
        <v>58.579310344827583</v>
      </c>
      <c r="I395" s="58">
        <f t="shared" si="178"/>
        <v>50.600404280618314</v>
      </c>
      <c r="J395" s="89">
        <v>1808</v>
      </c>
      <c r="K395" s="59">
        <f t="shared" si="179"/>
        <v>0.32079646017699115</v>
      </c>
      <c r="L395" s="78">
        <v>3194.02</v>
      </c>
      <c r="M395" s="56">
        <v>315275</v>
      </c>
      <c r="N395" s="56">
        <v>141</v>
      </c>
      <c r="O395" s="79">
        <v>9607.9500000000007</v>
      </c>
      <c r="P395" s="61">
        <f t="shared" si="180"/>
        <v>0.33243511883388233</v>
      </c>
      <c r="Q395" s="62">
        <f t="shared" si="181"/>
        <v>3.0081057726626637</v>
      </c>
      <c r="R395" s="61">
        <f t="shared" si="182"/>
        <v>9.4008123381210271E-2</v>
      </c>
      <c r="S395" s="59">
        <f t="shared" si="183"/>
        <v>0.28278637862020251</v>
      </c>
      <c r="T395" s="80">
        <f t="shared" si="264"/>
        <v>24368.05</v>
      </c>
      <c r="U395" s="64">
        <f t="shared" si="184"/>
        <v>22.652624113475177</v>
      </c>
      <c r="V395" s="65"/>
      <c r="W395" s="65"/>
      <c r="X395" s="65"/>
      <c r="Y395" s="65"/>
      <c r="Z395" s="66"/>
    </row>
    <row r="396" spans="1:26" ht="14" hidden="1" outlineLevel="1" x14ac:dyDescent="0.2">
      <c r="A396" s="81"/>
      <c r="B396" s="82"/>
      <c r="C396" s="83" t="s">
        <v>37</v>
      </c>
      <c r="D396" s="55">
        <v>3756</v>
      </c>
      <c r="E396" s="56">
        <v>102</v>
      </c>
      <c r="F396" s="56">
        <v>81</v>
      </c>
      <c r="G396" s="57">
        <f t="shared" si="176"/>
        <v>1.2592592592592593</v>
      </c>
      <c r="H396" s="58">
        <f t="shared" si="177"/>
        <v>36.823529411764703</v>
      </c>
      <c r="I396" s="58">
        <f t="shared" si="178"/>
        <v>29.242214532871969</v>
      </c>
      <c r="J396" s="56">
        <v>248</v>
      </c>
      <c r="K396" s="59">
        <f t="shared" si="179"/>
        <v>0.41129032258064518</v>
      </c>
      <c r="L396" s="55">
        <v>293.85000000000002</v>
      </c>
      <c r="M396" s="56">
        <v>122625</v>
      </c>
      <c r="N396" s="56">
        <v>19</v>
      </c>
      <c r="O396" s="60">
        <v>735</v>
      </c>
      <c r="P396" s="61">
        <f t="shared" si="180"/>
        <v>0.39979591836734696</v>
      </c>
      <c r="Q396" s="62">
        <f t="shared" si="181"/>
        <v>2.5012761613067891</v>
      </c>
      <c r="R396" s="61">
        <f t="shared" si="182"/>
        <v>7.8234824281150167E-2</v>
      </c>
      <c r="S396" s="59">
        <f t="shared" si="183"/>
        <v>0.19568690095846644</v>
      </c>
      <c r="T396" s="63">
        <f t="shared" si="264"/>
        <v>3021</v>
      </c>
      <c r="U396" s="64">
        <f t="shared" si="184"/>
        <v>15.465789473684211</v>
      </c>
      <c r="V396" s="84"/>
      <c r="W396" s="84"/>
      <c r="X396" s="84"/>
      <c r="Y396" s="85"/>
      <c r="Z396" s="86"/>
    </row>
    <row r="397" spans="1:26" ht="14" hidden="1" outlineLevel="1" x14ac:dyDescent="0.2">
      <c r="A397" s="52" t="str">
        <f t="shared" ref="A397:A402" si="265">IFERROR(IF(B397&gt;0,MONTH(B397)&amp;"-"&amp;YEAR(B397),B397),)</f>
        <v>12-2024</v>
      </c>
      <c r="B397" s="53">
        <v>45633</v>
      </c>
      <c r="C397" s="54" t="s">
        <v>38</v>
      </c>
      <c r="D397" s="87">
        <v>2747.5</v>
      </c>
      <c r="E397" s="56">
        <v>50</v>
      </c>
      <c r="F397" s="56">
        <v>42</v>
      </c>
      <c r="G397" s="57">
        <f t="shared" si="176"/>
        <v>1.1904761904761905</v>
      </c>
      <c r="H397" s="58">
        <f t="shared" si="177"/>
        <v>54.95</v>
      </c>
      <c r="I397" s="58">
        <f t="shared" si="178"/>
        <v>46.158000000000001</v>
      </c>
      <c r="J397" s="56">
        <v>124</v>
      </c>
      <c r="K397" s="59">
        <f t="shared" si="179"/>
        <v>0.40322580645161288</v>
      </c>
      <c r="L397" s="87">
        <v>104.06</v>
      </c>
      <c r="M397" s="56">
        <v>16436</v>
      </c>
      <c r="N397" s="56">
        <v>5</v>
      </c>
      <c r="O397" s="88">
        <v>384.65</v>
      </c>
      <c r="P397" s="61">
        <f t="shared" si="180"/>
        <v>0.27053165215130642</v>
      </c>
      <c r="Q397" s="62">
        <f t="shared" si="181"/>
        <v>3.6964251393426868</v>
      </c>
      <c r="R397" s="61">
        <f t="shared" si="182"/>
        <v>3.7874431301182891E-2</v>
      </c>
      <c r="S397" s="59">
        <f t="shared" si="183"/>
        <v>0.13999999999999999</v>
      </c>
      <c r="T397" s="63">
        <f t="shared" si="264"/>
        <v>2362.85</v>
      </c>
      <c r="U397" s="64">
        <f t="shared" si="184"/>
        <v>20.812000000000001</v>
      </c>
      <c r="V397" s="65"/>
      <c r="W397" s="65"/>
      <c r="X397" s="65"/>
      <c r="Y397" s="65"/>
      <c r="Z397" s="66"/>
    </row>
    <row r="398" spans="1:26" ht="14" collapsed="1" x14ac:dyDescent="0.2">
      <c r="A398" s="81">
        <f t="shared" si="265"/>
        <v>0</v>
      </c>
      <c r="B398" s="95" t="s">
        <v>129</v>
      </c>
      <c r="C398" s="134"/>
      <c r="D398" s="135">
        <f t="shared" ref="D398:F398" si="266">SUM(D391:D397)</f>
        <v>73423.320000000007</v>
      </c>
      <c r="E398" s="136">
        <f t="shared" si="266"/>
        <v>1202</v>
      </c>
      <c r="F398" s="136">
        <f t="shared" si="266"/>
        <v>1069</v>
      </c>
      <c r="G398" s="137">
        <f t="shared" si="176"/>
        <v>1.1244153414405986</v>
      </c>
      <c r="H398" s="138">
        <f t="shared" si="177"/>
        <v>61.084292845257906</v>
      </c>
      <c r="I398" s="138">
        <f t="shared" si="178"/>
        <v>54.325381906473133</v>
      </c>
      <c r="J398" s="136">
        <f>SUM(J391:J397)</f>
        <v>5763</v>
      </c>
      <c r="K398" s="139">
        <f t="shared" si="179"/>
        <v>0.20857192434495922</v>
      </c>
      <c r="L398" s="135">
        <f t="shared" ref="L398:O398" si="267">SUM(L391:L397)</f>
        <v>7349.29</v>
      </c>
      <c r="M398" s="136">
        <f t="shared" si="267"/>
        <v>994269</v>
      </c>
      <c r="N398" s="136">
        <f t="shared" si="267"/>
        <v>309</v>
      </c>
      <c r="O398" s="135">
        <f t="shared" si="267"/>
        <v>21230.270000000004</v>
      </c>
      <c r="P398" s="258">
        <f t="shared" si="180"/>
        <v>0.34617035016511793</v>
      </c>
      <c r="Q398" s="306">
        <f t="shared" si="181"/>
        <v>2.8887511582751535</v>
      </c>
      <c r="R398" s="258">
        <f t="shared" si="182"/>
        <v>0.10009476553225868</v>
      </c>
      <c r="S398" s="139">
        <f t="shared" si="183"/>
        <v>0.28914886986859217</v>
      </c>
      <c r="T398" s="261">
        <f>SUM(T391:T397)</f>
        <v>52193.049999999996</v>
      </c>
      <c r="U398" s="307">
        <f t="shared" si="184"/>
        <v>23.784110032362459</v>
      </c>
      <c r="V398" s="145">
        <f t="shared" ref="V398:W398" si="268">IFERROR((D398-#REF!)/D398,)</f>
        <v>0</v>
      </c>
      <c r="W398" s="145">
        <f t="shared" si="268"/>
        <v>0</v>
      </c>
      <c r="X398" s="301">
        <f>IFERROR((D398-monthly_reporting_2021!D49)/D398, )</f>
        <v>1</v>
      </c>
      <c r="Y398" s="302">
        <f>IFERROR((E398-monthly_reporting_2021!E49)/E398, )</f>
        <v>1</v>
      </c>
      <c r="Z398" s="67"/>
    </row>
    <row r="399" spans="1:26" ht="14" hidden="1" outlineLevel="1" x14ac:dyDescent="0.2">
      <c r="A399" s="52" t="str">
        <f t="shared" si="265"/>
        <v>12-2024</v>
      </c>
      <c r="B399" s="53">
        <v>45634</v>
      </c>
      <c r="C399" s="54" t="s">
        <v>32</v>
      </c>
      <c r="D399" s="55">
        <v>279.8</v>
      </c>
      <c r="E399" s="56">
        <v>4</v>
      </c>
      <c r="F399" s="56">
        <v>4</v>
      </c>
      <c r="G399" s="57">
        <f t="shared" si="176"/>
        <v>1</v>
      </c>
      <c r="H399" s="58">
        <f t="shared" si="177"/>
        <v>69.95</v>
      </c>
      <c r="I399" s="58">
        <f t="shared" si="178"/>
        <v>69.95</v>
      </c>
      <c r="J399" s="56">
        <v>33</v>
      </c>
      <c r="K399" s="59">
        <f t="shared" si="179"/>
        <v>0.12121212121212122</v>
      </c>
      <c r="L399" s="55">
        <v>11.83</v>
      </c>
      <c r="M399" s="56">
        <v>4378</v>
      </c>
      <c r="N399" s="56">
        <v>0</v>
      </c>
      <c r="O399" s="60">
        <v>0</v>
      </c>
      <c r="P399" s="61" t="e">
        <f t="shared" si="180"/>
        <v>#DIV/0!</v>
      </c>
      <c r="Q399" s="62">
        <f t="shared" si="181"/>
        <v>0</v>
      </c>
      <c r="R399" s="61">
        <f t="shared" si="182"/>
        <v>4.2280200142959252E-2</v>
      </c>
      <c r="S399" s="59">
        <f t="shared" si="183"/>
        <v>0</v>
      </c>
      <c r="T399" s="63">
        <f t="shared" ref="T399:T405" si="269">D399-O399</f>
        <v>279.8</v>
      </c>
      <c r="U399" s="64" t="e">
        <f t="shared" si="184"/>
        <v>#DIV/0!</v>
      </c>
      <c r="V399" s="65"/>
      <c r="W399" s="65"/>
      <c r="X399" s="65"/>
      <c r="Y399" s="65"/>
      <c r="Z399" s="66"/>
    </row>
    <row r="400" spans="1:26" ht="14" hidden="1" outlineLevel="1" x14ac:dyDescent="0.2">
      <c r="A400" s="67">
        <f t="shared" si="265"/>
        <v>0</v>
      </c>
      <c r="B400" s="68"/>
      <c r="C400" s="54" t="s">
        <v>33</v>
      </c>
      <c r="D400" s="69">
        <v>15438.05</v>
      </c>
      <c r="E400" s="56">
        <v>217</v>
      </c>
      <c r="F400" s="56">
        <v>208</v>
      </c>
      <c r="G400" s="57">
        <f t="shared" si="176"/>
        <v>1.0432692307692308</v>
      </c>
      <c r="H400" s="58">
        <f t="shared" si="177"/>
        <v>71.143087557603678</v>
      </c>
      <c r="I400" s="58">
        <f t="shared" si="178"/>
        <v>68.192452589776792</v>
      </c>
      <c r="J400" s="89">
        <v>1899</v>
      </c>
      <c r="K400" s="59">
        <f t="shared" si="179"/>
        <v>0.11427066877303844</v>
      </c>
      <c r="L400" s="69">
        <v>1588.48</v>
      </c>
      <c r="M400" s="56">
        <v>170832</v>
      </c>
      <c r="N400" s="56">
        <v>79</v>
      </c>
      <c r="O400" s="70">
        <v>5655.6</v>
      </c>
      <c r="P400" s="61">
        <f t="shared" si="180"/>
        <v>0.28086851969729115</v>
      </c>
      <c r="Q400" s="62">
        <f t="shared" si="181"/>
        <v>3.560384770346495</v>
      </c>
      <c r="R400" s="61">
        <f t="shared" si="182"/>
        <v>0.10289382402570274</v>
      </c>
      <c r="S400" s="59">
        <f t="shared" si="183"/>
        <v>0.36634160402382432</v>
      </c>
      <c r="T400" s="71">
        <f t="shared" si="269"/>
        <v>9782.4499999999989</v>
      </c>
      <c r="U400" s="64">
        <f t="shared" si="184"/>
        <v>20.107341772151898</v>
      </c>
      <c r="V400" s="65"/>
      <c r="W400" s="65"/>
      <c r="X400" s="65"/>
      <c r="Y400" s="65"/>
      <c r="Z400" s="66"/>
    </row>
    <row r="401" spans="1:26" ht="14" hidden="1" outlineLevel="1" x14ac:dyDescent="0.2">
      <c r="A401" s="67">
        <f t="shared" si="265"/>
        <v>0</v>
      </c>
      <c r="B401" s="68"/>
      <c r="C401" s="54" t="s">
        <v>34</v>
      </c>
      <c r="D401" s="72">
        <v>4696.1499999999996</v>
      </c>
      <c r="E401" s="56">
        <v>77</v>
      </c>
      <c r="F401" s="56">
        <v>74</v>
      </c>
      <c r="G401" s="57">
        <f t="shared" si="176"/>
        <v>1.0405405405405406</v>
      </c>
      <c r="H401" s="58">
        <f t="shared" si="177"/>
        <v>60.988961038961037</v>
      </c>
      <c r="I401" s="58">
        <f t="shared" si="178"/>
        <v>58.612767751728789</v>
      </c>
      <c r="J401" s="89">
        <v>479</v>
      </c>
      <c r="K401" s="59">
        <f t="shared" si="179"/>
        <v>0.16075156576200417</v>
      </c>
      <c r="L401" s="72">
        <v>345.59</v>
      </c>
      <c r="M401" s="56">
        <v>53737</v>
      </c>
      <c r="N401" s="56">
        <v>10</v>
      </c>
      <c r="O401" s="73">
        <v>529.5</v>
      </c>
      <c r="P401" s="61">
        <f t="shared" si="180"/>
        <v>0.65267233238904621</v>
      </c>
      <c r="Q401" s="62">
        <f t="shared" si="181"/>
        <v>1.532162388958014</v>
      </c>
      <c r="R401" s="61">
        <f t="shared" si="182"/>
        <v>7.3590068460334529E-2</v>
      </c>
      <c r="S401" s="59">
        <f t="shared" si="183"/>
        <v>0.11275193509576995</v>
      </c>
      <c r="T401" s="74">
        <f t="shared" si="269"/>
        <v>4166.6499999999996</v>
      </c>
      <c r="U401" s="64">
        <f t="shared" si="184"/>
        <v>34.558999999999997</v>
      </c>
      <c r="V401" s="65"/>
      <c r="W401" s="65"/>
      <c r="X401" s="65"/>
      <c r="Y401" s="65"/>
      <c r="Z401" s="66"/>
    </row>
    <row r="402" spans="1:26" ht="14" hidden="1" outlineLevel="1" x14ac:dyDescent="0.2">
      <c r="A402" s="67">
        <f t="shared" si="265"/>
        <v>0</v>
      </c>
      <c r="B402" s="68"/>
      <c r="C402" s="54" t="s">
        <v>35</v>
      </c>
      <c r="D402" s="75">
        <v>13159.41</v>
      </c>
      <c r="E402" s="56">
        <v>181</v>
      </c>
      <c r="F402" s="56">
        <v>172</v>
      </c>
      <c r="G402" s="57">
        <f t="shared" si="176"/>
        <v>1.0523255813953489</v>
      </c>
      <c r="H402" s="58">
        <f t="shared" si="177"/>
        <v>72.703922651933695</v>
      </c>
      <c r="I402" s="58">
        <f t="shared" si="178"/>
        <v>69.088810475870687</v>
      </c>
      <c r="J402" s="89">
        <v>1023</v>
      </c>
      <c r="K402" s="59">
        <f t="shared" si="179"/>
        <v>0.176930596285435</v>
      </c>
      <c r="L402" s="75">
        <v>1323.35</v>
      </c>
      <c r="M402" s="56">
        <v>174564</v>
      </c>
      <c r="N402" s="56">
        <v>73</v>
      </c>
      <c r="O402" s="76">
        <v>5542.6</v>
      </c>
      <c r="P402" s="61">
        <f t="shared" si="180"/>
        <v>0.23875978782520835</v>
      </c>
      <c r="Q402" s="62">
        <f t="shared" si="181"/>
        <v>4.1883099709071683</v>
      </c>
      <c r="R402" s="61">
        <f t="shared" si="182"/>
        <v>0.10056301916271322</v>
      </c>
      <c r="S402" s="59">
        <f t="shared" si="183"/>
        <v>0.42118909586372039</v>
      </c>
      <c r="T402" s="77">
        <f t="shared" si="269"/>
        <v>7616.8099999999995</v>
      </c>
      <c r="U402" s="64">
        <f t="shared" si="184"/>
        <v>18.12808219178082</v>
      </c>
      <c r="V402" s="65"/>
      <c r="W402" s="65"/>
      <c r="X402" s="65"/>
      <c r="Y402" s="65"/>
      <c r="Z402" s="66"/>
    </row>
    <row r="403" spans="1:26" ht="14" hidden="1" outlineLevel="1" x14ac:dyDescent="0.2">
      <c r="A403" s="67"/>
      <c r="B403" s="68"/>
      <c r="C403" s="54" t="s">
        <v>36</v>
      </c>
      <c r="D403" s="78">
        <v>34339</v>
      </c>
      <c r="E403" s="56">
        <v>590</v>
      </c>
      <c r="F403" s="56">
        <v>538</v>
      </c>
      <c r="G403" s="57">
        <f t="shared" si="176"/>
        <v>1.0966542750929369</v>
      </c>
      <c r="H403" s="58">
        <f t="shared" si="177"/>
        <v>58.201694915254237</v>
      </c>
      <c r="I403" s="58">
        <f t="shared" si="178"/>
        <v>53.072054007469113</v>
      </c>
      <c r="J403" s="89">
        <v>1993</v>
      </c>
      <c r="K403" s="59">
        <f t="shared" si="179"/>
        <v>0.2960361264425489</v>
      </c>
      <c r="L403" s="78">
        <v>3507.05</v>
      </c>
      <c r="M403" s="56">
        <v>315713</v>
      </c>
      <c r="N403" s="56">
        <v>177</v>
      </c>
      <c r="O403" s="79">
        <v>11597.91</v>
      </c>
      <c r="P403" s="61">
        <f t="shared" si="180"/>
        <v>0.302386378235389</v>
      </c>
      <c r="Q403" s="62">
        <f t="shared" si="181"/>
        <v>3.3070272736345361</v>
      </c>
      <c r="R403" s="61">
        <f t="shared" si="182"/>
        <v>0.10213023093275868</v>
      </c>
      <c r="S403" s="59">
        <f t="shared" si="183"/>
        <v>0.33774745915722648</v>
      </c>
      <c r="T403" s="80">
        <f t="shared" si="269"/>
        <v>22741.09</v>
      </c>
      <c r="U403" s="64">
        <f t="shared" si="184"/>
        <v>19.813841807909604</v>
      </c>
      <c r="V403" s="65"/>
      <c r="W403" s="65"/>
      <c r="X403" s="65"/>
      <c r="Y403" s="65"/>
      <c r="Z403" s="66"/>
    </row>
    <row r="404" spans="1:26" ht="14" hidden="1" outlineLevel="1" x14ac:dyDescent="0.2">
      <c r="A404" s="81"/>
      <c r="B404" s="82"/>
      <c r="C404" s="83" t="s">
        <v>37</v>
      </c>
      <c r="D404" s="55">
        <v>2445</v>
      </c>
      <c r="E404" s="56">
        <v>66</v>
      </c>
      <c r="F404" s="56">
        <v>53</v>
      </c>
      <c r="G404" s="57">
        <f t="shared" si="176"/>
        <v>1.2452830188679245</v>
      </c>
      <c r="H404" s="58">
        <f t="shared" si="177"/>
        <v>37.045454545454547</v>
      </c>
      <c r="I404" s="58">
        <f t="shared" si="178"/>
        <v>29.748622589531681</v>
      </c>
      <c r="J404" s="56">
        <v>206</v>
      </c>
      <c r="K404" s="59">
        <f t="shared" si="179"/>
        <v>0.32038834951456313</v>
      </c>
      <c r="L404" s="55">
        <v>334.58</v>
      </c>
      <c r="M404" s="56">
        <v>121876</v>
      </c>
      <c r="N404" s="56">
        <v>9</v>
      </c>
      <c r="O404" s="60">
        <v>369</v>
      </c>
      <c r="P404" s="61">
        <f t="shared" si="180"/>
        <v>0.90672086720867207</v>
      </c>
      <c r="Q404" s="62">
        <f t="shared" si="181"/>
        <v>1.1028752465777991</v>
      </c>
      <c r="R404" s="61">
        <f t="shared" si="182"/>
        <v>0.13684253578732106</v>
      </c>
      <c r="S404" s="59">
        <f t="shared" si="183"/>
        <v>0.150920245398773</v>
      </c>
      <c r="T404" s="63">
        <f t="shared" si="269"/>
        <v>2076</v>
      </c>
      <c r="U404" s="64">
        <f t="shared" si="184"/>
        <v>37.175555555555555</v>
      </c>
      <c r="V404" s="84"/>
      <c r="W404" s="84"/>
      <c r="X404" s="84"/>
      <c r="Y404" s="85"/>
      <c r="Z404" s="86"/>
    </row>
    <row r="405" spans="1:26" ht="14" hidden="1" outlineLevel="1" x14ac:dyDescent="0.2">
      <c r="A405" s="52" t="str">
        <f t="shared" ref="A405:A410" si="270">IFERROR(IF(B405&gt;0,MONTH(B405)&amp;"-"&amp;YEAR(B405),B405),)</f>
        <v>12-2024</v>
      </c>
      <c r="B405" s="53">
        <v>45640</v>
      </c>
      <c r="C405" s="54" t="s">
        <v>38</v>
      </c>
      <c r="D405" s="87">
        <v>1153.95</v>
      </c>
      <c r="E405" s="56">
        <v>21</v>
      </c>
      <c r="F405" s="56">
        <v>17</v>
      </c>
      <c r="G405" s="57">
        <f t="shared" si="176"/>
        <v>1.2352941176470589</v>
      </c>
      <c r="H405" s="58">
        <f t="shared" si="177"/>
        <v>54.95</v>
      </c>
      <c r="I405" s="58">
        <f t="shared" si="178"/>
        <v>44.483333333333334</v>
      </c>
      <c r="J405" s="56">
        <v>124</v>
      </c>
      <c r="K405" s="59">
        <f t="shared" si="179"/>
        <v>0.16935483870967741</v>
      </c>
      <c r="L405" s="87">
        <v>134.38</v>
      </c>
      <c r="M405" s="56">
        <v>17343</v>
      </c>
      <c r="N405" s="56">
        <v>1</v>
      </c>
      <c r="O405" s="88">
        <v>54.95</v>
      </c>
      <c r="P405" s="61">
        <f t="shared" si="180"/>
        <v>2.4454959053685168</v>
      </c>
      <c r="Q405" s="62">
        <f t="shared" si="181"/>
        <v>0.40891501711564227</v>
      </c>
      <c r="R405" s="61">
        <f t="shared" si="182"/>
        <v>0.11645218596992936</v>
      </c>
      <c r="S405" s="59">
        <f t="shared" si="183"/>
        <v>4.7619047619047616E-2</v>
      </c>
      <c r="T405" s="63">
        <f t="shared" si="269"/>
        <v>1099</v>
      </c>
      <c r="U405" s="64">
        <f t="shared" si="184"/>
        <v>134.38</v>
      </c>
      <c r="V405" s="65"/>
      <c r="W405" s="65"/>
      <c r="X405" s="65"/>
      <c r="Y405" s="65"/>
      <c r="Z405" s="66"/>
    </row>
    <row r="406" spans="1:26" ht="14" collapsed="1" x14ac:dyDescent="0.2">
      <c r="A406" s="81">
        <f t="shared" si="270"/>
        <v>0</v>
      </c>
      <c r="B406" s="95" t="s">
        <v>130</v>
      </c>
      <c r="C406" s="134"/>
      <c r="D406" s="135">
        <f t="shared" ref="D406:F406" si="271">SUM(D399:D405)</f>
        <v>71511.360000000001</v>
      </c>
      <c r="E406" s="136">
        <f t="shared" si="271"/>
        <v>1156</v>
      </c>
      <c r="F406" s="136">
        <f t="shared" si="271"/>
        <v>1066</v>
      </c>
      <c r="G406" s="137">
        <f t="shared" si="176"/>
        <v>1.0844277673545966</v>
      </c>
      <c r="H406" s="138">
        <f t="shared" si="177"/>
        <v>61.86103806228374</v>
      </c>
      <c r="I406" s="138">
        <f t="shared" si="178"/>
        <v>57.044867278887949</v>
      </c>
      <c r="J406" s="136">
        <f>SUM(J399:J405)</f>
        <v>5757</v>
      </c>
      <c r="K406" s="139">
        <f t="shared" si="179"/>
        <v>0.20079902727114818</v>
      </c>
      <c r="L406" s="135">
        <f t="shared" ref="L406:O406" si="272">SUM(L399:L405)</f>
        <v>7245.26</v>
      </c>
      <c r="M406" s="136">
        <f t="shared" si="272"/>
        <v>858443</v>
      </c>
      <c r="N406" s="136">
        <f t="shared" si="272"/>
        <v>349</v>
      </c>
      <c r="O406" s="135">
        <f t="shared" si="272"/>
        <v>23749.56</v>
      </c>
      <c r="P406" s="258">
        <f t="shared" si="180"/>
        <v>0.30506923075627507</v>
      </c>
      <c r="Q406" s="306">
        <f t="shared" si="181"/>
        <v>3.277944476802765</v>
      </c>
      <c r="R406" s="258">
        <f t="shared" si="182"/>
        <v>0.10131621045942911</v>
      </c>
      <c r="S406" s="139">
        <f t="shared" si="183"/>
        <v>0.33210891248607216</v>
      </c>
      <c r="T406" s="261">
        <f>SUM(T399:T405)</f>
        <v>47761.8</v>
      </c>
      <c r="U406" s="307">
        <f t="shared" si="184"/>
        <v>20.760057306590259</v>
      </c>
      <c r="V406" s="145">
        <f t="shared" ref="V406:W406" si="273">IFERROR((D406-#REF!)/D406,)</f>
        <v>0</v>
      </c>
      <c r="W406" s="145">
        <f t="shared" si="273"/>
        <v>0</v>
      </c>
      <c r="X406" s="301">
        <f>IFERROR((D406-monthly_reporting_2021!D49)/D406, )</f>
        <v>1</v>
      </c>
      <c r="Y406" s="302">
        <f>IFERROR((E406-monthly_reporting_2021!E49)/E406, )</f>
        <v>1</v>
      </c>
      <c r="Z406" s="67"/>
    </row>
    <row r="407" spans="1:26" ht="14" outlineLevel="1" x14ac:dyDescent="0.2">
      <c r="A407" s="7" t="str">
        <f t="shared" si="270"/>
        <v>12-2024</v>
      </c>
      <c r="B407" s="110">
        <v>45641</v>
      </c>
      <c r="C407" s="161" t="s">
        <v>32</v>
      </c>
      <c r="D407" s="149">
        <v>489.65</v>
      </c>
      <c r="E407" s="150">
        <v>7</v>
      </c>
      <c r="F407" s="150">
        <v>6</v>
      </c>
      <c r="G407" s="151">
        <f t="shared" si="176"/>
        <v>1.1666666666666667</v>
      </c>
      <c r="H407" s="152">
        <f t="shared" si="177"/>
        <v>69.95</v>
      </c>
      <c r="I407" s="152">
        <f t="shared" si="178"/>
        <v>59.957142857142856</v>
      </c>
      <c r="J407" s="150">
        <v>43</v>
      </c>
      <c r="K407" s="153">
        <f t="shared" si="179"/>
        <v>0.16279069767441862</v>
      </c>
      <c r="L407" s="149">
        <v>15.24</v>
      </c>
      <c r="M407" s="150">
        <v>3203</v>
      </c>
      <c r="N407" s="150">
        <v>0</v>
      </c>
      <c r="O407" s="155">
        <v>0</v>
      </c>
      <c r="P407" s="156" t="e">
        <f t="shared" si="180"/>
        <v>#DIV/0!</v>
      </c>
      <c r="Q407" s="157">
        <f t="shared" si="181"/>
        <v>0</v>
      </c>
      <c r="R407" s="156">
        <f t="shared" si="182"/>
        <v>3.1124272439497603E-2</v>
      </c>
      <c r="S407" s="153">
        <f t="shared" si="183"/>
        <v>0</v>
      </c>
      <c r="T407" s="158">
        <f t="shared" ref="T407:T413" si="274">D407-O407</f>
        <v>489.65</v>
      </c>
      <c r="U407" s="159" t="e">
        <f t="shared" si="184"/>
        <v>#DIV/0!</v>
      </c>
      <c r="V407" s="160"/>
      <c r="W407" s="160"/>
      <c r="X407" s="160"/>
      <c r="Y407" s="160"/>
      <c r="Z407" s="1"/>
    </row>
    <row r="408" spans="1:26" ht="14" outlineLevel="1" x14ac:dyDescent="0.2">
      <c r="A408" s="7">
        <f t="shared" si="270"/>
        <v>0</v>
      </c>
      <c r="B408" s="110"/>
      <c r="C408" s="161" t="s">
        <v>33</v>
      </c>
      <c r="D408" s="205">
        <v>15008.3</v>
      </c>
      <c r="E408" s="150">
        <v>215</v>
      </c>
      <c r="F408" s="150">
        <v>204</v>
      </c>
      <c r="G408" s="151">
        <f t="shared" si="176"/>
        <v>1.053921568627451</v>
      </c>
      <c r="H408" s="152">
        <f t="shared" si="177"/>
        <v>69.806046511627898</v>
      </c>
      <c r="I408" s="152">
        <f t="shared" si="178"/>
        <v>66.23457436452135</v>
      </c>
      <c r="J408" s="154">
        <v>1544</v>
      </c>
      <c r="K408" s="153">
        <f t="shared" si="179"/>
        <v>0.13924870466321243</v>
      </c>
      <c r="L408" s="205">
        <v>1231.04</v>
      </c>
      <c r="M408" s="150">
        <v>184121</v>
      </c>
      <c r="N408" s="150">
        <v>62</v>
      </c>
      <c r="O408" s="200">
        <v>4371.6000000000004</v>
      </c>
      <c r="P408" s="156">
        <f t="shared" si="180"/>
        <v>0.28159941440204955</v>
      </c>
      <c r="Q408" s="157">
        <f t="shared" si="181"/>
        <v>3.5511437483753578</v>
      </c>
      <c r="R408" s="156">
        <f t="shared" si="182"/>
        <v>8.2023946749465296E-2</v>
      </c>
      <c r="S408" s="153">
        <f t="shared" si="183"/>
        <v>0.29127882571643693</v>
      </c>
      <c r="T408" s="309">
        <f t="shared" si="274"/>
        <v>10636.699999999999</v>
      </c>
      <c r="U408" s="159">
        <f t="shared" si="184"/>
        <v>19.855483870967742</v>
      </c>
      <c r="V408" s="160"/>
      <c r="W408" s="160"/>
      <c r="X408" s="160"/>
      <c r="Y408" s="160"/>
      <c r="Z408" s="1"/>
    </row>
    <row r="409" spans="1:26" ht="14" outlineLevel="1" x14ac:dyDescent="0.2">
      <c r="A409" s="7">
        <f t="shared" si="270"/>
        <v>0</v>
      </c>
      <c r="B409" s="417"/>
      <c r="C409" s="161" t="s">
        <v>34</v>
      </c>
      <c r="D409" s="206">
        <v>5190.8999999999996</v>
      </c>
      <c r="E409" s="150">
        <v>82</v>
      </c>
      <c r="F409" s="150">
        <v>78</v>
      </c>
      <c r="G409" s="151">
        <f t="shared" si="176"/>
        <v>1.0512820512820513</v>
      </c>
      <c r="H409" s="152">
        <f t="shared" si="177"/>
        <v>63.30365853658536</v>
      </c>
      <c r="I409" s="152">
        <f t="shared" si="178"/>
        <v>60.21567519333729</v>
      </c>
      <c r="J409" s="154">
        <v>444</v>
      </c>
      <c r="K409" s="153">
        <f t="shared" si="179"/>
        <v>0.18468468468468469</v>
      </c>
      <c r="L409" s="206">
        <v>336.89</v>
      </c>
      <c r="M409" s="150">
        <v>53355</v>
      </c>
      <c r="N409" s="150">
        <v>11</v>
      </c>
      <c r="O409" s="207">
        <v>729.3</v>
      </c>
      <c r="P409" s="156">
        <f t="shared" si="180"/>
        <v>0.46193610311257371</v>
      </c>
      <c r="Q409" s="157">
        <f t="shared" si="181"/>
        <v>2.1648015672771526</v>
      </c>
      <c r="R409" s="156">
        <f t="shared" si="182"/>
        <v>6.4900113660444236E-2</v>
      </c>
      <c r="S409" s="153">
        <f t="shared" si="183"/>
        <v>0.14049586776859505</v>
      </c>
      <c r="T409" s="358">
        <f t="shared" si="274"/>
        <v>4461.5999999999995</v>
      </c>
      <c r="U409" s="159">
        <f t="shared" si="184"/>
        <v>30.626363636363635</v>
      </c>
      <c r="V409" s="160"/>
      <c r="W409" s="160"/>
      <c r="X409" s="160"/>
      <c r="Y409" s="160"/>
      <c r="Z409" s="1"/>
    </row>
    <row r="410" spans="1:26" ht="14" outlineLevel="1" x14ac:dyDescent="0.2">
      <c r="A410" s="7">
        <f t="shared" si="270"/>
        <v>0</v>
      </c>
      <c r="B410" s="110"/>
      <c r="C410" s="161" t="s">
        <v>35</v>
      </c>
      <c r="D410" s="208">
        <v>13598.13</v>
      </c>
      <c r="E410" s="150">
        <v>186</v>
      </c>
      <c r="F410" s="150">
        <v>177</v>
      </c>
      <c r="G410" s="151">
        <f t="shared" si="176"/>
        <v>1.0508474576271187</v>
      </c>
      <c r="H410" s="152">
        <f t="shared" si="177"/>
        <v>73.108225806451614</v>
      </c>
      <c r="I410" s="152">
        <f t="shared" si="178"/>
        <v>69.570731009365247</v>
      </c>
      <c r="J410" s="154">
        <v>1053</v>
      </c>
      <c r="K410" s="153">
        <f t="shared" si="179"/>
        <v>0.17663817663817663</v>
      </c>
      <c r="L410" s="208">
        <v>1329.14</v>
      </c>
      <c r="M410" s="150">
        <v>152039</v>
      </c>
      <c r="N410" s="150">
        <v>63</v>
      </c>
      <c r="O410" s="209">
        <v>4588.3900000000003</v>
      </c>
      <c r="P410" s="156">
        <f t="shared" si="180"/>
        <v>0.28967459174132976</v>
      </c>
      <c r="Q410" s="157">
        <f t="shared" si="181"/>
        <v>3.4521495102096091</v>
      </c>
      <c r="R410" s="156">
        <f t="shared" si="182"/>
        <v>9.7744322197243313E-2</v>
      </c>
      <c r="S410" s="153">
        <f t="shared" si="183"/>
        <v>0.3374280139989837</v>
      </c>
      <c r="T410" s="310">
        <f t="shared" si="274"/>
        <v>9009.739999999998</v>
      </c>
      <c r="U410" s="159">
        <f t="shared" si="184"/>
        <v>21.097460317460317</v>
      </c>
      <c r="V410" s="160"/>
      <c r="W410" s="160"/>
      <c r="X410" s="160"/>
      <c r="Y410" s="160"/>
      <c r="Z410" s="1"/>
    </row>
    <row r="411" spans="1:26" ht="14" outlineLevel="1" x14ac:dyDescent="0.2">
      <c r="A411" s="7"/>
      <c r="B411" s="110"/>
      <c r="C411" s="161" t="s">
        <v>36</v>
      </c>
      <c r="D411" s="311">
        <v>34530</v>
      </c>
      <c r="E411" s="150">
        <v>594</v>
      </c>
      <c r="F411" s="150">
        <v>534</v>
      </c>
      <c r="G411" s="151">
        <f t="shared" si="176"/>
        <v>1.1123595505617978</v>
      </c>
      <c r="H411" s="152">
        <f t="shared" si="177"/>
        <v>58.131313131313128</v>
      </c>
      <c r="I411" s="152">
        <f t="shared" si="178"/>
        <v>52.259463320069372</v>
      </c>
      <c r="J411" s="154">
        <v>1945</v>
      </c>
      <c r="K411" s="153">
        <f t="shared" si="179"/>
        <v>0.30539845758354756</v>
      </c>
      <c r="L411" s="311">
        <v>3165.15</v>
      </c>
      <c r="M411" s="150">
        <v>334486</v>
      </c>
      <c r="N411" s="150">
        <v>151</v>
      </c>
      <c r="O411" s="312">
        <v>9555</v>
      </c>
      <c r="P411" s="156">
        <f t="shared" si="180"/>
        <v>0.33125588697017272</v>
      </c>
      <c r="Q411" s="157">
        <f t="shared" si="181"/>
        <v>3.0188142742050137</v>
      </c>
      <c r="R411" s="156">
        <f t="shared" si="182"/>
        <v>9.1663770634231104E-2</v>
      </c>
      <c r="S411" s="153">
        <f t="shared" si="183"/>
        <v>0.27671589921807122</v>
      </c>
      <c r="T411" s="313">
        <f t="shared" si="274"/>
        <v>24975</v>
      </c>
      <c r="U411" s="159">
        <f t="shared" si="184"/>
        <v>20.961258278145696</v>
      </c>
      <c r="V411" s="160"/>
      <c r="W411" s="160"/>
      <c r="X411" s="160"/>
      <c r="Y411" s="160"/>
      <c r="Z411" s="1"/>
    </row>
    <row r="412" spans="1:26" ht="14" outlineLevel="1" x14ac:dyDescent="0.2">
      <c r="A412" s="121"/>
      <c r="B412" s="122"/>
      <c r="C412" s="83" t="s">
        <v>37</v>
      </c>
      <c r="D412" s="149">
        <v>2877</v>
      </c>
      <c r="E412" s="150">
        <v>77</v>
      </c>
      <c r="F412" s="150">
        <v>66</v>
      </c>
      <c r="G412" s="57">
        <f t="shared" si="176"/>
        <v>1.1666666666666667</v>
      </c>
      <c r="H412" s="58">
        <f t="shared" si="177"/>
        <v>37.363636363636367</v>
      </c>
      <c r="I412" s="58">
        <f t="shared" si="178"/>
        <v>32.02597402597403</v>
      </c>
      <c r="J412" s="150">
        <v>178</v>
      </c>
      <c r="K412" s="59">
        <f t="shared" si="179"/>
        <v>0.43258426966292135</v>
      </c>
      <c r="L412" s="149">
        <v>204.18</v>
      </c>
      <c r="M412" s="150">
        <v>110559</v>
      </c>
      <c r="N412" s="150">
        <v>12</v>
      </c>
      <c r="O412" s="155">
        <v>531</v>
      </c>
      <c r="P412" s="61">
        <f t="shared" si="180"/>
        <v>0.38451977401129944</v>
      </c>
      <c r="Q412" s="62">
        <f t="shared" si="181"/>
        <v>2.6006464883925946</v>
      </c>
      <c r="R412" s="61">
        <f t="shared" si="182"/>
        <v>7.0969760166840465E-2</v>
      </c>
      <c r="S412" s="59">
        <f t="shared" si="183"/>
        <v>0.18456725755995829</v>
      </c>
      <c r="T412" s="63">
        <f t="shared" si="274"/>
        <v>2346</v>
      </c>
      <c r="U412" s="64">
        <f t="shared" si="184"/>
        <v>17.015000000000001</v>
      </c>
      <c r="V412" s="84"/>
      <c r="W412" s="84"/>
      <c r="X412" s="84"/>
      <c r="Y412" s="85"/>
      <c r="Z412" s="86"/>
    </row>
    <row r="413" spans="1:26" ht="14" outlineLevel="1" x14ac:dyDescent="0.2">
      <c r="A413" s="7" t="str">
        <f t="shared" ref="A413:A418" si="275">IFERROR(IF(B413&gt;0,MONTH(B413)&amp;"-"&amp;YEAR(B413),B413),)</f>
        <v>12-2024</v>
      </c>
      <c r="B413" s="110">
        <v>45647</v>
      </c>
      <c r="C413" s="161" t="s">
        <v>38</v>
      </c>
      <c r="D413" s="162">
        <v>1483.65</v>
      </c>
      <c r="E413" s="150">
        <v>27</v>
      </c>
      <c r="F413" s="150">
        <v>26</v>
      </c>
      <c r="G413" s="151">
        <f t="shared" si="176"/>
        <v>1.0384615384615385</v>
      </c>
      <c r="H413" s="152">
        <f t="shared" si="177"/>
        <v>54.95</v>
      </c>
      <c r="I413" s="152">
        <f t="shared" si="178"/>
        <v>52.914814814814811</v>
      </c>
      <c r="J413" s="150">
        <v>57</v>
      </c>
      <c r="K413" s="153">
        <f t="shared" si="179"/>
        <v>0.47368421052631576</v>
      </c>
      <c r="L413" s="162">
        <v>45.57</v>
      </c>
      <c r="M413" s="150">
        <v>9880</v>
      </c>
      <c r="N413" s="150">
        <v>1</v>
      </c>
      <c r="O413" s="163">
        <v>54.95</v>
      </c>
      <c r="P413" s="156">
        <f t="shared" si="180"/>
        <v>0.82929936305732477</v>
      </c>
      <c r="Q413" s="157">
        <f t="shared" si="181"/>
        <v>1.2058371735791091</v>
      </c>
      <c r="R413" s="156">
        <f t="shared" si="182"/>
        <v>3.0714791224345363E-2</v>
      </c>
      <c r="S413" s="153">
        <f t="shared" si="183"/>
        <v>3.7037037037037035E-2</v>
      </c>
      <c r="T413" s="158">
        <f t="shared" si="274"/>
        <v>1428.7</v>
      </c>
      <c r="U413" s="159">
        <f t="shared" si="184"/>
        <v>45.57</v>
      </c>
      <c r="V413" s="160"/>
      <c r="W413" s="160"/>
      <c r="X413" s="160"/>
      <c r="Y413" s="160"/>
      <c r="Z413" s="1"/>
    </row>
    <row r="414" spans="1:26" ht="14" x14ac:dyDescent="0.2">
      <c r="A414" s="164">
        <f t="shared" si="275"/>
        <v>0</v>
      </c>
      <c r="B414" s="165" t="s">
        <v>43</v>
      </c>
      <c r="C414" s="166"/>
      <c r="D414" s="167">
        <f t="shared" ref="D414:F414" si="276">SUM(D407:D413)</f>
        <v>73177.62999999999</v>
      </c>
      <c r="E414" s="168">
        <f t="shared" si="276"/>
        <v>1188</v>
      </c>
      <c r="F414" s="168">
        <f t="shared" si="276"/>
        <v>1091</v>
      </c>
      <c r="G414" s="169">
        <f t="shared" si="176"/>
        <v>1.0889092575618697</v>
      </c>
      <c r="H414" s="170">
        <f t="shared" si="177"/>
        <v>61.597331649831645</v>
      </c>
      <c r="I414" s="170">
        <f t="shared" si="178"/>
        <v>56.567919890544047</v>
      </c>
      <c r="J414" s="168">
        <f>SUM(J407:J413)</f>
        <v>5264</v>
      </c>
      <c r="K414" s="171">
        <f t="shared" si="179"/>
        <v>0.2256838905775076</v>
      </c>
      <c r="L414" s="167">
        <f t="shared" ref="L414:O414" si="277">SUM(L407:L413)</f>
        <v>6327.2100000000009</v>
      </c>
      <c r="M414" s="168">
        <f t="shared" si="277"/>
        <v>847643</v>
      </c>
      <c r="N414" s="168">
        <f t="shared" si="277"/>
        <v>300</v>
      </c>
      <c r="O414" s="167">
        <f t="shared" si="277"/>
        <v>19830.240000000002</v>
      </c>
      <c r="P414" s="172">
        <f t="shared" si="180"/>
        <v>0.31906875559751169</v>
      </c>
      <c r="Q414" s="173">
        <f t="shared" si="181"/>
        <v>3.1341207261968544</v>
      </c>
      <c r="R414" s="172">
        <f t="shared" si="182"/>
        <v>8.6463718488833288E-2</v>
      </c>
      <c r="S414" s="171">
        <f t="shared" si="183"/>
        <v>0.27098773217990257</v>
      </c>
      <c r="T414" s="174">
        <f>SUM(T407:T413)</f>
        <v>53347.389999999992</v>
      </c>
      <c r="U414" s="175">
        <f t="shared" si="184"/>
        <v>21.090700000000002</v>
      </c>
      <c r="V414" s="176">
        <f t="shared" ref="V414:W414" si="278">IFERROR((D414-#REF!)/D414,)</f>
        <v>0</v>
      </c>
      <c r="W414" s="176">
        <f t="shared" si="278"/>
        <v>0</v>
      </c>
      <c r="X414" s="176">
        <f>IFERROR((D414-monthly_reporting_2021!D49)/D414, )</f>
        <v>1</v>
      </c>
      <c r="Y414" s="177">
        <f>IFERROR((E414-monthly_reporting_2021!E49)/E414, )</f>
        <v>1</v>
      </c>
      <c r="Z414" s="10"/>
    </row>
    <row r="415" spans="1:26" ht="14" outlineLevel="1" x14ac:dyDescent="0.2">
      <c r="A415" s="7" t="str">
        <f t="shared" si="275"/>
        <v>12-2024</v>
      </c>
      <c r="B415" s="110">
        <v>45648</v>
      </c>
      <c r="C415" s="161" t="s">
        <v>32</v>
      </c>
      <c r="D415" s="149">
        <v>279.8</v>
      </c>
      <c r="E415" s="150">
        <v>4</v>
      </c>
      <c r="F415" s="150">
        <v>4</v>
      </c>
      <c r="G415" s="151">
        <f t="shared" si="176"/>
        <v>1</v>
      </c>
      <c r="H415" s="152">
        <f t="shared" si="177"/>
        <v>69.95</v>
      </c>
      <c r="I415" s="152">
        <f t="shared" si="178"/>
        <v>69.95</v>
      </c>
      <c r="J415" s="150">
        <v>39</v>
      </c>
      <c r="K415" s="153">
        <f t="shared" si="179"/>
        <v>0.10256410256410256</v>
      </c>
      <c r="L415" s="149">
        <v>31.25</v>
      </c>
      <c r="M415" s="150">
        <v>2623</v>
      </c>
      <c r="N415" s="150">
        <v>0</v>
      </c>
      <c r="O415" s="155">
        <v>0</v>
      </c>
      <c r="P415" s="156" t="e">
        <f t="shared" si="180"/>
        <v>#DIV/0!</v>
      </c>
      <c r="Q415" s="157">
        <f t="shared" si="181"/>
        <v>0</v>
      </c>
      <c r="R415" s="156">
        <f t="shared" si="182"/>
        <v>0.11168691922802002</v>
      </c>
      <c r="S415" s="153">
        <f t="shared" si="183"/>
        <v>0</v>
      </c>
      <c r="T415" s="158">
        <f t="shared" ref="T415:T421" si="279">D415-O415</f>
        <v>279.8</v>
      </c>
      <c r="U415" s="159" t="e">
        <f t="shared" si="184"/>
        <v>#DIV/0!</v>
      </c>
      <c r="V415" s="160"/>
      <c r="W415" s="160"/>
      <c r="X415" s="160"/>
      <c r="Y415" s="160"/>
      <c r="Z415" s="1"/>
    </row>
    <row r="416" spans="1:26" ht="14" outlineLevel="1" x14ac:dyDescent="0.2">
      <c r="A416" s="7">
        <f t="shared" si="275"/>
        <v>0</v>
      </c>
      <c r="B416" s="110"/>
      <c r="C416" s="161" t="s">
        <v>33</v>
      </c>
      <c r="D416" s="205">
        <v>12879.85</v>
      </c>
      <c r="E416" s="150">
        <v>189</v>
      </c>
      <c r="F416" s="150">
        <v>180</v>
      </c>
      <c r="G416" s="151">
        <f t="shared" si="176"/>
        <v>1.05</v>
      </c>
      <c r="H416" s="152">
        <f t="shared" si="177"/>
        <v>68.147354497354499</v>
      </c>
      <c r="I416" s="152">
        <f t="shared" si="178"/>
        <v>64.902242378432859</v>
      </c>
      <c r="J416" s="154">
        <v>1603</v>
      </c>
      <c r="K416" s="153">
        <f t="shared" si="179"/>
        <v>0.11790393013100436</v>
      </c>
      <c r="L416" s="205">
        <v>1300.6600000000001</v>
      </c>
      <c r="M416" s="150">
        <v>190376</v>
      </c>
      <c r="N416" s="150">
        <v>48</v>
      </c>
      <c r="O416" s="200">
        <v>3487.2</v>
      </c>
      <c r="P416" s="156">
        <f t="shared" si="180"/>
        <v>0.37298118834595095</v>
      </c>
      <c r="Q416" s="157">
        <f t="shared" si="181"/>
        <v>2.6811003644303657</v>
      </c>
      <c r="R416" s="156">
        <f t="shared" si="182"/>
        <v>0.10098409531166901</v>
      </c>
      <c r="S416" s="153">
        <f t="shared" si="183"/>
        <v>0.27074849474178658</v>
      </c>
      <c r="T416" s="309">
        <f t="shared" si="279"/>
        <v>9392.6500000000015</v>
      </c>
      <c r="U416" s="159">
        <f t="shared" si="184"/>
        <v>27.097083333333334</v>
      </c>
      <c r="V416" s="160"/>
      <c r="W416" s="160"/>
      <c r="X416" s="160"/>
      <c r="Y416" s="160"/>
      <c r="Z416" s="1"/>
    </row>
    <row r="417" spans="1:26" ht="14" outlineLevel="1" x14ac:dyDescent="0.2">
      <c r="A417" s="7">
        <f t="shared" si="275"/>
        <v>0</v>
      </c>
      <c r="B417" s="417"/>
      <c r="C417" s="161" t="s">
        <v>34</v>
      </c>
      <c r="D417" s="206">
        <v>3756.9</v>
      </c>
      <c r="E417" s="150">
        <v>62</v>
      </c>
      <c r="F417" s="150">
        <v>55</v>
      </c>
      <c r="G417" s="151">
        <f t="shared" si="176"/>
        <v>1.1272727272727272</v>
      </c>
      <c r="H417" s="152">
        <f t="shared" si="177"/>
        <v>60.595161290322579</v>
      </c>
      <c r="I417" s="152">
        <f t="shared" si="178"/>
        <v>53.75377211238294</v>
      </c>
      <c r="J417" s="154">
        <v>392</v>
      </c>
      <c r="K417" s="153">
        <f t="shared" si="179"/>
        <v>0.15816326530612246</v>
      </c>
      <c r="L417" s="206">
        <v>329.68</v>
      </c>
      <c r="M417" s="150">
        <v>68679</v>
      </c>
      <c r="N417" s="150">
        <v>13</v>
      </c>
      <c r="O417" s="207">
        <v>634.35</v>
      </c>
      <c r="P417" s="156">
        <f t="shared" si="180"/>
        <v>0.51971309214156225</v>
      </c>
      <c r="Q417" s="157">
        <f t="shared" si="181"/>
        <v>1.924138558602281</v>
      </c>
      <c r="R417" s="156">
        <f t="shared" si="182"/>
        <v>8.7753200777236556E-2</v>
      </c>
      <c r="S417" s="153">
        <f t="shared" si="183"/>
        <v>0.16884931725624849</v>
      </c>
      <c r="T417" s="358">
        <f t="shared" si="279"/>
        <v>3122.55</v>
      </c>
      <c r="U417" s="159">
        <f t="shared" si="184"/>
        <v>25.36</v>
      </c>
      <c r="V417" s="160"/>
      <c r="W417" s="160"/>
      <c r="X417" s="160"/>
      <c r="Y417" s="160"/>
      <c r="Z417" s="1"/>
    </row>
    <row r="418" spans="1:26" ht="14" outlineLevel="1" x14ac:dyDescent="0.2">
      <c r="A418" s="7">
        <f t="shared" si="275"/>
        <v>0</v>
      </c>
      <c r="B418" s="110"/>
      <c r="C418" s="161" t="s">
        <v>35</v>
      </c>
      <c r="D418" s="208">
        <v>10387.44</v>
      </c>
      <c r="E418" s="150">
        <v>131</v>
      </c>
      <c r="F418" s="150">
        <v>120</v>
      </c>
      <c r="G418" s="151">
        <f t="shared" si="176"/>
        <v>1.0916666666666666</v>
      </c>
      <c r="H418" s="152">
        <f t="shared" si="177"/>
        <v>79.293435114503822</v>
      </c>
      <c r="I418" s="152">
        <f t="shared" si="178"/>
        <v>72.635207738476794</v>
      </c>
      <c r="J418" s="154">
        <v>969</v>
      </c>
      <c r="K418" s="153">
        <f t="shared" si="179"/>
        <v>0.13519091847265222</v>
      </c>
      <c r="L418" s="208">
        <v>1540.56</v>
      </c>
      <c r="M418" s="150">
        <v>102909</v>
      </c>
      <c r="N418" s="150">
        <v>66</v>
      </c>
      <c r="O418" s="209">
        <v>5670.95</v>
      </c>
      <c r="P418" s="156">
        <f t="shared" si="180"/>
        <v>0.27165818778158862</v>
      </c>
      <c r="Q418" s="157">
        <f t="shared" si="181"/>
        <v>3.6810964843952849</v>
      </c>
      <c r="R418" s="156">
        <f t="shared" si="182"/>
        <v>0.14830988193433606</v>
      </c>
      <c r="S418" s="153">
        <f t="shared" si="183"/>
        <v>0.54594298498956428</v>
      </c>
      <c r="T418" s="310">
        <f t="shared" si="279"/>
        <v>4716.4900000000007</v>
      </c>
      <c r="U418" s="159">
        <f t="shared" si="184"/>
        <v>23.34181818181818</v>
      </c>
      <c r="V418" s="160"/>
      <c r="W418" s="160"/>
      <c r="X418" s="160"/>
      <c r="Y418" s="160"/>
      <c r="Z418" s="1"/>
    </row>
    <row r="419" spans="1:26" ht="14" outlineLevel="1" x14ac:dyDescent="0.2">
      <c r="A419" s="7"/>
      <c r="B419" s="110"/>
      <c r="C419" s="161" t="s">
        <v>36</v>
      </c>
      <c r="D419" s="311">
        <v>33136</v>
      </c>
      <c r="E419" s="150">
        <v>568</v>
      </c>
      <c r="F419" s="150">
        <v>515</v>
      </c>
      <c r="G419" s="151">
        <f t="shared" si="176"/>
        <v>1.1029126213592233</v>
      </c>
      <c r="H419" s="152">
        <f t="shared" si="177"/>
        <v>58.338028169014088</v>
      </c>
      <c r="I419" s="152">
        <f t="shared" si="178"/>
        <v>52.894514977187072</v>
      </c>
      <c r="J419" s="154">
        <v>2313</v>
      </c>
      <c r="K419" s="153">
        <f t="shared" si="179"/>
        <v>0.24556852572416774</v>
      </c>
      <c r="L419" s="311">
        <v>3748.29</v>
      </c>
      <c r="M419" s="150">
        <v>348947</v>
      </c>
      <c r="N419" s="150">
        <v>152</v>
      </c>
      <c r="O419" s="312">
        <v>9816</v>
      </c>
      <c r="P419" s="156">
        <f t="shared" si="180"/>
        <v>0.38185513447432762</v>
      </c>
      <c r="Q419" s="157">
        <f t="shared" si="181"/>
        <v>2.6187941701415847</v>
      </c>
      <c r="R419" s="156">
        <f t="shared" si="182"/>
        <v>0.11311836069531628</v>
      </c>
      <c r="S419" s="153">
        <f t="shared" si="183"/>
        <v>0.29623370352486722</v>
      </c>
      <c r="T419" s="313">
        <f t="shared" si="279"/>
        <v>23320</v>
      </c>
      <c r="U419" s="159">
        <f t="shared" si="184"/>
        <v>24.659802631578948</v>
      </c>
      <c r="V419" s="160"/>
      <c r="W419" s="160"/>
      <c r="X419" s="160"/>
      <c r="Y419" s="160"/>
      <c r="Z419" s="1"/>
    </row>
    <row r="420" spans="1:26" ht="14" outlineLevel="1" x14ac:dyDescent="0.2">
      <c r="A420" s="121"/>
      <c r="B420" s="122"/>
      <c r="C420" s="83" t="s">
        <v>37</v>
      </c>
      <c r="D420" s="149">
        <v>2142</v>
      </c>
      <c r="E420" s="150">
        <v>58</v>
      </c>
      <c r="F420" s="150">
        <v>51</v>
      </c>
      <c r="G420" s="57">
        <f t="shared" si="176"/>
        <v>1.1372549019607843</v>
      </c>
      <c r="H420" s="58">
        <f t="shared" si="177"/>
        <v>36.931034482758619</v>
      </c>
      <c r="I420" s="58">
        <f t="shared" si="178"/>
        <v>32.473840665873958</v>
      </c>
      <c r="J420" s="150">
        <v>147</v>
      </c>
      <c r="K420" s="59">
        <f t="shared" si="179"/>
        <v>0.39455782312925169</v>
      </c>
      <c r="L420" s="149">
        <v>148.30000000000001</v>
      </c>
      <c r="M420" s="150">
        <v>102280</v>
      </c>
      <c r="N420" s="150">
        <v>6</v>
      </c>
      <c r="O420" s="155">
        <v>231</v>
      </c>
      <c r="P420" s="61">
        <f t="shared" si="180"/>
        <v>0.641991341991342</v>
      </c>
      <c r="Q420" s="62">
        <f t="shared" si="181"/>
        <v>1.5576534052596087</v>
      </c>
      <c r="R420" s="61">
        <f t="shared" si="182"/>
        <v>6.9234360410831003E-2</v>
      </c>
      <c r="S420" s="59">
        <f t="shared" si="183"/>
        <v>0.10784313725490197</v>
      </c>
      <c r="T420" s="63">
        <f t="shared" si="279"/>
        <v>1911</v>
      </c>
      <c r="U420" s="64">
        <f t="shared" si="184"/>
        <v>24.716666666666669</v>
      </c>
      <c r="V420" s="84"/>
      <c r="W420" s="84"/>
      <c r="X420" s="84"/>
      <c r="Y420" s="85"/>
      <c r="Z420" s="86"/>
    </row>
    <row r="421" spans="1:26" ht="14" outlineLevel="1" x14ac:dyDescent="0.2">
      <c r="A421" s="7" t="str">
        <f t="shared" ref="A421:A422" si="280">IFERROR(IF(B421&gt;0,MONTH(B421)&amp;"-"&amp;YEAR(B421),B421),)</f>
        <v>12-2024</v>
      </c>
      <c r="B421" s="110">
        <v>45654</v>
      </c>
      <c r="C421" s="161" t="s">
        <v>38</v>
      </c>
      <c r="D421" s="162">
        <v>2088.1</v>
      </c>
      <c r="E421" s="150">
        <v>38</v>
      </c>
      <c r="F421" s="150">
        <v>31</v>
      </c>
      <c r="G421" s="151">
        <f t="shared" si="176"/>
        <v>1.2258064516129032</v>
      </c>
      <c r="H421" s="152">
        <f t="shared" si="177"/>
        <v>54.949999999999996</v>
      </c>
      <c r="I421" s="152">
        <f t="shared" si="178"/>
        <v>44.827631578947361</v>
      </c>
      <c r="J421" s="150">
        <v>109</v>
      </c>
      <c r="K421" s="153">
        <f t="shared" si="179"/>
        <v>0.34862385321100919</v>
      </c>
      <c r="L421" s="162">
        <v>167.05</v>
      </c>
      <c r="M421" s="150">
        <v>23736</v>
      </c>
      <c r="N421" s="150">
        <v>4</v>
      </c>
      <c r="O421" s="163">
        <v>274.75</v>
      </c>
      <c r="P421" s="156">
        <f t="shared" si="180"/>
        <v>0.60800727934485899</v>
      </c>
      <c r="Q421" s="157">
        <f t="shared" si="181"/>
        <v>1.6447171505537264</v>
      </c>
      <c r="R421" s="156">
        <f t="shared" si="182"/>
        <v>8.0000957808534084E-2</v>
      </c>
      <c r="S421" s="153">
        <f t="shared" si="183"/>
        <v>0.13157894736842105</v>
      </c>
      <c r="T421" s="158">
        <f t="shared" si="279"/>
        <v>1813.35</v>
      </c>
      <c r="U421" s="159">
        <f t="shared" si="184"/>
        <v>41.762500000000003</v>
      </c>
      <c r="V421" s="160"/>
      <c r="W421" s="160"/>
      <c r="X421" s="160"/>
      <c r="Y421" s="160"/>
      <c r="Z421" s="1"/>
    </row>
    <row r="422" spans="1:26" ht="14" x14ac:dyDescent="0.2">
      <c r="A422" s="7">
        <f t="shared" si="280"/>
        <v>0</v>
      </c>
      <c r="B422" s="38" t="s">
        <v>44</v>
      </c>
      <c r="C422" s="39"/>
      <c r="D422" s="40">
        <f t="shared" ref="D422:F422" si="281">SUM(D415:D421)</f>
        <v>64670.09</v>
      </c>
      <c r="E422" s="41">
        <f t="shared" si="281"/>
        <v>1050</v>
      </c>
      <c r="F422" s="41">
        <f t="shared" si="281"/>
        <v>956</v>
      </c>
      <c r="G422" s="42">
        <f t="shared" si="176"/>
        <v>1.098326359832636</v>
      </c>
      <c r="H422" s="43">
        <f t="shared" si="177"/>
        <v>61.590561904761898</v>
      </c>
      <c r="I422" s="43">
        <f t="shared" si="178"/>
        <v>56.07674017233559</v>
      </c>
      <c r="J422" s="41">
        <f>SUM(J415:J421)</f>
        <v>5572</v>
      </c>
      <c r="K422" s="44">
        <f t="shared" si="179"/>
        <v>0.18844221105527639</v>
      </c>
      <c r="L422" s="40">
        <f t="shared" ref="L422:O422" si="282">SUM(L415:L421)</f>
        <v>7265.7900000000009</v>
      </c>
      <c r="M422" s="41">
        <f t="shared" si="282"/>
        <v>839550</v>
      </c>
      <c r="N422" s="41">
        <f t="shared" si="282"/>
        <v>289</v>
      </c>
      <c r="O422" s="45">
        <f t="shared" si="282"/>
        <v>20114.25</v>
      </c>
      <c r="P422" s="46">
        <f t="shared" si="180"/>
        <v>0.36122599649502224</v>
      </c>
      <c r="Q422" s="47">
        <f t="shared" si="181"/>
        <v>2.7683500348895298</v>
      </c>
      <c r="R422" s="46">
        <f t="shared" si="182"/>
        <v>0.11235162963280244</v>
      </c>
      <c r="S422" s="44">
        <f t="shared" si="183"/>
        <v>0.31102863781386419</v>
      </c>
      <c r="T422" s="112">
        <f>SUM(T415:T421)</f>
        <v>44555.840000000004</v>
      </c>
      <c r="U422" s="49">
        <f t="shared" si="184"/>
        <v>25.141141868512115</v>
      </c>
      <c r="V422" s="50">
        <f t="shared" ref="V422:W422" si="283">IFERROR((D422-D414)/D422,)</f>
        <v>-0.13155293273907603</v>
      </c>
      <c r="W422" s="50">
        <f t="shared" si="283"/>
        <v>-0.13142857142857142</v>
      </c>
      <c r="X422" s="51">
        <f>IFERROR((D422-monthly_reporting_2021!D55)/D422, )</f>
        <v>1</v>
      </c>
      <c r="Y422" s="51">
        <f>IFERROR((E422-monthly_reporting_2021!E55)/E422, )</f>
        <v>1</v>
      </c>
      <c r="Z422" s="10"/>
    </row>
    <row r="423" spans="1:26" ht="14" hidden="1" outlineLevel="1" x14ac:dyDescent="0.2">
      <c r="A423" s="7"/>
      <c r="B423" s="110"/>
      <c r="C423" s="161" t="s">
        <v>32</v>
      </c>
      <c r="D423" s="149"/>
      <c r="E423" s="150"/>
      <c r="F423" s="150"/>
      <c r="G423" s="151" t="e">
        <f t="shared" si="176"/>
        <v>#DIV/0!</v>
      </c>
      <c r="H423" s="152" t="e">
        <f t="shared" si="177"/>
        <v>#DIV/0!</v>
      </c>
      <c r="I423" s="152" t="e">
        <f t="shared" si="178"/>
        <v>#DIV/0!</v>
      </c>
      <c r="J423" s="150"/>
      <c r="K423" s="153" t="e">
        <f t="shared" si="179"/>
        <v>#DIV/0!</v>
      </c>
      <c r="L423" s="199"/>
      <c r="M423" s="150"/>
      <c r="N423" s="150"/>
      <c r="O423" s="200"/>
      <c r="P423" s="156" t="e">
        <f t="shared" si="180"/>
        <v>#DIV/0!</v>
      </c>
      <c r="Q423" s="157" t="e">
        <f t="shared" si="181"/>
        <v>#DIV/0!</v>
      </c>
      <c r="R423" s="156" t="e">
        <f t="shared" si="182"/>
        <v>#DIV/0!</v>
      </c>
      <c r="S423" s="201" t="e">
        <f t="shared" si="183"/>
        <v>#DIV/0!</v>
      </c>
      <c r="T423" s="202"/>
      <c r="U423" s="203" t="e">
        <f t="shared" si="184"/>
        <v>#DIV/0!</v>
      </c>
      <c r="V423" s="160"/>
      <c r="W423" s="160"/>
      <c r="X423" s="160"/>
      <c r="Y423" s="160"/>
      <c r="Z423" s="1"/>
    </row>
    <row r="424" spans="1:26" ht="14" hidden="1" outlineLevel="1" x14ac:dyDescent="0.2">
      <c r="A424" s="204"/>
      <c r="B424" s="110"/>
      <c r="C424" s="161" t="s">
        <v>33</v>
      </c>
      <c r="D424" s="205"/>
      <c r="E424" s="150"/>
      <c r="F424" s="150"/>
      <c r="G424" s="151" t="e">
        <f t="shared" si="176"/>
        <v>#DIV/0!</v>
      </c>
      <c r="H424" s="152" t="e">
        <f t="shared" si="177"/>
        <v>#DIV/0!</v>
      </c>
      <c r="I424" s="152" t="e">
        <f t="shared" si="178"/>
        <v>#DIV/0!</v>
      </c>
      <c r="J424" s="150"/>
      <c r="K424" s="153" t="e">
        <f t="shared" si="179"/>
        <v>#DIV/0!</v>
      </c>
      <c r="L424" s="199"/>
      <c r="M424" s="150"/>
      <c r="N424" s="150"/>
      <c r="O424" s="200"/>
      <c r="P424" s="156" t="e">
        <f t="shared" si="180"/>
        <v>#DIV/0!</v>
      </c>
      <c r="Q424" s="157" t="e">
        <f t="shared" si="181"/>
        <v>#DIV/0!</v>
      </c>
      <c r="R424" s="156" t="e">
        <f t="shared" si="182"/>
        <v>#DIV/0!</v>
      </c>
      <c r="S424" s="201" t="e">
        <f t="shared" si="183"/>
        <v>#DIV/0!</v>
      </c>
      <c r="T424" s="202"/>
      <c r="U424" s="203" t="e">
        <f t="shared" si="184"/>
        <v>#DIV/0!</v>
      </c>
      <c r="V424" s="160"/>
      <c r="W424" s="160"/>
      <c r="X424" s="160"/>
      <c r="Y424" s="160"/>
      <c r="Z424" s="1"/>
    </row>
    <row r="425" spans="1:26" ht="14" hidden="1" outlineLevel="1" x14ac:dyDescent="0.2">
      <c r="A425" s="204"/>
      <c r="B425" s="110"/>
      <c r="C425" s="161" t="s">
        <v>34</v>
      </c>
      <c r="D425" s="206"/>
      <c r="E425" s="150"/>
      <c r="F425" s="150"/>
      <c r="G425" s="151" t="e">
        <f t="shared" si="176"/>
        <v>#DIV/0!</v>
      </c>
      <c r="H425" s="152" t="e">
        <f t="shared" si="177"/>
        <v>#DIV/0!</v>
      </c>
      <c r="I425" s="152" t="e">
        <f t="shared" si="178"/>
        <v>#DIV/0!</v>
      </c>
      <c r="J425" s="150"/>
      <c r="K425" s="153" t="e">
        <f t="shared" si="179"/>
        <v>#DIV/0!</v>
      </c>
      <c r="L425" s="199"/>
      <c r="M425" s="150"/>
      <c r="N425" s="150"/>
      <c r="O425" s="207"/>
      <c r="P425" s="156" t="e">
        <f t="shared" si="180"/>
        <v>#DIV/0!</v>
      </c>
      <c r="Q425" s="157" t="e">
        <f t="shared" si="181"/>
        <v>#DIV/0!</v>
      </c>
      <c r="R425" s="156" t="e">
        <f t="shared" si="182"/>
        <v>#DIV/0!</v>
      </c>
      <c r="S425" s="201" t="e">
        <f t="shared" si="183"/>
        <v>#DIV/0!</v>
      </c>
      <c r="T425" s="202"/>
      <c r="U425" s="203" t="e">
        <f t="shared" si="184"/>
        <v>#DIV/0!</v>
      </c>
      <c r="V425" s="160"/>
      <c r="W425" s="160"/>
      <c r="X425" s="160"/>
      <c r="Y425" s="160"/>
      <c r="Z425" s="1"/>
    </row>
    <row r="426" spans="1:26" ht="14" hidden="1" outlineLevel="1" x14ac:dyDescent="0.2">
      <c r="A426" s="204"/>
      <c r="B426" s="110"/>
      <c r="C426" s="161" t="s">
        <v>35</v>
      </c>
      <c r="D426" s="208"/>
      <c r="E426" s="150"/>
      <c r="F426" s="150"/>
      <c r="G426" s="151" t="e">
        <f t="shared" si="176"/>
        <v>#DIV/0!</v>
      </c>
      <c r="H426" s="152" t="e">
        <f t="shared" si="177"/>
        <v>#DIV/0!</v>
      </c>
      <c r="I426" s="152" t="e">
        <f t="shared" si="178"/>
        <v>#DIV/0!</v>
      </c>
      <c r="J426" s="150"/>
      <c r="K426" s="153" t="e">
        <f t="shared" si="179"/>
        <v>#DIV/0!</v>
      </c>
      <c r="L426" s="199"/>
      <c r="M426" s="150"/>
      <c r="N426" s="150"/>
      <c r="O426" s="209"/>
      <c r="P426" s="156" t="e">
        <f t="shared" si="180"/>
        <v>#DIV/0!</v>
      </c>
      <c r="Q426" s="157" t="e">
        <f t="shared" si="181"/>
        <v>#DIV/0!</v>
      </c>
      <c r="R426" s="156" t="e">
        <f t="shared" si="182"/>
        <v>#DIV/0!</v>
      </c>
      <c r="S426" s="201" t="e">
        <f t="shared" si="183"/>
        <v>#DIV/0!</v>
      </c>
      <c r="T426" s="202"/>
      <c r="U426" s="203" t="e">
        <f t="shared" si="184"/>
        <v>#DIV/0!</v>
      </c>
      <c r="V426" s="160"/>
      <c r="W426" s="160"/>
      <c r="X426" s="160"/>
      <c r="Y426" s="160"/>
      <c r="Z426" s="1"/>
    </row>
    <row r="427" spans="1:26" ht="14" hidden="1" outlineLevel="1" x14ac:dyDescent="0.2">
      <c r="A427" s="204"/>
      <c r="B427" s="110"/>
      <c r="C427" s="161" t="s">
        <v>36</v>
      </c>
      <c r="D427" s="208"/>
      <c r="E427" s="150"/>
      <c r="F427" s="150"/>
      <c r="G427" s="151" t="e">
        <f t="shared" si="176"/>
        <v>#DIV/0!</v>
      </c>
      <c r="H427" s="152" t="e">
        <f t="shared" si="177"/>
        <v>#DIV/0!</v>
      </c>
      <c r="I427" s="152" t="e">
        <f t="shared" si="178"/>
        <v>#DIV/0!</v>
      </c>
      <c r="J427" s="150"/>
      <c r="K427" s="153" t="e">
        <f t="shared" si="179"/>
        <v>#DIV/0!</v>
      </c>
      <c r="L427" s="199"/>
      <c r="M427" s="150"/>
      <c r="N427" s="150"/>
      <c r="O427" s="209"/>
      <c r="P427" s="156" t="e">
        <f t="shared" si="180"/>
        <v>#DIV/0!</v>
      </c>
      <c r="Q427" s="157" t="e">
        <f t="shared" si="181"/>
        <v>#DIV/0!</v>
      </c>
      <c r="R427" s="156" t="e">
        <f t="shared" si="182"/>
        <v>#DIV/0!</v>
      </c>
      <c r="S427" s="201" t="e">
        <f t="shared" si="183"/>
        <v>#DIV/0!</v>
      </c>
      <c r="T427" s="202"/>
      <c r="U427" s="203" t="e">
        <f t="shared" si="184"/>
        <v>#DIV/0!</v>
      </c>
      <c r="V427" s="160"/>
      <c r="W427" s="160"/>
      <c r="X427" s="160"/>
      <c r="Y427" s="160"/>
      <c r="Z427" s="1"/>
    </row>
    <row r="428" spans="1:26" ht="14" hidden="1" outlineLevel="1" x14ac:dyDescent="0.2">
      <c r="A428" s="204"/>
      <c r="B428" s="110"/>
      <c r="C428" s="161" t="s">
        <v>37</v>
      </c>
      <c r="D428" s="210"/>
      <c r="E428" s="150"/>
      <c r="F428" s="150"/>
      <c r="G428" s="151" t="e">
        <f t="shared" si="176"/>
        <v>#DIV/0!</v>
      </c>
      <c r="H428" s="152" t="e">
        <f t="shared" si="177"/>
        <v>#DIV/0!</v>
      </c>
      <c r="I428" s="152" t="e">
        <f t="shared" si="178"/>
        <v>#DIV/0!</v>
      </c>
      <c r="J428" s="150"/>
      <c r="K428" s="153" t="e">
        <f t="shared" si="179"/>
        <v>#DIV/0!</v>
      </c>
      <c r="L428" s="199"/>
      <c r="M428" s="150"/>
      <c r="N428" s="150"/>
      <c r="O428" s="211"/>
      <c r="P428" s="156" t="e">
        <f t="shared" si="180"/>
        <v>#DIV/0!</v>
      </c>
      <c r="Q428" s="157" t="e">
        <f t="shared" si="181"/>
        <v>#DIV/0!</v>
      </c>
      <c r="R428" s="156" t="e">
        <f t="shared" si="182"/>
        <v>#DIV/0!</v>
      </c>
      <c r="S428" s="201" t="e">
        <f t="shared" si="183"/>
        <v>#DIV/0!</v>
      </c>
      <c r="T428" s="202"/>
      <c r="U428" s="203" t="e">
        <f t="shared" si="184"/>
        <v>#DIV/0!</v>
      </c>
      <c r="V428" s="160"/>
      <c r="W428" s="160"/>
      <c r="X428" s="160"/>
      <c r="Y428" s="160"/>
      <c r="Z428" s="1"/>
    </row>
    <row r="429" spans="1:26" ht="14" hidden="1" outlineLevel="1" x14ac:dyDescent="0.2">
      <c r="A429" s="7">
        <f>IFERROR(IF(B429&gt;0,MONTH(B429)&amp;"-"&amp;YEAR(B429),B429),)</f>
        <v>0</v>
      </c>
      <c r="B429" s="38"/>
      <c r="C429" s="39"/>
      <c r="D429" s="40">
        <f t="shared" ref="D429:O429" si="284">SUM(D423:D428)</f>
        <v>0</v>
      </c>
      <c r="E429" s="40">
        <f t="shared" si="284"/>
        <v>0</v>
      </c>
      <c r="F429" s="40">
        <f t="shared" si="284"/>
        <v>0</v>
      </c>
      <c r="G429" s="40" t="e">
        <f t="shared" si="284"/>
        <v>#DIV/0!</v>
      </c>
      <c r="H429" s="40" t="e">
        <f t="shared" si="284"/>
        <v>#DIV/0!</v>
      </c>
      <c r="I429" s="40" t="e">
        <f t="shared" si="284"/>
        <v>#DIV/0!</v>
      </c>
      <c r="J429" s="39">
        <f t="shared" si="284"/>
        <v>0</v>
      </c>
      <c r="K429" s="40" t="e">
        <f t="shared" si="284"/>
        <v>#DIV/0!</v>
      </c>
      <c r="L429" s="40">
        <f t="shared" si="284"/>
        <v>0</v>
      </c>
      <c r="M429" s="39">
        <f t="shared" si="284"/>
        <v>0</v>
      </c>
      <c r="N429" s="40">
        <f t="shared" si="284"/>
        <v>0</v>
      </c>
      <c r="O429" s="40">
        <f t="shared" si="284"/>
        <v>0</v>
      </c>
      <c r="P429" s="46" t="e">
        <f t="shared" si="180"/>
        <v>#DIV/0!</v>
      </c>
      <c r="Q429" s="47" t="e">
        <f t="shared" si="181"/>
        <v>#DIV/0!</v>
      </c>
      <c r="R429" s="46" t="e">
        <f t="shared" si="182"/>
        <v>#DIV/0!</v>
      </c>
      <c r="S429" s="212" t="e">
        <f t="shared" si="183"/>
        <v>#DIV/0!</v>
      </c>
      <c r="T429" s="112">
        <f>SUM(T423:T428)</f>
        <v>0</v>
      </c>
      <c r="U429" s="213" t="e">
        <f t="shared" si="184"/>
        <v>#DIV/0!</v>
      </c>
      <c r="V429" s="50">
        <f t="shared" ref="V429:W429" si="285">IFERROR((D429-D421)/D429,)</f>
        <v>0</v>
      </c>
      <c r="W429" s="50">
        <f t="shared" si="285"/>
        <v>0</v>
      </c>
      <c r="X429" s="51">
        <f>IFERROR((D429-monthly_reporting_2021!D61)/D429, )</f>
        <v>0</v>
      </c>
      <c r="Y429" s="51">
        <f>IFERROR((E429-monthly_reporting_2021!E61)/E429, )</f>
        <v>0</v>
      </c>
      <c r="Z429" s="10"/>
    </row>
    <row r="430" spans="1:26" ht="14" collapsed="1" x14ac:dyDescent="0.2">
      <c r="A430" s="7"/>
      <c r="B430" s="18"/>
      <c r="C430" s="18"/>
      <c r="D430" s="115"/>
      <c r="E430" s="18"/>
      <c r="F430" s="18"/>
      <c r="G430" s="116"/>
      <c r="H430" s="115"/>
      <c r="I430" s="115"/>
      <c r="J430" s="18"/>
      <c r="K430" s="117"/>
      <c r="L430" s="115"/>
      <c r="M430" s="18"/>
      <c r="N430" s="18"/>
      <c r="O430" s="115"/>
      <c r="P430" s="118"/>
      <c r="Q430" s="116"/>
      <c r="R430" s="118"/>
      <c r="S430" s="13"/>
      <c r="T430" s="119"/>
      <c r="U430" s="118"/>
      <c r="V430" s="120"/>
      <c r="W430" s="120"/>
      <c r="X430" s="118"/>
      <c r="Y430" s="118"/>
      <c r="Z430" s="10"/>
    </row>
    <row r="431" spans="1:26" ht="14" x14ac:dyDescent="0.2">
      <c r="A431" s="7"/>
      <c r="B431" s="18"/>
      <c r="C431" s="18"/>
      <c r="D431" s="115"/>
      <c r="E431" s="18"/>
      <c r="F431" s="18"/>
      <c r="G431" s="116"/>
      <c r="H431" s="115"/>
      <c r="I431" s="115"/>
      <c r="J431" s="18"/>
      <c r="K431" s="117"/>
      <c r="L431" s="115"/>
      <c r="M431" s="18"/>
      <c r="N431" s="18"/>
      <c r="O431" s="115"/>
      <c r="P431" s="118"/>
      <c r="Q431" s="116"/>
      <c r="R431" s="118"/>
      <c r="S431" s="13"/>
      <c r="T431" s="119"/>
      <c r="U431" s="118"/>
      <c r="V431" s="120"/>
      <c r="W431" s="120"/>
      <c r="X431" s="118"/>
      <c r="Y431" s="118"/>
      <c r="Z431" s="10"/>
    </row>
    <row r="432" spans="1:26" ht="14" x14ac:dyDescent="0.2">
      <c r="A432" s="7"/>
      <c r="B432" s="18"/>
      <c r="C432" s="18"/>
      <c r="D432" s="115"/>
      <c r="E432" s="18"/>
      <c r="F432" s="18"/>
      <c r="G432" s="116"/>
      <c r="H432" s="115"/>
      <c r="I432" s="115"/>
      <c r="J432" s="18"/>
      <c r="K432" s="117"/>
      <c r="L432" s="115"/>
      <c r="M432" s="18"/>
      <c r="N432" s="18"/>
      <c r="O432" s="115"/>
      <c r="P432" s="118"/>
      <c r="Q432" s="116"/>
      <c r="R432" s="118"/>
      <c r="S432" s="13"/>
      <c r="T432" s="119"/>
      <c r="U432" s="118"/>
      <c r="V432" s="120"/>
      <c r="W432" s="120"/>
      <c r="X432" s="118"/>
      <c r="Y432" s="118"/>
      <c r="Z432" s="10"/>
    </row>
    <row r="433" spans="1:26" ht="14" x14ac:dyDescent="0.2">
      <c r="A433" s="7"/>
      <c r="B433" s="18"/>
      <c r="C433" s="18"/>
      <c r="D433" s="115"/>
      <c r="E433" s="18"/>
      <c r="F433" s="18"/>
      <c r="G433" s="116"/>
      <c r="H433" s="115"/>
      <c r="J433" s="18"/>
      <c r="K433" s="115"/>
      <c r="L433" s="115"/>
      <c r="M433" s="18"/>
      <c r="N433" s="18"/>
      <c r="O433" s="115"/>
      <c r="P433" s="118"/>
      <c r="Q433" s="116"/>
      <c r="R433" s="118"/>
      <c r="S433" s="13"/>
      <c r="T433" s="119"/>
      <c r="U433" s="118"/>
      <c r="V433" s="120"/>
      <c r="W433" s="120"/>
      <c r="X433" s="118"/>
      <c r="Y433" s="118"/>
      <c r="Z433" s="10"/>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cfRule type="cellIs" dxfId="128" priority="1" operator="greaterThanOrEqual">
      <formula>0</formula>
    </cfRule>
    <cfRule type="cellIs" dxfId="127" priority="2" operator="lessThanOrEqual">
      <formula>0</formula>
    </cfRule>
  </conditionalFormatting>
  <conditionalFormatting sqref="F9:N9">
    <cfRule type="cellIs" dxfId="126" priority="3" operator="lessThanOrEqual">
      <formula>0</formula>
    </cfRule>
    <cfRule type="cellIs" dxfId="125" priority="4" operator="greaterThanOrEqual">
      <formula>0</formula>
    </cfRule>
  </conditionalFormatting>
  <conditionalFormatting sqref="V12:Y433">
    <cfRule type="cellIs" dxfId="124" priority="5" operator="greaterThanOrEqual">
      <formula>0</formula>
    </cfRule>
    <cfRule type="cellIs" dxfId="123" priority="6" operator="lessThan">
      <formula>0</formula>
    </cfRule>
  </conditionalFormatting>
  <conditionalFormatting sqref="X12:Y433">
    <cfRule type="cellIs" dxfId="122" priority="7" operator="greaterThanOrEqual">
      <formula>0</formula>
    </cfRule>
    <cfRule type="cellIs" dxfId="121" priority="8" operator="lessThan">
      <formula>0</formula>
    </cfRule>
  </conditionalFormatting>
  <dataValidations count="1">
    <dataValidation type="list" allowBlank="1" sqref="B12 B19 B26 B33 B40 B47 B54 B61 B68 B75 B82 B89 B96 B103 B110 B118 B126 B134 B142 B150 B158 B166 B174 B182 B190 B198 B206 B214 B222 B230 B238 B246 B254 B262 B270 B278 B286 B294 B302 B310 B318 B326 B334 B342 B350 B358 B366 B374 B382 B390 B398 B406 B414 B422 B429" xr:uid="{00000000-0002-0000-08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8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FF"/>
    <outlinePr summaryRight="0"/>
  </sheetPr>
  <dimension ref="A1:Z42"/>
  <sheetViews>
    <sheetView showGridLines="0"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outlineLevelRow="1" x14ac:dyDescent="0.15"/>
  <cols>
    <col min="1" max="1" width="10.6640625" customWidth="1"/>
    <col min="2" max="2" width="18.1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93.75" customHeight="1" x14ac:dyDescent="0.2">
      <c r="A1" s="511" t="s">
        <v>171</v>
      </c>
      <c r="B1" s="512"/>
      <c r="C1" s="1"/>
      <c r="D1" s="2"/>
      <c r="E1" s="2"/>
      <c r="F1" s="2"/>
      <c r="G1" s="2"/>
      <c r="H1" s="2"/>
      <c r="I1" s="2"/>
      <c r="J1" s="2"/>
      <c r="K1" s="2"/>
      <c r="L1" s="3"/>
      <c r="M1" s="2"/>
      <c r="N1" s="2"/>
      <c r="O1" s="2"/>
      <c r="P1" s="2"/>
      <c r="Q1" s="2"/>
      <c r="R1" s="2"/>
      <c r="S1" s="2"/>
      <c r="T1" s="4"/>
      <c r="U1" s="4"/>
      <c r="V1" s="2"/>
      <c r="W1" s="2"/>
      <c r="X1" s="2"/>
      <c r="Y1" s="2"/>
      <c r="Z1" s="2"/>
    </row>
    <row r="2" spans="1:26" ht="14" x14ac:dyDescent="0.2">
      <c r="A2" s="513"/>
      <c r="B2" s="514"/>
      <c r="C2" s="515" t="s">
        <v>0</v>
      </c>
      <c r="D2" s="516"/>
      <c r="E2" s="516"/>
      <c r="F2" s="516"/>
      <c r="G2" s="516"/>
      <c r="H2" s="516"/>
      <c r="I2" s="516"/>
      <c r="J2" s="516"/>
      <c r="K2" s="516"/>
      <c r="L2" s="516"/>
      <c r="M2" s="516"/>
      <c r="N2" s="516"/>
      <c r="O2" s="516"/>
      <c r="P2" s="516"/>
      <c r="Q2" s="516"/>
      <c r="R2" s="516"/>
      <c r="S2" s="516"/>
      <c r="T2" s="516"/>
      <c r="U2" s="516"/>
      <c r="V2" s="516"/>
      <c r="W2" s="514"/>
      <c r="X2" s="5" t="e">
        <f>(#REF!+#REF!+#REF!+#REF!)-(monthly_reporting_2021!D17+monthly_reporting_2021!D23+monthly_reporting_2021!D29+monthly_reporting_2021!D35)</f>
        <v>#REF!</v>
      </c>
      <c r="Y2" s="6" t="e">
        <f>((#REF!+#REF!+#REF!+#REF!)-(monthly_reporting_2021!E17+monthly_reporting_2021!E23+monthly_reporting_2021!E29+monthly_reporting_2021!E35))/(#REF!+#REF!+#REF!+#REF!)</f>
        <v>#REF!</v>
      </c>
      <c r="Z2" s="1"/>
    </row>
    <row r="3" spans="1:26" ht="21" customHeight="1" x14ac:dyDescent="0.2">
      <c r="A3" s="418"/>
      <c r="B3" s="419"/>
      <c r="C3" s="420" t="s">
        <v>1</v>
      </c>
      <c r="D3" s="421"/>
      <c r="E3" s="421"/>
      <c r="F3" s="554" t="s">
        <v>2</v>
      </c>
      <c r="G3" s="516"/>
      <c r="H3" s="516"/>
      <c r="I3" s="514"/>
      <c r="J3" s="421"/>
      <c r="K3" s="555" t="s">
        <v>3</v>
      </c>
      <c r="L3" s="516"/>
      <c r="M3" s="516"/>
      <c r="N3" s="514"/>
      <c r="O3" s="422"/>
      <c r="P3" s="422"/>
      <c r="Q3" s="422"/>
      <c r="R3" s="422"/>
      <c r="S3" s="422"/>
      <c r="T3" s="423"/>
      <c r="U3" s="423"/>
      <c r="V3" s="422"/>
      <c r="W3" s="422"/>
      <c r="X3" s="422"/>
      <c r="Y3" s="422"/>
      <c r="Z3" s="422"/>
    </row>
    <row r="4" spans="1:26" ht="21" customHeight="1" x14ac:dyDescent="0.2">
      <c r="A4" s="7"/>
      <c r="B4" s="8"/>
      <c r="C4" s="12">
        <f>VLOOKUP("Current Week",$B$11:$X$38,MATCH("SALES",$B$11:$X$11,0),FALSE)</f>
        <v>4245.2199999999993</v>
      </c>
      <c r="D4" s="10"/>
      <c r="E4" s="10"/>
      <c r="F4" s="519">
        <f>VLOOKUP("Current Week",$B$11:$X$38,MATCH("Units Sold",$B$11:$X$11,0),FALSE)</f>
        <v>53</v>
      </c>
      <c r="G4" s="516"/>
      <c r="H4" s="514"/>
      <c r="I4" s="1"/>
      <c r="J4" s="10"/>
      <c r="K4" s="519">
        <f>VLOOKUP("Current Week",$B$11:$X$38,MATCH("Ordered Items",$B$11:$X$11,0),FALSE)</f>
        <v>55</v>
      </c>
      <c r="L4" s="516"/>
      <c r="M4" s="514"/>
      <c r="N4" s="1"/>
      <c r="O4" s="1"/>
      <c r="P4" s="1"/>
      <c r="Q4" s="1"/>
      <c r="R4" s="1"/>
      <c r="S4" s="1"/>
      <c r="T4" s="11"/>
      <c r="U4" s="11"/>
      <c r="V4" s="1"/>
      <c r="W4" s="1"/>
      <c r="X4" s="1"/>
      <c r="Y4" s="1"/>
      <c r="Z4" s="1"/>
    </row>
    <row r="5" spans="1:26" ht="14" x14ac:dyDescent="0.2">
      <c r="A5" s="13"/>
      <c r="B5" s="14"/>
      <c r="C5" s="15">
        <f>(C4-(VLOOKUP("Previous Week",$B$11:$X$42,MATCH("SALES",$B$11:$X$11,0),FALSE)))/C4</f>
        <v>-2.3340651367891425</v>
      </c>
      <c r="D5" s="16"/>
      <c r="E5" s="16"/>
      <c r="F5" s="528">
        <f>(F4-(VLOOKUP("Previous Week",$B$11:$X$42,MATCH("Units Sold",$B$11:$X$11,0),FALSE)))/F4</f>
        <v>-1.0188679245283019</v>
      </c>
      <c r="G5" s="516"/>
      <c r="H5" s="516"/>
      <c r="I5" s="514"/>
      <c r="J5" s="16"/>
      <c r="K5" s="528">
        <f>(K4-(VLOOKUP("Previous Week",$B$11:$X$42,MATCH("Ordered Items",$B$11:$X$11,0),FALSE)))/K4</f>
        <v>-0.89090909090909087</v>
      </c>
      <c r="L5" s="516"/>
      <c r="M5" s="516"/>
      <c r="N5" s="514"/>
      <c r="O5" s="17"/>
      <c r="P5" s="17"/>
      <c r="Q5" s="17"/>
      <c r="R5" s="17"/>
      <c r="S5" s="17"/>
      <c r="T5" s="17"/>
      <c r="U5" s="17"/>
      <c r="V5" s="17"/>
      <c r="W5" s="17"/>
      <c r="X5" s="17"/>
      <c r="Y5" s="17"/>
      <c r="Z5" s="17"/>
    </row>
    <row r="6" spans="1:26" ht="6" customHeight="1" x14ac:dyDescent="0.2">
      <c r="A6" s="7"/>
      <c r="B6" s="8"/>
      <c r="C6" s="9"/>
      <c r="D6" s="10"/>
      <c r="E6" s="10"/>
      <c r="F6" s="1"/>
      <c r="G6" s="1"/>
      <c r="H6" s="1"/>
      <c r="I6" s="1"/>
      <c r="J6" s="10"/>
      <c r="K6" s="1"/>
      <c r="L6" s="1"/>
      <c r="M6" s="1"/>
      <c r="N6" s="1"/>
      <c r="O6" s="1"/>
      <c r="P6" s="1"/>
      <c r="Q6" s="1"/>
      <c r="R6" s="1"/>
      <c r="S6" s="1"/>
      <c r="T6" s="11"/>
      <c r="U6" s="11"/>
      <c r="V6" s="1"/>
      <c r="W6" s="1"/>
      <c r="X6" s="1"/>
      <c r="Y6" s="1"/>
      <c r="Z6" s="1"/>
    </row>
    <row r="7" spans="1:26" ht="17.25" customHeight="1" x14ac:dyDescent="0.2">
      <c r="A7" s="418"/>
      <c r="B7" s="419"/>
      <c r="C7" s="420" t="s">
        <v>4</v>
      </c>
      <c r="D7" s="421"/>
      <c r="E7" s="421"/>
      <c r="F7" s="555" t="s">
        <v>5</v>
      </c>
      <c r="G7" s="516"/>
      <c r="H7" s="516"/>
      <c r="I7" s="514"/>
      <c r="J7" s="421"/>
      <c r="K7" s="555" t="s">
        <v>6</v>
      </c>
      <c r="L7" s="516"/>
      <c r="M7" s="516"/>
      <c r="N7" s="514"/>
      <c r="O7" s="422"/>
      <c r="P7" s="422"/>
      <c r="Q7" s="422"/>
      <c r="R7" s="422"/>
      <c r="S7" s="422"/>
      <c r="T7" s="423"/>
      <c r="U7" s="423"/>
      <c r="V7" s="422"/>
      <c r="W7" s="422"/>
      <c r="X7" s="422"/>
      <c r="Y7" s="422"/>
      <c r="Z7" s="422"/>
    </row>
    <row r="8" spans="1:26" ht="21" customHeight="1" x14ac:dyDescent="0.2">
      <c r="A8" s="7"/>
      <c r="B8" s="8"/>
      <c r="C8" s="12">
        <f>VLOOKUP("Current Week",$B$11:$X$38,MATCH("AD SALES",$B$11:$X$11,0),FALSE)</f>
        <v>913.49</v>
      </c>
      <c r="D8" s="10"/>
      <c r="E8" s="10"/>
      <c r="F8" s="529">
        <f>VLOOKUP("Current Week",$B$11:$X$38,MATCH("SP AD SPEND",$B$11:$X$11,0),FALSE)</f>
        <v>555.41999999999996</v>
      </c>
      <c r="G8" s="516"/>
      <c r="H8" s="514"/>
      <c r="I8" s="1"/>
      <c r="J8" s="10"/>
      <c r="K8" s="530">
        <f>F8/C8</f>
        <v>0.60801979222542113</v>
      </c>
      <c r="L8" s="516"/>
      <c r="M8" s="514"/>
      <c r="N8" s="1"/>
      <c r="O8" s="1"/>
      <c r="P8" s="1"/>
      <c r="Q8" s="1"/>
      <c r="R8" s="1"/>
      <c r="S8" s="1"/>
      <c r="T8" s="11"/>
      <c r="U8" s="11"/>
      <c r="V8" s="1"/>
      <c r="W8" s="1"/>
      <c r="X8" s="1"/>
      <c r="Y8" s="1"/>
      <c r="Z8" s="1"/>
    </row>
    <row r="9" spans="1:26" ht="14.25" customHeight="1" x14ac:dyDescent="0.2">
      <c r="A9" s="18"/>
      <c r="B9" s="19"/>
      <c r="C9" s="20">
        <f>(C8-(VLOOKUP("Previous Week",$B$11:$X$42,MATCH("AD SALES",$B$11:$X$11,0),FALSE)))/C8</f>
        <v>-4.7196247359029666</v>
      </c>
      <c r="D9" s="16"/>
      <c r="E9" s="16"/>
      <c r="F9" s="556">
        <f>(F8-(VLOOKUP("Previous Week",$B$11:$X$42,MATCH("SP AD SPEND",$B$11:$X$11,0),FALSE)))/F8</f>
        <v>-1.0089121745705953</v>
      </c>
      <c r="G9" s="521"/>
      <c r="H9" s="521"/>
      <c r="I9" s="522"/>
      <c r="J9" s="16"/>
      <c r="K9" s="531">
        <f>(K8-(VLOOKUP("Previous Week",$B$11:$X$42,MATCH("ACOS",$B$11:$X$11,0),FALSE)))/K8</f>
        <v>0.6487685351172876</v>
      </c>
      <c r="L9" s="521"/>
      <c r="M9" s="521"/>
      <c r="N9" s="522"/>
      <c r="O9" s="21"/>
      <c r="P9" s="21"/>
      <c r="Q9" s="21"/>
      <c r="R9" s="21"/>
      <c r="S9" s="21"/>
      <c r="T9" s="22"/>
      <c r="U9" s="22"/>
      <c r="V9" s="21"/>
      <c r="W9" s="21"/>
      <c r="X9" s="21"/>
      <c r="Y9" s="21"/>
      <c r="Z9" s="23"/>
    </row>
    <row r="10" spans="1:26" ht="19.5" customHeight="1" x14ac:dyDescent="0.2">
      <c r="A10" s="7"/>
      <c r="B10" s="24"/>
      <c r="C10" s="25"/>
      <c r="D10" s="523" t="s">
        <v>7</v>
      </c>
      <c r="E10" s="524"/>
      <c r="F10" s="524"/>
      <c r="G10" s="524"/>
      <c r="H10" s="524"/>
      <c r="I10" s="525"/>
      <c r="J10" s="26"/>
      <c r="K10" s="339"/>
      <c r="L10" s="549" t="s">
        <v>8</v>
      </c>
      <c r="M10" s="524"/>
      <c r="N10" s="524"/>
      <c r="O10" s="524"/>
      <c r="P10" s="524"/>
      <c r="Q10" s="524"/>
      <c r="R10" s="524"/>
      <c r="S10" s="525"/>
      <c r="T10" s="27"/>
      <c r="U10" s="28"/>
      <c r="V10" s="527" t="s">
        <v>9</v>
      </c>
      <c r="W10" s="525"/>
      <c r="X10" s="523" t="s">
        <v>10</v>
      </c>
      <c r="Y10" s="525"/>
      <c r="Z10" s="1"/>
    </row>
    <row r="11" spans="1:26" ht="37.5" customHeight="1" x14ac:dyDescent="0.2">
      <c r="A11" s="29" t="s">
        <v>11</v>
      </c>
      <c r="B11" s="30" t="s">
        <v>12</v>
      </c>
      <c r="C11" s="31" t="s">
        <v>13</v>
      </c>
      <c r="D11" s="31" t="s">
        <v>14</v>
      </c>
      <c r="E11" s="32" t="s">
        <v>15</v>
      </c>
      <c r="F11" s="32" t="s">
        <v>16</v>
      </c>
      <c r="G11" s="32" t="s">
        <v>17</v>
      </c>
      <c r="H11" s="32" t="s">
        <v>18</v>
      </c>
      <c r="I11" s="29" t="s">
        <v>19</v>
      </c>
      <c r="J11" s="34" t="s">
        <v>22</v>
      </c>
      <c r="K11" s="32" t="s">
        <v>23</v>
      </c>
      <c r="L11" s="32" t="s">
        <v>24</v>
      </c>
      <c r="M11" s="32" t="s">
        <v>25</v>
      </c>
      <c r="N11" s="32" t="s">
        <v>6</v>
      </c>
      <c r="O11" s="32" t="s">
        <v>26</v>
      </c>
      <c r="P11" s="29" t="s">
        <v>27</v>
      </c>
      <c r="Q11" s="33" t="s">
        <v>28</v>
      </c>
      <c r="R11" s="35" t="s">
        <v>29</v>
      </c>
      <c r="S11" s="29" t="s">
        <v>30</v>
      </c>
      <c r="T11" s="36" t="s">
        <v>14</v>
      </c>
      <c r="U11" s="33" t="s">
        <v>31</v>
      </c>
      <c r="V11" s="36" t="s">
        <v>14</v>
      </c>
      <c r="W11" s="33" t="s">
        <v>31</v>
      </c>
      <c r="X11" s="32"/>
    </row>
    <row r="12" spans="1:26" ht="14" x14ac:dyDescent="0.2">
      <c r="A12" s="37"/>
      <c r="B12" s="38"/>
      <c r="C12" s="39"/>
      <c r="D12" s="40"/>
      <c r="E12" s="41"/>
      <c r="F12" s="41"/>
      <c r="G12" s="42"/>
      <c r="H12" s="43"/>
      <c r="I12" s="340"/>
      <c r="J12" s="40"/>
      <c r="K12" s="41"/>
      <c r="L12" s="41"/>
      <c r="M12" s="45"/>
      <c r="N12" s="46"/>
      <c r="O12" s="47"/>
      <c r="P12" s="46"/>
      <c r="Q12" s="44"/>
      <c r="R12" s="48"/>
      <c r="S12" s="49"/>
      <c r="T12" s="50"/>
      <c r="U12" s="50"/>
      <c r="V12" s="51"/>
      <c r="W12" s="51"/>
      <c r="X12" s="10"/>
    </row>
    <row r="13" spans="1:26" ht="14" outlineLevel="1" x14ac:dyDescent="0.2">
      <c r="A13" s="164" t="str">
        <f>IFERROR(IF(B13&gt;0,MONTH(B13)&amp;"-"&amp;YEAR(B13),B13),)</f>
        <v>9-2024</v>
      </c>
      <c r="B13" s="53">
        <v>45557</v>
      </c>
      <c r="C13" s="54" t="s">
        <v>107</v>
      </c>
      <c r="D13" s="55"/>
      <c r="E13" s="56"/>
      <c r="F13" s="56"/>
      <c r="G13" s="57" t="e">
        <f t="shared" ref="G13:G37" si="0">E13/F13</f>
        <v>#DIV/0!</v>
      </c>
      <c r="H13" s="58" t="e">
        <f t="shared" ref="H13:H37" si="1">D13/E13</f>
        <v>#DIV/0!</v>
      </c>
      <c r="I13" s="272" t="e">
        <f t="shared" ref="I13:I37" si="2">H13/G13</f>
        <v>#DIV/0!</v>
      </c>
      <c r="J13" s="55"/>
      <c r="K13" s="89"/>
      <c r="L13" s="56"/>
      <c r="M13" s="60"/>
      <c r="N13" s="61" t="e">
        <f t="shared" ref="N13:N38" si="3">J13/M13</f>
        <v>#DIV/0!</v>
      </c>
      <c r="O13" s="62" t="e">
        <f t="shared" ref="O13:O38" si="4">M13/J13</f>
        <v>#DIV/0!</v>
      </c>
      <c r="P13" s="61" t="e">
        <f t="shared" ref="P13:P38" si="5">J13/D13</f>
        <v>#DIV/0!</v>
      </c>
      <c r="Q13" s="59" t="e">
        <f t="shared" ref="Q13:Q38" si="6">M13/D13</f>
        <v>#DIV/0!</v>
      </c>
      <c r="R13" s="63">
        <f t="shared" ref="R13:R24" si="7">D13-M13</f>
        <v>0</v>
      </c>
      <c r="S13" s="64" t="e">
        <f t="shared" ref="S13:S38" si="8">J13/L13</f>
        <v>#DIV/0!</v>
      </c>
      <c r="T13" s="65"/>
      <c r="U13" s="65"/>
      <c r="V13" s="65"/>
      <c r="W13" s="65"/>
      <c r="X13" s="66"/>
    </row>
    <row r="14" spans="1:26" ht="14" outlineLevel="1" x14ac:dyDescent="0.2">
      <c r="A14" s="67"/>
      <c r="B14" s="53"/>
      <c r="C14" s="54" t="s">
        <v>108</v>
      </c>
      <c r="D14" s="69"/>
      <c r="E14" s="56"/>
      <c r="F14" s="56"/>
      <c r="G14" s="57" t="e">
        <f t="shared" si="0"/>
        <v>#DIV/0!</v>
      </c>
      <c r="H14" s="58" t="e">
        <f t="shared" si="1"/>
        <v>#DIV/0!</v>
      </c>
      <c r="I14" s="272" t="e">
        <f t="shared" si="2"/>
        <v>#DIV/0!</v>
      </c>
      <c r="J14" s="69"/>
      <c r="K14" s="89"/>
      <c r="L14" s="56"/>
      <c r="M14" s="70"/>
      <c r="N14" s="61" t="e">
        <f t="shared" si="3"/>
        <v>#DIV/0!</v>
      </c>
      <c r="O14" s="62" t="e">
        <f t="shared" si="4"/>
        <v>#DIV/0!</v>
      </c>
      <c r="P14" s="61" t="e">
        <f t="shared" si="5"/>
        <v>#DIV/0!</v>
      </c>
      <c r="Q14" s="59" t="e">
        <f t="shared" si="6"/>
        <v>#DIV/0!</v>
      </c>
      <c r="R14" s="71">
        <f t="shared" si="7"/>
        <v>0</v>
      </c>
      <c r="S14" s="64" t="e">
        <f t="shared" si="8"/>
        <v>#DIV/0!</v>
      </c>
      <c r="T14" s="65"/>
      <c r="U14" s="65"/>
      <c r="V14" s="65"/>
      <c r="W14" s="65"/>
      <c r="X14" s="66"/>
    </row>
    <row r="15" spans="1:26" ht="14" outlineLevel="1" x14ac:dyDescent="0.2">
      <c r="A15" s="67"/>
      <c r="B15" s="53"/>
      <c r="C15" s="54" t="s">
        <v>110</v>
      </c>
      <c r="D15" s="69"/>
      <c r="E15" s="56"/>
      <c r="F15" s="56"/>
      <c r="G15" s="57" t="e">
        <f t="shared" si="0"/>
        <v>#DIV/0!</v>
      </c>
      <c r="H15" s="58" t="e">
        <f t="shared" si="1"/>
        <v>#DIV/0!</v>
      </c>
      <c r="I15" s="272" t="e">
        <f t="shared" si="2"/>
        <v>#DIV/0!</v>
      </c>
      <c r="J15" s="69"/>
      <c r="K15" s="89"/>
      <c r="L15" s="56"/>
      <c r="M15" s="70"/>
      <c r="N15" s="61" t="e">
        <f t="shared" si="3"/>
        <v>#DIV/0!</v>
      </c>
      <c r="O15" s="62" t="e">
        <f t="shared" si="4"/>
        <v>#DIV/0!</v>
      </c>
      <c r="P15" s="61" t="e">
        <f t="shared" si="5"/>
        <v>#DIV/0!</v>
      </c>
      <c r="Q15" s="59" t="e">
        <f t="shared" si="6"/>
        <v>#DIV/0!</v>
      </c>
      <c r="R15" s="71">
        <f t="shared" si="7"/>
        <v>0</v>
      </c>
      <c r="S15" s="64" t="e">
        <f t="shared" si="8"/>
        <v>#DIV/0!</v>
      </c>
      <c r="T15" s="65"/>
      <c r="U15" s="65"/>
      <c r="V15" s="65"/>
      <c r="W15" s="65"/>
      <c r="X15" s="66"/>
    </row>
    <row r="16" spans="1:26" ht="14" outlineLevel="1" x14ac:dyDescent="0.2">
      <c r="A16" s="67"/>
      <c r="B16" s="53"/>
      <c r="C16" s="54" t="s">
        <v>35</v>
      </c>
      <c r="D16" s="69"/>
      <c r="E16" s="56"/>
      <c r="F16" s="56"/>
      <c r="G16" s="57" t="e">
        <f t="shared" si="0"/>
        <v>#DIV/0!</v>
      </c>
      <c r="H16" s="58" t="e">
        <f t="shared" si="1"/>
        <v>#DIV/0!</v>
      </c>
      <c r="I16" s="272" t="e">
        <f t="shared" si="2"/>
        <v>#DIV/0!</v>
      </c>
      <c r="J16" s="69"/>
      <c r="K16" s="89"/>
      <c r="L16" s="56"/>
      <c r="M16" s="70"/>
      <c r="N16" s="61" t="e">
        <f t="shared" si="3"/>
        <v>#DIV/0!</v>
      </c>
      <c r="O16" s="62" t="e">
        <f t="shared" si="4"/>
        <v>#DIV/0!</v>
      </c>
      <c r="P16" s="61" t="e">
        <f t="shared" si="5"/>
        <v>#DIV/0!</v>
      </c>
      <c r="Q16" s="59" t="e">
        <f t="shared" si="6"/>
        <v>#DIV/0!</v>
      </c>
      <c r="R16" s="71">
        <f t="shared" si="7"/>
        <v>0</v>
      </c>
      <c r="S16" s="64" t="e">
        <f t="shared" si="8"/>
        <v>#DIV/0!</v>
      </c>
      <c r="T16" s="65"/>
      <c r="U16" s="65"/>
      <c r="V16" s="65"/>
      <c r="W16" s="65"/>
      <c r="X16" s="66"/>
    </row>
    <row r="17" spans="1:26" ht="14" outlineLevel="1" x14ac:dyDescent="0.2">
      <c r="A17" s="67"/>
      <c r="B17" s="53"/>
      <c r="C17" s="54" t="s">
        <v>112</v>
      </c>
      <c r="D17" s="69"/>
      <c r="E17" s="56"/>
      <c r="F17" s="56"/>
      <c r="G17" s="57" t="e">
        <f t="shared" si="0"/>
        <v>#DIV/0!</v>
      </c>
      <c r="H17" s="58" t="e">
        <f t="shared" si="1"/>
        <v>#DIV/0!</v>
      </c>
      <c r="I17" s="272" t="e">
        <f t="shared" si="2"/>
        <v>#DIV/0!</v>
      </c>
      <c r="J17" s="69"/>
      <c r="K17" s="89"/>
      <c r="L17" s="56"/>
      <c r="M17" s="70"/>
      <c r="N17" s="61" t="e">
        <f t="shared" si="3"/>
        <v>#DIV/0!</v>
      </c>
      <c r="O17" s="62" t="e">
        <f t="shared" si="4"/>
        <v>#DIV/0!</v>
      </c>
      <c r="P17" s="61" t="e">
        <f t="shared" si="5"/>
        <v>#DIV/0!</v>
      </c>
      <c r="Q17" s="59" t="e">
        <f t="shared" si="6"/>
        <v>#DIV/0!</v>
      </c>
      <c r="R17" s="71">
        <f t="shared" si="7"/>
        <v>0</v>
      </c>
      <c r="S17" s="64" t="e">
        <f t="shared" si="8"/>
        <v>#DIV/0!</v>
      </c>
      <c r="T17" s="65"/>
      <c r="U17" s="65"/>
      <c r="V17" s="65"/>
      <c r="W17" s="65"/>
      <c r="X17" s="66"/>
    </row>
    <row r="18" spans="1:26" ht="14" outlineLevel="1" x14ac:dyDescent="0.2">
      <c r="A18" s="67"/>
      <c r="B18" s="53"/>
      <c r="C18" s="54" t="s">
        <v>113</v>
      </c>
      <c r="D18" s="69"/>
      <c r="E18" s="56"/>
      <c r="F18" s="56"/>
      <c r="G18" s="57" t="e">
        <f t="shared" si="0"/>
        <v>#DIV/0!</v>
      </c>
      <c r="H18" s="58" t="e">
        <f t="shared" si="1"/>
        <v>#DIV/0!</v>
      </c>
      <c r="I18" s="272" t="e">
        <f t="shared" si="2"/>
        <v>#DIV/0!</v>
      </c>
      <c r="J18" s="69"/>
      <c r="K18" s="89"/>
      <c r="L18" s="56"/>
      <c r="M18" s="70"/>
      <c r="N18" s="61" t="e">
        <f t="shared" si="3"/>
        <v>#DIV/0!</v>
      </c>
      <c r="O18" s="62" t="e">
        <f t="shared" si="4"/>
        <v>#DIV/0!</v>
      </c>
      <c r="P18" s="61" t="e">
        <f t="shared" si="5"/>
        <v>#DIV/0!</v>
      </c>
      <c r="Q18" s="59" t="e">
        <f t="shared" si="6"/>
        <v>#DIV/0!</v>
      </c>
      <c r="R18" s="71">
        <f t="shared" si="7"/>
        <v>0</v>
      </c>
      <c r="S18" s="64" t="e">
        <f t="shared" si="8"/>
        <v>#DIV/0!</v>
      </c>
      <c r="T18" s="65"/>
      <c r="U18" s="65"/>
      <c r="V18" s="65"/>
      <c r="W18" s="65"/>
      <c r="X18" s="66"/>
    </row>
    <row r="19" spans="1:26" ht="14" outlineLevel="1" x14ac:dyDescent="0.2">
      <c r="A19" s="67"/>
      <c r="B19" s="53"/>
      <c r="C19" s="54" t="s">
        <v>38</v>
      </c>
      <c r="D19" s="69"/>
      <c r="E19" s="56"/>
      <c r="F19" s="56"/>
      <c r="G19" s="57" t="e">
        <f t="shared" si="0"/>
        <v>#DIV/0!</v>
      </c>
      <c r="H19" s="58" t="e">
        <f t="shared" si="1"/>
        <v>#DIV/0!</v>
      </c>
      <c r="I19" s="272" t="e">
        <f t="shared" si="2"/>
        <v>#DIV/0!</v>
      </c>
      <c r="J19" s="69"/>
      <c r="K19" s="89"/>
      <c r="L19" s="56"/>
      <c r="M19" s="70"/>
      <c r="N19" s="61" t="e">
        <f t="shared" si="3"/>
        <v>#DIV/0!</v>
      </c>
      <c r="O19" s="62" t="e">
        <f t="shared" si="4"/>
        <v>#DIV/0!</v>
      </c>
      <c r="P19" s="61" t="e">
        <f t="shared" si="5"/>
        <v>#DIV/0!</v>
      </c>
      <c r="Q19" s="59" t="e">
        <f t="shared" si="6"/>
        <v>#DIV/0!</v>
      </c>
      <c r="R19" s="71">
        <f t="shared" si="7"/>
        <v>0</v>
      </c>
      <c r="S19" s="64" t="e">
        <f t="shared" si="8"/>
        <v>#DIV/0!</v>
      </c>
      <c r="T19" s="65"/>
      <c r="U19" s="65"/>
      <c r="V19" s="65"/>
      <c r="W19" s="65"/>
      <c r="X19" s="66"/>
    </row>
    <row r="20" spans="1:26" ht="14" outlineLevel="1" x14ac:dyDescent="0.2">
      <c r="A20" s="67"/>
      <c r="B20" s="53"/>
      <c r="C20" s="54" t="s">
        <v>36</v>
      </c>
      <c r="D20" s="72"/>
      <c r="E20" s="56"/>
      <c r="F20" s="56"/>
      <c r="G20" s="57" t="e">
        <f t="shared" si="0"/>
        <v>#DIV/0!</v>
      </c>
      <c r="H20" s="58" t="e">
        <f t="shared" si="1"/>
        <v>#DIV/0!</v>
      </c>
      <c r="I20" s="272" t="e">
        <f t="shared" si="2"/>
        <v>#DIV/0!</v>
      </c>
      <c r="J20" s="72"/>
      <c r="K20" s="89"/>
      <c r="L20" s="56"/>
      <c r="M20" s="73"/>
      <c r="N20" s="61" t="e">
        <f t="shared" si="3"/>
        <v>#DIV/0!</v>
      </c>
      <c r="O20" s="62" t="e">
        <f t="shared" si="4"/>
        <v>#DIV/0!</v>
      </c>
      <c r="P20" s="61" t="e">
        <f t="shared" si="5"/>
        <v>#DIV/0!</v>
      </c>
      <c r="Q20" s="59" t="e">
        <f t="shared" si="6"/>
        <v>#DIV/0!</v>
      </c>
      <c r="R20" s="74">
        <f t="shared" si="7"/>
        <v>0</v>
      </c>
      <c r="S20" s="64" t="e">
        <f t="shared" si="8"/>
        <v>#DIV/0!</v>
      </c>
      <c r="T20" s="65"/>
      <c r="U20" s="65"/>
      <c r="V20" s="65"/>
      <c r="W20" s="65"/>
      <c r="X20" s="66"/>
    </row>
    <row r="21" spans="1:26" ht="14" outlineLevel="1" x14ac:dyDescent="0.2">
      <c r="A21" s="67"/>
      <c r="B21" s="53"/>
      <c r="C21" s="54" t="s">
        <v>115</v>
      </c>
      <c r="D21" s="75"/>
      <c r="E21" s="56"/>
      <c r="F21" s="56"/>
      <c r="G21" s="57" t="e">
        <f t="shared" si="0"/>
        <v>#DIV/0!</v>
      </c>
      <c r="H21" s="58" t="e">
        <f t="shared" si="1"/>
        <v>#DIV/0!</v>
      </c>
      <c r="I21" s="272" t="e">
        <f t="shared" si="2"/>
        <v>#DIV/0!</v>
      </c>
      <c r="J21" s="75"/>
      <c r="K21" s="89"/>
      <c r="L21" s="56"/>
      <c r="M21" s="76"/>
      <c r="N21" s="61" t="e">
        <f t="shared" si="3"/>
        <v>#DIV/0!</v>
      </c>
      <c r="O21" s="62" t="e">
        <f t="shared" si="4"/>
        <v>#DIV/0!</v>
      </c>
      <c r="P21" s="61" t="e">
        <f t="shared" si="5"/>
        <v>#DIV/0!</v>
      </c>
      <c r="Q21" s="59" t="e">
        <f t="shared" si="6"/>
        <v>#DIV/0!</v>
      </c>
      <c r="R21" s="77">
        <f t="shared" si="7"/>
        <v>0</v>
      </c>
      <c r="S21" s="64" t="e">
        <f t="shared" si="8"/>
        <v>#DIV/0!</v>
      </c>
      <c r="T21" s="65"/>
      <c r="U21" s="65"/>
      <c r="V21" s="65"/>
      <c r="W21" s="65"/>
      <c r="X21" s="66"/>
    </row>
    <row r="22" spans="1:26" ht="14" outlineLevel="1" x14ac:dyDescent="0.2">
      <c r="A22" s="67"/>
      <c r="B22" s="53"/>
      <c r="C22" s="54" t="s">
        <v>45</v>
      </c>
      <c r="D22" s="78"/>
      <c r="E22" s="56"/>
      <c r="F22" s="56"/>
      <c r="G22" s="57" t="e">
        <f t="shared" si="0"/>
        <v>#DIV/0!</v>
      </c>
      <c r="H22" s="58" t="e">
        <f t="shared" si="1"/>
        <v>#DIV/0!</v>
      </c>
      <c r="I22" s="272" t="e">
        <f t="shared" si="2"/>
        <v>#DIV/0!</v>
      </c>
      <c r="J22" s="78"/>
      <c r="K22" s="89"/>
      <c r="L22" s="56"/>
      <c r="M22" s="79"/>
      <c r="N22" s="61" t="e">
        <f t="shared" si="3"/>
        <v>#DIV/0!</v>
      </c>
      <c r="O22" s="62" t="e">
        <f t="shared" si="4"/>
        <v>#DIV/0!</v>
      </c>
      <c r="P22" s="61" t="e">
        <f t="shared" si="5"/>
        <v>#DIV/0!</v>
      </c>
      <c r="Q22" s="59" t="e">
        <f t="shared" si="6"/>
        <v>#DIV/0!</v>
      </c>
      <c r="R22" s="80">
        <f t="shared" si="7"/>
        <v>0</v>
      </c>
      <c r="S22" s="64" t="e">
        <f t="shared" si="8"/>
        <v>#DIV/0!</v>
      </c>
      <c r="T22" s="65"/>
      <c r="U22" s="65"/>
      <c r="V22" s="65"/>
      <c r="W22" s="65"/>
      <c r="X22" s="66"/>
    </row>
    <row r="23" spans="1:26" ht="14" outlineLevel="1" x14ac:dyDescent="0.2">
      <c r="A23" s="81"/>
      <c r="B23" s="53"/>
      <c r="C23" s="83" t="s">
        <v>116</v>
      </c>
      <c r="D23" s="55"/>
      <c r="E23" s="56"/>
      <c r="F23" s="56"/>
      <c r="G23" s="57" t="e">
        <f t="shared" si="0"/>
        <v>#DIV/0!</v>
      </c>
      <c r="H23" s="58" t="e">
        <f t="shared" si="1"/>
        <v>#DIV/0!</v>
      </c>
      <c r="I23" s="272" t="e">
        <f t="shared" si="2"/>
        <v>#DIV/0!</v>
      </c>
      <c r="J23" s="55"/>
      <c r="K23" s="89"/>
      <c r="L23" s="56"/>
      <c r="M23" s="60"/>
      <c r="N23" s="61" t="e">
        <f t="shared" si="3"/>
        <v>#DIV/0!</v>
      </c>
      <c r="O23" s="62" t="e">
        <f t="shared" si="4"/>
        <v>#DIV/0!</v>
      </c>
      <c r="P23" s="61" t="e">
        <f t="shared" si="5"/>
        <v>#DIV/0!</v>
      </c>
      <c r="Q23" s="59" t="e">
        <f t="shared" si="6"/>
        <v>#DIV/0!</v>
      </c>
      <c r="R23" s="63">
        <f t="shared" si="7"/>
        <v>0</v>
      </c>
      <c r="S23" s="64" t="e">
        <f t="shared" si="8"/>
        <v>#DIV/0!</v>
      </c>
      <c r="T23" s="84"/>
      <c r="U23" s="84"/>
      <c r="V23" s="84"/>
      <c r="W23" s="85"/>
      <c r="X23" s="86"/>
    </row>
    <row r="24" spans="1:26" ht="14" outlineLevel="1" x14ac:dyDescent="0.2">
      <c r="A24" s="52" t="str">
        <f t="shared" ref="A24:A27" si="9">IFERROR(IF(B24&gt;0,MONTH(B24)&amp;"-"&amp;YEAR(B24),B24),)</f>
        <v>9-2024</v>
      </c>
      <c r="B24" s="53">
        <v>45563</v>
      </c>
      <c r="C24" s="54" t="s">
        <v>117</v>
      </c>
      <c r="D24" s="87"/>
      <c r="E24" s="56"/>
      <c r="F24" s="56"/>
      <c r="G24" s="57" t="e">
        <f t="shared" si="0"/>
        <v>#DIV/0!</v>
      </c>
      <c r="H24" s="58" t="e">
        <f t="shared" si="1"/>
        <v>#DIV/0!</v>
      </c>
      <c r="I24" s="272" t="e">
        <f t="shared" si="2"/>
        <v>#DIV/0!</v>
      </c>
      <c r="J24" s="87"/>
      <c r="K24" s="89"/>
      <c r="L24" s="56"/>
      <c r="M24" s="88"/>
      <c r="N24" s="61" t="e">
        <f t="shared" si="3"/>
        <v>#DIV/0!</v>
      </c>
      <c r="O24" s="62" t="e">
        <f t="shared" si="4"/>
        <v>#DIV/0!</v>
      </c>
      <c r="P24" s="61" t="e">
        <f t="shared" si="5"/>
        <v>#DIV/0!</v>
      </c>
      <c r="Q24" s="59" t="e">
        <f t="shared" si="6"/>
        <v>#DIV/0!</v>
      </c>
      <c r="R24" s="63">
        <f t="shared" si="7"/>
        <v>0</v>
      </c>
      <c r="S24" s="64" t="e">
        <f t="shared" si="8"/>
        <v>#DIV/0!</v>
      </c>
      <c r="T24" s="65"/>
      <c r="U24" s="65"/>
      <c r="V24" s="65"/>
      <c r="W24" s="65"/>
      <c r="X24" s="66"/>
    </row>
    <row r="25" spans="1:26" ht="14" x14ac:dyDescent="0.2">
      <c r="A25" s="81">
        <f t="shared" si="9"/>
        <v>0</v>
      </c>
      <c r="B25" s="95" t="s">
        <v>119</v>
      </c>
      <c r="C25" s="134"/>
      <c r="D25" s="135">
        <f t="shared" ref="D25:F25" si="10">SUM(D13:D24)</f>
        <v>0</v>
      </c>
      <c r="E25" s="136">
        <f t="shared" si="10"/>
        <v>0</v>
      </c>
      <c r="F25" s="136">
        <f t="shared" si="10"/>
        <v>0</v>
      </c>
      <c r="G25" s="137" t="e">
        <f t="shared" si="0"/>
        <v>#DIV/0!</v>
      </c>
      <c r="H25" s="138" t="e">
        <f t="shared" si="1"/>
        <v>#DIV/0!</v>
      </c>
      <c r="I25" s="359" t="e">
        <f t="shared" si="2"/>
        <v>#DIV/0!</v>
      </c>
      <c r="J25" s="360">
        <f t="shared" ref="J25:M25" si="11">SUM(J13:J24)</f>
        <v>0</v>
      </c>
      <c r="K25" s="256">
        <f t="shared" si="11"/>
        <v>0</v>
      </c>
      <c r="L25" s="136">
        <f t="shared" si="11"/>
        <v>0</v>
      </c>
      <c r="M25" s="135">
        <f t="shared" si="11"/>
        <v>0</v>
      </c>
      <c r="N25" s="258" t="e">
        <f t="shared" si="3"/>
        <v>#DIV/0!</v>
      </c>
      <c r="O25" s="306" t="e">
        <f t="shared" si="4"/>
        <v>#DIV/0!</v>
      </c>
      <c r="P25" s="258" t="e">
        <f t="shared" si="5"/>
        <v>#DIV/0!</v>
      </c>
      <c r="Q25" s="139" t="e">
        <f t="shared" si="6"/>
        <v>#DIV/0!</v>
      </c>
      <c r="R25" s="261">
        <f>SUM(R13:R24)</f>
        <v>0</v>
      </c>
      <c r="S25" s="307" t="e">
        <f t="shared" si="8"/>
        <v>#DIV/0!</v>
      </c>
      <c r="T25" s="145">
        <f t="shared" ref="T25:U25" si="12">IFERROR((D25-#REF!)/D25,)</f>
        <v>0</v>
      </c>
      <c r="U25" s="145">
        <f t="shared" si="12"/>
        <v>0</v>
      </c>
      <c r="V25" s="301">
        <f>IFERROR((D25-monthly_reporting_2021!D49)/D25, )</f>
        <v>0</v>
      </c>
      <c r="W25" s="302">
        <f>IFERROR((E25-monthly_reporting_2021!E49)/E25, )</f>
        <v>0</v>
      </c>
      <c r="X25" s="67"/>
    </row>
    <row r="26" spans="1:26" ht="14" x14ac:dyDescent="0.2">
      <c r="A26" s="67">
        <f t="shared" si="9"/>
        <v>0</v>
      </c>
      <c r="B26" s="379" t="s">
        <v>172</v>
      </c>
      <c r="C26" s="54" t="s">
        <v>173</v>
      </c>
      <c r="D26" s="55">
        <v>4679.08</v>
      </c>
      <c r="E26" s="56">
        <v>63</v>
      </c>
      <c r="F26" s="56">
        <v>57</v>
      </c>
      <c r="G26" s="57">
        <f t="shared" si="0"/>
        <v>1.1052631578947369</v>
      </c>
      <c r="H26" s="58">
        <f t="shared" si="1"/>
        <v>74.271111111111111</v>
      </c>
      <c r="I26" s="272">
        <f t="shared" si="2"/>
        <v>67.197671957671957</v>
      </c>
      <c r="J26" s="55">
        <v>207.46</v>
      </c>
      <c r="K26" s="89">
        <v>4607</v>
      </c>
      <c r="L26" s="56">
        <v>17</v>
      </c>
      <c r="M26" s="60">
        <v>1108.3499999999999</v>
      </c>
      <c r="N26" s="61">
        <f t="shared" si="3"/>
        <v>0.18717914016330583</v>
      </c>
      <c r="O26" s="62">
        <f t="shared" si="4"/>
        <v>5.3424756579581603</v>
      </c>
      <c r="P26" s="61">
        <f t="shared" si="5"/>
        <v>4.4337775802080752E-2</v>
      </c>
      <c r="Q26" s="59">
        <f t="shared" si="6"/>
        <v>0.23687348795062277</v>
      </c>
      <c r="R26" s="63">
        <f>D26-M26</f>
        <v>3570.73</v>
      </c>
      <c r="S26" s="64">
        <f t="shared" si="8"/>
        <v>12.203529411764706</v>
      </c>
      <c r="T26" s="65"/>
      <c r="U26" s="65"/>
      <c r="V26" s="65"/>
      <c r="W26" s="65"/>
      <c r="X26" s="66"/>
      <c r="Y26" s="67"/>
      <c r="Z26" s="67"/>
    </row>
    <row r="27" spans="1:26" ht="14" x14ac:dyDescent="0.2">
      <c r="A27" s="81">
        <f t="shared" si="9"/>
        <v>0</v>
      </c>
      <c r="B27" s="95" t="s">
        <v>120</v>
      </c>
      <c r="C27" s="134"/>
      <c r="D27" s="135">
        <f t="shared" ref="D27:F27" si="13">SUM(D26)</f>
        <v>4679.08</v>
      </c>
      <c r="E27" s="136">
        <f t="shared" si="13"/>
        <v>63</v>
      </c>
      <c r="F27" s="136">
        <f t="shared" si="13"/>
        <v>57</v>
      </c>
      <c r="G27" s="137">
        <f t="shared" si="0"/>
        <v>1.1052631578947369</v>
      </c>
      <c r="H27" s="138">
        <f t="shared" si="1"/>
        <v>74.271111111111111</v>
      </c>
      <c r="I27" s="359">
        <f t="shared" si="2"/>
        <v>67.197671957671957</v>
      </c>
      <c r="J27" s="360">
        <f t="shared" ref="J27:M27" si="14">SUM(J26)</f>
        <v>207.46</v>
      </c>
      <c r="K27" s="256">
        <f t="shared" si="14"/>
        <v>4607</v>
      </c>
      <c r="L27" s="136">
        <f t="shared" si="14"/>
        <v>17</v>
      </c>
      <c r="M27" s="135">
        <f t="shared" si="14"/>
        <v>1108.3499999999999</v>
      </c>
      <c r="N27" s="258">
        <f t="shared" si="3"/>
        <v>0.18717914016330583</v>
      </c>
      <c r="O27" s="306">
        <f t="shared" si="4"/>
        <v>5.3424756579581603</v>
      </c>
      <c r="P27" s="258">
        <f t="shared" si="5"/>
        <v>4.4337775802080752E-2</v>
      </c>
      <c r="Q27" s="139">
        <f t="shared" si="6"/>
        <v>0.23687348795062277</v>
      </c>
      <c r="R27" s="261">
        <f>SUM(R26)</f>
        <v>3570.73</v>
      </c>
      <c r="S27" s="307">
        <f t="shared" si="8"/>
        <v>12.203529411764706</v>
      </c>
      <c r="T27" s="109"/>
      <c r="U27" s="109"/>
      <c r="V27" s="301">
        <f>IFERROR((D27-monthly_reporting_2021!D49)/D27, )</f>
        <v>1</v>
      </c>
      <c r="W27" s="302">
        <f>IFERROR((E27-monthly_reporting_2021!E49)/E27, )</f>
        <v>1</v>
      </c>
      <c r="X27" s="67"/>
      <c r="Y27" s="67"/>
      <c r="Z27" s="67"/>
    </row>
    <row r="28" spans="1:26" ht="14" outlineLevel="1" x14ac:dyDescent="0.2">
      <c r="A28" s="7"/>
      <c r="B28" s="348" t="s">
        <v>174</v>
      </c>
      <c r="C28" s="161" t="s">
        <v>173</v>
      </c>
      <c r="D28" s="149">
        <v>14153.840000000002</v>
      </c>
      <c r="E28" s="150">
        <v>107</v>
      </c>
      <c r="F28" s="150">
        <v>104</v>
      </c>
      <c r="G28" s="151">
        <f t="shared" si="0"/>
        <v>1.0288461538461537</v>
      </c>
      <c r="H28" s="152">
        <f t="shared" si="1"/>
        <v>132.27887850467292</v>
      </c>
      <c r="I28" s="294">
        <f t="shared" si="2"/>
        <v>128.57012490173818</v>
      </c>
      <c r="J28" s="149">
        <v>1115.79</v>
      </c>
      <c r="K28" s="154">
        <v>3753</v>
      </c>
      <c r="L28" s="150">
        <v>35</v>
      </c>
      <c r="M28" s="155">
        <v>5224.8200000000006</v>
      </c>
      <c r="N28" s="156">
        <f t="shared" si="3"/>
        <v>0.21355568230101704</v>
      </c>
      <c r="O28" s="157">
        <f t="shared" si="4"/>
        <v>4.6826194893304303</v>
      </c>
      <c r="P28" s="156">
        <f t="shared" si="5"/>
        <v>7.8833023405662339E-2</v>
      </c>
      <c r="Q28" s="153">
        <f t="shared" si="6"/>
        <v>0.36914505180219642</v>
      </c>
      <c r="R28" s="158">
        <f>D28-M28</f>
        <v>8929.02</v>
      </c>
      <c r="S28" s="159">
        <f t="shared" si="8"/>
        <v>31.879714285714286</v>
      </c>
      <c r="T28" s="160"/>
      <c r="U28" s="160"/>
      <c r="V28" s="160"/>
      <c r="W28" s="160"/>
      <c r="X28" s="1"/>
    </row>
    <row r="29" spans="1:26" ht="14" x14ac:dyDescent="0.2">
      <c r="A29" s="164">
        <f>IFERROR(IF(B29&gt;0,MONTH(B29)&amp;"-"&amp;YEAR(B29),B29),)</f>
        <v>0</v>
      </c>
      <c r="B29" s="165" t="s">
        <v>43</v>
      </c>
      <c r="C29" s="166"/>
      <c r="D29" s="167">
        <f t="shared" ref="D29:F29" si="15">SUM(D28)</f>
        <v>14153.840000000002</v>
      </c>
      <c r="E29" s="168">
        <f t="shared" si="15"/>
        <v>107</v>
      </c>
      <c r="F29" s="168">
        <f t="shared" si="15"/>
        <v>104</v>
      </c>
      <c r="G29" s="169">
        <f t="shared" si="0"/>
        <v>1.0288461538461537</v>
      </c>
      <c r="H29" s="170">
        <f t="shared" si="1"/>
        <v>132.27887850467292</v>
      </c>
      <c r="I29" s="376">
        <f t="shared" si="2"/>
        <v>128.57012490173818</v>
      </c>
      <c r="J29" s="377">
        <f t="shared" ref="J29:M29" si="16">SUM(J28)</f>
        <v>1115.79</v>
      </c>
      <c r="K29" s="314">
        <f t="shared" si="16"/>
        <v>3753</v>
      </c>
      <c r="L29" s="168">
        <f t="shared" si="16"/>
        <v>35</v>
      </c>
      <c r="M29" s="167">
        <f t="shared" si="16"/>
        <v>5224.8200000000006</v>
      </c>
      <c r="N29" s="172">
        <f t="shared" si="3"/>
        <v>0.21355568230101704</v>
      </c>
      <c r="O29" s="173">
        <f t="shared" si="4"/>
        <v>4.6826194893304303</v>
      </c>
      <c r="P29" s="172">
        <f t="shared" si="5"/>
        <v>7.8833023405662339E-2</v>
      </c>
      <c r="Q29" s="171">
        <f t="shared" si="6"/>
        <v>0.36914505180219642</v>
      </c>
      <c r="R29" s="174">
        <f>SUM(R28)</f>
        <v>8929.02</v>
      </c>
      <c r="S29" s="175">
        <f t="shared" si="8"/>
        <v>31.879714285714286</v>
      </c>
      <c r="T29" s="50"/>
      <c r="U29" s="50"/>
      <c r="V29" s="176">
        <f>IFERROR((D29-monthly_reporting_2021!D49)/D29, )</f>
        <v>1</v>
      </c>
      <c r="W29" s="177">
        <f>IFERROR((E29-monthly_reporting_2021!E49)/E29, )</f>
        <v>1</v>
      </c>
      <c r="X29" s="10"/>
    </row>
    <row r="30" spans="1:26" ht="14" outlineLevel="1" x14ac:dyDescent="0.2">
      <c r="A30" s="7"/>
      <c r="B30" s="348" t="s">
        <v>175</v>
      </c>
      <c r="C30" s="161" t="s">
        <v>173</v>
      </c>
      <c r="D30" s="149">
        <v>4245.2199999999993</v>
      </c>
      <c r="E30" s="150">
        <v>53</v>
      </c>
      <c r="F30" s="150">
        <v>55</v>
      </c>
      <c r="G30" s="151">
        <f t="shared" si="0"/>
        <v>0.96363636363636362</v>
      </c>
      <c r="H30" s="152">
        <f t="shared" si="1"/>
        <v>80.098490566037725</v>
      </c>
      <c r="I30" s="294">
        <f t="shared" si="2"/>
        <v>83.121075115699526</v>
      </c>
      <c r="J30" s="149">
        <v>555.41999999999996</v>
      </c>
      <c r="K30" s="154">
        <v>4158</v>
      </c>
      <c r="L30" s="150">
        <v>14</v>
      </c>
      <c r="M30" s="155">
        <v>913.49</v>
      </c>
      <c r="N30" s="156">
        <f t="shared" si="3"/>
        <v>0.60801979222542113</v>
      </c>
      <c r="O30" s="157">
        <f t="shared" si="4"/>
        <v>1.6446833027258652</v>
      </c>
      <c r="P30" s="156">
        <f t="shared" si="5"/>
        <v>0.13083420882781105</v>
      </c>
      <c r="Q30" s="153">
        <f t="shared" si="6"/>
        <v>0.21518083868444984</v>
      </c>
      <c r="R30" s="158">
        <f>D30-M30</f>
        <v>3331.7299999999996</v>
      </c>
      <c r="S30" s="159">
        <f t="shared" si="8"/>
        <v>39.67285714285714</v>
      </c>
      <c r="T30" s="160"/>
      <c r="U30" s="160"/>
      <c r="V30" s="160"/>
      <c r="W30" s="160"/>
      <c r="X30" s="1"/>
    </row>
    <row r="31" spans="1:26" ht="14" x14ac:dyDescent="0.2">
      <c r="A31" s="7">
        <f>IFERROR(IF(B31&gt;0,MONTH(B31)&amp;"-"&amp;YEAR(B31),B31),)</f>
        <v>0</v>
      </c>
      <c r="B31" s="38" t="s">
        <v>44</v>
      </c>
      <c r="C31" s="39"/>
      <c r="D31" s="40">
        <f t="shared" ref="D31:F31" si="17">SUM(D30)</f>
        <v>4245.2199999999993</v>
      </c>
      <c r="E31" s="41">
        <f t="shared" si="17"/>
        <v>53</v>
      </c>
      <c r="F31" s="41">
        <f t="shared" si="17"/>
        <v>55</v>
      </c>
      <c r="G31" s="42">
        <f t="shared" si="0"/>
        <v>0.96363636363636362</v>
      </c>
      <c r="H31" s="43">
        <f t="shared" si="1"/>
        <v>80.098490566037725</v>
      </c>
      <c r="I31" s="340">
        <f t="shared" si="2"/>
        <v>83.121075115699526</v>
      </c>
      <c r="J31" s="40">
        <f t="shared" ref="J31:M31" si="18">SUM(J30)</f>
        <v>555.41999999999996</v>
      </c>
      <c r="K31" s="111">
        <f t="shared" si="18"/>
        <v>4158</v>
      </c>
      <c r="L31" s="41">
        <f t="shared" si="18"/>
        <v>14</v>
      </c>
      <c r="M31" s="45">
        <f t="shared" si="18"/>
        <v>913.49</v>
      </c>
      <c r="N31" s="46">
        <f t="shared" si="3"/>
        <v>0.60801979222542113</v>
      </c>
      <c r="O31" s="47">
        <f t="shared" si="4"/>
        <v>1.6446833027258652</v>
      </c>
      <c r="P31" s="46">
        <f t="shared" si="5"/>
        <v>0.13083420882781105</v>
      </c>
      <c r="Q31" s="44">
        <f t="shared" si="6"/>
        <v>0.21518083868444984</v>
      </c>
      <c r="R31" s="112">
        <f>SUM(R30)</f>
        <v>3331.7299999999996</v>
      </c>
      <c r="S31" s="49">
        <f t="shared" si="8"/>
        <v>39.67285714285714</v>
      </c>
      <c r="T31" s="50">
        <f t="shared" ref="T31:U31" si="19">IFERROR((D31-D29)/D31,)</f>
        <v>-2.3340651367891425</v>
      </c>
      <c r="U31" s="50">
        <f t="shared" si="19"/>
        <v>-1.0188679245283019</v>
      </c>
      <c r="V31" s="51">
        <f>IFERROR((D31-monthly_reporting_2021!D55)/D31, )</f>
        <v>1</v>
      </c>
      <c r="W31" s="51">
        <f>IFERROR((E31-monthly_reporting_2021!E55)/E31, )</f>
        <v>1</v>
      </c>
      <c r="X31" s="10"/>
    </row>
    <row r="32" spans="1:26" ht="14" hidden="1" outlineLevel="1" x14ac:dyDescent="0.2">
      <c r="A32" s="7"/>
      <c r="B32" s="110"/>
      <c r="C32" s="161" t="s">
        <v>32</v>
      </c>
      <c r="D32" s="149"/>
      <c r="E32" s="150"/>
      <c r="F32" s="150"/>
      <c r="G32" s="151" t="e">
        <f t="shared" si="0"/>
        <v>#DIV/0!</v>
      </c>
      <c r="H32" s="152" t="e">
        <f t="shared" si="1"/>
        <v>#DIV/0!</v>
      </c>
      <c r="I32" s="152" t="e">
        <f t="shared" si="2"/>
        <v>#DIV/0!</v>
      </c>
      <c r="J32" s="199"/>
      <c r="K32" s="150"/>
      <c r="L32" s="150"/>
      <c r="M32" s="200"/>
      <c r="N32" s="156" t="e">
        <f t="shared" si="3"/>
        <v>#DIV/0!</v>
      </c>
      <c r="O32" s="157" t="e">
        <f t="shared" si="4"/>
        <v>#DIV/0!</v>
      </c>
      <c r="P32" s="156" t="e">
        <f t="shared" si="5"/>
        <v>#DIV/0!</v>
      </c>
      <c r="Q32" s="201" t="e">
        <f t="shared" si="6"/>
        <v>#DIV/0!</v>
      </c>
      <c r="R32" s="202"/>
      <c r="S32" s="203" t="e">
        <f t="shared" si="8"/>
        <v>#DIV/0!</v>
      </c>
      <c r="T32" s="160"/>
      <c r="U32" s="160"/>
      <c r="V32" s="160"/>
      <c r="W32" s="160"/>
      <c r="X32" s="1"/>
    </row>
    <row r="33" spans="1:24" ht="14" hidden="1" outlineLevel="1" x14ac:dyDescent="0.2">
      <c r="A33" s="204"/>
      <c r="B33" s="110"/>
      <c r="C33" s="161" t="s">
        <v>33</v>
      </c>
      <c r="D33" s="205"/>
      <c r="E33" s="150"/>
      <c r="F33" s="150"/>
      <c r="G33" s="151" t="e">
        <f t="shared" si="0"/>
        <v>#DIV/0!</v>
      </c>
      <c r="H33" s="152" t="e">
        <f t="shared" si="1"/>
        <v>#DIV/0!</v>
      </c>
      <c r="I33" s="152" t="e">
        <f t="shared" si="2"/>
        <v>#DIV/0!</v>
      </c>
      <c r="J33" s="199"/>
      <c r="K33" s="150"/>
      <c r="L33" s="150"/>
      <c r="M33" s="200"/>
      <c r="N33" s="156" t="e">
        <f t="shared" si="3"/>
        <v>#DIV/0!</v>
      </c>
      <c r="O33" s="157" t="e">
        <f t="shared" si="4"/>
        <v>#DIV/0!</v>
      </c>
      <c r="P33" s="156" t="e">
        <f t="shared" si="5"/>
        <v>#DIV/0!</v>
      </c>
      <c r="Q33" s="201" t="e">
        <f t="shared" si="6"/>
        <v>#DIV/0!</v>
      </c>
      <c r="R33" s="202"/>
      <c r="S33" s="203" t="e">
        <f t="shared" si="8"/>
        <v>#DIV/0!</v>
      </c>
      <c r="T33" s="160"/>
      <c r="U33" s="160"/>
      <c r="V33" s="160"/>
      <c r="W33" s="160"/>
      <c r="X33" s="1"/>
    </row>
    <row r="34" spans="1:24" ht="14" hidden="1" outlineLevel="1" x14ac:dyDescent="0.2">
      <c r="A34" s="204"/>
      <c r="B34" s="110"/>
      <c r="C34" s="161" t="s">
        <v>34</v>
      </c>
      <c r="D34" s="206"/>
      <c r="E34" s="150"/>
      <c r="F34" s="150"/>
      <c r="G34" s="151" t="e">
        <f t="shared" si="0"/>
        <v>#DIV/0!</v>
      </c>
      <c r="H34" s="152" t="e">
        <f t="shared" si="1"/>
        <v>#DIV/0!</v>
      </c>
      <c r="I34" s="152" t="e">
        <f t="shared" si="2"/>
        <v>#DIV/0!</v>
      </c>
      <c r="J34" s="199"/>
      <c r="K34" s="150"/>
      <c r="L34" s="150"/>
      <c r="M34" s="207"/>
      <c r="N34" s="156" t="e">
        <f t="shared" si="3"/>
        <v>#DIV/0!</v>
      </c>
      <c r="O34" s="157" t="e">
        <f t="shared" si="4"/>
        <v>#DIV/0!</v>
      </c>
      <c r="P34" s="156" t="e">
        <f t="shared" si="5"/>
        <v>#DIV/0!</v>
      </c>
      <c r="Q34" s="201" t="e">
        <f t="shared" si="6"/>
        <v>#DIV/0!</v>
      </c>
      <c r="R34" s="202"/>
      <c r="S34" s="203" t="e">
        <f t="shared" si="8"/>
        <v>#DIV/0!</v>
      </c>
      <c r="T34" s="160"/>
      <c r="U34" s="160"/>
      <c r="V34" s="160"/>
      <c r="W34" s="160"/>
      <c r="X34" s="1"/>
    </row>
    <row r="35" spans="1:24" ht="14" hidden="1" outlineLevel="1" x14ac:dyDescent="0.2">
      <c r="A35" s="204"/>
      <c r="B35" s="110"/>
      <c r="C35" s="161" t="s">
        <v>35</v>
      </c>
      <c r="D35" s="208"/>
      <c r="E35" s="150"/>
      <c r="F35" s="150"/>
      <c r="G35" s="151" t="e">
        <f t="shared" si="0"/>
        <v>#DIV/0!</v>
      </c>
      <c r="H35" s="152" t="e">
        <f t="shared" si="1"/>
        <v>#DIV/0!</v>
      </c>
      <c r="I35" s="152" t="e">
        <f t="shared" si="2"/>
        <v>#DIV/0!</v>
      </c>
      <c r="J35" s="199"/>
      <c r="K35" s="150"/>
      <c r="L35" s="150"/>
      <c r="M35" s="209"/>
      <c r="N35" s="156" t="e">
        <f t="shared" si="3"/>
        <v>#DIV/0!</v>
      </c>
      <c r="O35" s="157" t="e">
        <f t="shared" si="4"/>
        <v>#DIV/0!</v>
      </c>
      <c r="P35" s="156" t="e">
        <f t="shared" si="5"/>
        <v>#DIV/0!</v>
      </c>
      <c r="Q35" s="201" t="e">
        <f t="shared" si="6"/>
        <v>#DIV/0!</v>
      </c>
      <c r="R35" s="202"/>
      <c r="S35" s="203" t="e">
        <f t="shared" si="8"/>
        <v>#DIV/0!</v>
      </c>
      <c r="T35" s="160"/>
      <c r="U35" s="160"/>
      <c r="V35" s="160"/>
      <c r="W35" s="160"/>
      <c r="X35" s="1"/>
    </row>
    <row r="36" spans="1:24" ht="14" hidden="1" outlineLevel="1" x14ac:dyDescent="0.2">
      <c r="A36" s="204"/>
      <c r="B36" s="110"/>
      <c r="C36" s="161" t="s">
        <v>36</v>
      </c>
      <c r="D36" s="208"/>
      <c r="E36" s="150"/>
      <c r="F36" s="150"/>
      <c r="G36" s="151" t="e">
        <f t="shared" si="0"/>
        <v>#DIV/0!</v>
      </c>
      <c r="H36" s="152" t="e">
        <f t="shared" si="1"/>
        <v>#DIV/0!</v>
      </c>
      <c r="I36" s="152" t="e">
        <f t="shared" si="2"/>
        <v>#DIV/0!</v>
      </c>
      <c r="J36" s="199"/>
      <c r="K36" s="150"/>
      <c r="L36" s="150"/>
      <c r="M36" s="209"/>
      <c r="N36" s="156" t="e">
        <f t="shared" si="3"/>
        <v>#DIV/0!</v>
      </c>
      <c r="O36" s="157" t="e">
        <f t="shared" si="4"/>
        <v>#DIV/0!</v>
      </c>
      <c r="P36" s="156" t="e">
        <f t="shared" si="5"/>
        <v>#DIV/0!</v>
      </c>
      <c r="Q36" s="201" t="e">
        <f t="shared" si="6"/>
        <v>#DIV/0!</v>
      </c>
      <c r="R36" s="202"/>
      <c r="S36" s="203" t="e">
        <f t="shared" si="8"/>
        <v>#DIV/0!</v>
      </c>
      <c r="T36" s="160"/>
      <c r="U36" s="160"/>
      <c r="V36" s="160"/>
      <c r="W36" s="160"/>
      <c r="X36" s="1"/>
    </row>
    <row r="37" spans="1:24" ht="14" hidden="1" outlineLevel="1" x14ac:dyDescent="0.2">
      <c r="A37" s="204"/>
      <c r="B37" s="110"/>
      <c r="C37" s="161" t="s">
        <v>37</v>
      </c>
      <c r="D37" s="210"/>
      <c r="E37" s="150"/>
      <c r="F37" s="150"/>
      <c r="G37" s="151" t="e">
        <f t="shared" si="0"/>
        <v>#DIV/0!</v>
      </c>
      <c r="H37" s="152" t="e">
        <f t="shared" si="1"/>
        <v>#DIV/0!</v>
      </c>
      <c r="I37" s="152" t="e">
        <f t="shared" si="2"/>
        <v>#DIV/0!</v>
      </c>
      <c r="J37" s="199"/>
      <c r="K37" s="150"/>
      <c r="L37" s="150"/>
      <c r="M37" s="211"/>
      <c r="N37" s="156" t="e">
        <f t="shared" si="3"/>
        <v>#DIV/0!</v>
      </c>
      <c r="O37" s="157" t="e">
        <f t="shared" si="4"/>
        <v>#DIV/0!</v>
      </c>
      <c r="P37" s="156" t="e">
        <f t="shared" si="5"/>
        <v>#DIV/0!</v>
      </c>
      <c r="Q37" s="201" t="e">
        <f t="shared" si="6"/>
        <v>#DIV/0!</v>
      </c>
      <c r="R37" s="202"/>
      <c r="S37" s="203" t="e">
        <f t="shared" si="8"/>
        <v>#DIV/0!</v>
      </c>
      <c r="T37" s="160"/>
      <c r="U37" s="160"/>
      <c r="V37" s="160"/>
      <c r="W37" s="160"/>
      <c r="X37" s="1"/>
    </row>
    <row r="38" spans="1:24" ht="14" hidden="1" outlineLevel="1" x14ac:dyDescent="0.2">
      <c r="A38" s="7">
        <f>IFERROR(IF(B38&gt;0,MONTH(B38)&amp;"-"&amp;YEAR(B38),B38),)</f>
        <v>0</v>
      </c>
      <c r="B38" s="38"/>
      <c r="C38" s="39"/>
      <c r="D38" s="40">
        <f t="shared" ref="D38:M38" si="20">SUM(D32:D37)</f>
        <v>0</v>
      </c>
      <c r="E38" s="40">
        <f t="shared" si="20"/>
        <v>0</v>
      </c>
      <c r="F38" s="40">
        <f t="shared" si="20"/>
        <v>0</v>
      </c>
      <c r="G38" s="40" t="e">
        <f t="shared" si="20"/>
        <v>#DIV/0!</v>
      </c>
      <c r="H38" s="40" t="e">
        <f t="shared" si="20"/>
        <v>#DIV/0!</v>
      </c>
      <c r="I38" s="40" t="e">
        <f t="shared" si="20"/>
        <v>#DIV/0!</v>
      </c>
      <c r="J38" s="40">
        <f t="shared" si="20"/>
        <v>0</v>
      </c>
      <c r="K38" s="39">
        <f t="shared" si="20"/>
        <v>0</v>
      </c>
      <c r="L38" s="40">
        <f t="shared" si="20"/>
        <v>0</v>
      </c>
      <c r="M38" s="40">
        <f t="shared" si="20"/>
        <v>0</v>
      </c>
      <c r="N38" s="46" t="e">
        <f t="shared" si="3"/>
        <v>#DIV/0!</v>
      </c>
      <c r="O38" s="47" t="e">
        <f t="shared" si="4"/>
        <v>#DIV/0!</v>
      </c>
      <c r="P38" s="46" t="e">
        <f t="shared" si="5"/>
        <v>#DIV/0!</v>
      </c>
      <c r="Q38" s="212" t="e">
        <f t="shared" si="6"/>
        <v>#DIV/0!</v>
      </c>
      <c r="R38" s="112">
        <f>SUM(R32:R37)</f>
        <v>0</v>
      </c>
      <c r="S38" s="213" t="e">
        <f t="shared" si="8"/>
        <v>#DIV/0!</v>
      </c>
      <c r="T38" s="50">
        <f t="shared" ref="T38:U38" si="21">IFERROR((D38-#REF!)/D38,)</f>
        <v>0</v>
      </c>
      <c r="U38" s="50">
        <f t="shared" si="21"/>
        <v>0</v>
      </c>
      <c r="V38" s="51">
        <f>IFERROR((D38-monthly_reporting_2021!D61)/D38, )</f>
        <v>0</v>
      </c>
      <c r="W38" s="51">
        <f>IFERROR((E38-monthly_reporting_2021!E61)/E38, )</f>
        <v>0</v>
      </c>
      <c r="X38" s="10"/>
    </row>
    <row r="39" spans="1:24" ht="14" collapsed="1" x14ac:dyDescent="0.2">
      <c r="A39" s="7"/>
      <c r="B39" s="18"/>
      <c r="C39" s="18"/>
      <c r="D39" s="115"/>
      <c r="E39" s="18"/>
      <c r="F39" s="18"/>
      <c r="G39" s="116"/>
      <c r="H39" s="115"/>
      <c r="I39" s="115"/>
      <c r="J39" s="115"/>
      <c r="K39" s="18"/>
      <c r="L39" s="18"/>
      <c r="M39" s="115"/>
      <c r="N39" s="118"/>
      <c r="O39" s="116"/>
      <c r="P39" s="118"/>
      <c r="Q39" s="13"/>
      <c r="R39" s="119"/>
      <c r="S39" s="118"/>
      <c r="T39" s="120"/>
      <c r="U39" s="120"/>
      <c r="V39" s="118"/>
      <c r="W39" s="118"/>
      <c r="X39" s="10"/>
    </row>
    <row r="40" spans="1:24" ht="14" x14ac:dyDescent="0.2">
      <c r="A40" s="7"/>
      <c r="B40" s="18"/>
      <c r="C40" s="18"/>
      <c r="D40" s="115"/>
      <c r="E40" s="18"/>
      <c r="F40" s="18"/>
      <c r="G40" s="116"/>
      <c r="H40" s="115"/>
      <c r="I40" s="115"/>
      <c r="J40" s="115"/>
      <c r="K40" s="18"/>
      <c r="L40" s="18"/>
      <c r="M40" s="115"/>
      <c r="N40" s="118"/>
      <c r="O40" s="116"/>
      <c r="P40" s="118"/>
      <c r="Q40" s="13"/>
      <c r="R40" s="119"/>
      <c r="S40" s="118"/>
      <c r="T40" s="120"/>
      <c r="U40" s="120"/>
      <c r="V40" s="118"/>
      <c r="W40" s="118"/>
      <c r="X40" s="10"/>
    </row>
    <row r="41" spans="1:24" ht="14" x14ac:dyDescent="0.2">
      <c r="A41" s="7"/>
      <c r="B41" s="18"/>
      <c r="C41" s="18"/>
      <c r="D41" s="115"/>
      <c r="E41" s="18"/>
      <c r="F41" s="18"/>
      <c r="G41" s="116"/>
      <c r="H41" s="115"/>
      <c r="I41" s="115"/>
      <c r="J41" s="115"/>
      <c r="K41" s="18"/>
      <c r="L41" s="18"/>
      <c r="M41" s="115"/>
      <c r="N41" s="118"/>
      <c r="O41" s="116"/>
      <c r="P41" s="118"/>
      <c r="Q41" s="13"/>
      <c r="R41" s="119"/>
      <c r="S41" s="118"/>
      <c r="T41" s="120"/>
      <c r="U41" s="120"/>
      <c r="V41" s="118"/>
      <c r="W41" s="118"/>
      <c r="X41" s="10"/>
    </row>
    <row r="42" spans="1:24" ht="14" x14ac:dyDescent="0.2">
      <c r="A42" s="7"/>
      <c r="B42" s="18"/>
      <c r="C42" s="18"/>
      <c r="D42" s="115"/>
      <c r="E42" s="18"/>
      <c r="F42" s="18"/>
      <c r="G42" s="116"/>
      <c r="H42" s="115"/>
      <c r="J42" s="115"/>
      <c r="K42" s="18"/>
      <c r="L42" s="18"/>
      <c r="M42" s="115"/>
      <c r="N42" s="118"/>
      <c r="O42" s="116"/>
      <c r="P42" s="118"/>
      <c r="Q42" s="13"/>
      <c r="R42" s="119"/>
      <c r="S42" s="118"/>
      <c r="T42" s="120"/>
      <c r="U42" s="120"/>
      <c r="V42" s="118"/>
      <c r="W42" s="118"/>
      <c r="X42" s="10"/>
    </row>
  </sheetData>
  <mergeCells count="19">
    <mergeCell ref="V10:W10"/>
    <mergeCell ref="X10:Y10"/>
    <mergeCell ref="F5:I5"/>
    <mergeCell ref="K5:N5"/>
    <mergeCell ref="F7:I7"/>
    <mergeCell ref="K7:N7"/>
    <mergeCell ref="F8:H8"/>
    <mergeCell ref="K8:M8"/>
    <mergeCell ref="K9:N9"/>
    <mergeCell ref="F4:H4"/>
    <mergeCell ref="K4:M4"/>
    <mergeCell ref="F9:I9"/>
    <mergeCell ref="D10:I10"/>
    <mergeCell ref="L10:S10"/>
    <mergeCell ref="A1:B1"/>
    <mergeCell ref="A2:B2"/>
    <mergeCell ref="C2:W2"/>
    <mergeCell ref="F3:I3"/>
    <mergeCell ref="K3:N3"/>
  </mergeCells>
  <conditionalFormatting sqref="C5 F5:I5 K5:N5 C9">
    <cfRule type="cellIs" dxfId="120" priority="1" operator="greaterThanOrEqual">
      <formula>0</formula>
    </cfRule>
    <cfRule type="cellIs" dxfId="119" priority="2" operator="lessThanOrEqual">
      <formula>0</formula>
    </cfRule>
  </conditionalFormatting>
  <conditionalFormatting sqref="F9:N9">
    <cfRule type="cellIs" dxfId="118" priority="3" operator="lessThanOrEqual">
      <formula>0</formula>
    </cfRule>
    <cfRule type="cellIs" dxfId="117" priority="4" operator="greaterThanOrEqual">
      <formula>0</formula>
    </cfRule>
  </conditionalFormatting>
  <conditionalFormatting sqref="T12:Y42">
    <cfRule type="cellIs" dxfId="116" priority="5" operator="greaterThanOrEqual">
      <formula>0</formula>
    </cfRule>
    <cfRule type="cellIs" dxfId="115" priority="6" operator="lessThan">
      <formula>0</formula>
    </cfRule>
  </conditionalFormatting>
  <conditionalFormatting sqref="V12:W42">
    <cfRule type="cellIs" dxfId="114" priority="7" operator="greaterThanOrEqual">
      <formula>0</formula>
    </cfRule>
    <cfRule type="cellIs" dxfId="113" priority="8" operator="lessThan">
      <formula>0</formula>
    </cfRule>
  </conditionalFormatting>
  <dataValidations count="1">
    <dataValidation type="list" allowBlank="1" sqref="B12 B25 B27 B29 B31 B38" xr:uid="{00000000-0002-0000-0900-000000000000}">
      <formula1>"Previous Week,Current Week"</formula1>
    </dataValidation>
  </dataValidations>
  <hyperlinks>
    <hyperlink ref="A1" r:id="rId1" xr:uid="{00000000-0004-0000-09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FF"/>
    <outlinePr summaryRight="0"/>
  </sheetPr>
  <dimension ref="A1:Z162"/>
  <sheetViews>
    <sheetView showGridLines="0" workbookViewId="0">
      <pane ySplit="11" topLeftCell="A12" activePane="bottomLeft" state="frozen"/>
      <selection pane="bottomLeft" activeCell="B13" sqref="B13"/>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176</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Month",$B$11:$Z$152,MATCH("SALES",$B$11:$Z$11,0),FALSE)</f>
        <v>197279.7</v>
      </c>
      <c r="F4" s="536">
        <f>VLOOKUP("Current Month",$B$11:$Z$152,MATCH("Units Sold",$B$11:$Z$11,0),FALSE)</f>
        <v>3253</v>
      </c>
      <c r="G4" s="516"/>
      <c r="H4" s="514"/>
      <c r="I4" s="230"/>
      <c r="K4" s="536">
        <f>VLOOKUP("Current Month",$B$11:$Z$152,MATCH("Ordered Items",$B$11:$Z$11,0),FALSE)</f>
        <v>2931</v>
      </c>
      <c r="L4" s="516"/>
      <c r="M4" s="514"/>
      <c r="N4" s="230"/>
      <c r="O4" s="230"/>
      <c r="P4" s="230"/>
      <c r="Q4" s="230"/>
      <c r="R4" s="230"/>
      <c r="S4" s="230"/>
      <c r="T4" s="231"/>
      <c r="U4" s="231"/>
      <c r="V4" s="230"/>
      <c r="W4" s="230"/>
      <c r="X4" s="230"/>
      <c r="Y4" s="230"/>
      <c r="Z4" s="230"/>
    </row>
    <row r="5" spans="1:26" ht="14" x14ac:dyDescent="0.2">
      <c r="A5" s="13"/>
      <c r="B5" s="14"/>
      <c r="C5" s="232">
        <f>(C4-(VLOOKUP("Previous Month",$B$11:$Z$141,MATCH("SALES",$B$11:$Z$11,0),FALSE)))/C4</f>
        <v>-5.4513262134928152E-2</v>
      </c>
      <c r="D5" s="233"/>
      <c r="E5" s="233"/>
      <c r="F5" s="537">
        <f>(F4-(VLOOKUP("Previous Month",$B$11:$Z$141,MATCH("Units Sold",$B$11:$Z$11,0),FALSE)))/F4</f>
        <v>-6.1174300645557948E-2</v>
      </c>
      <c r="G5" s="516"/>
      <c r="H5" s="516"/>
      <c r="I5" s="514"/>
      <c r="J5" s="233"/>
      <c r="K5" s="537">
        <f>(K4-(VLOOKUP("Previous Month",$B$11:$Z$141,MATCH("Ordered Items",$B$11:$Z$11,0),FALSE)))/K4</f>
        <v>-5.9365404298874103E-2</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Month",$B$11:$Z$152,MATCH("AD SALES",$B$11:$Z$11,0),FALSE)</f>
        <v>68703.599999999991</v>
      </c>
      <c r="F8" s="541">
        <f>VLOOKUP("Current Month",$B$11:$Z$152,MATCH("SP AD SPEND",$B$11:$Z$11,0),FALSE)</f>
        <v>30131.729999999996</v>
      </c>
      <c r="G8" s="516"/>
      <c r="H8" s="514"/>
      <c r="I8" s="230"/>
      <c r="K8" s="542">
        <f>F8/C8</f>
        <v>0.43857570782317085</v>
      </c>
      <c r="L8" s="516"/>
      <c r="M8" s="514"/>
      <c r="N8" s="230"/>
      <c r="O8" s="230"/>
      <c r="P8" s="230"/>
      <c r="Q8" s="230"/>
      <c r="R8" s="230"/>
      <c r="S8" s="230"/>
      <c r="T8" s="231"/>
      <c r="U8" s="231"/>
      <c r="V8" s="230"/>
      <c r="W8" s="230"/>
      <c r="X8" s="230"/>
      <c r="Y8" s="230"/>
      <c r="Z8" s="230"/>
    </row>
    <row r="9" spans="1:26" ht="14.25" customHeight="1" x14ac:dyDescent="0.2">
      <c r="A9" s="237"/>
      <c r="B9" s="238"/>
      <c r="C9" s="239">
        <f>(C8-(VLOOKUP("Previous Month",$B$11:$Z$141,MATCH("AD SALES",$B$11:$Z$11,0),FALSE)))/C8</f>
        <v>-4.2229810373837717E-2</v>
      </c>
      <c r="D9" s="233"/>
      <c r="E9" s="233"/>
      <c r="F9" s="543">
        <f>(F8-(VLOOKUP("Previous Month",$B$11:$Z$141,MATCH("SP AD SPEND",$B$11:$Z$11,0),FALSE)))/F8</f>
        <v>-0.23342403506204287</v>
      </c>
      <c r="G9" s="521"/>
      <c r="H9" s="521"/>
      <c r="I9" s="522"/>
      <c r="J9" s="233"/>
      <c r="K9" s="544">
        <f>(K8-(VLOOKUP("Previous Month",$B$11:$Z$141,MATCH("ACOS",$B$11:$Z$11,0),FALSE)))/K8</f>
        <v>-0.18344728080616474</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255"/>
      <c r="B12" s="38" t="s">
        <v>177</v>
      </c>
      <c r="C12" s="134"/>
      <c r="D12" s="135"/>
      <c r="E12" s="136"/>
      <c r="F12" s="136"/>
      <c r="G12" s="137"/>
      <c r="H12" s="135"/>
      <c r="I12" s="135"/>
      <c r="J12" s="256"/>
      <c r="K12" s="257"/>
      <c r="L12" s="135"/>
      <c r="M12" s="256"/>
      <c r="N12" s="136"/>
      <c r="O12" s="135"/>
      <c r="P12" s="258"/>
      <c r="Q12" s="137"/>
      <c r="R12" s="259"/>
      <c r="S12" s="260"/>
      <c r="T12" s="261"/>
      <c r="U12" s="145"/>
      <c r="V12" s="262"/>
      <c r="W12" s="262"/>
      <c r="X12" s="145"/>
      <c r="Y12" s="143"/>
      <c r="Z12" s="67"/>
    </row>
    <row r="13" spans="1:26" ht="14" hidden="1" outlineLevel="1" x14ac:dyDescent="0.2">
      <c r="A13" s="424">
        <v>45200</v>
      </c>
      <c r="B13" s="122">
        <v>45230</v>
      </c>
      <c r="C13" s="83" t="s">
        <v>32</v>
      </c>
      <c r="D13" s="391">
        <v>3735.33</v>
      </c>
      <c r="E13" s="123">
        <v>55</v>
      </c>
      <c r="F13" s="123">
        <v>31</v>
      </c>
      <c r="G13" s="57">
        <f t="shared" ref="G13:G152" si="0">E13/F13</f>
        <v>1.7741935483870968</v>
      </c>
      <c r="H13" s="58">
        <f t="shared" ref="H13:H152" si="1">D13/E13</f>
        <v>67.915090909090907</v>
      </c>
      <c r="I13" s="58">
        <f t="shared" ref="I13:I152" si="2">H13/G13</f>
        <v>38.279414876033059</v>
      </c>
      <c r="J13" s="276">
        <v>1900</v>
      </c>
      <c r="K13" s="59">
        <f t="shared" ref="K13:K152" si="3">E13/J13</f>
        <v>2.8947368421052631E-2</v>
      </c>
      <c r="L13" s="425">
        <v>667.3</v>
      </c>
      <c r="M13" s="276">
        <v>192598</v>
      </c>
      <c r="N13" s="123">
        <v>16</v>
      </c>
      <c r="O13" s="391">
        <v>1916.63</v>
      </c>
      <c r="P13" s="61">
        <f t="shared" ref="P13:P152" si="4">L13/O13</f>
        <v>0.34816318225218218</v>
      </c>
      <c r="Q13" s="62">
        <f t="shared" ref="Q13:Q152" si="5">O13/L13</f>
        <v>2.8722163944252963</v>
      </c>
      <c r="R13" s="61">
        <f t="shared" ref="R13:R152" si="6">L13/D13</f>
        <v>0.17864552797209349</v>
      </c>
      <c r="S13" s="59">
        <f t="shared" ref="S13:S25" si="7">O13/D13</f>
        <v>0.51310861423220977</v>
      </c>
      <c r="T13" s="271">
        <f t="shared" ref="T13:T25" si="8">D13-O13</f>
        <v>1818.6999999999998</v>
      </c>
      <c r="U13" s="64">
        <f t="shared" ref="U13:U25" si="9">L13/F13</f>
        <v>21.525806451612901</v>
      </c>
      <c r="V13" s="84">
        <f t="shared" ref="V13:W13" si="10">IFERROR((D13-#REF!)/D13,)</f>
        <v>0</v>
      </c>
      <c r="W13" s="84">
        <f t="shared" si="10"/>
        <v>0</v>
      </c>
      <c r="X13" s="84"/>
      <c r="Y13" s="85"/>
      <c r="Z13" s="66"/>
    </row>
    <row r="14" spans="1:26" ht="14" hidden="1" outlineLevel="1" x14ac:dyDescent="0.2">
      <c r="A14" s="424">
        <v>45200</v>
      </c>
      <c r="B14" s="411">
        <v>45230</v>
      </c>
      <c r="C14" s="393" t="s">
        <v>33</v>
      </c>
      <c r="D14" s="394">
        <v>46801.5</v>
      </c>
      <c r="E14" s="395">
        <v>702</v>
      </c>
      <c r="F14" s="395">
        <v>658</v>
      </c>
      <c r="G14" s="396">
        <f t="shared" si="0"/>
        <v>1.0668693009118542</v>
      </c>
      <c r="H14" s="397">
        <f t="shared" si="1"/>
        <v>66.668803418803421</v>
      </c>
      <c r="I14" s="397">
        <f t="shared" si="2"/>
        <v>62.490131979448215</v>
      </c>
      <c r="J14" s="415">
        <v>4503</v>
      </c>
      <c r="K14" s="398">
        <f t="shared" si="3"/>
        <v>0.15589606928714189</v>
      </c>
      <c r="L14" s="426">
        <v>6928</v>
      </c>
      <c r="M14" s="415">
        <v>821020</v>
      </c>
      <c r="N14" s="395">
        <v>279</v>
      </c>
      <c r="O14" s="394">
        <v>20543.099999999999</v>
      </c>
      <c r="P14" s="399">
        <f t="shared" si="4"/>
        <v>0.33724218837468545</v>
      </c>
      <c r="Q14" s="400">
        <f t="shared" si="5"/>
        <v>2.9652280600461891</v>
      </c>
      <c r="R14" s="399">
        <f t="shared" si="6"/>
        <v>0.14802944350074249</v>
      </c>
      <c r="S14" s="398">
        <f t="shared" si="7"/>
        <v>0.43894105958142365</v>
      </c>
      <c r="T14" s="427">
        <f t="shared" si="8"/>
        <v>26258.400000000001</v>
      </c>
      <c r="U14" s="402">
        <f t="shared" si="9"/>
        <v>10.52887537993921</v>
      </c>
      <c r="V14" s="403">
        <f t="shared" ref="V14:W14" si="11">IFERROR((D14-#REF!)/D14,)</f>
        <v>0</v>
      </c>
      <c r="W14" s="403">
        <f t="shared" si="11"/>
        <v>0</v>
      </c>
      <c r="X14" s="403"/>
      <c r="Y14" s="404"/>
      <c r="Z14" s="66"/>
    </row>
    <row r="15" spans="1:26" ht="14" hidden="1" outlineLevel="1" x14ac:dyDescent="0.2">
      <c r="A15" s="424">
        <v>45200</v>
      </c>
      <c r="B15" s="411">
        <v>45230</v>
      </c>
      <c r="C15" s="393" t="s">
        <v>34</v>
      </c>
      <c r="D15" s="405">
        <v>32084.01</v>
      </c>
      <c r="E15" s="395">
        <v>583</v>
      </c>
      <c r="F15" s="395">
        <v>536</v>
      </c>
      <c r="G15" s="396">
        <f t="shared" si="0"/>
        <v>1.0876865671641791</v>
      </c>
      <c r="H15" s="397">
        <f t="shared" si="1"/>
        <v>55.032607204116637</v>
      </c>
      <c r="I15" s="397">
        <f t="shared" si="2"/>
        <v>50.596016228827644</v>
      </c>
      <c r="J15" s="415">
        <v>5034</v>
      </c>
      <c r="K15" s="398">
        <f t="shared" si="3"/>
        <v>0.11581247516885181</v>
      </c>
      <c r="L15" s="426">
        <v>5054.83</v>
      </c>
      <c r="M15" s="415">
        <v>192378</v>
      </c>
      <c r="N15" s="395">
        <v>191</v>
      </c>
      <c r="O15" s="405">
        <v>10438.870000000001</v>
      </c>
      <c r="P15" s="399">
        <f t="shared" si="4"/>
        <v>0.48423153080745324</v>
      </c>
      <c r="Q15" s="400">
        <f t="shared" si="5"/>
        <v>2.0651278084525098</v>
      </c>
      <c r="R15" s="399">
        <f t="shared" si="6"/>
        <v>0.15754981998821221</v>
      </c>
      <c r="S15" s="398">
        <f t="shared" si="7"/>
        <v>0.32536051447434411</v>
      </c>
      <c r="T15" s="427">
        <f t="shared" si="8"/>
        <v>21645.14</v>
      </c>
      <c r="U15" s="402">
        <f t="shared" si="9"/>
        <v>9.4306529850746266</v>
      </c>
      <c r="V15" s="403">
        <f t="shared" ref="V15:W15" si="12">IFERROR((D15-#REF!)/D15,)</f>
        <v>0</v>
      </c>
      <c r="W15" s="403">
        <f t="shared" si="12"/>
        <v>0</v>
      </c>
      <c r="X15" s="403"/>
      <c r="Y15" s="404"/>
      <c r="Z15" s="66"/>
    </row>
    <row r="16" spans="1:26" ht="14" hidden="1" outlineLevel="1" x14ac:dyDescent="0.2">
      <c r="A16" s="424">
        <v>45200</v>
      </c>
      <c r="B16" s="411">
        <v>45230</v>
      </c>
      <c r="C16" s="393" t="s">
        <v>35</v>
      </c>
      <c r="D16" s="407">
        <v>33693.43</v>
      </c>
      <c r="E16" s="395">
        <v>492</v>
      </c>
      <c r="F16" s="395">
        <v>446</v>
      </c>
      <c r="G16" s="396">
        <f t="shared" si="0"/>
        <v>1.1031390134529149</v>
      </c>
      <c r="H16" s="397">
        <f t="shared" si="1"/>
        <v>68.48258130081301</v>
      </c>
      <c r="I16" s="397">
        <f t="shared" si="2"/>
        <v>62.079738333663819</v>
      </c>
      <c r="J16" s="415">
        <v>3599</v>
      </c>
      <c r="K16" s="398">
        <f t="shared" si="3"/>
        <v>0.13670464017782719</v>
      </c>
      <c r="L16" s="426">
        <v>5279</v>
      </c>
      <c r="M16" s="415">
        <v>813535</v>
      </c>
      <c r="N16" s="395">
        <v>158</v>
      </c>
      <c r="O16" s="407">
        <v>11679.72</v>
      </c>
      <c r="P16" s="399">
        <f t="shared" si="4"/>
        <v>0.45198001321949499</v>
      </c>
      <c r="Q16" s="400">
        <f t="shared" si="5"/>
        <v>2.2124872134874027</v>
      </c>
      <c r="R16" s="399">
        <f t="shared" si="6"/>
        <v>0.15667742939795681</v>
      </c>
      <c r="S16" s="398">
        <f t="shared" si="7"/>
        <v>0.34664680918505475</v>
      </c>
      <c r="T16" s="427">
        <f t="shared" si="8"/>
        <v>22013.71</v>
      </c>
      <c r="U16" s="402">
        <f t="shared" si="9"/>
        <v>11.836322869955158</v>
      </c>
      <c r="V16" s="403">
        <f t="shared" ref="V16:W16" si="13">IFERROR((D16-#REF!)/D16,)</f>
        <v>0</v>
      </c>
      <c r="W16" s="403">
        <f t="shared" si="13"/>
        <v>0</v>
      </c>
      <c r="X16" s="403"/>
      <c r="Y16" s="404"/>
      <c r="Z16" s="66"/>
    </row>
    <row r="17" spans="1:26" ht="14" hidden="1" outlineLevel="1" x14ac:dyDescent="0.2">
      <c r="A17" s="424">
        <v>45200</v>
      </c>
      <c r="B17" s="411">
        <v>45230</v>
      </c>
      <c r="C17" s="393" t="s">
        <v>36</v>
      </c>
      <c r="D17" s="412">
        <v>127785</v>
      </c>
      <c r="E17" s="395">
        <v>2214</v>
      </c>
      <c r="F17" s="415">
        <v>1971</v>
      </c>
      <c r="G17" s="396">
        <f t="shared" si="0"/>
        <v>1.1232876712328768</v>
      </c>
      <c r="H17" s="397">
        <f t="shared" si="1"/>
        <v>57.71680216802168</v>
      </c>
      <c r="I17" s="397">
        <f t="shared" si="2"/>
        <v>51.382031198360764</v>
      </c>
      <c r="J17" s="415">
        <v>8927</v>
      </c>
      <c r="K17" s="398">
        <f t="shared" si="3"/>
        <v>0.24801165005040887</v>
      </c>
      <c r="L17" s="426">
        <v>17307.650000000001</v>
      </c>
      <c r="M17" s="415">
        <v>1133054</v>
      </c>
      <c r="N17" s="395">
        <v>710</v>
      </c>
      <c r="O17" s="412">
        <v>46421</v>
      </c>
      <c r="P17" s="399">
        <f t="shared" si="4"/>
        <v>0.37284095560199049</v>
      </c>
      <c r="Q17" s="400">
        <f t="shared" si="5"/>
        <v>2.682108778488125</v>
      </c>
      <c r="R17" s="399">
        <f t="shared" si="6"/>
        <v>0.13544351840982902</v>
      </c>
      <c r="S17" s="398">
        <f t="shared" si="7"/>
        <v>0.36327424971632039</v>
      </c>
      <c r="T17" s="427">
        <f t="shared" si="8"/>
        <v>81364</v>
      </c>
      <c r="U17" s="402">
        <f t="shared" si="9"/>
        <v>8.7811516996448518</v>
      </c>
      <c r="V17" s="403">
        <f t="shared" ref="V17:W17" si="14">IFERROR((D17-#REF!)/D17,)</f>
        <v>0</v>
      </c>
      <c r="W17" s="403">
        <f t="shared" si="14"/>
        <v>0</v>
      </c>
      <c r="X17" s="403"/>
      <c r="Y17" s="404"/>
      <c r="Z17" s="66"/>
    </row>
    <row r="18" spans="1:26" ht="14" hidden="1" outlineLevel="1" x14ac:dyDescent="0.2">
      <c r="A18" s="424">
        <v>45200</v>
      </c>
      <c r="B18" s="411">
        <v>45230</v>
      </c>
      <c r="C18" s="393" t="s">
        <v>37</v>
      </c>
      <c r="D18" s="412">
        <v>10982.45</v>
      </c>
      <c r="E18" s="395">
        <v>213</v>
      </c>
      <c r="F18" s="415">
        <v>180</v>
      </c>
      <c r="G18" s="396">
        <f t="shared" si="0"/>
        <v>1.1833333333333333</v>
      </c>
      <c r="H18" s="397">
        <f t="shared" si="1"/>
        <v>51.560798122065734</v>
      </c>
      <c r="I18" s="397">
        <f t="shared" si="2"/>
        <v>43.572505455266814</v>
      </c>
      <c r="J18" s="415">
        <v>1630</v>
      </c>
      <c r="K18" s="398">
        <f t="shared" si="3"/>
        <v>0.13067484662576687</v>
      </c>
      <c r="L18" s="426">
        <v>2901.67</v>
      </c>
      <c r="M18" s="415">
        <v>585662</v>
      </c>
      <c r="N18" s="395">
        <v>54</v>
      </c>
      <c r="O18" s="412">
        <v>3735.5</v>
      </c>
      <c r="P18" s="399">
        <f t="shared" si="4"/>
        <v>0.77678222460179358</v>
      </c>
      <c r="Q18" s="400">
        <f t="shared" si="5"/>
        <v>1.2873621052704132</v>
      </c>
      <c r="R18" s="399">
        <f t="shared" si="6"/>
        <v>0.26420971641118329</v>
      </c>
      <c r="S18" s="398">
        <f t="shared" si="7"/>
        <v>0.34013357675199973</v>
      </c>
      <c r="T18" s="427">
        <f t="shared" si="8"/>
        <v>7246.9500000000007</v>
      </c>
      <c r="U18" s="402">
        <f t="shared" si="9"/>
        <v>16.12038888888889</v>
      </c>
      <c r="V18" s="403"/>
      <c r="W18" s="403"/>
      <c r="X18" s="403"/>
      <c r="Y18" s="404"/>
      <c r="Z18" s="67"/>
    </row>
    <row r="19" spans="1:26" ht="14" hidden="1" outlineLevel="1" x14ac:dyDescent="0.2">
      <c r="A19" s="263">
        <v>45566</v>
      </c>
      <c r="B19" s="53">
        <v>45596</v>
      </c>
      <c r="C19" s="54" t="s">
        <v>32</v>
      </c>
      <c r="D19" s="55">
        <v>2430.17</v>
      </c>
      <c r="E19" s="56">
        <v>36</v>
      </c>
      <c r="F19" s="56">
        <v>32</v>
      </c>
      <c r="G19" s="264">
        <f t="shared" si="0"/>
        <v>1.125</v>
      </c>
      <c r="H19" s="265">
        <f t="shared" si="1"/>
        <v>67.504722222222227</v>
      </c>
      <c r="I19" s="265">
        <f t="shared" si="2"/>
        <v>60.004197530864204</v>
      </c>
      <c r="J19" s="89">
        <v>231</v>
      </c>
      <c r="K19" s="266">
        <f t="shared" si="3"/>
        <v>0.15584415584415584</v>
      </c>
      <c r="L19" s="267">
        <v>65.7</v>
      </c>
      <c r="M19" s="89">
        <v>10713</v>
      </c>
      <c r="N19" s="56">
        <v>2</v>
      </c>
      <c r="O19" s="60">
        <v>139.9</v>
      </c>
      <c r="P19" s="268">
        <f t="shared" si="4"/>
        <v>0.46962115796997855</v>
      </c>
      <c r="Q19" s="269">
        <f t="shared" si="5"/>
        <v>2.1293759512937593</v>
      </c>
      <c r="R19" s="270">
        <f t="shared" si="6"/>
        <v>2.7035145689396214E-2</v>
      </c>
      <c r="S19" s="266">
        <f t="shared" si="7"/>
        <v>5.7567989070723448E-2</v>
      </c>
      <c r="T19" s="271">
        <f t="shared" si="8"/>
        <v>2290.27</v>
      </c>
      <c r="U19" s="272">
        <f t="shared" si="9"/>
        <v>2.0531250000000001</v>
      </c>
      <c r="V19" s="65">
        <f t="shared" ref="V19:W19" si="15">IFERROR((D19-#REF!)/D19,)</f>
        <v>0</v>
      </c>
      <c r="W19" s="65">
        <f t="shared" si="15"/>
        <v>0</v>
      </c>
      <c r="X19" s="65"/>
      <c r="Y19" s="65"/>
      <c r="Z19" s="66"/>
    </row>
    <row r="20" spans="1:26" ht="14" hidden="1" outlineLevel="1" x14ac:dyDescent="0.2">
      <c r="A20" s="263">
        <v>45566</v>
      </c>
      <c r="B20" s="53">
        <v>45596</v>
      </c>
      <c r="C20" s="54" t="s">
        <v>33</v>
      </c>
      <c r="D20" s="69">
        <v>59142.85</v>
      </c>
      <c r="E20" s="89">
        <v>879</v>
      </c>
      <c r="F20" s="89">
        <v>829</v>
      </c>
      <c r="G20" s="264">
        <f t="shared" si="0"/>
        <v>1.060313630880579</v>
      </c>
      <c r="H20" s="265">
        <f t="shared" si="1"/>
        <v>67.284243458475544</v>
      </c>
      <c r="I20" s="265">
        <f t="shared" si="2"/>
        <v>63.456925855604354</v>
      </c>
      <c r="J20" s="89">
        <v>10150</v>
      </c>
      <c r="K20" s="266">
        <f t="shared" si="3"/>
        <v>8.6600985221674878E-2</v>
      </c>
      <c r="L20" s="267">
        <v>6635.98</v>
      </c>
      <c r="M20" s="89">
        <v>846256</v>
      </c>
      <c r="N20" s="56">
        <v>245</v>
      </c>
      <c r="O20" s="70">
        <v>17076.45</v>
      </c>
      <c r="P20" s="268">
        <f t="shared" si="4"/>
        <v>0.38860418880973502</v>
      </c>
      <c r="Q20" s="269">
        <f t="shared" si="5"/>
        <v>2.5733124572406791</v>
      </c>
      <c r="R20" s="270">
        <f t="shared" si="6"/>
        <v>0.11220257393750893</v>
      </c>
      <c r="S20" s="266">
        <f t="shared" si="7"/>
        <v>0.2887322812478601</v>
      </c>
      <c r="T20" s="271">
        <f t="shared" si="8"/>
        <v>42066.399999999994</v>
      </c>
      <c r="U20" s="272">
        <f t="shared" si="9"/>
        <v>8.0048009650180934</v>
      </c>
      <c r="V20" s="65">
        <f t="shared" ref="V20:W20" si="16">IFERROR((D20-#REF!)/D20,)</f>
        <v>0</v>
      </c>
      <c r="W20" s="65">
        <f t="shared" si="16"/>
        <v>0</v>
      </c>
      <c r="X20" s="65"/>
      <c r="Y20" s="65"/>
      <c r="Z20" s="66"/>
    </row>
    <row r="21" spans="1:26" ht="14" hidden="1" outlineLevel="1" x14ac:dyDescent="0.2">
      <c r="A21" s="263">
        <v>45566</v>
      </c>
      <c r="B21" s="53">
        <v>45596</v>
      </c>
      <c r="C21" s="54" t="s">
        <v>34</v>
      </c>
      <c r="D21" s="72">
        <v>32346.14</v>
      </c>
      <c r="E21" s="56">
        <v>599</v>
      </c>
      <c r="F21" s="56">
        <v>569</v>
      </c>
      <c r="G21" s="264">
        <f t="shared" si="0"/>
        <v>1.0527240773286468</v>
      </c>
      <c r="H21" s="265">
        <f t="shared" si="1"/>
        <v>54.00023372287145</v>
      </c>
      <c r="I21" s="265">
        <f t="shared" si="2"/>
        <v>51.295714504697585</v>
      </c>
      <c r="J21" s="89">
        <v>5785</v>
      </c>
      <c r="K21" s="266">
        <f t="shared" si="3"/>
        <v>0.10354364736387209</v>
      </c>
      <c r="L21" s="267">
        <v>3812.22</v>
      </c>
      <c r="M21" s="89">
        <v>421763</v>
      </c>
      <c r="N21" s="56">
        <v>176</v>
      </c>
      <c r="O21" s="73">
        <v>8709.85</v>
      </c>
      <c r="P21" s="268">
        <f t="shared" si="4"/>
        <v>0.43769066057394784</v>
      </c>
      <c r="Q21" s="269">
        <f t="shared" si="5"/>
        <v>2.2847186153999508</v>
      </c>
      <c r="R21" s="270">
        <f t="shared" si="6"/>
        <v>0.11785703023606525</v>
      </c>
      <c r="S21" s="266">
        <f t="shared" si="7"/>
        <v>0.26927015093609319</v>
      </c>
      <c r="T21" s="271">
        <f t="shared" si="8"/>
        <v>23636.29</v>
      </c>
      <c r="U21" s="272">
        <f t="shared" si="9"/>
        <v>6.699859402460457</v>
      </c>
      <c r="V21" s="65">
        <f t="shared" ref="V21:W21" si="17">IFERROR((D21-#REF!)/D21,)</f>
        <v>0</v>
      </c>
      <c r="W21" s="65">
        <f t="shared" si="17"/>
        <v>0</v>
      </c>
      <c r="X21" s="65"/>
      <c r="Y21" s="65"/>
      <c r="Z21" s="66"/>
    </row>
    <row r="22" spans="1:26" ht="14" hidden="1" outlineLevel="1" x14ac:dyDescent="0.2">
      <c r="A22" s="263">
        <v>45566</v>
      </c>
      <c r="B22" s="53">
        <v>45596</v>
      </c>
      <c r="C22" s="54" t="s">
        <v>35</v>
      </c>
      <c r="D22" s="75">
        <v>49412.88</v>
      </c>
      <c r="E22" s="56">
        <v>693</v>
      </c>
      <c r="F22" s="56">
        <v>650</v>
      </c>
      <c r="G22" s="264">
        <f t="shared" si="0"/>
        <v>1.0661538461538462</v>
      </c>
      <c r="H22" s="265">
        <f t="shared" si="1"/>
        <v>71.302857142857135</v>
      </c>
      <c r="I22" s="265">
        <f t="shared" si="2"/>
        <v>66.87858173572458</v>
      </c>
      <c r="J22" s="89">
        <v>4222</v>
      </c>
      <c r="K22" s="266">
        <f t="shared" si="3"/>
        <v>0.16414021790620559</v>
      </c>
      <c r="L22" s="267">
        <v>4804.7</v>
      </c>
      <c r="M22" s="89">
        <v>937949</v>
      </c>
      <c r="N22" s="56">
        <v>209</v>
      </c>
      <c r="O22" s="76">
        <v>15226.93</v>
      </c>
      <c r="P22" s="268">
        <f t="shared" si="4"/>
        <v>0.31553963931009071</v>
      </c>
      <c r="Q22" s="269">
        <f t="shared" si="5"/>
        <v>3.1691739338564324</v>
      </c>
      <c r="R22" s="270">
        <f t="shared" si="6"/>
        <v>9.7235781439980837E-2</v>
      </c>
      <c r="S22" s="266">
        <f t="shared" si="7"/>
        <v>0.30815710397774831</v>
      </c>
      <c r="T22" s="271">
        <f t="shared" si="8"/>
        <v>34185.949999999997</v>
      </c>
      <c r="U22" s="272">
        <f t="shared" si="9"/>
        <v>7.3918461538461537</v>
      </c>
      <c r="V22" s="65">
        <f t="shared" ref="V22:W22" si="18">IFERROR((D22-#REF!)/D22,)</f>
        <v>0</v>
      </c>
      <c r="W22" s="65">
        <f t="shared" si="18"/>
        <v>0</v>
      </c>
      <c r="X22" s="65"/>
      <c r="Y22" s="65"/>
      <c r="Z22" s="66"/>
    </row>
    <row r="23" spans="1:26" ht="14" hidden="1" outlineLevel="1" x14ac:dyDescent="0.2">
      <c r="A23" s="263">
        <v>45566</v>
      </c>
      <c r="B23" s="53">
        <v>45596</v>
      </c>
      <c r="C23" s="54" t="s">
        <v>36</v>
      </c>
      <c r="D23" s="273">
        <v>134416</v>
      </c>
      <c r="E23" s="56">
        <v>2320</v>
      </c>
      <c r="F23" s="89">
        <v>2078</v>
      </c>
      <c r="G23" s="264">
        <f t="shared" si="0"/>
        <v>1.1164581328200192</v>
      </c>
      <c r="H23" s="265">
        <f t="shared" si="1"/>
        <v>57.937931034482759</v>
      </c>
      <c r="I23" s="265">
        <f t="shared" si="2"/>
        <v>51.894405469678958</v>
      </c>
      <c r="J23" s="89">
        <v>8724</v>
      </c>
      <c r="K23" s="266">
        <f t="shared" si="3"/>
        <v>0.26593305823016966</v>
      </c>
      <c r="L23" s="267">
        <v>13731.87</v>
      </c>
      <c r="M23" s="89">
        <v>1712990</v>
      </c>
      <c r="N23" s="56">
        <v>670</v>
      </c>
      <c r="O23" s="274">
        <v>43145.7</v>
      </c>
      <c r="P23" s="268">
        <f t="shared" si="4"/>
        <v>0.31826740555837552</v>
      </c>
      <c r="Q23" s="269">
        <f t="shared" si="5"/>
        <v>3.142011976518857</v>
      </c>
      <c r="R23" s="270">
        <f t="shared" si="6"/>
        <v>0.10215948994167362</v>
      </c>
      <c r="S23" s="266">
        <f t="shared" si="7"/>
        <v>0.32098634091179618</v>
      </c>
      <c r="T23" s="271">
        <f t="shared" si="8"/>
        <v>91270.3</v>
      </c>
      <c r="U23" s="272">
        <f t="shared" si="9"/>
        <v>6.6082146294513961</v>
      </c>
      <c r="V23" s="65">
        <f t="shared" ref="V23:W23" si="19">IFERROR((D23-#REF!)/D23,)</f>
        <v>0</v>
      </c>
      <c r="W23" s="65">
        <f t="shared" si="19"/>
        <v>0</v>
      </c>
      <c r="X23" s="65"/>
      <c r="Y23" s="65"/>
      <c r="Z23" s="66"/>
    </row>
    <row r="24" spans="1:26" ht="14" hidden="1" outlineLevel="1" x14ac:dyDescent="0.2">
      <c r="A24" s="263">
        <v>45566</v>
      </c>
      <c r="B24" s="53">
        <v>45596</v>
      </c>
      <c r="C24" s="275" t="s">
        <v>37</v>
      </c>
      <c r="D24" s="273">
        <v>9870</v>
      </c>
      <c r="E24" s="123">
        <v>265</v>
      </c>
      <c r="F24" s="276">
        <v>208</v>
      </c>
      <c r="G24" s="57">
        <f t="shared" si="0"/>
        <v>1.2740384615384615</v>
      </c>
      <c r="H24" s="58">
        <f t="shared" si="1"/>
        <v>37.245283018867923</v>
      </c>
      <c r="I24" s="58">
        <f t="shared" si="2"/>
        <v>29.234033463866144</v>
      </c>
      <c r="J24" s="276">
        <v>720</v>
      </c>
      <c r="K24" s="59">
        <f t="shared" si="3"/>
        <v>0.36805555555555558</v>
      </c>
      <c r="L24" s="267">
        <v>1453.33</v>
      </c>
      <c r="M24" s="276">
        <v>359136</v>
      </c>
      <c r="N24" s="123">
        <v>23</v>
      </c>
      <c r="O24" s="277">
        <v>1005</v>
      </c>
      <c r="P24" s="268">
        <f t="shared" si="4"/>
        <v>1.446099502487562</v>
      </c>
      <c r="Q24" s="62">
        <f t="shared" si="5"/>
        <v>0.69151534751226496</v>
      </c>
      <c r="R24" s="61">
        <f t="shared" si="6"/>
        <v>0.14724721377912867</v>
      </c>
      <c r="S24" s="59">
        <f t="shared" si="7"/>
        <v>0.10182370820668693</v>
      </c>
      <c r="T24" s="271">
        <f t="shared" si="8"/>
        <v>8865</v>
      </c>
      <c r="U24" s="64">
        <f t="shared" si="9"/>
        <v>6.9871634615384615</v>
      </c>
      <c r="V24" s="84"/>
      <c r="W24" s="84"/>
      <c r="X24" s="84"/>
      <c r="Y24" s="85"/>
      <c r="Z24" s="278"/>
    </row>
    <row r="25" spans="1:26" ht="14" hidden="1" outlineLevel="1" x14ac:dyDescent="0.2">
      <c r="A25" s="263">
        <v>45566</v>
      </c>
      <c r="B25" s="53">
        <v>45596</v>
      </c>
      <c r="C25" s="279" t="s">
        <v>38</v>
      </c>
      <c r="D25" s="87">
        <v>8901.9</v>
      </c>
      <c r="E25" s="123">
        <v>163</v>
      </c>
      <c r="F25" s="276">
        <v>143</v>
      </c>
      <c r="G25" s="264">
        <f t="shared" si="0"/>
        <v>1.1398601398601398</v>
      </c>
      <c r="H25" s="265">
        <f t="shared" si="1"/>
        <v>54.612883435582823</v>
      </c>
      <c r="I25" s="265">
        <f t="shared" si="2"/>
        <v>47.911916142873281</v>
      </c>
      <c r="J25" s="276">
        <v>917</v>
      </c>
      <c r="K25" s="266">
        <f t="shared" si="3"/>
        <v>0.17775354416575789</v>
      </c>
      <c r="L25" s="267">
        <v>1213.9100000000001</v>
      </c>
      <c r="M25" s="276">
        <v>512523</v>
      </c>
      <c r="N25" s="123">
        <v>21</v>
      </c>
      <c r="O25" s="280">
        <v>1208.9000000000001</v>
      </c>
      <c r="P25" s="268">
        <f t="shared" si="4"/>
        <v>1.0041442633799322</v>
      </c>
      <c r="Q25" s="269">
        <f t="shared" si="5"/>
        <v>0.99587284065540282</v>
      </c>
      <c r="R25" s="270">
        <f t="shared" si="6"/>
        <v>0.13636527033554635</v>
      </c>
      <c r="S25" s="266">
        <f t="shared" si="7"/>
        <v>0.13580246913580249</v>
      </c>
      <c r="T25" s="271">
        <f t="shared" si="8"/>
        <v>7693</v>
      </c>
      <c r="U25" s="272">
        <f t="shared" si="9"/>
        <v>8.4888811188811193</v>
      </c>
      <c r="V25" s="65"/>
      <c r="W25" s="65"/>
      <c r="X25" s="65"/>
      <c r="Y25" s="65"/>
      <c r="Z25" s="67"/>
    </row>
    <row r="26" spans="1:26" ht="14" collapsed="1" x14ac:dyDescent="0.2">
      <c r="A26" s="281" t="str">
        <f>IFERROR(IF(B26&gt;0,MONTH(B26)&amp;"-"&amp;YEAR(B26),B26),)</f>
        <v>10-2024</v>
      </c>
      <c r="B26" s="282">
        <v>45566</v>
      </c>
      <c r="C26" s="134"/>
      <c r="D26" s="135">
        <f t="shared" ref="D26:F26" si="20">SUM(D19:D25)</f>
        <v>296519.94000000006</v>
      </c>
      <c r="E26" s="136">
        <f t="shared" si="20"/>
        <v>4955</v>
      </c>
      <c r="F26" s="136">
        <f t="shared" si="20"/>
        <v>4509</v>
      </c>
      <c r="G26" s="137">
        <f t="shared" si="0"/>
        <v>1.0989132845420271</v>
      </c>
      <c r="H26" s="135">
        <f t="shared" si="1"/>
        <v>59.842571140262372</v>
      </c>
      <c r="I26" s="135">
        <f t="shared" si="2"/>
        <v>54.456135877183257</v>
      </c>
      <c r="J26" s="256">
        <f>SUM(J19:J25)</f>
        <v>30749</v>
      </c>
      <c r="K26" s="257">
        <f t="shared" si="3"/>
        <v>0.16114345181957138</v>
      </c>
      <c r="L26" s="135">
        <f t="shared" ref="L26:O26" si="21">SUM(L19:L25)</f>
        <v>31717.710000000003</v>
      </c>
      <c r="M26" s="256">
        <f t="shared" si="21"/>
        <v>4801330</v>
      </c>
      <c r="N26" s="136">
        <f t="shared" si="21"/>
        <v>1346</v>
      </c>
      <c r="O26" s="135">
        <f t="shared" si="21"/>
        <v>86512.73</v>
      </c>
      <c r="P26" s="258">
        <f t="shared" si="4"/>
        <v>0.36662477302473295</v>
      </c>
      <c r="Q26" s="137">
        <f t="shared" si="5"/>
        <v>2.7275843684805738</v>
      </c>
      <c r="R26" s="259">
        <f t="shared" si="6"/>
        <v>0.10696653317817344</v>
      </c>
      <c r="S26" s="260"/>
      <c r="T26" s="261">
        <f>SUM(T19:T25)</f>
        <v>210007.21</v>
      </c>
      <c r="U26" s="145"/>
      <c r="V26" s="145">
        <f t="shared" ref="V26:W26" si="22">IFERROR((D26-#REF!)/D26,)</f>
        <v>0</v>
      </c>
      <c r="W26" s="145">
        <f t="shared" si="22"/>
        <v>0</v>
      </c>
      <c r="X26" s="145"/>
      <c r="Y26" s="143"/>
      <c r="Z26" s="67"/>
    </row>
    <row r="27" spans="1:26" ht="14" hidden="1" outlineLevel="1" x14ac:dyDescent="0.2">
      <c r="A27" s="263">
        <v>45597</v>
      </c>
      <c r="B27" s="53">
        <v>45626</v>
      </c>
      <c r="C27" s="54" t="s">
        <v>32</v>
      </c>
      <c r="D27" s="55">
        <v>2098.5</v>
      </c>
      <c r="E27" s="56">
        <v>30</v>
      </c>
      <c r="F27" s="56">
        <v>26</v>
      </c>
      <c r="G27" s="264">
        <f t="shared" si="0"/>
        <v>1.1538461538461537</v>
      </c>
      <c r="H27" s="265">
        <f t="shared" si="1"/>
        <v>69.95</v>
      </c>
      <c r="I27" s="265">
        <f t="shared" si="2"/>
        <v>60.623333333333342</v>
      </c>
      <c r="J27" s="89">
        <v>180</v>
      </c>
      <c r="K27" s="266">
        <f t="shared" si="3"/>
        <v>0.16666666666666666</v>
      </c>
      <c r="L27" s="267">
        <v>76.84</v>
      </c>
      <c r="M27" s="89">
        <v>6553</v>
      </c>
      <c r="N27" s="56">
        <v>1</v>
      </c>
      <c r="O27" s="60">
        <v>69.95</v>
      </c>
      <c r="P27" s="268">
        <f t="shared" si="4"/>
        <v>1.0984989278055755</v>
      </c>
      <c r="Q27" s="269">
        <f t="shared" si="5"/>
        <v>0.91033315981259755</v>
      </c>
      <c r="R27" s="270">
        <f t="shared" si="6"/>
        <v>3.6616630926852516E-2</v>
      </c>
      <c r="S27" s="266">
        <f t="shared" ref="S27:S33" si="23">O27/D27</f>
        <v>3.3333333333333333E-2</v>
      </c>
      <c r="T27" s="271">
        <f t="shared" ref="T27:T33" si="24">D27-O27</f>
        <v>2028.55</v>
      </c>
      <c r="U27" s="272">
        <f t="shared" ref="U27:U33" si="25">L27/F27</f>
        <v>2.9553846153846157</v>
      </c>
      <c r="V27" s="65">
        <f t="shared" ref="V27:W27" si="26">IFERROR((D27-#REF!)/D27,)</f>
        <v>0</v>
      </c>
      <c r="W27" s="65">
        <f t="shared" si="26"/>
        <v>0</v>
      </c>
      <c r="X27" s="65"/>
      <c r="Y27" s="65"/>
      <c r="Z27" s="66"/>
    </row>
    <row r="28" spans="1:26" ht="14" hidden="1" outlineLevel="1" x14ac:dyDescent="0.2">
      <c r="A28" s="263">
        <v>45597</v>
      </c>
      <c r="B28" s="53">
        <v>45626</v>
      </c>
      <c r="C28" s="54" t="s">
        <v>33</v>
      </c>
      <c r="D28" s="69">
        <v>57405.1</v>
      </c>
      <c r="E28" s="89">
        <v>836</v>
      </c>
      <c r="F28" s="89">
        <v>799</v>
      </c>
      <c r="G28" s="264">
        <f t="shared" si="0"/>
        <v>1.0463078848560701</v>
      </c>
      <c r="H28" s="265">
        <f t="shared" si="1"/>
        <v>68.666387559808612</v>
      </c>
      <c r="I28" s="265">
        <f t="shared" si="2"/>
        <v>65.627324952496508</v>
      </c>
      <c r="J28" s="89">
        <v>8981</v>
      </c>
      <c r="K28" s="266">
        <f t="shared" si="3"/>
        <v>9.3085402516423554E-2</v>
      </c>
      <c r="L28" s="267">
        <v>8613.2800000000007</v>
      </c>
      <c r="M28" s="89">
        <v>1153999</v>
      </c>
      <c r="N28" s="56">
        <v>241</v>
      </c>
      <c r="O28" s="70">
        <v>17441.599999999999</v>
      </c>
      <c r="P28" s="268">
        <f t="shared" si="4"/>
        <v>0.49383542794239066</v>
      </c>
      <c r="Q28" s="269">
        <f t="shared" si="5"/>
        <v>2.024966098861293</v>
      </c>
      <c r="R28" s="270">
        <f t="shared" si="6"/>
        <v>0.15004381143835654</v>
      </c>
      <c r="S28" s="266">
        <f t="shared" si="23"/>
        <v>0.3038336315066083</v>
      </c>
      <c r="T28" s="271">
        <f t="shared" si="24"/>
        <v>39963.5</v>
      </c>
      <c r="U28" s="272">
        <f t="shared" si="25"/>
        <v>10.780075093867335</v>
      </c>
      <c r="V28" s="65">
        <f t="shared" ref="V28:W28" si="27">IFERROR((D28-#REF!)/D28,)</f>
        <v>0</v>
      </c>
      <c r="W28" s="65">
        <f t="shared" si="27"/>
        <v>0</v>
      </c>
      <c r="X28" s="65"/>
      <c r="Y28" s="65"/>
      <c r="Z28" s="66"/>
    </row>
    <row r="29" spans="1:26" ht="14" hidden="1" outlineLevel="1" x14ac:dyDescent="0.2">
      <c r="A29" s="263">
        <v>45597</v>
      </c>
      <c r="B29" s="53">
        <v>45626</v>
      </c>
      <c r="C29" s="54" t="s">
        <v>34</v>
      </c>
      <c r="D29" s="72">
        <v>28179.200000000001</v>
      </c>
      <c r="E29" s="56">
        <v>537</v>
      </c>
      <c r="F29" s="56">
        <v>510</v>
      </c>
      <c r="G29" s="264">
        <f t="shared" si="0"/>
        <v>1.0529411764705883</v>
      </c>
      <c r="H29" s="265">
        <f t="shared" si="1"/>
        <v>52.475232774674119</v>
      </c>
      <c r="I29" s="265">
        <f t="shared" si="2"/>
        <v>49.836813249690501</v>
      </c>
      <c r="J29" s="89">
        <v>5026</v>
      </c>
      <c r="K29" s="266">
        <f t="shared" si="3"/>
        <v>0.10684440907282133</v>
      </c>
      <c r="L29" s="267">
        <v>3409.02</v>
      </c>
      <c r="M29" s="89">
        <v>490179</v>
      </c>
      <c r="N29" s="56">
        <v>141</v>
      </c>
      <c r="O29" s="73">
        <v>7094.7</v>
      </c>
      <c r="P29" s="268">
        <f t="shared" si="4"/>
        <v>0.48050234682227577</v>
      </c>
      <c r="Q29" s="269">
        <f t="shared" si="5"/>
        <v>2.0811552880299908</v>
      </c>
      <c r="R29" s="270">
        <f t="shared" si="6"/>
        <v>0.12097646491028843</v>
      </c>
      <c r="S29" s="266">
        <f t="shared" si="23"/>
        <v>0.25177080967522142</v>
      </c>
      <c r="T29" s="271">
        <f t="shared" si="24"/>
        <v>21084.5</v>
      </c>
      <c r="U29" s="272">
        <f t="shared" si="25"/>
        <v>6.6843529411764706</v>
      </c>
      <c r="V29" s="65">
        <f t="shared" ref="V29:W29" si="28">IFERROR((D29-#REF!)/D29,)</f>
        <v>0</v>
      </c>
      <c r="W29" s="65">
        <f t="shared" si="28"/>
        <v>0</v>
      </c>
      <c r="X29" s="65"/>
      <c r="Y29" s="65"/>
      <c r="Z29" s="66"/>
    </row>
    <row r="30" spans="1:26" ht="14" hidden="1" outlineLevel="1" x14ac:dyDescent="0.2">
      <c r="A30" s="263">
        <v>45597</v>
      </c>
      <c r="B30" s="53">
        <v>45626</v>
      </c>
      <c r="C30" s="54" t="s">
        <v>35</v>
      </c>
      <c r="D30" s="75">
        <v>44090.99</v>
      </c>
      <c r="E30" s="56">
        <v>619</v>
      </c>
      <c r="F30" s="56">
        <v>576</v>
      </c>
      <c r="G30" s="264">
        <f t="shared" si="0"/>
        <v>1.0746527777777777</v>
      </c>
      <c r="H30" s="265">
        <f t="shared" si="1"/>
        <v>71.229386106623579</v>
      </c>
      <c r="I30" s="265">
        <f t="shared" si="2"/>
        <v>66.281302742189311</v>
      </c>
      <c r="J30" s="89">
        <v>3957</v>
      </c>
      <c r="K30" s="266">
        <f t="shared" si="3"/>
        <v>0.1564316401314127</v>
      </c>
      <c r="L30" s="267">
        <v>6389.74</v>
      </c>
      <c r="M30" s="89">
        <v>1421246</v>
      </c>
      <c r="N30" s="56">
        <v>169</v>
      </c>
      <c r="O30" s="76">
        <v>12688.27</v>
      </c>
      <c r="P30" s="268">
        <f t="shared" si="4"/>
        <v>0.50359426462394008</v>
      </c>
      <c r="Q30" s="269">
        <f t="shared" si="5"/>
        <v>1.9857255537784011</v>
      </c>
      <c r="R30" s="270">
        <f t="shared" si="6"/>
        <v>0.14492167220559121</v>
      </c>
      <c r="S30" s="266">
        <f t="shared" si="23"/>
        <v>0.28777466779493954</v>
      </c>
      <c r="T30" s="271">
        <f t="shared" si="24"/>
        <v>31402.719999999998</v>
      </c>
      <c r="U30" s="272">
        <f t="shared" si="25"/>
        <v>11.093298611111111</v>
      </c>
      <c r="V30" s="65">
        <f t="shared" ref="V30:W30" si="29">IFERROR((D30-#REF!)/D30,)</f>
        <v>0</v>
      </c>
      <c r="W30" s="65">
        <f t="shared" si="29"/>
        <v>0</v>
      </c>
      <c r="X30" s="65"/>
      <c r="Y30" s="65"/>
      <c r="Z30" s="66"/>
    </row>
    <row r="31" spans="1:26" ht="14" hidden="1" outlineLevel="1" x14ac:dyDescent="0.2">
      <c r="A31" s="263">
        <v>45597</v>
      </c>
      <c r="B31" s="53">
        <v>45626</v>
      </c>
      <c r="C31" s="54" t="s">
        <v>36</v>
      </c>
      <c r="D31" s="273">
        <v>134865</v>
      </c>
      <c r="E31" s="56">
        <v>2321</v>
      </c>
      <c r="F31" s="89">
        <v>2060</v>
      </c>
      <c r="G31" s="264">
        <f t="shared" si="0"/>
        <v>1.1266990291262136</v>
      </c>
      <c r="H31" s="265">
        <f t="shared" si="1"/>
        <v>58.106419646704005</v>
      </c>
      <c r="I31" s="265">
        <f t="shared" si="2"/>
        <v>51.572263882899719</v>
      </c>
      <c r="J31" s="89">
        <v>7405</v>
      </c>
      <c r="K31" s="266">
        <f t="shared" si="3"/>
        <v>0.31343686698176909</v>
      </c>
      <c r="L31" s="267">
        <v>12886.92</v>
      </c>
      <c r="M31" s="89">
        <v>1747909</v>
      </c>
      <c r="N31" s="56">
        <v>591</v>
      </c>
      <c r="O31" s="274">
        <v>38083.74</v>
      </c>
      <c r="P31" s="268">
        <f t="shared" si="4"/>
        <v>0.33838378268520897</v>
      </c>
      <c r="Q31" s="269">
        <f t="shared" si="5"/>
        <v>2.9552243670326188</v>
      </c>
      <c r="R31" s="270">
        <f t="shared" si="6"/>
        <v>9.555422088755422E-2</v>
      </c>
      <c r="S31" s="266">
        <f t="shared" si="23"/>
        <v>0.28238416193971749</v>
      </c>
      <c r="T31" s="271">
        <f t="shared" si="24"/>
        <v>96781.260000000009</v>
      </c>
      <c r="U31" s="272">
        <f t="shared" si="25"/>
        <v>6.2557864077669905</v>
      </c>
      <c r="V31" s="65">
        <f t="shared" ref="V31:W31" si="30">IFERROR((D31-#REF!)/D31,)</f>
        <v>0</v>
      </c>
      <c r="W31" s="65">
        <f t="shared" si="30"/>
        <v>0</v>
      </c>
      <c r="X31" s="65"/>
      <c r="Y31" s="65"/>
      <c r="Z31" s="66"/>
    </row>
    <row r="32" spans="1:26" ht="14" hidden="1" outlineLevel="1" x14ac:dyDescent="0.2">
      <c r="A32" s="263">
        <v>45597</v>
      </c>
      <c r="B32" s="53">
        <v>45626</v>
      </c>
      <c r="C32" s="275" t="s">
        <v>37</v>
      </c>
      <c r="D32" s="273">
        <v>9684</v>
      </c>
      <c r="E32" s="123">
        <v>262</v>
      </c>
      <c r="F32" s="276">
        <v>201</v>
      </c>
      <c r="G32" s="57">
        <f t="shared" si="0"/>
        <v>1.3034825870646767</v>
      </c>
      <c r="H32" s="58">
        <f t="shared" si="1"/>
        <v>36.961832061068705</v>
      </c>
      <c r="I32" s="58">
        <f t="shared" si="2"/>
        <v>28.356214672804615</v>
      </c>
      <c r="J32" s="276">
        <v>692</v>
      </c>
      <c r="K32" s="59">
        <f t="shared" si="3"/>
        <v>0.37861271676300579</v>
      </c>
      <c r="L32" s="267">
        <v>1292.47</v>
      </c>
      <c r="M32" s="276">
        <v>659322</v>
      </c>
      <c r="N32" s="123">
        <v>31</v>
      </c>
      <c r="O32" s="277">
        <v>1345</v>
      </c>
      <c r="P32" s="268">
        <f t="shared" si="4"/>
        <v>0.96094423791821559</v>
      </c>
      <c r="Q32" s="62">
        <f t="shared" si="5"/>
        <v>1.040643109704674</v>
      </c>
      <c r="R32" s="61">
        <f t="shared" si="6"/>
        <v>0.13346447748864107</v>
      </c>
      <c r="S32" s="59">
        <f t="shared" si="23"/>
        <v>0.1388888888888889</v>
      </c>
      <c r="T32" s="271">
        <f t="shared" si="24"/>
        <v>8339</v>
      </c>
      <c r="U32" s="64">
        <f t="shared" si="25"/>
        <v>6.4301990049751243</v>
      </c>
      <c r="V32" s="84"/>
      <c r="W32" s="84"/>
      <c r="X32" s="84"/>
      <c r="Y32" s="85"/>
      <c r="Z32" s="278"/>
    </row>
    <row r="33" spans="1:26" ht="14" hidden="1" outlineLevel="1" x14ac:dyDescent="0.2">
      <c r="A33" s="263">
        <v>45597</v>
      </c>
      <c r="B33" s="53">
        <v>45626</v>
      </c>
      <c r="C33" s="279" t="s">
        <v>38</v>
      </c>
      <c r="D33" s="87">
        <v>8187.55</v>
      </c>
      <c r="E33" s="123">
        <v>149</v>
      </c>
      <c r="F33" s="276">
        <v>123</v>
      </c>
      <c r="G33" s="264">
        <f t="shared" si="0"/>
        <v>1.2113821138211383</v>
      </c>
      <c r="H33" s="265">
        <f t="shared" si="1"/>
        <v>54.95</v>
      </c>
      <c r="I33" s="265">
        <f t="shared" si="2"/>
        <v>45.361409395973155</v>
      </c>
      <c r="J33" s="276">
        <v>585</v>
      </c>
      <c r="K33" s="266">
        <f t="shared" si="3"/>
        <v>0.25470085470085468</v>
      </c>
      <c r="L33" s="267">
        <v>701.14</v>
      </c>
      <c r="M33" s="276">
        <v>469812</v>
      </c>
      <c r="N33" s="123">
        <v>14</v>
      </c>
      <c r="O33" s="280">
        <v>934.15</v>
      </c>
      <c r="P33" s="268">
        <f t="shared" si="4"/>
        <v>0.75056468447251512</v>
      </c>
      <c r="Q33" s="269">
        <f t="shared" si="5"/>
        <v>1.3323302050945602</v>
      </c>
      <c r="R33" s="270">
        <f t="shared" si="6"/>
        <v>8.5634896886125883E-2</v>
      </c>
      <c r="S33" s="266">
        <f t="shared" si="23"/>
        <v>0.11409395973154361</v>
      </c>
      <c r="T33" s="271">
        <f t="shared" si="24"/>
        <v>7253.4000000000005</v>
      </c>
      <c r="U33" s="272">
        <f t="shared" si="25"/>
        <v>5.7003252032520324</v>
      </c>
      <c r="V33" s="65"/>
      <c r="W33" s="65"/>
      <c r="X33" s="65"/>
      <c r="Y33" s="65"/>
      <c r="Z33" s="67"/>
    </row>
    <row r="34" spans="1:26" ht="14" collapsed="1" x14ac:dyDescent="0.2">
      <c r="A34" s="281" t="str">
        <f>IFERROR(IF(B34&gt;0,MONTH(B34)&amp;"-"&amp;YEAR(B34),B34),)</f>
        <v>11-2024</v>
      </c>
      <c r="B34" s="282">
        <v>45597</v>
      </c>
      <c r="C34" s="134"/>
      <c r="D34" s="135">
        <f t="shared" ref="D34:F34" si="31">SUM(D27:D33)</f>
        <v>284510.34000000003</v>
      </c>
      <c r="E34" s="136">
        <f t="shared" si="31"/>
        <v>4754</v>
      </c>
      <c r="F34" s="136">
        <f t="shared" si="31"/>
        <v>4295</v>
      </c>
      <c r="G34" s="137">
        <f t="shared" si="0"/>
        <v>1.1068684516880094</v>
      </c>
      <c r="H34" s="135">
        <f t="shared" si="1"/>
        <v>59.846516617585195</v>
      </c>
      <c r="I34" s="135">
        <f t="shared" si="2"/>
        <v>54.06831907289196</v>
      </c>
      <c r="J34" s="256">
        <f>SUM(J27:J33)</f>
        <v>26826</v>
      </c>
      <c r="K34" s="257">
        <f t="shared" si="3"/>
        <v>0.17721613360172966</v>
      </c>
      <c r="L34" s="135">
        <f t="shared" ref="L34:O34" si="32">SUM(L27:L33)</f>
        <v>33369.410000000003</v>
      </c>
      <c r="M34" s="256">
        <f t="shared" si="32"/>
        <v>5949020</v>
      </c>
      <c r="N34" s="136">
        <f t="shared" si="32"/>
        <v>1188</v>
      </c>
      <c r="O34" s="135">
        <f t="shared" si="32"/>
        <v>77657.41</v>
      </c>
      <c r="P34" s="258">
        <f t="shared" si="4"/>
        <v>0.42970026942696132</v>
      </c>
      <c r="Q34" s="137">
        <f t="shared" si="5"/>
        <v>2.3272035675788092</v>
      </c>
      <c r="R34" s="259">
        <f t="shared" si="6"/>
        <v>0.11728716081109741</v>
      </c>
      <c r="S34" s="260"/>
      <c r="T34" s="261">
        <f>SUM(T27:T33)</f>
        <v>206852.93000000002</v>
      </c>
      <c r="U34" s="145"/>
      <c r="V34" s="145">
        <f t="shared" ref="V34:W34" si="33">IFERROR((D34-#REF!)/D34,)</f>
        <v>0</v>
      </c>
      <c r="W34" s="145">
        <f t="shared" si="33"/>
        <v>0</v>
      </c>
      <c r="X34" s="145"/>
      <c r="Y34" s="143"/>
      <c r="Z34" s="67"/>
    </row>
    <row r="35" spans="1:26" ht="14" hidden="1" outlineLevel="1" x14ac:dyDescent="0.2">
      <c r="A35" s="263">
        <v>45627</v>
      </c>
      <c r="B35" s="53">
        <v>45657</v>
      </c>
      <c r="C35" s="54" t="s">
        <v>32</v>
      </c>
      <c r="D35" s="55">
        <v>1538.9</v>
      </c>
      <c r="E35" s="56">
        <v>22</v>
      </c>
      <c r="F35" s="56">
        <v>19</v>
      </c>
      <c r="G35" s="264">
        <f t="shared" si="0"/>
        <v>1.1578947368421053</v>
      </c>
      <c r="H35" s="265">
        <f t="shared" si="1"/>
        <v>69.95</v>
      </c>
      <c r="I35" s="265">
        <f t="shared" si="2"/>
        <v>60.411363636363639</v>
      </c>
      <c r="J35" s="89">
        <v>180</v>
      </c>
      <c r="K35" s="266">
        <f t="shared" si="3"/>
        <v>0.12222222222222222</v>
      </c>
      <c r="L35" s="267">
        <v>103.08</v>
      </c>
      <c r="M35" s="89">
        <v>15194</v>
      </c>
      <c r="N35" s="56">
        <v>0</v>
      </c>
      <c r="O35" s="60">
        <v>0</v>
      </c>
      <c r="P35" s="268" t="e">
        <f t="shared" si="4"/>
        <v>#DIV/0!</v>
      </c>
      <c r="Q35" s="269">
        <f t="shared" si="5"/>
        <v>0</v>
      </c>
      <c r="R35" s="270">
        <f t="shared" si="6"/>
        <v>6.6982909870686849E-2</v>
      </c>
      <c r="S35" s="266">
        <f t="shared" ref="S35:S41" si="34">O35/D35</f>
        <v>0</v>
      </c>
      <c r="T35" s="271">
        <f t="shared" ref="T35:T41" si="35">D35-O35</f>
        <v>1538.9</v>
      </c>
      <c r="U35" s="272">
        <f t="shared" ref="U35:U41" si="36">L35/F35</f>
        <v>5.4252631578947366</v>
      </c>
      <c r="V35" s="65">
        <f t="shared" ref="V35:W35" si="37">IFERROR((D35-#REF!)/D35,)</f>
        <v>0</v>
      </c>
      <c r="W35" s="65">
        <f t="shared" si="37"/>
        <v>0</v>
      </c>
      <c r="X35" s="65"/>
      <c r="Y35" s="65"/>
      <c r="Z35" s="66"/>
    </row>
    <row r="36" spans="1:26" ht="14" hidden="1" outlineLevel="1" x14ac:dyDescent="0.2">
      <c r="A36" s="263">
        <v>45627</v>
      </c>
      <c r="B36" s="53">
        <v>45657</v>
      </c>
      <c r="C36" s="54" t="s">
        <v>33</v>
      </c>
      <c r="D36" s="69">
        <v>60232.5</v>
      </c>
      <c r="E36" s="89">
        <v>862</v>
      </c>
      <c r="F36" s="89">
        <v>817</v>
      </c>
      <c r="G36" s="264">
        <f t="shared" si="0"/>
        <v>1.0550795593635252</v>
      </c>
      <c r="H36" s="265">
        <f t="shared" si="1"/>
        <v>69.875290023201856</v>
      </c>
      <c r="I36" s="265">
        <f t="shared" si="2"/>
        <v>66.227508061433767</v>
      </c>
      <c r="J36" s="89">
        <v>7991</v>
      </c>
      <c r="K36" s="266">
        <f t="shared" si="3"/>
        <v>0.10787135527468401</v>
      </c>
      <c r="L36" s="267">
        <v>6735.27</v>
      </c>
      <c r="M36" s="89">
        <v>879997</v>
      </c>
      <c r="N36" s="56">
        <v>282</v>
      </c>
      <c r="O36" s="70">
        <v>20469.05</v>
      </c>
      <c r="P36" s="268">
        <f t="shared" si="4"/>
        <v>0.32904653611183715</v>
      </c>
      <c r="Q36" s="269">
        <f t="shared" si="5"/>
        <v>3.0390838080730243</v>
      </c>
      <c r="R36" s="270">
        <f t="shared" si="6"/>
        <v>0.11182119287759931</v>
      </c>
      <c r="S36" s="266">
        <f t="shared" si="34"/>
        <v>0.33983397667372267</v>
      </c>
      <c r="T36" s="271">
        <f t="shared" si="35"/>
        <v>39763.449999999997</v>
      </c>
      <c r="U36" s="272">
        <f t="shared" si="36"/>
        <v>8.2439045287637711</v>
      </c>
      <c r="V36" s="65">
        <f t="shared" ref="V36:W36" si="38">IFERROR((D36-#REF!)/D36,)</f>
        <v>0</v>
      </c>
      <c r="W36" s="65">
        <f t="shared" si="38"/>
        <v>0</v>
      </c>
      <c r="X36" s="65"/>
      <c r="Y36" s="65"/>
      <c r="Z36" s="66"/>
    </row>
    <row r="37" spans="1:26" ht="14" hidden="1" outlineLevel="1" x14ac:dyDescent="0.2">
      <c r="A37" s="263">
        <v>45627</v>
      </c>
      <c r="B37" s="53">
        <v>45657</v>
      </c>
      <c r="C37" s="54" t="s">
        <v>34</v>
      </c>
      <c r="D37" s="72">
        <v>19034.7</v>
      </c>
      <c r="E37" s="56">
        <v>307</v>
      </c>
      <c r="F37" s="56">
        <v>289</v>
      </c>
      <c r="G37" s="264">
        <f t="shared" si="0"/>
        <v>1.0622837370242215</v>
      </c>
      <c r="H37" s="265">
        <f t="shared" si="1"/>
        <v>62.002280130293165</v>
      </c>
      <c r="I37" s="265">
        <f t="shared" si="2"/>
        <v>58.366967288777602</v>
      </c>
      <c r="J37" s="89">
        <v>2030</v>
      </c>
      <c r="K37" s="266">
        <f t="shared" si="3"/>
        <v>0.15123152709359605</v>
      </c>
      <c r="L37" s="267">
        <v>1541.04</v>
      </c>
      <c r="M37" s="89">
        <v>274516</v>
      </c>
      <c r="N37" s="56">
        <v>61</v>
      </c>
      <c r="O37" s="73">
        <v>3571.75</v>
      </c>
      <c r="P37" s="268">
        <f t="shared" si="4"/>
        <v>0.43145236928676417</v>
      </c>
      <c r="Q37" s="269">
        <f t="shared" si="5"/>
        <v>2.3177529460623996</v>
      </c>
      <c r="R37" s="270">
        <f t="shared" si="6"/>
        <v>8.0959510788192079E-2</v>
      </c>
      <c r="S37" s="266">
        <f t="shared" si="34"/>
        <v>0.18764414464110282</v>
      </c>
      <c r="T37" s="271">
        <f t="shared" si="35"/>
        <v>15462.95</v>
      </c>
      <c r="U37" s="272">
        <f t="shared" si="36"/>
        <v>5.3323183391003459</v>
      </c>
      <c r="V37" s="65">
        <f t="shared" ref="V37:W37" si="39">IFERROR((D37-#REF!)/D37,)</f>
        <v>0</v>
      </c>
      <c r="W37" s="65">
        <f t="shared" si="39"/>
        <v>0</v>
      </c>
      <c r="X37" s="65"/>
      <c r="Y37" s="65"/>
      <c r="Z37" s="66"/>
    </row>
    <row r="38" spans="1:26" ht="14" hidden="1" outlineLevel="1" x14ac:dyDescent="0.2">
      <c r="A38" s="263">
        <v>45627</v>
      </c>
      <c r="B38" s="53">
        <v>45657</v>
      </c>
      <c r="C38" s="54" t="s">
        <v>35</v>
      </c>
      <c r="D38" s="75">
        <v>51061.3</v>
      </c>
      <c r="E38" s="56">
        <v>677</v>
      </c>
      <c r="F38" s="56">
        <v>638</v>
      </c>
      <c r="G38" s="264">
        <f t="shared" si="0"/>
        <v>1.061128526645768</v>
      </c>
      <c r="H38" s="265">
        <f t="shared" si="1"/>
        <v>75.422895125553922</v>
      </c>
      <c r="I38" s="265">
        <f t="shared" si="2"/>
        <v>71.078001610197049</v>
      </c>
      <c r="J38" s="89">
        <v>4419</v>
      </c>
      <c r="K38" s="266">
        <f t="shared" si="3"/>
        <v>0.15320208191898618</v>
      </c>
      <c r="L38" s="267">
        <v>6286.52</v>
      </c>
      <c r="M38" s="89">
        <v>732008</v>
      </c>
      <c r="N38" s="56">
        <v>276</v>
      </c>
      <c r="O38" s="76">
        <v>21754.34</v>
      </c>
      <c r="P38" s="268">
        <f t="shared" si="4"/>
        <v>0.28897773961425632</v>
      </c>
      <c r="Q38" s="269">
        <f t="shared" si="5"/>
        <v>3.4604741574034601</v>
      </c>
      <c r="R38" s="270">
        <f t="shared" si="6"/>
        <v>0.12311711609379315</v>
      </c>
      <c r="S38" s="266">
        <f t="shared" si="34"/>
        <v>0.42604359857661278</v>
      </c>
      <c r="T38" s="271">
        <f t="shared" si="35"/>
        <v>29306.960000000003</v>
      </c>
      <c r="U38" s="272">
        <f t="shared" si="36"/>
        <v>9.8534796238244517</v>
      </c>
      <c r="V38" s="65">
        <f t="shared" ref="V38:W38" si="40">IFERROR((D38-#REF!)/D38,)</f>
        <v>0</v>
      </c>
      <c r="W38" s="65">
        <f t="shared" si="40"/>
        <v>0</v>
      </c>
      <c r="X38" s="65"/>
      <c r="Y38" s="65"/>
      <c r="Z38" s="66"/>
    </row>
    <row r="39" spans="1:26" ht="14" hidden="1" outlineLevel="1" x14ac:dyDescent="0.2">
      <c r="A39" s="263">
        <v>45627</v>
      </c>
      <c r="B39" s="53">
        <v>45657</v>
      </c>
      <c r="C39" s="54" t="s">
        <v>36</v>
      </c>
      <c r="D39" s="273">
        <v>142564</v>
      </c>
      <c r="E39" s="56">
        <v>2441</v>
      </c>
      <c r="F39" s="89">
        <v>2191</v>
      </c>
      <c r="G39" s="264">
        <f t="shared" si="0"/>
        <v>1.1141031492469191</v>
      </c>
      <c r="H39" s="265">
        <f t="shared" si="1"/>
        <v>58.403932814420322</v>
      </c>
      <c r="I39" s="265">
        <f t="shared" si="2"/>
        <v>52.422374762963926</v>
      </c>
      <c r="J39" s="89">
        <v>9341</v>
      </c>
      <c r="K39" s="266">
        <f t="shared" si="3"/>
        <v>0.26132105770260144</v>
      </c>
      <c r="L39" s="267">
        <v>15439.58</v>
      </c>
      <c r="M39" s="89">
        <v>1539219</v>
      </c>
      <c r="N39" s="56">
        <v>710</v>
      </c>
      <c r="O39" s="274">
        <v>45984.86</v>
      </c>
      <c r="P39" s="268">
        <f t="shared" si="4"/>
        <v>0.3357535501902148</v>
      </c>
      <c r="Q39" s="269">
        <f t="shared" si="5"/>
        <v>2.9783750594251917</v>
      </c>
      <c r="R39" s="270">
        <f t="shared" si="6"/>
        <v>0.10829929014337421</v>
      </c>
      <c r="S39" s="266">
        <f t="shared" si="34"/>
        <v>0.32255590471647821</v>
      </c>
      <c r="T39" s="271">
        <f t="shared" si="35"/>
        <v>96579.14</v>
      </c>
      <c r="U39" s="272">
        <f t="shared" si="36"/>
        <v>7.0468188041989954</v>
      </c>
      <c r="V39" s="65">
        <f t="shared" ref="V39:W39" si="41">IFERROR((D39-#REF!)/D39,)</f>
        <v>0</v>
      </c>
      <c r="W39" s="65">
        <f t="shared" si="41"/>
        <v>0</v>
      </c>
      <c r="X39" s="65"/>
      <c r="Y39" s="65"/>
      <c r="Z39" s="66"/>
    </row>
    <row r="40" spans="1:26" ht="14" hidden="1" outlineLevel="1" x14ac:dyDescent="0.2">
      <c r="A40" s="263">
        <v>45627</v>
      </c>
      <c r="B40" s="53">
        <v>45657</v>
      </c>
      <c r="C40" s="275" t="s">
        <v>37</v>
      </c>
      <c r="D40" s="273">
        <v>11112</v>
      </c>
      <c r="E40" s="123">
        <v>300</v>
      </c>
      <c r="F40" s="276">
        <v>248</v>
      </c>
      <c r="G40" s="57">
        <f t="shared" si="0"/>
        <v>1.2096774193548387</v>
      </c>
      <c r="H40" s="58">
        <f t="shared" si="1"/>
        <v>37.04</v>
      </c>
      <c r="I40" s="58">
        <f t="shared" si="2"/>
        <v>30.619733333333333</v>
      </c>
      <c r="J40" s="276">
        <v>867</v>
      </c>
      <c r="K40" s="59">
        <f t="shared" si="3"/>
        <v>0.34602076124567471</v>
      </c>
      <c r="L40" s="267">
        <v>1091.47</v>
      </c>
      <c r="M40" s="276">
        <v>525173</v>
      </c>
      <c r="N40" s="123">
        <v>51</v>
      </c>
      <c r="O40" s="277">
        <v>2058</v>
      </c>
      <c r="P40" s="268">
        <f t="shared" si="4"/>
        <v>0.53035471331389705</v>
      </c>
      <c r="Q40" s="62">
        <f t="shared" si="5"/>
        <v>1.8855305230560619</v>
      </c>
      <c r="R40" s="61">
        <f t="shared" si="6"/>
        <v>9.8224442044636429E-2</v>
      </c>
      <c r="S40" s="59">
        <f t="shared" si="34"/>
        <v>0.18520518358531318</v>
      </c>
      <c r="T40" s="271">
        <f t="shared" si="35"/>
        <v>9054</v>
      </c>
      <c r="U40" s="64">
        <f t="shared" si="36"/>
        <v>4.4010887096774196</v>
      </c>
      <c r="V40" s="84"/>
      <c r="W40" s="84"/>
      <c r="X40" s="84"/>
      <c r="Y40" s="85"/>
      <c r="Z40" s="278"/>
    </row>
    <row r="41" spans="1:26" ht="14" hidden="1" outlineLevel="1" x14ac:dyDescent="0.2">
      <c r="A41" s="263">
        <v>45627</v>
      </c>
      <c r="B41" s="53">
        <v>45657</v>
      </c>
      <c r="C41" s="279" t="s">
        <v>38</v>
      </c>
      <c r="D41" s="87">
        <v>7528.15</v>
      </c>
      <c r="E41" s="123">
        <v>138</v>
      </c>
      <c r="F41" s="276">
        <v>117</v>
      </c>
      <c r="G41" s="264">
        <f t="shared" si="0"/>
        <v>1.1794871794871795</v>
      </c>
      <c r="H41" s="265">
        <f t="shared" si="1"/>
        <v>54.551811594202896</v>
      </c>
      <c r="I41" s="265">
        <f t="shared" si="2"/>
        <v>46.250448960302457</v>
      </c>
      <c r="J41" s="276">
        <v>490</v>
      </c>
      <c r="K41" s="266">
        <f t="shared" si="3"/>
        <v>0.28163265306122448</v>
      </c>
      <c r="L41" s="267">
        <v>554.38</v>
      </c>
      <c r="M41" s="276">
        <v>83336</v>
      </c>
      <c r="N41" s="123">
        <v>14</v>
      </c>
      <c r="O41" s="280">
        <v>989.1</v>
      </c>
      <c r="P41" s="268">
        <f t="shared" si="4"/>
        <v>0.56048933373774135</v>
      </c>
      <c r="Q41" s="269">
        <f t="shared" si="5"/>
        <v>1.78415527255673</v>
      </c>
      <c r="R41" s="270">
        <f t="shared" si="6"/>
        <v>7.3640934359703245E-2</v>
      </c>
      <c r="S41" s="266">
        <f t="shared" si="34"/>
        <v>0.13138686131386862</v>
      </c>
      <c r="T41" s="271">
        <f t="shared" si="35"/>
        <v>6539.0499999999993</v>
      </c>
      <c r="U41" s="272">
        <f t="shared" si="36"/>
        <v>4.7382905982905985</v>
      </c>
      <c r="V41" s="65"/>
      <c r="W41" s="65"/>
      <c r="X41" s="65"/>
      <c r="Y41" s="65"/>
      <c r="Z41" s="67"/>
    </row>
    <row r="42" spans="1:26" ht="14" collapsed="1" x14ac:dyDescent="0.2">
      <c r="A42" s="281" t="str">
        <f>IFERROR(IF(B42&gt;0,MONTH(B42)&amp;"-"&amp;YEAR(B42),B42),)</f>
        <v>12-2024</v>
      </c>
      <c r="B42" s="282">
        <v>45627</v>
      </c>
      <c r="C42" s="134"/>
      <c r="D42" s="135">
        <f t="shared" ref="D42:F42" si="42">SUM(D35:D41)</f>
        <v>293071.55000000005</v>
      </c>
      <c r="E42" s="136">
        <f t="shared" si="42"/>
        <v>4747</v>
      </c>
      <c r="F42" s="136">
        <f t="shared" si="42"/>
        <v>4319</v>
      </c>
      <c r="G42" s="137">
        <f t="shared" si="0"/>
        <v>1.0990970131974995</v>
      </c>
      <c r="H42" s="135">
        <f t="shared" si="1"/>
        <v>61.738266273435862</v>
      </c>
      <c r="I42" s="135">
        <f t="shared" si="2"/>
        <v>56.171807886026848</v>
      </c>
      <c r="J42" s="256">
        <f>SUM(J35:J41)</f>
        <v>25318</v>
      </c>
      <c r="K42" s="257">
        <f t="shared" si="3"/>
        <v>0.18749506280116912</v>
      </c>
      <c r="L42" s="135">
        <f t="shared" ref="L42:O42" si="43">SUM(L35:L41)</f>
        <v>31751.34</v>
      </c>
      <c r="M42" s="256">
        <f t="shared" si="43"/>
        <v>4049443</v>
      </c>
      <c r="N42" s="136">
        <f t="shared" si="43"/>
        <v>1394</v>
      </c>
      <c r="O42" s="135">
        <f t="shared" si="43"/>
        <v>94827.1</v>
      </c>
      <c r="P42" s="258">
        <f t="shared" si="4"/>
        <v>0.33483402951266039</v>
      </c>
      <c r="Q42" s="137">
        <f t="shared" si="5"/>
        <v>2.9865542682608042</v>
      </c>
      <c r="R42" s="259">
        <f t="shared" si="6"/>
        <v>0.10833989174315962</v>
      </c>
      <c r="S42" s="260"/>
      <c r="T42" s="261">
        <f>SUM(T35:T41)</f>
        <v>198244.45</v>
      </c>
      <c r="U42" s="145"/>
      <c r="V42" s="145">
        <f t="shared" ref="V42:W42" si="44">IFERROR((D42-#REF!)/D42,)</f>
        <v>0</v>
      </c>
      <c r="W42" s="145">
        <f t="shared" si="44"/>
        <v>0</v>
      </c>
      <c r="X42" s="145"/>
      <c r="Y42" s="143"/>
      <c r="Z42" s="67"/>
    </row>
    <row r="43" spans="1:26" ht="14" hidden="1" outlineLevel="1" x14ac:dyDescent="0.2">
      <c r="A43" s="263">
        <v>45658</v>
      </c>
      <c r="B43" s="53">
        <v>45688</v>
      </c>
      <c r="C43" s="54" t="s">
        <v>32</v>
      </c>
      <c r="D43" s="55">
        <v>2518.1999999999998</v>
      </c>
      <c r="E43" s="56">
        <v>36</v>
      </c>
      <c r="F43" s="56">
        <v>29</v>
      </c>
      <c r="G43" s="264">
        <f t="shared" si="0"/>
        <v>1.2413793103448276</v>
      </c>
      <c r="H43" s="265">
        <f t="shared" si="1"/>
        <v>69.949999999999989</v>
      </c>
      <c r="I43" s="265">
        <f t="shared" si="2"/>
        <v>56.348611111111097</v>
      </c>
      <c r="J43" s="89">
        <v>189</v>
      </c>
      <c r="K43" s="266">
        <f t="shared" si="3"/>
        <v>0.19047619047619047</v>
      </c>
      <c r="L43" s="267">
        <v>99.76</v>
      </c>
      <c r="M43" s="89">
        <v>12704</v>
      </c>
      <c r="N43" s="56">
        <v>2</v>
      </c>
      <c r="O43" s="60">
        <v>139.9</v>
      </c>
      <c r="P43" s="268">
        <f t="shared" si="4"/>
        <v>0.71308077197998576</v>
      </c>
      <c r="Q43" s="269">
        <f t="shared" si="5"/>
        <v>1.4023656776263032</v>
      </c>
      <c r="R43" s="270">
        <f t="shared" si="6"/>
        <v>3.9615598443332546E-2</v>
      </c>
      <c r="S43" s="266">
        <f t="shared" ref="S43:S49" si="45">O43/D43</f>
        <v>5.5555555555555559E-2</v>
      </c>
      <c r="T43" s="271">
        <f t="shared" ref="T43:T49" si="46">D43-O43</f>
        <v>2378.2999999999997</v>
      </c>
      <c r="U43" s="272">
        <f t="shared" ref="U43:U49" si="47">L43/F43</f>
        <v>3.4400000000000004</v>
      </c>
      <c r="V43" s="65">
        <f t="shared" ref="V43:W43" si="48">IFERROR((D43-#REF!)/D43,)</f>
        <v>0</v>
      </c>
      <c r="W43" s="65">
        <f t="shared" si="48"/>
        <v>0</v>
      </c>
      <c r="X43" s="65"/>
      <c r="Y43" s="65"/>
      <c r="Z43" s="66"/>
    </row>
    <row r="44" spans="1:26" ht="14" hidden="1" outlineLevel="1" x14ac:dyDescent="0.2">
      <c r="A44" s="263">
        <v>45658</v>
      </c>
      <c r="B44" s="53">
        <v>45688</v>
      </c>
      <c r="C44" s="54" t="s">
        <v>33</v>
      </c>
      <c r="D44" s="69">
        <v>58485.05</v>
      </c>
      <c r="E44" s="89">
        <v>869</v>
      </c>
      <c r="F44" s="89">
        <v>825</v>
      </c>
      <c r="G44" s="264">
        <f t="shared" si="0"/>
        <v>1.0533333333333332</v>
      </c>
      <c r="H44" s="265">
        <f t="shared" si="1"/>
        <v>67.301553509781357</v>
      </c>
      <c r="I44" s="265">
        <f t="shared" si="2"/>
        <v>63.893879914349398</v>
      </c>
      <c r="J44" s="89">
        <v>8246</v>
      </c>
      <c r="K44" s="266">
        <f t="shared" si="3"/>
        <v>0.10538442881397041</v>
      </c>
      <c r="L44" s="267">
        <v>8769.67</v>
      </c>
      <c r="M44" s="89">
        <v>1056169</v>
      </c>
      <c r="N44" s="56">
        <v>278</v>
      </c>
      <c r="O44" s="70">
        <v>19642.150000000001</v>
      </c>
      <c r="P44" s="268">
        <f t="shared" si="4"/>
        <v>0.44647200026473677</v>
      </c>
      <c r="Q44" s="269">
        <f t="shared" si="5"/>
        <v>2.2397821126678656</v>
      </c>
      <c r="R44" s="270">
        <f t="shared" si="6"/>
        <v>0.14994720873112016</v>
      </c>
      <c r="S44" s="266">
        <f t="shared" si="45"/>
        <v>0.33584907596043778</v>
      </c>
      <c r="T44" s="271">
        <f t="shared" si="46"/>
        <v>38842.9</v>
      </c>
      <c r="U44" s="272">
        <f t="shared" si="47"/>
        <v>10.62990303030303</v>
      </c>
      <c r="V44" s="65">
        <f t="shared" ref="V44:W44" si="49">IFERROR((D44-#REF!)/D44,)</f>
        <v>0</v>
      </c>
      <c r="W44" s="65">
        <f t="shared" si="49"/>
        <v>0</v>
      </c>
      <c r="X44" s="65"/>
      <c r="Y44" s="65"/>
      <c r="Z44" s="66"/>
    </row>
    <row r="45" spans="1:26" ht="14" hidden="1" outlineLevel="1" x14ac:dyDescent="0.2">
      <c r="A45" s="263">
        <v>45658</v>
      </c>
      <c r="B45" s="53">
        <v>45688</v>
      </c>
      <c r="C45" s="54" t="s">
        <v>34</v>
      </c>
      <c r="D45" s="72">
        <v>11228.33</v>
      </c>
      <c r="E45" s="56">
        <v>235</v>
      </c>
      <c r="F45" s="56">
        <v>206</v>
      </c>
      <c r="G45" s="264">
        <f t="shared" si="0"/>
        <v>1.1407766990291262</v>
      </c>
      <c r="H45" s="265">
        <f t="shared" si="1"/>
        <v>47.780127659574468</v>
      </c>
      <c r="I45" s="265">
        <f t="shared" si="2"/>
        <v>41.883856586690811</v>
      </c>
      <c r="J45" s="89">
        <v>1309</v>
      </c>
      <c r="K45" s="266">
        <f t="shared" si="3"/>
        <v>0.17952635599694422</v>
      </c>
      <c r="L45" s="267">
        <v>774.42</v>
      </c>
      <c r="M45" s="89">
        <v>89317</v>
      </c>
      <c r="N45" s="56">
        <v>54</v>
      </c>
      <c r="O45" s="73">
        <v>2661.93</v>
      </c>
      <c r="P45" s="268">
        <f t="shared" si="4"/>
        <v>0.29092425420653434</v>
      </c>
      <c r="Q45" s="269">
        <f t="shared" si="5"/>
        <v>3.4373208336561554</v>
      </c>
      <c r="R45" s="270">
        <f t="shared" si="6"/>
        <v>6.8970185236807258E-2</v>
      </c>
      <c r="S45" s="266">
        <f t="shared" si="45"/>
        <v>0.23707265461560179</v>
      </c>
      <c r="T45" s="271">
        <f t="shared" si="46"/>
        <v>8566.4</v>
      </c>
      <c r="U45" s="272">
        <f t="shared" si="47"/>
        <v>3.7593203883495145</v>
      </c>
      <c r="V45" s="65">
        <f t="shared" ref="V45:W45" si="50">IFERROR((D45-#REF!)/D45,)</f>
        <v>0</v>
      </c>
      <c r="W45" s="65">
        <f t="shared" si="50"/>
        <v>0</v>
      </c>
      <c r="X45" s="65"/>
      <c r="Y45" s="65"/>
      <c r="Z45" s="66"/>
    </row>
    <row r="46" spans="1:26" ht="14" hidden="1" outlineLevel="1" x14ac:dyDescent="0.2">
      <c r="A46" s="263">
        <v>45658</v>
      </c>
      <c r="B46" s="53">
        <v>45688</v>
      </c>
      <c r="C46" s="54" t="s">
        <v>35</v>
      </c>
      <c r="D46" s="75">
        <v>51828.82</v>
      </c>
      <c r="E46" s="56">
        <v>723</v>
      </c>
      <c r="F46" s="56">
        <v>676</v>
      </c>
      <c r="G46" s="264">
        <f t="shared" si="0"/>
        <v>1.069526627218935</v>
      </c>
      <c r="H46" s="265">
        <f t="shared" si="1"/>
        <v>71.685781466113411</v>
      </c>
      <c r="I46" s="265">
        <f t="shared" si="2"/>
        <v>67.025709918523745</v>
      </c>
      <c r="J46" s="89">
        <v>4822</v>
      </c>
      <c r="K46" s="266">
        <f t="shared" si="3"/>
        <v>0.14993778515138947</v>
      </c>
      <c r="L46" s="267">
        <v>6847.82</v>
      </c>
      <c r="M46" s="89">
        <v>1103415</v>
      </c>
      <c r="N46" s="56">
        <v>231</v>
      </c>
      <c r="O46" s="76">
        <v>17651.689999999999</v>
      </c>
      <c r="P46" s="268">
        <f t="shared" si="4"/>
        <v>0.38794132459838127</v>
      </c>
      <c r="Q46" s="269">
        <f t="shared" si="5"/>
        <v>2.5777094024083578</v>
      </c>
      <c r="R46" s="270">
        <f t="shared" si="6"/>
        <v>0.13212378749892434</v>
      </c>
      <c r="S46" s="266">
        <f t="shared" si="45"/>
        <v>0.3405767293177811</v>
      </c>
      <c r="T46" s="271">
        <f t="shared" si="46"/>
        <v>34177.130000000005</v>
      </c>
      <c r="U46" s="272">
        <f t="shared" si="47"/>
        <v>10.12991124260355</v>
      </c>
      <c r="V46" s="65">
        <f t="shared" ref="V46:W46" si="51">IFERROR((D46-#REF!)/D46,)</f>
        <v>0</v>
      </c>
      <c r="W46" s="65">
        <f t="shared" si="51"/>
        <v>0</v>
      </c>
      <c r="X46" s="65"/>
      <c r="Y46" s="65"/>
      <c r="Z46" s="66"/>
    </row>
    <row r="47" spans="1:26" ht="14" hidden="1" outlineLevel="1" x14ac:dyDescent="0.2">
      <c r="A47" s="263">
        <v>45658</v>
      </c>
      <c r="B47" s="53">
        <v>45688</v>
      </c>
      <c r="C47" s="54" t="s">
        <v>36</v>
      </c>
      <c r="D47" s="273">
        <v>159637</v>
      </c>
      <c r="E47" s="56">
        <v>2745</v>
      </c>
      <c r="F47" s="89">
        <v>2457</v>
      </c>
      <c r="G47" s="264">
        <f t="shared" si="0"/>
        <v>1.1172161172161172</v>
      </c>
      <c r="H47" s="265">
        <f t="shared" si="1"/>
        <v>58.155555555555559</v>
      </c>
      <c r="I47" s="265">
        <f t="shared" si="2"/>
        <v>52.053989071038252</v>
      </c>
      <c r="J47" s="89">
        <v>12123</v>
      </c>
      <c r="K47" s="266">
        <f t="shared" si="3"/>
        <v>0.22642910170749814</v>
      </c>
      <c r="L47" s="267">
        <v>21214.51</v>
      </c>
      <c r="M47" s="89">
        <v>2690064</v>
      </c>
      <c r="N47" s="56">
        <v>930</v>
      </c>
      <c r="O47" s="274">
        <v>60148.75</v>
      </c>
      <c r="P47" s="268">
        <f t="shared" si="4"/>
        <v>0.35270076269249151</v>
      </c>
      <c r="Q47" s="269">
        <f t="shared" si="5"/>
        <v>2.8352646372694918</v>
      </c>
      <c r="R47" s="270">
        <f t="shared" si="6"/>
        <v>0.13289218664845867</v>
      </c>
      <c r="S47" s="266">
        <f t="shared" si="45"/>
        <v>0.37678451737379182</v>
      </c>
      <c r="T47" s="271">
        <f t="shared" si="46"/>
        <v>99488.25</v>
      </c>
      <c r="U47" s="272">
        <f t="shared" si="47"/>
        <v>8.6343142043142045</v>
      </c>
      <c r="V47" s="65">
        <f t="shared" ref="V47:W47" si="52">IFERROR((D47-#REF!)/D47,)</f>
        <v>0</v>
      </c>
      <c r="W47" s="65">
        <f t="shared" si="52"/>
        <v>0</v>
      </c>
      <c r="X47" s="65"/>
      <c r="Y47" s="65"/>
      <c r="Z47" s="66"/>
    </row>
    <row r="48" spans="1:26" ht="14" hidden="1" outlineLevel="1" x14ac:dyDescent="0.2">
      <c r="A48" s="263">
        <v>45658</v>
      </c>
      <c r="B48" s="53">
        <v>45688</v>
      </c>
      <c r="C48" s="275" t="s">
        <v>37</v>
      </c>
      <c r="D48" s="273">
        <v>12219</v>
      </c>
      <c r="E48" s="123">
        <v>329</v>
      </c>
      <c r="F48" s="276">
        <v>277</v>
      </c>
      <c r="G48" s="57">
        <f t="shared" si="0"/>
        <v>1.1877256317689531</v>
      </c>
      <c r="H48" s="58">
        <f t="shared" si="1"/>
        <v>37.139817629179333</v>
      </c>
      <c r="I48" s="58">
        <f t="shared" si="2"/>
        <v>31.269694478062842</v>
      </c>
      <c r="J48" s="276">
        <v>1068</v>
      </c>
      <c r="K48" s="59">
        <f t="shared" si="3"/>
        <v>0.30805243445692881</v>
      </c>
      <c r="L48" s="267">
        <v>1723.41</v>
      </c>
      <c r="M48" s="276">
        <v>738989</v>
      </c>
      <c r="N48" s="123">
        <v>62</v>
      </c>
      <c r="O48" s="277">
        <v>2448</v>
      </c>
      <c r="P48" s="268">
        <f t="shared" si="4"/>
        <v>0.70400735294117656</v>
      </c>
      <c r="Q48" s="62">
        <f t="shared" si="5"/>
        <v>1.4204397096454122</v>
      </c>
      <c r="R48" s="61">
        <f t="shared" si="6"/>
        <v>0.14104345691136755</v>
      </c>
      <c r="S48" s="59">
        <f t="shared" si="45"/>
        <v>0.20034372698256814</v>
      </c>
      <c r="T48" s="271">
        <f t="shared" si="46"/>
        <v>9771</v>
      </c>
      <c r="U48" s="64">
        <f t="shared" si="47"/>
        <v>6.2216967509025274</v>
      </c>
      <c r="V48" s="84"/>
      <c r="W48" s="84"/>
      <c r="X48" s="84"/>
      <c r="Y48" s="85"/>
      <c r="Z48" s="278"/>
    </row>
    <row r="49" spans="1:26" ht="14" hidden="1" outlineLevel="1" x14ac:dyDescent="0.2">
      <c r="A49" s="263">
        <v>45658</v>
      </c>
      <c r="B49" s="53">
        <v>45688</v>
      </c>
      <c r="C49" s="279" t="s">
        <v>38</v>
      </c>
      <c r="D49" s="87">
        <v>6868.75</v>
      </c>
      <c r="E49" s="123">
        <v>126</v>
      </c>
      <c r="F49" s="276">
        <v>107</v>
      </c>
      <c r="G49" s="264">
        <f t="shared" si="0"/>
        <v>1.1775700934579438</v>
      </c>
      <c r="H49" s="265">
        <f t="shared" si="1"/>
        <v>54.513888888888886</v>
      </c>
      <c r="I49" s="265">
        <f t="shared" si="2"/>
        <v>46.293540564373899</v>
      </c>
      <c r="J49" s="276">
        <v>497</v>
      </c>
      <c r="K49" s="266">
        <f t="shared" si="3"/>
        <v>0.25352112676056338</v>
      </c>
      <c r="L49" s="267">
        <v>671.28</v>
      </c>
      <c r="M49" s="276">
        <v>258244</v>
      </c>
      <c r="N49" s="123">
        <v>5</v>
      </c>
      <c r="O49" s="280">
        <v>274.75</v>
      </c>
      <c r="P49" s="268">
        <f t="shared" si="4"/>
        <v>2.4432393084622381</v>
      </c>
      <c r="Q49" s="269">
        <f t="shared" si="5"/>
        <v>0.4092926945536885</v>
      </c>
      <c r="R49" s="270">
        <f t="shared" si="6"/>
        <v>9.7729572338489529E-2</v>
      </c>
      <c r="S49" s="266">
        <f t="shared" si="45"/>
        <v>0.04</v>
      </c>
      <c r="T49" s="271">
        <f t="shared" si="46"/>
        <v>6594</v>
      </c>
      <c r="U49" s="272">
        <f t="shared" si="47"/>
        <v>6.2736448598130838</v>
      </c>
      <c r="V49" s="65"/>
      <c r="W49" s="65"/>
      <c r="X49" s="65"/>
      <c r="Y49" s="65"/>
      <c r="Z49" s="67"/>
    </row>
    <row r="50" spans="1:26" ht="14" collapsed="1" x14ac:dyDescent="0.2">
      <c r="A50" s="281" t="str">
        <f>IFERROR(IF(B50&gt;0,MONTH(B50)&amp;"-"&amp;YEAR(B50),B50),)</f>
        <v>1-2025</v>
      </c>
      <c r="B50" s="282">
        <v>45658</v>
      </c>
      <c r="C50" s="134"/>
      <c r="D50" s="135">
        <f t="shared" ref="D50:F50" si="53">SUM(D43:D49)</f>
        <v>302785.15000000002</v>
      </c>
      <c r="E50" s="136">
        <f t="shared" si="53"/>
        <v>5063</v>
      </c>
      <c r="F50" s="136">
        <f t="shared" si="53"/>
        <v>4577</v>
      </c>
      <c r="G50" s="137">
        <f t="shared" si="0"/>
        <v>1.1061830893598428</v>
      </c>
      <c r="H50" s="135">
        <f t="shared" si="1"/>
        <v>59.803505826585031</v>
      </c>
      <c r="I50" s="135">
        <f t="shared" si="2"/>
        <v>54.062936237068868</v>
      </c>
      <c r="J50" s="256">
        <f>SUM(J43:J49)</f>
        <v>28254</v>
      </c>
      <c r="K50" s="257">
        <f t="shared" si="3"/>
        <v>0.17919586607206059</v>
      </c>
      <c r="L50" s="135">
        <f t="shared" ref="L50:O50" si="54">SUM(L43:L49)</f>
        <v>40100.869999999995</v>
      </c>
      <c r="M50" s="256">
        <f t="shared" si="54"/>
        <v>5948902</v>
      </c>
      <c r="N50" s="136">
        <f t="shared" si="54"/>
        <v>1562</v>
      </c>
      <c r="O50" s="135">
        <f t="shared" si="54"/>
        <v>102967.17</v>
      </c>
      <c r="P50" s="258">
        <f t="shared" si="4"/>
        <v>0.38945296835874965</v>
      </c>
      <c r="Q50" s="137">
        <f t="shared" si="5"/>
        <v>2.5677041420797106</v>
      </c>
      <c r="R50" s="259">
        <f t="shared" si="6"/>
        <v>0.13244001563484864</v>
      </c>
      <c r="S50" s="260"/>
      <c r="T50" s="261">
        <f>SUM(T43:T49)</f>
        <v>199817.98</v>
      </c>
      <c r="U50" s="145"/>
      <c r="V50" s="145">
        <f t="shared" ref="V50:W50" si="55">IFERROR((D50-#REF!)/D50,)</f>
        <v>0</v>
      </c>
      <c r="W50" s="145">
        <f t="shared" si="55"/>
        <v>0</v>
      </c>
      <c r="X50" s="145"/>
      <c r="Y50" s="143"/>
      <c r="Z50" s="67"/>
    </row>
    <row r="51" spans="1:26" ht="14" hidden="1" outlineLevel="1" x14ac:dyDescent="0.2">
      <c r="A51" s="263">
        <v>45689</v>
      </c>
      <c r="B51" s="53">
        <v>45716</v>
      </c>
      <c r="C51" s="54" t="s">
        <v>32</v>
      </c>
      <c r="D51" s="55">
        <v>2937.9</v>
      </c>
      <c r="E51" s="56">
        <v>42</v>
      </c>
      <c r="F51" s="56">
        <v>32</v>
      </c>
      <c r="G51" s="264">
        <f t="shared" si="0"/>
        <v>1.3125</v>
      </c>
      <c r="H51" s="265">
        <f t="shared" si="1"/>
        <v>69.95</v>
      </c>
      <c r="I51" s="265">
        <f t="shared" si="2"/>
        <v>53.295238095238098</v>
      </c>
      <c r="J51" s="89">
        <v>196</v>
      </c>
      <c r="K51" s="266">
        <f t="shared" si="3"/>
        <v>0.21428571428571427</v>
      </c>
      <c r="L51" s="267">
        <v>143.76</v>
      </c>
      <c r="M51" s="89">
        <v>20145</v>
      </c>
      <c r="N51" s="56">
        <v>2</v>
      </c>
      <c r="O51" s="60">
        <v>209.85</v>
      </c>
      <c r="P51" s="268">
        <f t="shared" si="4"/>
        <v>0.68506075768406005</v>
      </c>
      <c r="Q51" s="269">
        <f t="shared" si="5"/>
        <v>1.4597245409015025</v>
      </c>
      <c r="R51" s="270">
        <f t="shared" si="6"/>
        <v>4.8932911263147139E-2</v>
      </c>
      <c r="S51" s="266">
        <f t="shared" ref="S51:S57" si="56">O51/D51</f>
        <v>7.1428571428571425E-2</v>
      </c>
      <c r="T51" s="271">
        <f t="shared" ref="T51:T57" si="57">D51-O51</f>
        <v>2728.05</v>
      </c>
      <c r="U51" s="272">
        <f t="shared" ref="U51:U57" si="58">L51/F51</f>
        <v>4.4924999999999997</v>
      </c>
      <c r="V51" s="65">
        <f t="shared" ref="V51:W51" si="59">IFERROR((D51-#REF!)/D51,)</f>
        <v>0</v>
      </c>
      <c r="W51" s="65">
        <f t="shared" si="59"/>
        <v>0</v>
      </c>
      <c r="X51" s="65"/>
      <c r="Y51" s="65"/>
      <c r="Z51" s="66"/>
    </row>
    <row r="52" spans="1:26" ht="14" hidden="1" outlineLevel="1" x14ac:dyDescent="0.2">
      <c r="A52" s="263">
        <v>45689</v>
      </c>
      <c r="B52" s="53">
        <v>45716</v>
      </c>
      <c r="C52" s="54" t="s">
        <v>33</v>
      </c>
      <c r="D52" s="69">
        <v>52938.65</v>
      </c>
      <c r="E52" s="89">
        <v>770</v>
      </c>
      <c r="F52" s="89">
        <v>729</v>
      </c>
      <c r="G52" s="264">
        <f t="shared" si="0"/>
        <v>1.056241426611797</v>
      </c>
      <c r="H52" s="265">
        <f t="shared" si="1"/>
        <v>68.751493506493503</v>
      </c>
      <c r="I52" s="265">
        <f t="shared" si="2"/>
        <v>65.090699696407484</v>
      </c>
      <c r="J52" s="89">
        <v>7759</v>
      </c>
      <c r="K52" s="266">
        <f t="shared" si="3"/>
        <v>9.9239592731022036E-2</v>
      </c>
      <c r="L52" s="267">
        <v>7658.71</v>
      </c>
      <c r="M52" s="89">
        <v>885065</v>
      </c>
      <c r="N52" s="56">
        <v>232</v>
      </c>
      <c r="O52" s="70">
        <v>16912.05</v>
      </c>
      <c r="P52" s="268">
        <f t="shared" si="4"/>
        <v>0.45285521270336832</v>
      </c>
      <c r="Q52" s="269">
        <f t="shared" si="5"/>
        <v>2.2082113045147289</v>
      </c>
      <c r="R52" s="270">
        <f t="shared" si="6"/>
        <v>0.14467142626417559</v>
      </c>
      <c r="S52" s="266">
        <f t="shared" si="56"/>
        <v>0.31946507891682163</v>
      </c>
      <c r="T52" s="271">
        <f t="shared" si="57"/>
        <v>36026.600000000006</v>
      </c>
      <c r="U52" s="272">
        <f t="shared" si="58"/>
        <v>10.505775034293553</v>
      </c>
      <c r="V52" s="65">
        <f t="shared" ref="V52:W52" si="60">IFERROR((D52-#REF!)/D52,)</f>
        <v>0</v>
      </c>
      <c r="W52" s="65">
        <f t="shared" si="60"/>
        <v>0</v>
      </c>
      <c r="X52" s="65"/>
      <c r="Y52" s="65"/>
      <c r="Z52" s="66"/>
    </row>
    <row r="53" spans="1:26" ht="14" hidden="1" outlineLevel="1" x14ac:dyDescent="0.2">
      <c r="A53" s="263">
        <v>45689</v>
      </c>
      <c r="B53" s="53">
        <v>45716</v>
      </c>
      <c r="C53" s="54" t="s">
        <v>34</v>
      </c>
      <c r="D53" s="72">
        <v>1737.3</v>
      </c>
      <c r="E53" s="56">
        <v>54</v>
      </c>
      <c r="F53" s="56">
        <v>44</v>
      </c>
      <c r="G53" s="264">
        <f t="shared" si="0"/>
        <v>1.2272727272727273</v>
      </c>
      <c r="H53" s="265">
        <f t="shared" si="1"/>
        <v>32.172222222222224</v>
      </c>
      <c r="I53" s="265">
        <f t="shared" si="2"/>
        <v>26.214403292181071</v>
      </c>
      <c r="J53" s="89">
        <v>590</v>
      </c>
      <c r="K53" s="266">
        <f t="shared" si="3"/>
        <v>9.152542372881356E-2</v>
      </c>
      <c r="L53" s="267">
        <v>131.56</v>
      </c>
      <c r="M53" s="89">
        <v>1427</v>
      </c>
      <c r="N53" s="56">
        <v>9</v>
      </c>
      <c r="O53" s="73">
        <v>289.55</v>
      </c>
      <c r="P53" s="268">
        <f t="shared" si="4"/>
        <v>0.45436021412536692</v>
      </c>
      <c r="Q53" s="269">
        <f t="shared" si="5"/>
        <v>2.2008969291577989</v>
      </c>
      <c r="R53" s="270">
        <f t="shared" si="6"/>
        <v>7.5726702354227834E-2</v>
      </c>
      <c r="S53" s="266">
        <f t="shared" si="56"/>
        <v>0.16666666666666669</v>
      </c>
      <c r="T53" s="271">
        <f t="shared" si="57"/>
        <v>1447.75</v>
      </c>
      <c r="U53" s="272">
        <f t="shared" si="58"/>
        <v>2.99</v>
      </c>
      <c r="V53" s="65">
        <f t="shared" ref="V53:W53" si="61">IFERROR((D53-#REF!)/D53,)</f>
        <v>0</v>
      </c>
      <c r="W53" s="65">
        <f t="shared" si="61"/>
        <v>0</v>
      </c>
      <c r="X53" s="65"/>
      <c r="Y53" s="65"/>
      <c r="Z53" s="66"/>
    </row>
    <row r="54" spans="1:26" ht="14" hidden="1" outlineLevel="1" x14ac:dyDescent="0.2">
      <c r="A54" s="263">
        <v>45689</v>
      </c>
      <c r="B54" s="53">
        <v>45716</v>
      </c>
      <c r="C54" s="54" t="s">
        <v>35</v>
      </c>
      <c r="D54" s="75">
        <v>40727.96</v>
      </c>
      <c r="E54" s="56">
        <v>578</v>
      </c>
      <c r="F54" s="56">
        <v>539</v>
      </c>
      <c r="G54" s="264">
        <f t="shared" si="0"/>
        <v>1.0723562152133581</v>
      </c>
      <c r="H54" s="265">
        <f t="shared" si="1"/>
        <v>70.463598615916951</v>
      </c>
      <c r="I54" s="265">
        <f t="shared" si="2"/>
        <v>65.709134349445037</v>
      </c>
      <c r="J54" s="89">
        <v>3658</v>
      </c>
      <c r="K54" s="266">
        <f t="shared" si="3"/>
        <v>0.15800984144341171</v>
      </c>
      <c r="L54" s="267">
        <v>6161.18</v>
      </c>
      <c r="M54" s="89">
        <v>1182676</v>
      </c>
      <c r="N54" s="56">
        <v>182</v>
      </c>
      <c r="O54" s="76">
        <v>13209.86</v>
      </c>
      <c r="P54" s="268">
        <f t="shared" si="4"/>
        <v>0.46640766821147234</v>
      </c>
      <c r="Q54" s="269">
        <f t="shared" si="5"/>
        <v>2.1440470818901574</v>
      </c>
      <c r="R54" s="270">
        <f t="shared" si="6"/>
        <v>0.15127642042469105</v>
      </c>
      <c r="S54" s="266">
        <f t="shared" si="56"/>
        <v>0.32434376777034746</v>
      </c>
      <c r="T54" s="271">
        <f t="shared" si="57"/>
        <v>27518.1</v>
      </c>
      <c r="U54" s="272">
        <f t="shared" si="58"/>
        <v>11.430760667903526</v>
      </c>
      <c r="V54" s="65">
        <f t="shared" ref="V54:W54" si="62">IFERROR((D54-#REF!)/D54,)</f>
        <v>0</v>
      </c>
      <c r="W54" s="65">
        <f t="shared" si="62"/>
        <v>0</v>
      </c>
      <c r="X54" s="65"/>
      <c r="Y54" s="65"/>
      <c r="Z54" s="66"/>
    </row>
    <row r="55" spans="1:26" ht="14" hidden="1" outlineLevel="1" x14ac:dyDescent="0.2">
      <c r="A55" s="263">
        <v>45689</v>
      </c>
      <c r="B55" s="53">
        <v>45716</v>
      </c>
      <c r="C55" s="54" t="s">
        <v>36</v>
      </c>
      <c r="D55" s="273">
        <v>130773</v>
      </c>
      <c r="E55" s="56">
        <v>2235</v>
      </c>
      <c r="F55" s="89">
        <v>2042</v>
      </c>
      <c r="G55" s="264">
        <f t="shared" si="0"/>
        <v>1.094515181194907</v>
      </c>
      <c r="H55" s="265">
        <f t="shared" si="1"/>
        <v>58.511409395973153</v>
      </c>
      <c r="I55" s="265">
        <f t="shared" si="2"/>
        <v>53.458746302719092</v>
      </c>
      <c r="J55" s="89">
        <v>9791</v>
      </c>
      <c r="K55" s="266">
        <f t="shared" si="3"/>
        <v>0.22827086099479113</v>
      </c>
      <c r="L55" s="267">
        <v>18819.669999999998</v>
      </c>
      <c r="M55" s="89">
        <v>2442720</v>
      </c>
      <c r="N55" s="56">
        <v>707</v>
      </c>
      <c r="O55" s="274">
        <v>45178.95</v>
      </c>
      <c r="P55" s="268">
        <f t="shared" si="4"/>
        <v>0.41655837508397164</v>
      </c>
      <c r="Q55" s="269">
        <f t="shared" si="5"/>
        <v>2.4006239216734406</v>
      </c>
      <c r="R55" s="270">
        <f t="shared" si="6"/>
        <v>0.14391097550717655</v>
      </c>
      <c r="S55" s="266">
        <f t="shared" si="56"/>
        <v>0.34547613039388864</v>
      </c>
      <c r="T55" s="271">
        <f t="shared" si="57"/>
        <v>85594.05</v>
      </c>
      <c r="U55" s="272">
        <f t="shared" si="58"/>
        <v>9.2162928501469139</v>
      </c>
      <c r="V55" s="65">
        <f t="shared" ref="V55:W55" si="63">IFERROR((D55-#REF!)/D55,)</f>
        <v>0</v>
      </c>
      <c r="W55" s="65">
        <f t="shared" si="63"/>
        <v>0</v>
      </c>
      <c r="X55" s="65"/>
      <c r="Y55" s="65"/>
      <c r="Z55" s="66"/>
    </row>
    <row r="56" spans="1:26" ht="14" hidden="1" outlineLevel="1" x14ac:dyDescent="0.2">
      <c r="A56" s="263">
        <v>45689</v>
      </c>
      <c r="B56" s="53">
        <v>45716</v>
      </c>
      <c r="C56" s="275" t="s">
        <v>37</v>
      </c>
      <c r="D56" s="273">
        <v>13017</v>
      </c>
      <c r="E56" s="123">
        <v>351</v>
      </c>
      <c r="F56" s="276">
        <v>276</v>
      </c>
      <c r="G56" s="57">
        <f t="shared" si="0"/>
        <v>1.2717391304347827</v>
      </c>
      <c r="H56" s="58">
        <f t="shared" si="1"/>
        <v>37.085470085470085</v>
      </c>
      <c r="I56" s="58">
        <f t="shared" si="2"/>
        <v>29.161224340711517</v>
      </c>
      <c r="J56" s="276">
        <v>1271</v>
      </c>
      <c r="K56" s="59">
        <f t="shared" si="3"/>
        <v>0.2761605035405193</v>
      </c>
      <c r="L56" s="267">
        <v>2848.49</v>
      </c>
      <c r="M56" s="276">
        <v>596684</v>
      </c>
      <c r="N56" s="123">
        <v>56</v>
      </c>
      <c r="O56" s="277">
        <v>2610</v>
      </c>
      <c r="P56" s="268">
        <f t="shared" si="4"/>
        <v>1.091375478927203</v>
      </c>
      <c r="Q56" s="62">
        <f t="shared" si="5"/>
        <v>0.91627493865170673</v>
      </c>
      <c r="R56" s="61">
        <f t="shared" si="6"/>
        <v>0.2188284550971806</v>
      </c>
      <c r="S56" s="59">
        <f t="shared" si="56"/>
        <v>0.20050702926941691</v>
      </c>
      <c r="T56" s="271">
        <f t="shared" si="57"/>
        <v>10407</v>
      </c>
      <c r="U56" s="64">
        <f t="shared" si="58"/>
        <v>10.320615942028985</v>
      </c>
      <c r="V56" s="84"/>
      <c r="W56" s="84"/>
      <c r="X56" s="84"/>
      <c r="Y56" s="85"/>
      <c r="Z56" s="278"/>
    </row>
    <row r="57" spans="1:26" ht="14" hidden="1" outlineLevel="1" x14ac:dyDescent="0.2">
      <c r="A57" s="263">
        <v>45689</v>
      </c>
      <c r="B57" s="53">
        <v>45716</v>
      </c>
      <c r="C57" s="279" t="s">
        <v>38</v>
      </c>
      <c r="D57" s="87">
        <v>8077.65</v>
      </c>
      <c r="E57" s="123">
        <v>147</v>
      </c>
      <c r="F57" s="276">
        <v>132</v>
      </c>
      <c r="G57" s="264">
        <f t="shared" si="0"/>
        <v>1.1136363636363635</v>
      </c>
      <c r="H57" s="265">
        <f t="shared" si="1"/>
        <v>54.949999999999996</v>
      </c>
      <c r="I57" s="265">
        <f t="shared" si="2"/>
        <v>49.342857142857142</v>
      </c>
      <c r="J57" s="276">
        <v>1021</v>
      </c>
      <c r="K57" s="266">
        <f t="shared" si="3"/>
        <v>0.14397649363369247</v>
      </c>
      <c r="L57" s="267">
        <v>1673.67</v>
      </c>
      <c r="M57" s="276">
        <v>192604</v>
      </c>
      <c r="N57" s="123">
        <v>18</v>
      </c>
      <c r="O57" s="280">
        <v>1099</v>
      </c>
      <c r="P57" s="268">
        <f t="shared" si="4"/>
        <v>1.5229026387625115</v>
      </c>
      <c r="Q57" s="269">
        <f t="shared" si="5"/>
        <v>0.65664079537782238</v>
      </c>
      <c r="R57" s="270">
        <f t="shared" si="6"/>
        <v>0.20719763792687232</v>
      </c>
      <c r="S57" s="266">
        <f t="shared" si="56"/>
        <v>0.1360544217687075</v>
      </c>
      <c r="T57" s="271">
        <f t="shared" si="57"/>
        <v>6978.65</v>
      </c>
      <c r="U57" s="272">
        <f t="shared" si="58"/>
        <v>12.679318181818182</v>
      </c>
      <c r="V57" s="65"/>
      <c r="W57" s="65"/>
      <c r="X57" s="65"/>
      <c r="Y57" s="65"/>
      <c r="Z57" s="67"/>
    </row>
    <row r="58" spans="1:26" ht="14" collapsed="1" x14ac:dyDescent="0.2">
      <c r="A58" s="281" t="str">
        <f>IFERROR(IF(B58&gt;0,MONTH(B58)&amp;"-"&amp;YEAR(B58),B58),)</f>
        <v>2-2025</v>
      </c>
      <c r="B58" s="282">
        <v>45689</v>
      </c>
      <c r="C58" s="134"/>
      <c r="D58" s="135">
        <f t="shared" ref="D58:F58" si="64">SUM(D51:D57)</f>
        <v>250209.46</v>
      </c>
      <c r="E58" s="136">
        <f t="shared" si="64"/>
        <v>4177</v>
      </c>
      <c r="F58" s="136">
        <f t="shared" si="64"/>
        <v>3794</v>
      </c>
      <c r="G58" s="137">
        <f t="shared" si="0"/>
        <v>1.1009488666315235</v>
      </c>
      <c r="H58" s="135">
        <f t="shared" si="1"/>
        <v>59.901714148910699</v>
      </c>
      <c r="I58" s="135">
        <f t="shared" si="2"/>
        <v>54.409170093599997</v>
      </c>
      <c r="J58" s="256">
        <f>SUM(J51:J57)</f>
        <v>24286</v>
      </c>
      <c r="K58" s="257">
        <f t="shared" si="3"/>
        <v>0.17199209421065634</v>
      </c>
      <c r="L58" s="135">
        <f t="shared" ref="L58:O58" si="65">SUM(L51:L57)</f>
        <v>37437.039999999994</v>
      </c>
      <c r="M58" s="256">
        <f t="shared" si="65"/>
        <v>5321321</v>
      </c>
      <c r="N58" s="136">
        <f t="shared" si="65"/>
        <v>1206</v>
      </c>
      <c r="O58" s="135">
        <f t="shared" si="65"/>
        <v>79509.259999999995</v>
      </c>
      <c r="P58" s="258">
        <f t="shared" si="4"/>
        <v>0.47085131970791827</v>
      </c>
      <c r="Q58" s="137">
        <f t="shared" si="5"/>
        <v>2.1238126732241653</v>
      </c>
      <c r="R58" s="259">
        <f t="shared" si="6"/>
        <v>0.14962280003322015</v>
      </c>
      <c r="S58" s="260"/>
      <c r="T58" s="261">
        <f>SUM(T51:T57)</f>
        <v>170700.19999999998</v>
      </c>
      <c r="U58" s="145"/>
      <c r="V58" s="145">
        <f t="shared" ref="V58:W58" si="66">IFERROR((D58-#REF!)/D58,)</f>
        <v>0</v>
      </c>
      <c r="W58" s="145">
        <f t="shared" si="66"/>
        <v>0</v>
      </c>
      <c r="X58" s="145"/>
      <c r="Y58" s="143"/>
      <c r="Z58" s="67"/>
    </row>
    <row r="59" spans="1:26" ht="14" hidden="1" outlineLevel="1" x14ac:dyDescent="0.2">
      <c r="A59" s="263">
        <v>45717</v>
      </c>
      <c r="B59" s="53">
        <v>45747</v>
      </c>
      <c r="C59" s="54" t="s">
        <v>32</v>
      </c>
      <c r="D59" s="55">
        <v>3007.85</v>
      </c>
      <c r="E59" s="56">
        <v>43</v>
      </c>
      <c r="F59" s="56">
        <v>33</v>
      </c>
      <c r="G59" s="264">
        <f t="shared" si="0"/>
        <v>1.303030303030303</v>
      </c>
      <c r="H59" s="265">
        <f t="shared" si="1"/>
        <v>69.95</v>
      </c>
      <c r="I59" s="265">
        <f t="shared" si="2"/>
        <v>53.682558139534891</v>
      </c>
      <c r="J59" s="89">
        <v>204</v>
      </c>
      <c r="K59" s="266">
        <f t="shared" si="3"/>
        <v>0.2107843137254902</v>
      </c>
      <c r="L59" s="267">
        <v>168.07</v>
      </c>
      <c r="M59" s="89">
        <v>24340</v>
      </c>
      <c r="N59" s="56">
        <v>2</v>
      </c>
      <c r="O59" s="60">
        <v>129.9</v>
      </c>
      <c r="P59" s="268">
        <f t="shared" si="4"/>
        <v>1.2938414164742109</v>
      </c>
      <c r="Q59" s="269">
        <f t="shared" si="5"/>
        <v>0.77289224727791994</v>
      </c>
      <c r="R59" s="270">
        <f t="shared" si="6"/>
        <v>5.5877121531991286E-2</v>
      </c>
      <c r="S59" s="266">
        <f t="shared" ref="S59:S65" si="67">O59/D59</f>
        <v>4.3186994032282197E-2</v>
      </c>
      <c r="T59" s="271">
        <f t="shared" ref="T59:T65" si="68">D59-O59</f>
        <v>2877.95</v>
      </c>
      <c r="U59" s="272">
        <f t="shared" ref="U59:U65" si="69">L59/F59</f>
        <v>5.0930303030303028</v>
      </c>
      <c r="V59" s="65">
        <f t="shared" ref="V59:W59" si="70">IFERROR((D59-#REF!)/D59,)</f>
        <v>0</v>
      </c>
      <c r="W59" s="65">
        <f t="shared" si="70"/>
        <v>0</v>
      </c>
      <c r="X59" s="65"/>
      <c r="Y59" s="65"/>
      <c r="Z59" s="66"/>
    </row>
    <row r="60" spans="1:26" ht="14" hidden="1" outlineLevel="1" x14ac:dyDescent="0.2">
      <c r="A60" s="263">
        <v>45717</v>
      </c>
      <c r="B60" s="53">
        <v>45747</v>
      </c>
      <c r="C60" s="54" t="s">
        <v>33</v>
      </c>
      <c r="D60" s="69">
        <v>60593</v>
      </c>
      <c r="E60" s="89">
        <v>874</v>
      </c>
      <c r="F60" s="89">
        <v>826</v>
      </c>
      <c r="G60" s="264">
        <f t="shared" si="0"/>
        <v>1.0581113801452784</v>
      </c>
      <c r="H60" s="265">
        <f t="shared" si="1"/>
        <v>69.328375286041194</v>
      </c>
      <c r="I60" s="265">
        <f t="shared" si="2"/>
        <v>65.520867261178523</v>
      </c>
      <c r="J60" s="89">
        <v>7369</v>
      </c>
      <c r="K60" s="266">
        <f t="shared" si="3"/>
        <v>0.1186049667526123</v>
      </c>
      <c r="L60" s="267">
        <v>7136.93</v>
      </c>
      <c r="M60" s="89">
        <v>969714</v>
      </c>
      <c r="N60" s="56">
        <v>286</v>
      </c>
      <c r="O60" s="70">
        <v>20449.099999999999</v>
      </c>
      <c r="P60" s="268">
        <f t="shared" si="4"/>
        <v>0.34900949186027752</v>
      </c>
      <c r="Q60" s="269">
        <f t="shared" si="5"/>
        <v>2.865251585765868</v>
      </c>
      <c r="R60" s="270">
        <f t="shared" si="6"/>
        <v>0.1177847276087997</v>
      </c>
      <c r="S60" s="266">
        <f t="shared" si="67"/>
        <v>0.33748287756011419</v>
      </c>
      <c r="T60" s="271">
        <f t="shared" si="68"/>
        <v>40143.9</v>
      </c>
      <c r="U60" s="272">
        <f t="shared" si="69"/>
        <v>8.6403510895883784</v>
      </c>
      <c r="V60" s="65">
        <f t="shared" ref="V60:W60" si="71">IFERROR((D60-#REF!)/D60,)</f>
        <v>0</v>
      </c>
      <c r="W60" s="65">
        <f t="shared" si="71"/>
        <v>0</v>
      </c>
      <c r="X60" s="65"/>
      <c r="Y60" s="65"/>
      <c r="Z60" s="66"/>
    </row>
    <row r="61" spans="1:26" ht="14" hidden="1" outlineLevel="1" x14ac:dyDescent="0.2">
      <c r="A61" s="263">
        <v>45717</v>
      </c>
      <c r="B61" s="53">
        <v>45747</v>
      </c>
      <c r="C61" s="54" t="s">
        <v>34</v>
      </c>
      <c r="D61" s="72">
        <v>124.75</v>
      </c>
      <c r="E61" s="56">
        <v>5</v>
      </c>
      <c r="F61" s="56">
        <v>5</v>
      </c>
      <c r="G61" s="264">
        <f t="shared" si="0"/>
        <v>1</v>
      </c>
      <c r="H61" s="265">
        <f t="shared" si="1"/>
        <v>24.95</v>
      </c>
      <c r="I61" s="265">
        <f t="shared" si="2"/>
        <v>24.95</v>
      </c>
      <c r="J61" s="89">
        <v>500</v>
      </c>
      <c r="K61" s="266">
        <f t="shared" si="3"/>
        <v>0.01</v>
      </c>
      <c r="L61" s="267">
        <v>127.69</v>
      </c>
      <c r="M61" s="89">
        <v>1956</v>
      </c>
      <c r="N61" s="56">
        <v>2</v>
      </c>
      <c r="O61" s="73">
        <v>44.9</v>
      </c>
      <c r="P61" s="268">
        <f t="shared" si="4"/>
        <v>2.8438752783964367</v>
      </c>
      <c r="Q61" s="269">
        <f t="shared" si="5"/>
        <v>0.35163286083483436</v>
      </c>
      <c r="R61" s="270">
        <f t="shared" si="6"/>
        <v>1.0235671342685371</v>
      </c>
      <c r="S61" s="266">
        <f t="shared" si="67"/>
        <v>0.3599198396793587</v>
      </c>
      <c r="T61" s="271">
        <f t="shared" si="68"/>
        <v>79.849999999999994</v>
      </c>
      <c r="U61" s="272">
        <f t="shared" si="69"/>
        <v>25.538</v>
      </c>
      <c r="V61" s="65">
        <f t="shared" ref="V61:W61" si="72">IFERROR((D61-#REF!)/D61,)</f>
        <v>0</v>
      </c>
      <c r="W61" s="65">
        <f t="shared" si="72"/>
        <v>0</v>
      </c>
      <c r="X61" s="65"/>
      <c r="Y61" s="65"/>
      <c r="Z61" s="66"/>
    </row>
    <row r="62" spans="1:26" ht="14" hidden="1" outlineLevel="1" x14ac:dyDescent="0.2">
      <c r="A62" s="263">
        <v>45717</v>
      </c>
      <c r="B62" s="53">
        <v>45747</v>
      </c>
      <c r="C62" s="54" t="s">
        <v>35</v>
      </c>
      <c r="D62" s="75">
        <v>45500.61</v>
      </c>
      <c r="E62" s="56">
        <v>706</v>
      </c>
      <c r="F62" s="56">
        <v>630</v>
      </c>
      <c r="G62" s="264">
        <f t="shared" si="0"/>
        <v>1.1206349206349207</v>
      </c>
      <c r="H62" s="265">
        <f t="shared" si="1"/>
        <v>64.448456090651561</v>
      </c>
      <c r="I62" s="265">
        <f t="shared" si="2"/>
        <v>57.510661950581422</v>
      </c>
      <c r="J62" s="89">
        <v>3623</v>
      </c>
      <c r="K62" s="266">
        <f t="shared" si="3"/>
        <v>0.19486613303891803</v>
      </c>
      <c r="L62" s="267">
        <v>6622.97</v>
      </c>
      <c r="M62" s="89">
        <v>953970</v>
      </c>
      <c r="N62" s="56">
        <v>232</v>
      </c>
      <c r="O62" s="76">
        <v>16871.52</v>
      </c>
      <c r="P62" s="268">
        <f t="shared" si="4"/>
        <v>0.39255324949974868</v>
      </c>
      <c r="Q62" s="269">
        <f t="shared" si="5"/>
        <v>2.5474250978035533</v>
      </c>
      <c r="R62" s="270">
        <f t="shared" si="6"/>
        <v>0.14555782878515255</v>
      </c>
      <c r="S62" s="266">
        <f t="shared" si="67"/>
        <v>0.37079766622909011</v>
      </c>
      <c r="T62" s="271">
        <f t="shared" si="68"/>
        <v>28629.09</v>
      </c>
      <c r="U62" s="272">
        <f t="shared" si="69"/>
        <v>10.512650793650794</v>
      </c>
      <c r="V62" s="65">
        <f t="shared" ref="V62:W62" si="73">IFERROR((D62-#REF!)/D62,)</f>
        <v>0</v>
      </c>
      <c r="W62" s="65">
        <f t="shared" si="73"/>
        <v>0</v>
      </c>
      <c r="X62" s="65"/>
      <c r="Y62" s="65"/>
      <c r="Z62" s="66"/>
    </row>
    <row r="63" spans="1:26" ht="14" hidden="1" outlineLevel="1" x14ac:dyDescent="0.2">
      <c r="A63" s="263">
        <v>45717</v>
      </c>
      <c r="B63" s="53">
        <v>45747</v>
      </c>
      <c r="C63" s="54" t="s">
        <v>36</v>
      </c>
      <c r="D63" s="273">
        <v>140316</v>
      </c>
      <c r="E63" s="56">
        <v>2402</v>
      </c>
      <c r="F63" s="89">
        <v>2175</v>
      </c>
      <c r="G63" s="264">
        <f t="shared" si="0"/>
        <v>1.1043678160919541</v>
      </c>
      <c r="H63" s="265">
        <f t="shared" si="1"/>
        <v>58.416319733555369</v>
      </c>
      <c r="I63" s="265">
        <f t="shared" si="2"/>
        <v>52.895710000201049</v>
      </c>
      <c r="J63" s="89">
        <v>9287</v>
      </c>
      <c r="K63" s="266">
        <f t="shared" si="3"/>
        <v>0.25864111123075267</v>
      </c>
      <c r="L63" s="267">
        <v>18623.830000000002</v>
      </c>
      <c r="M63" s="89">
        <v>2298667</v>
      </c>
      <c r="N63" s="56">
        <v>702</v>
      </c>
      <c r="O63" s="274">
        <v>45102.85</v>
      </c>
      <c r="P63" s="268">
        <f t="shared" si="4"/>
        <v>0.4129191392561668</v>
      </c>
      <c r="Q63" s="269">
        <f t="shared" si="5"/>
        <v>2.4217816635998068</v>
      </c>
      <c r="R63" s="270">
        <f t="shared" si="6"/>
        <v>0.13272777160124291</v>
      </c>
      <c r="S63" s="266">
        <f t="shared" si="67"/>
        <v>0.32143768351435331</v>
      </c>
      <c r="T63" s="271">
        <f t="shared" si="68"/>
        <v>95213.15</v>
      </c>
      <c r="U63" s="272">
        <f t="shared" si="69"/>
        <v>8.5626804597701156</v>
      </c>
      <c r="V63" s="65">
        <f t="shared" ref="V63:W63" si="74">IFERROR((D63-#REF!)/D63,)</f>
        <v>0</v>
      </c>
      <c r="W63" s="65">
        <f t="shared" si="74"/>
        <v>0</v>
      </c>
      <c r="X63" s="65"/>
      <c r="Y63" s="65"/>
      <c r="Z63" s="66"/>
    </row>
    <row r="64" spans="1:26" ht="14" hidden="1" outlineLevel="1" x14ac:dyDescent="0.2">
      <c r="A64" s="263">
        <v>45717</v>
      </c>
      <c r="B64" s="53">
        <v>45747</v>
      </c>
      <c r="C64" s="275" t="s">
        <v>37</v>
      </c>
      <c r="D64" s="273">
        <v>6411</v>
      </c>
      <c r="E64" s="123">
        <v>176</v>
      </c>
      <c r="F64" s="276">
        <v>145</v>
      </c>
      <c r="G64" s="57">
        <f t="shared" si="0"/>
        <v>1.2137931034482758</v>
      </c>
      <c r="H64" s="58">
        <f t="shared" si="1"/>
        <v>36.426136363636367</v>
      </c>
      <c r="I64" s="58">
        <f t="shared" si="2"/>
        <v>30.010169163223143</v>
      </c>
      <c r="J64" s="276">
        <v>614</v>
      </c>
      <c r="K64" s="59">
        <f t="shared" si="3"/>
        <v>0.28664495114006516</v>
      </c>
      <c r="L64" s="267">
        <v>934.27</v>
      </c>
      <c r="M64" s="276">
        <v>249996</v>
      </c>
      <c r="N64" s="123">
        <v>30</v>
      </c>
      <c r="O64" s="277">
        <v>1317</v>
      </c>
      <c r="P64" s="268">
        <f t="shared" si="4"/>
        <v>0.70939255884586183</v>
      </c>
      <c r="Q64" s="62">
        <f t="shared" si="5"/>
        <v>1.4096567373457352</v>
      </c>
      <c r="R64" s="61">
        <f t="shared" si="6"/>
        <v>0.14572921541101233</v>
      </c>
      <c r="S64" s="59">
        <f t="shared" si="67"/>
        <v>0.20542817033224145</v>
      </c>
      <c r="T64" s="271">
        <f t="shared" si="68"/>
        <v>5094</v>
      </c>
      <c r="U64" s="64">
        <f t="shared" si="69"/>
        <v>6.4432413793103445</v>
      </c>
      <c r="V64" s="84"/>
      <c r="W64" s="84"/>
      <c r="X64" s="84"/>
      <c r="Y64" s="85"/>
      <c r="Z64" s="278"/>
    </row>
    <row r="65" spans="1:26" ht="14" hidden="1" outlineLevel="1" x14ac:dyDescent="0.2">
      <c r="A65" s="263">
        <v>45717</v>
      </c>
      <c r="B65" s="53">
        <v>45747</v>
      </c>
      <c r="C65" s="279" t="s">
        <v>38</v>
      </c>
      <c r="D65" s="87">
        <v>1813.35</v>
      </c>
      <c r="E65" s="123">
        <v>33</v>
      </c>
      <c r="F65" s="276">
        <v>24</v>
      </c>
      <c r="G65" s="264">
        <f t="shared" si="0"/>
        <v>1.375</v>
      </c>
      <c r="H65" s="265">
        <f t="shared" si="1"/>
        <v>54.949999999999996</v>
      </c>
      <c r="I65" s="265">
        <f t="shared" si="2"/>
        <v>39.963636363636361</v>
      </c>
      <c r="J65" s="276">
        <v>304</v>
      </c>
      <c r="K65" s="266">
        <f t="shared" si="3"/>
        <v>0.10855263157894737</v>
      </c>
      <c r="L65" s="267">
        <v>490.67</v>
      </c>
      <c r="M65" s="276">
        <v>73499</v>
      </c>
      <c r="N65" s="123">
        <v>3</v>
      </c>
      <c r="O65" s="280">
        <v>164.85</v>
      </c>
      <c r="P65" s="268">
        <f t="shared" si="4"/>
        <v>2.9764634516226876</v>
      </c>
      <c r="Q65" s="269">
        <f t="shared" si="5"/>
        <v>0.33596918499194978</v>
      </c>
      <c r="R65" s="270">
        <f t="shared" si="6"/>
        <v>0.27058758651115339</v>
      </c>
      <c r="S65" s="266">
        <f t="shared" si="67"/>
        <v>9.0909090909090912E-2</v>
      </c>
      <c r="T65" s="271">
        <f t="shared" si="68"/>
        <v>1648.5</v>
      </c>
      <c r="U65" s="272">
        <f t="shared" si="69"/>
        <v>20.444583333333334</v>
      </c>
      <c r="V65" s="65"/>
      <c r="W65" s="65"/>
      <c r="X65" s="65"/>
      <c r="Y65" s="65"/>
      <c r="Z65" s="67"/>
    </row>
    <row r="66" spans="1:26" ht="14" collapsed="1" x14ac:dyDescent="0.2">
      <c r="A66" s="281" t="str">
        <f>IFERROR(IF(B66&gt;0,MONTH(B66)&amp;"-"&amp;YEAR(B66),B66),)</f>
        <v>3-2025</v>
      </c>
      <c r="B66" s="282">
        <v>45717</v>
      </c>
      <c r="C66" s="134"/>
      <c r="D66" s="135">
        <f t="shared" ref="D66:F66" si="75">SUM(D59:D65)</f>
        <v>257766.56</v>
      </c>
      <c r="E66" s="136">
        <f t="shared" si="75"/>
        <v>4239</v>
      </c>
      <c r="F66" s="136">
        <f t="shared" si="75"/>
        <v>3838</v>
      </c>
      <c r="G66" s="137">
        <f t="shared" si="0"/>
        <v>1.1044815007816571</v>
      </c>
      <c r="H66" s="135">
        <f t="shared" si="1"/>
        <v>60.808341589997639</v>
      </c>
      <c r="I66" s="135">
        <f t="shared" si="2"/>
        <v>55.056007318332377</v>
      </c>
      <c r="J66" s="256">
        <f>SUM(J59:J65)</f>
        <v>21901</v>
      </c>
      <c r="K66" s="257">
        <f t="shared" si="3"/>
        <v>0.19355280580795398</v>
      </c>
      <c r="L66" s="135">
        <f t="shared" ref="L66:O66" si="76">SUM(L59:L65)</f>
        <v>34104.43</v>
      </c>
      <c r="M66" s="256">
        <f t="shared" si="76"/>
        <v>4572142</v>
      </c>
      <c r="N66" s="136">
        <f t="shared" si="76"/>
        <v>1257</v>
      </c>
      <c r="O66" s="135">
        <f t="shared" si="76"/>
        <v>84080.12</v>
      </c>
      <c r="P66" s="258">
        <f t="shared" si="4"/>
        <v>0.40561823651060441</v>
      </c>
      <c r="Q66" s="137">
        <f t="shared" si="5"/>
        <v>2.4653723871063082</v>
      </c>
      <c r="R66" s="259">
        <f t="shared" si="6"/>
        <v>0.13230742575763124</v>
      </c>
      <c r="S66" s="260"/>
      <c r="T66" s="261">
        <f>SUM(T59:T65)</f>
        <v>173686.44</v>
      </c>
      <c r="U66" s="145"/>
      <c r="V66" s="145">
        <f t="shared" ref="V66:W66" si="77">IFERROR((D66-#REF!)/D66,)</f>
        <v>0</v>
      </c>
      <c r="W66" s="145">
        <f t="shared" si="77"/>
        <v>0</v>
      </c>
      <c r="X66" s="145"/>
      <c r="Y66" s="143"/>
      <c r="Z66" s="67"/>
    </row>
    <row r="67" spans="1:26" ht="14" hidden="1" outlineLevel="1" x14ac:dyDescent="0.2">
      <c r="A67" s="263">
        <v>45751</v>
      </c>
      <c r="B67" s="53">
        <v>45777</v>
      </c>
      <c r="C67" s="54" t="s">
        <v>32</v>
      </c>
      <c r="D67" s="55">
        <v>3007.85</v>
      </c>
      <c r="E67" s="56">
        <v>43</v>
      </c>
      <c r="F67" s="56">
        <v>33</v>
      </c>
      <c r="G67" s="264">
        <f t="shared" si="0"/>
        <v>1.303030303030303</v>
      </c>
      <c r="H67" s="265">
        <f t="shared" si="1"/>
        <v>69.95</v>
      </c>
      <c r="I67" s="265">
        <f t="shared" si="2"/>
        <v>53.682558139534891</v>
      </c>
      <c r="J67" s="89">
        <v>204</v>
      </c>
      <c r="K67" s="266">
        <f t="shared" si="3"/>
        <v>0.2107843137254902</v>
      </c>
      <c r="L67" s="267">
        <v>120.67</v>
      </c>
      <c r="M67" s="89">
        <v>19224</v>
      </c>
      <c r="N67" s="56">
        <v>2</v>
      </c>
      <c r="O67" s="60">
        <v>139.9</v>
      </c>
      <c r="P67" s="268">
        <f t="shared" si="4"/>
        <v>0.86254467476769114</v>
      </c>
      <c r="Q67" s="269">
        <f t="shared" si="5"/>
        <v>1.1593602386674402</v>
      </c>
      <c r="R67" s="270">
        <f t="shared" si="6"/>
        <v>4.0118356965939128E-2</v>
      </c>
      <c r="S67" s="266">
        <f t="shared" ref="S67:S74" si="78">O67/D67</f>
        <v>4.651162790697675E-2</v>
      </c>
      <c r="T67" s="271">
        <f t="shared" ref="T67:T74" si="79">D67-O67</f>
        <v>2867.95</v>
      </c>
      <c r="U67" s="272">
        <f t="shared" ref="U67:U74" si="80">L67/F67</f>
        <v>3.6566666666666667</v>
      </c>
      <c r="V67" s="65">
        <f t="shared" ref="V67:W67" si="81">IFERROR((D67-#REF!)/D67,)</f>
        <v>0</v>
      </c>
      <c r="W67" s="65">
        <f t="shared" si="81"/>
        <v>0</v>
      </c>
      <c r="X67" s="65"/>
      <c r="Y67" s="65"/>
      <c r="Z67" s="66"/>
    </row>
    <row r="68" spans="1:26" ht="14" hidden="1" outlineLevel="1" x14ac:dyDescent="0.2">
      <c r="A68" s="263">
        <v>45751</v>
      </c>
      <c r="B68" s="53">
        <v>45777</v>
      </c>
      <c r="C68" s="54" t="s">
        <v>33</v>
      </c>
      <c r="D68" s="69">
        <v>54167.9</v>
      </c>
      <c r="E68" s="89">
        <v>784</v>
      </c>
      <c r="F68" s="89">
        <v>736</v>
      </c>
      <c r="G68" s="264">
        <f t="shared" si="0"/>
        <v>1.0652173913043479</v>
      </c>
      <c r="H68" s="265">
        <f t="shared" si="1"/>
        <v>69.091709183673473</v>
      </c>
      <c r="I68" s="265">
        <f t="shared" si="2"/>
        <v>64.861604539775087</v>
      </c>
      <c r="J68" s="89">
        <v>5623</v>
      </c>
      <c r="K68" s="266">
        <f t="shared" si="3"/>
        <v>0.13942735194735906</v>
      </c>
      <c r="L68" s="267">
        <v>6270.94</v>
      </c>
      <c r="M68" s="89">
        <v>651630</v>
      </c>
      <c r="N68" s="56">
        <v>221</v>
      </c>
      <c r="O68" s="70">
        <v>16067.7</v>
      </c>
      <c r="P68" s="268">
        <f t="shared" si="4"/>
        <v>0.39028236773153591</v>
      </c>
      <c r="Q68" s="269">
        <f t="shared" si="5"/>
        <v>2.5622474461563978</v>
      </c>
      <c r="R68" s="270">
        <f t="shared" si="6"/>
        <v>0.11576856403884957</v>
      </c>
      <c r="S68" s="266">
        <f t="shared" si="78"/>
        <v>0.29662770755373569</v>
      </c>
      <c r="T68" s="271">
        <f t="shared" si="79"/>
        <v>38100.199999999997</v>
      </c>
      <c r="U68" s="272">
        <f t="shared" si="80"/>
        <v>8.5202989130434776</v>
      </c>
      <c r="V68" s="65">
        <f t="shared" ref="V68:W68" si="82">IFERROR((D68-#REF!)/D68,)</f>
        <v>0</v>
      </c>
      <c r="W68" s="65">
        <f t="shared" si="82"/>
        <v>0</v>
      </c>
      <c r="X68" s="65"/>
      <c r="Y68" s="65"/>
      <c r="Z68" s="66"/>
    </row>
    <row r="69" spans="1:26" ht="14" hidden="1" outlineLevel="1" x14ac:dyDescent="0.2">
      <c r="A69" s="263">
        <v>45751</v>
      </c>
      <c r="B69" s="53">
        <v>45777</v>
      </c>
      <c r="C69" s="54" t="s">
        <v>34</v>
      </c>
      <c r="D69" s="72">
        <v>2840.83</v>
      </c>
      <c r="E69" s="56">
        <v>85</v>
      </c>
      <c r="F69" s="56">
        <v>52</v>
      </c>
      <c r="G69" s="264">
        <f t="shared" si="0"/>
        <v>1.6346153846153846</v>
      </c>
      <c r="H69" s="265">
        <f t="shared" si="1"/>
        <v>33.421529411764702</v>
      </c>
      <c r="I69" s="265">
        <f t="shared" si="2"/>
        <v>20.446112110726641</v>
      </c>
      <c r="J69" s="89">
        <v>751</v>
      </c>
      <c r="K69" s="266">
        <f t="shared" si="3"/>
        <v>0.11318242343541944</v>
      </c>
      <c r="L69" s="267">
        <v>537.98</v>
      </c>
      <c r="M69" s="89">
        <v>36780</v>
      </c>
      <c r="N69" s="56">
        <v>28</v>
      </c>
      <c r="O69" s="73">
        <v>1338.23</v>
      </c>
      <c r="P69" s="268">
        <f t="shared" si="4"/>
        <v>0.4020086233308176</v>
      </c>
      <c r="Q69" s="269">
        <f t="shared" si="5"/>
        <v>2.48750882932451</v>
      </c>
      <c r="R69" s="270">
        <f t="shared" si="6"/>
        <v>0.18937423217862387</v>
      </c>
      <c r="S69" s="266">
        <f t="shared" si="78"/>
        <v>0.47107007459087663</v>
      </c>
      <c r="T69" s="271">
        <f t="shared" si="79"/>
        <v>1502.6</v>
      </c>
      <c r="U69" s="272">
        <f t="shared" si="80"/>
        <v>10.345769230769232</v>
      </c>
      <c r="V69" s="65">
        <f t="shared" ref="V69:W69" si="83">IFERROR((D69-#REF!)/D69,)</f>
        <v>0</v>
      </c>
      <c r="W69" s="65">
        <f t="shared" si="83"/>
        <v>0</v>
      </c>
      <c r="X69" s="65"/>
      <c r="Y69" s="65"/>
      <c r="Z69" s="66"/>
    </row>
    <row r="70" spans="1:26" ht="14" hidden="1" outlineLevel="1" x14ac:dyDescent="0.2">
      <c r="A70" s="263">
        <v>45751</v>
      </c>
      <c r="B70" s="53">
        <v>45777</v>
      </c>
      <c r="C70" s="54" t="s">
        <v>35</v>
      </c>
      <c r="D70" s="75">
        <v>46970.11</v>
      </c>
      <c r="E70" s="56">
        <v>757</v>
      </c>
      <c r="F70" s="56">
        <v>676</v>
      </c>
      <c r="G70" s="264">
        <f t="shared" si="0"/>
        <v>1.1198224852071006</v>
      </c>
      <c r="H70" s="265">
        <f t="shared" si="1"/>
        <v>62.047701453104359</v>
      </c>
      <c r="I70" s="265">
        <f t="shared" si="2"/>
        <v>55.408515432362677</v>
      </c>
      <c r="J70" s="89">
        <v>3343</v>
      </c>
      <c r="K70" s="266">
        <f t="shared" si="3"/>
        <v>0.226443314388274</v>
      </c>
      <c r="L70" s="267">
        <v>5833.04</v>
      </c>
      <c r="M70" s="89">
        <v>794831</v>
      </c>
      <c r="N70" s="56">
        <v>194</v>
      </c>
      <c r="O70" s="76">
        <v>13118.65</v>
      </c>
      <c r="P70" s="268">
        <f t="shared" si="4"/>
        <v>0.44463721495733177</v>
      </c>
      <c r="Q70" s="269">
        <f t="shared" si="5"/>
        <v>2.2490245223759824</v>
      </c>
      <c r="R70" s="270">
        <f t="shared" si="6"/>
        <v>0.12418621118834935</v>
      </c>
      <c r="S70" s="266">
        <f t="shared" si="78"/>
        <v>0.27929783430356026</v>
      </c>
      <c r="T70" s="271">
        <f t="shared" si="79"/>
        <v>33851.46</v>
      </c>
      <c r="U70" s="272">
        <f t="shared" si="80"/>
        <v>8.6287573964497035</v>
      </c>
      <c r="V70" s="65">
        <f t="shared" ref="V70:W70" si="84">IFERROR((D70-#REF!)/D70,)</f>
        <v>0</v>
      </c>
      <c r="W70" s="65">
        <f t="shared" si="84"/>
        <v>0</v>
      </c>
      <c r="X70" s="65"/>
      <c r="Y70" s="65"/>
      <c r="Z70" s="66"/>
    </row>
    <row r="71" spans="1:26" ht="14" hidden="1" outlineLevel="1" x14ac:dyDescent="0.2">
      <c r="A71" s="263">
        <v>45751</v>
      </c>
      <c r="B71" s="53">
        <v>45777</v>
      </c>
      <c r="C71" s="54" t="s">
        <v>36</v>
      </c>
      <c r="D71" s="273">
        <v>132930</v>
      </c>
      <c r="E71" s="56">
        <v>2265</v>
      </c>
      <c r="F71" s="89">
        <v>2055</v>
      </c>
      <c r="G71" s="264">
        <f t="shared" si="0"/>
        <v>1.1021897810218979</v>
      </c>
      <c r="H71" s="265">
        <f t="shared" si="1"/>
        <v>58.688741721854306</v>
      </c>
      <c r="I71" s="265">
        <f t="shared" si="2"/>
        <v>53.247401429761851</v>
      </c>
      <c r="J71" s="89">
        <v>8974</v>
      </c>
      <c r="K71" s="266">
        <f t="shared" si="3"/>
        <v>0.25239581011811901</v>
      </c>
      <c r="L71" s="267">
        <v>20194.59</v>
      </c>
      <c r="M71" s="89">
        <v>1769811</v>
      </c>
      <c r="N71" s="56">
        <v>626</v>
      </c>
      <c r="O71" s="274">
        <v>40442.85</v>
      </c>
      <c r="P71" s="268">
        <f t="shared" si="4"/>
        <v>0.49933647109439616</v>
      </c>
      <c r="Q71" s="269">
        <f t="shared" si="5"/>
        <v>2.0026576424676112</v>
      </c>
      <c r="R71" s="270">
        <f t="shared" si="6"/>
        <v>0.15191897991424058</v>
      </c>
      <c r="S71" s="266">
        <f t="shared" si="78"/>
        <v>0.30424170616113744</v>
      </c>
      <c r="T71" s="271">
        <f t="shared" si="79"/>
        <v>92487.15</v>
      </c>
      <c r="U71" s="272">
        <f t="shared" si="80"/>
        <v>9.8270510948905105</v>
      </c>
      <c r="V71" s="65">
        <f t="shared" ref="V71:W71" si="85">IFERROR((D71-#REF!)/D71,)</f>
        <v>0</v>
      </c>
      <c r="W71" s="65">
        <f t="shared" si="85"/>
        <v>0</v>
      </c>
      <c r="X71" s="65"/>
      <c r="Y71" s="65"/>
      <c r="Z71" s="66"/>
    </row>
    <row r="72" spans="1:26" ht="14" hidden="1" outlineLevel="1" x14ac:dyDescent="0.2">
      <c r="A72" s="263">
        <v>45751</v>
      </c>
      <c r="B72" s="53">
        <v>45777</v>
      </c>
      <c r="C72" s="275" t="s">
        <v>37</v>
      </c>
      <c r="D72" s="273">
        <v>0</v>
      </c>
      <c r="E72" s="123">
        <v>0</v>
      </c>
      <c r="F72" s="276">
        <v>0</v>
      </c>
      <c r="G72" s="57" t="e">
        <f t="shared" si="0"/>
        <v>#DIV/0!</v>
      </c>
      <c r="H72" s="58" t="e">
        <f t="shared" si="1"/>
        <v>#DIV/0!</v>
      </c>
      <c r="I72" s="58" t="e">
        <f t="shared" si="2"/>
        <v>#DIV/0!</v>
      </c>
      <c r="J72" s="276">
        <v>375</v>
      </c>
      <c r="K72" s="59">
        <f t="shared" si="3"/>
        <v>0</v>
      </c>
      <c r="L72" s="267">
        <v>296.08999999999997</v>
      </c>
      <c r="M72" s="276">
        <v>3709</v>
      </c>
      <c r="N72" s="123">
        <v>0</v>
      </c>
      <c r="O72" s="277">
        <v>0</v>
      </c>
      <c r="P72" s="268" t="e">
        <f t="shared" si="4"/>
        <v>#DIV/0!</v>
      </c>
      <c r="Q72" s="62">
        <f t="shared" si="5"/>
        <v>0</v>
      </c>
      <c r="R72" s="61" t="e">
        <f t="shared" si="6"/>
        <v>#DIV/0!</v>
      </c>
      <c r="S72" s="59" t="e">
        <f t="shared" si="78"/>
        <v>#DIV/0!</v>
      </c>
      <c r="T72" s="271">
        <f t="shared" si="79"/>
        <v>0</v>
      </c>
      <c r="U72" s="64" t="e">
        <f t="shared" si="80"/>
        <v>#DIV/0!</v>
      </c>
      <c r="V72" s="84"/>
      <c r="W72" s="84"/>
      <c r="X72" s="84"/>
      <c r="Y72" s="85"/>
      <c r="Z72" s="278"/>
    </row>
    <row r="73" spans="1:26" ht="14" hidden="1" outlineLevel="1" x14ac:dyDescent="0.2">
      <c r="A73" s="263">
        <v>45751</v>
      </c>
      <c r="B73" s="53">
        <v>45777</v>
      </c>
      <c r="C73" s="279" t="s">
        <v>38</v>
      </c>
      <c r="D73" s="87">
        <v>0</v>
      </c>
      <c r="E73" s="123">
        <v>0</v>
      </c>
      <c r="F73" s="276">
        <v>0</v>
      </c>
      <c r="G73" s="264" t="e">
        <f t="shared" si="0"/>
        <v>#DIV/0!</v>
      </c>
      <c r="H73" s="265" t="e">
        <f t="shared" si="1"/>
        <v>#DIV/0!</v>
      </c>
      <c r="I73" s="265" t="e">
        <f t="shared" si="2"/>
        <v>#DIV/0!</v>
      </c>
      <c r="J73" s="276">
        <v>217</v>
      </c>
      <c r="K73" s="266">
        <f t="shared" si="3"/>
        <v>0</v>
      </c>
      <c r="L73" s="267">
        <v>0</v>
      </c>
      <c r="M73" s="276">
        <v>0</v>
      </c>
      <c r="N73" s="123">
        <v>0</v>
      </c>
      <c r="O73" s="280">
        <v>0</v>
      </c>
      <c r="P73" s="268" t="e">
        <f t="shared" si="4"/>
        <v>#DIV/0!</v>
      </c>
      <c r="Q73" s="269" t="e">
        <f t="shared" si="5"/>
        <v>#DIV/0!</v>
      </c>
      <c r="R73" s="270" t="e">
        <f t="shared" si="6"/>
        <v>#DIV/0!</v>
      </c>
      <c r="S73" s="266" t="e">
        <f t="shared" si="78"/>
        <v>#DIV/0!</v>
      </c>
      <c r="T73" s="271">
        <f t="shared" si="79"/>
        <v>0</v>
      </c>
      <c r="U73" s="272" t="e">
        <f t="shared" si="80"/>
        <v>#DIV/0!</v>
      </c>
      <c r="V73" s="65"/>
      <c r="W73" s="65"/>
      <c r="X73" s="65"/>
      <c r="Y73" s="65"/>
      <c r="Z73" s="67"/>
    </row>
    <row r="74" spans="1:26" ht="14" hidden="1" outlineLevel="1" x14ac:dyDescent="0.2">
      <c r="A74" s="263">
        <v>45751</v>
      </c>
      <c r="B74" s="53">
        <v>45777</v>
      </c>
      <c r="C74" s="279" t="s">
        <v>39</v>
      </c>
      <c r="D74" s="87">
        <v>0</v>
      </c>
      <c r="E74" s="123">
        <v>0</v>
      </c>
      <c r="F74" s="276">
        <v>0</v>
      </c>
      <c r="G74" s="264" t="e">
        <f t="shared" si="0"/>
        <v>#DIV/0!</v>
      </c>
      <c r="H74" s="265" t="e">
        <f t="shared" si="1"/>
        <v>#DIV/0!</v>
      </c>
      <c r="I74" s="265" t="e">
        <f t="shared" si="2"/>
        <v>#DIV/0!</v>
      </c>
      <c r="J74" s="276">
        <v>169</v>
      </c>
      <c r="K74" s="266">
        <f t="shared" si="3"/>
        <v>0</v>
      </c>
      <c r="L74" s="267">
        <v>65.48</v>
      </c>
      <c r="M74" s="276">
        <v>19760</v>
      </c>
      <c r="N74" s="123">
        <v>0</v>
      </c>
      <c r="O74" s="280">
        <v>0</v>
      </c>
      <c r="P74" s="268" t="e">
        <f t="shared" si="4"/>
        <v>#DIV/0!</v>
      </c>
      <c r="Q74" s="269">
        <f t="shared" si="5"/>
        <v>0</v>
      </c>
      <c r="R74" s="270" t="e">
        <f t="shared" si="6"/>
        <v>#DIV/0!</v>
      </c>
      <c r="S74" s="266" t="e">
        <f t="shared" si="78"/>
        <v>#DIV/0!</v>
      </c>
      <c r="T74" s="271">
        <f t="shared" si="79"/>
        <v>0</v>
      </c>
      <c r="U74" s="272" t="e">
        <f t="shared" si="80"/>
        <v>#DIV/0!</v>
      </c>
      <c r="V74" s="65"/>
      <c r="W74" s="65"/>
      <c r="X74" s="65"/>
      <c r="Y74" s="65"/>
      <c r="Z74" s="67"/>
    </row>
    <row r="75" spans="1:26" ht="14" collapsed="1" x14ac:dyDescent="0.2">
      <c r="A75" s="281" t="str">
        <f>IFERROR(IF(B75&gt;0,MONTH(B75)&amp;"-"&amp;YEAR(B75),B75),)</f>
        <v>4-2025</v>
      </c>
      <c r="B75" s="282">
        <v>45748</v>
      </c>
      <c r="C75" s="134"/>
      <c r="D75" s="135">
        <f t="shared" ref="D75:F75" si="86">SUM(D67:D74)</f>
        <v>239916.69</v>
      </c>
      <c r="E75" s="136">
        <f t="shared" si="86"/>
        <v>3934</v>
      </c>
      <c r="F75" s="136">
        <f t="shared" si="86"/>
        <v>3552</v>
      </c>
      <c r="G75" s="137">
        <f t="shared" si="0"/>
        <v>1.107545045045045</v>
      </c>
      <c r="H75" s="135">
        <f t="shared" si="1"/>
        <v>60.98543213014743</v>
      </c>
      <c r="I75" s="135">
        <f t="shared" si="2"/>
        <v>55.063613351876889</v>
      </c>
      <c r="J75" s="256">
        <f>SUM(J67:J74)</f>
        <v>19656</v>
      </c>
      <c r="K75" s="257">
        <f t="shared" si="3"/>
        <v>0.20014245014245013</v>
      </c>
      <c r="L75" s="135">
        <f t="shared" ref="L75:O75" si="87">SUM(L67:L74)</f>
        <v>33318.79</v>
      </c>
      <c r="M75" s="256">
        <f t="shared" si="87"/>
        <v>3295745</v>
      </c>
      <c r="N75" s="136">
        <f t="shared" si="87"/>
        <v>1071</v>
      </c>
      <c r="O75" s="135">
        <f t="shared" si="87"/>
        <v>71107.33</v>
      </c>
      <c r="P75" s="258">
        <f t="shared" si="4"/>
        <v>0.46857039914169185</v>
      </c>
      <c r="Q75" s="137">
        <f t="shared" si="5"/>
        <v>2.1341510300944302</v>
      </c>
      <c r="R75" s="259">
        <f t="shared" si="6"/>
        <v>0.13887649917144154</v>
      </c>
      <c r="S75" s="260"/>
      <c r="T75" s="261">
        <f>SUM(T67:T74)</f>
        <v>168809.36</v>
      </c>
      <c r="U75" s="145"/>
      <c r="V75" s="145">
        <f t="shared" ref="V75:W75" si="88">IFERROR((D75-#REF!)/D75,)</f>
        <v>0</v>
      </c>
      <c r="W75" s="145">
        <f t="shared" si="88"/>
        <v>0</v>
      </c>
      <c r="X75" s="145"/>
      <c r="Y75" s="143"/>
      <c r="Z75" s="67"/>
    </row>
    <row r="76" spans="1:26" ht="14" hidden="1" outlineLevel="1" x14ac:dyDescent="0.2">
      <c r="A76" s="263">
        <v>45778</v>
      </c>
      <c r="B76" s="53">
        <v>45808</v>
      </c>
      <c r="C76" s="54" t="s">
        <v>32</v>
      </c>
      <c r="D76" s="55">
        <v>3137.75</v>
      </c>
      <c r="E76" s="56">
        <v>45</v>
      </c>
      <c r="F76" s="56">
        <v>35</v>
      </c>
      <c r="G76" s="264">
        <f t="shared" si="0"/>
        <v>1.2857142857142858</v>
      </c>
      <c r="H76" s="265">
        <f t="shared" si="1"/>
        <v>69.727777777777774</v>
      </c>
      <c r="I76" s="265">
        <f t="shared" si="2"/>
        <v>54.232716049382709</v>
      </c>
      <c r="J76" s="89">
        <v>165</v>
      </c>
      <c r="K76" s="266">
        <f t="shared" si="3"/>
        <v>0.27272727272727271</v>
      </c>
      <c r="L76" s="267">
        <v>74.709999999999994</v>
      </c>
      <c r="M76" s="89">
        <v>6084</v>
      </c>
      <c r="N76" s="56">
        <v>1</v>
      </c>
      <c r="O76" s="60">
        <v>69.95</v>
      </c>
      <c r="P76" s="268">
        <f t="shared" si="4"/>
        <v>1.0680486061472478</v>
      </c>
      <c r="Q76" s="269">
        <f t="shared" si="5"/>
        <v>0.93628697630839253</v>
      </c>
      <c r="R76" s="270">
        <f t="shared" si="6"/>
        <v>2.3810054975699147E-2</v>
      </c>
      <c r="S76" s="266">
        <f t="shared" ref="S76:S83" si="89">O76/D76</f>
        <v>2.2293044378933952E-2</v>
      </c>
      <c r="T76" s="271">
        <f t="shared" ref="T76:T83" si="90">D76-O76</f>
        <v>3067.8</v>
      </c>
      <c r="U76" s="272">
        <f t="shared" ref="U76:U83" si="91">L76/F76</f>
        <v>2.1345714285714283</v>
      </c>
      <c r="V76" s="65">
        <f t="shared" ref="V76:W76" si="92">IFERROR((D76-#REF!)/D76,)</f>
        <v>0</v>
      </c>
      <c r="W76" s="65">
        <f t="shared" si="92"/>
        <v>0</v>
      </c>
      <c r="X76" s="65"/>
      <c r="Y76" s="65"/>
      <c r="Z76" s="66"/>
    </row>
    <row r="77" spans="1:26" ht="14" hidden="1" outlineLevel="1" x14ac:dyDescent="0.2">
      <c r="A77" s="263">
        <v>45778</v>
      </c>
      <c r="B77" s="53">
        <v>45808</v>
      </c>
      <c r="C77" s="54" t="s">
        <v>33</v>
      </c>
      <c r="D77" s="69">
        <v>56076.05</v>
      </c>
      <c r="E77" s="89">
        <v>815</v>
      </c>
      <c r="F77" s="89">
        <v>761</v>
      </c>
      <c r="G77" s="264">
        <f t="shared" si="0"/>
        <v>1.0709592641261498</v>
      </c>
      <c r="H77" s="265">
        <f t="shared" si="1"/>
        <v>68.80496932515338</v>
      </c>
      <c r="I77" s="265">
        <f t="shared" si="2"/>
        <v>64.246112461891684</v>
      </c>
      <c r="J77" s="89">
        <v>6718</v>
      </c>
      <c r="K77" s="266">
        <f t="shared" si="3"/>
        <v>0.12131586781780292</v>
      </c>
      <c r="L77" s="267">
        <v>6923.61</v>
      </c>
      <c r="M77" s="89">
        <v>780984</v>
      </c>
      <c r="N77" s="56">
        <v>238</v>
      </c>
      <c r="O77" s="70">
        <v>17366.400000000001</v>
      </c>
      <c r="P77" s="268">
        <f t="shared" si="4"/>
        <v>0.39867848258706462</v>
      </c>
      <c r="Q77" s="269">
        <f t="shared" si="5"/>
        <v>2.5082868619116332</v>
      </c>
      <c r="R77" s="270">
        <f t="shared" si="6"/>
        <v>0.12346821860669571</v>
      </c>
      <c r="S77" s="266">
        <f t="shared" si="89"/>
        <v>0.30969371059480832</v>
      </c>
      <c r="T77" s="271">
        <f t="shared" si="90"/>
        <v>38709.65</v>
      </c>
      <c r="U77" s="272">
        <f t="shared" si="91"/>
        <v>9.0980420499342962</v>
      </c>
      <c r="V77" s="65">
        <f t="shared" ref="V77:W77" si="93">IFERROR((D77-#REF!)/D77,)</f>
        <v>0</v>
      </c>
      <c r="W77" s="65">
        <f t="shared" si="93"/>
        <v>0</v>
      </c>
      <c r="X77" s="65"/>
      <c r="Y77" s="65"/>
      <c r="Z77" s="66"/>
    </row>
    <row r="78" spans="1:26" ht="14" hidden="1" outlineLevel="1" x14ac:dyDescent="0.2">
      <c r="A78" s="263">
        <v>45778</v>
      </c>
      <c r="B78" s="53">
        <v>45808</v>
      </c>
      <c r="C78" s="54" t="s">
        <v>34</v>
      </c>
      <c r="D78" s="72">
        <v>4892.75</v>
      </c>
      <c r="E78" s="56">
        <v>145</v>
      </c>
      <c r="F78" s="56">
        <v>112</v>
      </c>
      <c r="G78" s="264">
        <f t="shared" si="0"/>
        <v>1.2946428571428572</v>
      </c>
      <c r="H78" s="265">
        <f t="shared" si="1"/>
        <v>33.743103448275861</v>
      </c>
      <c r="I78" s="265">
        <f t="shared" si="2"/>
        <v>26.063638525564802</v>
      </c>
      <c r="J78" s="89">
        <v>1039</v>
      </c>
      <c r="K78" s="266">
        <f t="shared" si="3"/>
        <v>0.13955726660250239</v>
      </c>
      <c r="L78" s="267">
        <v>899.61</v>
      </c>
      <c r="M78" s="89">
        <v>68121</v>
      </c>
      <c r="N78" s="56">
        <v>51</v>
      </c>
      <c r="O78" s="73">
        <v>2186.8000000000002</v>
      </c>
      <c r="P78" s="268">
        <f t="shared" si="4"/>
        <v>0.41138192793122369</v>
      </c>
      <c r="Q78" s="269">
        <f t="shared" si="5"/>
        <v>2.4308311379375507</v>
      </c>
      <c r="R78" s="270">
        <f t="shared" si="6"/>
        <v>0.18386592407133004</v>
      </c>
      <c r="S78" s="266">
        <f t="shared" si="89"/>
        <v>0.4469470134382505</v>
      </c>
      <c r="T78" s="271">
        <f t="shared" si="90"/>
        <v>2705.95</v>
      </c>
      <c r="U78" s="272">
        <f t="shared" si="91"/>
        <v>8.0322321428571435</v>
      </c>
      <c r="V78" s="65">
        <f t="shared" ref="V78:W78" si="94">IFERROR((D78-#REF!)/D78,)</f>
        <v>0</v>
      </c>
      <c r="W78" s="65">
        <f t="shared" si="94"/>
        <v>0</v>
      </c>
      <c r="X78" s="65"/>
      <c r="Y78" s="65"/>
      <c r="Z78" s="66"/>
    </row>
    <row r="79" spans="1:26" ht="14" hidden="1" outlineLevel="1" x14ac:dyDescent="0.2">
      <c r="A79" s="263">
        <v>45778</v>
      </c>
      <c r="B79" s="53">
        <v>45808</v>
      </c>
      <c r="C79" s="54" t="s">
        <v>35</v>
      </c>
      <c r="D79" s="75">
        <v>50179.4</v>
      </c>
      <c r="E79" s="56">
        <v>812</v>
      </c>
      <c r="F79" s="56">
        <v>721</v>
      </c>
      <c r="G79" s="264">
        <f t="shared" si="0"/>
        <v>1.1262135922330097</v>
      </c>
      <c r="H79" s="265">
        <f t="shared" si="1"/>
        <v>61.797290640394088</v>
      </c>
      <c r="I79" s="265">
        <f t="shared" si="2"/>
        <v>54.871732206556821</v>
      </c>
      <c r="J79" s="89">
        <v>3768</v>
      </c>
      <c r="K79" s="266">
        <f t="shared" si="3"/>
        <v>0.21549893842887474</v>
      </c>
      <c r="L79" s="267">
        <v>8675.6299999999992</v>
      </c>
      <c r="M79" s="89">
        <v>1148993</v>
      </c>
      <c r="N79" s="56">
        <v>265</v>
      </c>
      <c r="O79" s="76">
        <v>18576.349999999999</v>
      </c>
      <c r="P79" s="268">
        <f t="shared" si="4"/>
        <v>0.46702554592263817</v>
      </c>
      <c r="Q79" s="269">
        <f t="shared" si="5"/>
        <v>2.1412104942234742</v>
      </c>
      <c r="R79" s="270">
        <f t="shared" si="6"/>
        <v>0.17289226256192777</v>
      </c>
      <c r="S79" s="266">
        <f t="shared" si="89"/>
        <v>0.37019872696764006</v>
      </c>
      <c r="T79" s="271">
        <f t="shared" si="90"/>
        <v>31603.050000000003</v>
      </c>
      <c r="U79" s="272">
        <f t="shared" si="91"/>
        <v>12.032773925104021</v>
      </c>
      <c r="V79" s="65">
        <f t="shared" ref="V79:W79" si="95">IFERROR((D79-#REF!)/D79,)</f>
        <v>0</v>
      </c>
      <c r="W79" s="65">
        <f t="shared" si="95"/>
        <v>0</v>
      </c>
      <c r="X79" s="65"/>
      <c r="Y79" s="65"/>
      <c r="Z79" s="66"/>
    </row>
    <row r="80" spans="1:26" ht="14" hidden="1" outlineLevel="1" x14ac:dyDescent="0.2">
      <c r="A80" s="263">
        <v>45778</v>
      </c>
      <c r="B80" s="53">
        <v>45808</v>
      </c>
      <c r="C80" s="54" t="s">
        <v>36</v>
      </c>
      <c r="D80" s="273">
        <v>137556.54999999999</v>
      </c>
      <c r="E80" s="56">
        <v>2339</v>
      </c>
      <c r="F80" s="89">
        <v>2116</v>
      </c>
      <c r="G80" s="264">
        <f t="shared" si="0"/>
        <v>1.1053875236294897</v>
      </c>
      <c r="H80" s="265">
        <f t="shared" si="1"/>
        <v>58.80998289867464</v>
      </c>
      <c r="I80" s="265">
        <f t="shared" si="2"/>
        <v>53.20304566635123</v>
      </c>
      <c r="J80" s="89">
        <v>8293</v>
      </c>
      <c r="K80" s="266">
        <f t="shared" si="3"/>
        <v>0.28204509827565416</v>
      </c>
      <c r="L80" s="267">
        <v>19724.55</v>
      </c>
      <c r="M80" s="89">
        <v>1823777</v>
      </c>
      <c r="N80" s="56">
        <v>696</v>
      </c>
      <c r="O80" s="274">
        <v>45291.199999999997</v>
      </c>
      <c r="P80" s="268">
        <f t="shared" si="4"/>
        <v>0.4355051312396227</v>
      </c>
      <c r="Q80" s="269">
        <f t="shared" si="5"/>
        <v>2.2961841968511321</v>
      </c>
      <c r="R80" s="270">
        <f t="shared" si="6"/>
        <v>0.14339229938523465</v>
      </c>
      <c r="S80" s="266">
        <f t="shared" si="89"/>
        <v>0.32925513179852212</v>
      </c>
      <c r="T80" s="271">
        <f t="shared" si="90"/>
        <v>92265.349999999991</v>
      </c>
      <c r="U80" s="272">
        <f t="shared" si="91"/>
        <v>9.3216209829867669</v>
      </c>
      <c r="V80" s="65">
        <f t="shared" ref="V80:W80" si="96">IFERROR((D80-#REF!)/D80,)</f>
        <v>0</v>
      </c>
      <c r="W80" s="65">
        <f t="shared" si="96"/>
        <v>0</v>
      </c>
      <c r="X80" s="65"/>
      <c r="Y80" s="65"/>
      <c r="Z80" s="66"/>
    </row>
    <row r="81" spans="1:26" ht="14" hidden="1" outlineLevel="1" x14ac:dyDescent="0.2">
      <c r="A81" s="263">
        <v>45778</v>
      </c>
      <c r="B81" s="53">
        <v>45808</v>
      </c>
      <c r="C81" s="275" t="s">
        <v>37</v>
      </c>
      <c r="D81" s="273">
        <v>8892</v>
      </c>
      <c r="E81" s="123">
        <v>248</v>
      </c>
      <c r="F81" s="276">
        <v>184</v>
      </c>
      <c r="G81" s="57">
        <f t="shared" si="0"/>
        <v>1.3478260869565217</v>
      </c>
      <c r="H81" s="58">
        <f t="shared" si="1"/>
        <v>35.854838709677416</v>
      </c>
      <c r="I81" s="58">
        <f t="shared" si="2"/>
        <v>26.601977107180019</v>
      </c>
      <c r="J81" s="276">
        <v>380</v>
      </c>
      <c r="K81" s="59">
        <f t="shared" si="3"/>
        <v>0.65263157894736845</v>
      </c>
      <c r="L81" s="267">
        <v>410.43</v>
      </c>
      <c r="M81" s="276">
        <v>133682</v>
      </c>
      <c r="N81" s="123">
        <v>18</v>
      </c>
      <c r="O81" s="277">
        <v>828</v>
      </c>
      <c r="P81" s="268">
        <f t="shared" si="4"/>
        <v>0.49568840579710144</v>
      </c>
      <c r="Q81" s="62">
        <f t="shared" si="5"/>
        <v>2.0173963891528395</v>
      </c>
      <c r="R81" s="61">
        <f t="shared" si="6"/>
        <v>4.615721997300945E-2</v>
      </c>
      <c r="S81" s="59">
        <f t="shared" si="89"/>
        <v>9.3117408906882596E-2</v>
      </c>
      <c r="T81" s="271">
        <f t="shared" si="90"/>
        <v>8064</v>
      </c>
      <c r="U81" s="64">
        <f t="shared" si="91"/>
        <v>2.2305978260869566</v>
      </c>
      <c r="V81" s="84"/>
      <c r="W81" s="84"/>
      <c r="X81" s="84"/>
      <c r="Y81" s="85"/>
      <c r="Z81" s="278"/>
    </row>
    <row r="82" spans="1:26" ht="14" hidden="1" outlineLevel="1" x14ac:dyDescent="0.2">
      <c r="A82" s="263">
        <v>45778</v>
      </c>
      <c r="B82" s="53">
        <v>45808</v>
      </c>
      <c r="C82" s="279" t="s">
        <v>38</v>
      </c>
      <c r="D82" s="87">
        <v>0</v>
      </c>
      <c r="E82" s="123">
        <v>0</v>
      </c>
      <c r="F82" s="276">
        <v>0</v>
      </c>
      <c r="G82" s="264" t="e">
        <f t="shared" si="0"/>
        <v>#DIV/0!</v>
      </c>
      <c r="H82" s="265" t="e">
        <f t="shared" si="1"/>
        <v>#DIV/0!</v>
      </c>
      <c r="I82" s="265" t="e">
        <f t="shared" si="2"/>
        <v>#DIV/0!</v>
      </c>
      <c r="J82" s="276">
        <v>0</v>
      </c>
      <c r="K82" s="266" t="e">
        <f t="shared" si="3"/>
        <v>#DIV/0!</v>
      </c>
      <c r="L82" s="267">
        <v>0</v>
      </c>
      <c r="M82" s="276">
        <v>0</v>
      </c>
      <c r="N82" s="123">
        <v>0</v>
      </c>
      <c r="O82" s="280">
        <v>0</v>
      </c>
      <c r="P82" s="268" t="e">
        <f t="shared" si="4"/>
        <v>#DIV/0!</v>
      </c>
      <c r="Q82" s="269" t="e">
        <f t="shared" si="5"/>
        <v>#DIV/0!</v>
      </c>
      <c r="R82" s="270" t="e">
        <f t="shared" si="6"/>
        <v>#DIV/0!</v>
      </c>
      <c r="S82" s="266" t="e">
        <f t="shared" si="89"/>
        <v>#DIV/0!</v>
      </c>
      <c r="T82" s="271">
        <f t="shared" si="90"/>
        <v>0</v>
      </c>
      <c r="U82" s="272" t="e">
        <f t="shared" si="91"/>
        <v>#DIV/0!</v>
      </c>
      <c r="V82" s="65"/>
      <c r="W82" s="65"/>
      <c r="X82" s="65"/>
      <c r="Y82" s="65"/>
      <c r="Z82" s="67"/>
    </row>
    <row r="83" spans="1:26" ht="14" hidden="1" outlineLevel="1" x14ac:dyDescent="0.2">
      <c r="A83" s="263">
        <v>45778</v>
      </c>
      <c r="B83" s="53">
        <v>45808</v>
      </c>
      <c r="C83" s="279" t="s">
        <v>39</v>
      </c>
      <c r="D83" s="87">
        <v>1646.9</v>
      </c>
      <c r="E83" s="123">
        <v>33</v>
      </c>
      <c r="F83" s="276">
        <v>31</v>
      </c>
      <c r="G83" s="264">
        <f t="shared" si="0"/>
        <v>1.064516129032258</v>
      </c>
      <c r="H83" s="265">
        <f t="shared" si="1"/>
        <v>49.906060606060606</v>
      </c>
      <c r="I83" s="265">
        <f t="shared" si="2"/>
        <v>46.881450872359963</v>
      </c>
      <c r="J83" s="276">
        <v>1293</v>
      </c>
      <c r="K83" s="266">
        <f t="shared" si="3"/>
        <v>2.5522041763341066E-2</v>
      </c>
      <c r="L83" s="267">
        <v>675.71</v>
      </c>
      <c r="M83" s="276">
        <v>83613</v>
      </c>
      <c r="N83" s="123">
        <v>16</v>
      </c>
      <c r="O83" s="280">
        <v>596.45000000000005</v>
      </c>
      <c r="P83" s="268">
        <f t="shared" si="4"/>
        <v>1.132886243608014</v>
      </c>
      <c r="Q83" s="269">
        <f t="shared" si="5"/>
        <v>0.88270115878113398</v>
      </c>
      <c r="R83" s="270">
        <f t="shared" si="6"/>
        <v>0.41029206387758821</v>
      </c>
      <c r="S83" s="266">
        <f t="shared" si="89"/>
        <v>0.36216528022345013</v>
      </c>
      <c r="T83" s="271">
        <f t="shared" si="90"/>
        <v>1050.45</v>
      </c>
      <c r="U83" s="272">
        <f t="shared" si="91"/>
        <v>21.797096774193548</v>
      </c>
      <c r="V83" s="65"/>
      <c r="W83" s="65"/>
      <c r="X83" s="65"/>
      <c r="Y83" s="65"/>
      <c r="Z83" s="67"/>
    </row>
    <row r="84" spans="1:26" ht="14" collapsed="1" x14ac:dyDescent="0.2">
      <c r="A84" s="281" t="str">
        <f>IFERROR(IF(B84&gt;0,MONTH(B84)&amp;"-"&amp;YEAR(B84),B84),)</f>
        <v>5-2025</v>
      </c>
      <c r="B84" s="282">
        <v>45778</v>
      </c>
      <c r="C84" s="134"/>
      <c r="D84" s="135">
        <f t="shared" ref="D84:F84" si="97">SUM(D76:D83)</f>
        <v>262381.40000000002</v>
      </c>
      <c r="E84" s="136">
        <f t="shared" si="97"/>
        <v>4437</v>
      </c>
      <c r="F84" s="136">
        <f t="shared" si="97"/>
        <v>3960</v>
      </c>
      <c r="G84" s="137">
        <f t="shared" si="0"/>
        <v>1.1204545454545454</v>
      </c>
      <c r="H84" s="135">
        <f t="shared" si="1"/>
        <v>59.134865900383147</v>
      </c>
      <c r="I84" s="135">
        <f t="shared" si="2"/>
        <v>52.777567943546828</v>
      </c>
      <c r="J84" s="256">
        <f>SUM(J76:J83)</f>
        <v>21656</v>
      </c>
      <c r="K84" s="257">
        <f t="shared" si="3"/>
        <v>0.20488548208348725</v>
      </c>
      <c r="L84" s="135">
        <f t="shared" ref="L84:O84" si="98">SUM(L76:L83)</f>
        <v>37384.25</v>
      </c>
      <c r="M84" s="256">
        <f t="shared" si="98"/>
        <v>4045254</v>
      </c>
      <c r="N84" s="136">
        <f t="shared" si="98"/>
        <v>1285</v>
      </c>
      <c r="O84" s="135">
        <f t="shared" si="98"/>
        <v>84915.15</v>
      </c>
      <c r="P84" s="258">
        <f t="shared" si="4"/>
        <v>0.44025418314635262</v>
      </c>
      <c r="Q84" s="137">
        <f t="shared" si="5"/>
        <v>2.271415101279282</v>
      </c>
      <c r="R84" s="259">
        <f t="shared" si="6"/>
        <v>0.14248056455221292</v>
      </c>
      <c r="S84" s="260"/>
      <c r="T84" s="261">
        <f>SUM(T76:T83)</f>
        <v>177466.25</v>
      </c>
      <c r="U84" s="145"/>
      <c r="V84" s="145">
        <f t="shared" ref="V84:W84" si="99">IFERROR((D84-#REF!)/D84,)</f>
        <v>0</v>
      </c>
      <c r="W84" s="145">
        <f t="shared" si="99"/>
        <v>0</v>
      </c>
      <c r="X84" s="145"/>
      <c r="Y84" s="143"/>
      <c r="Z84" s="67"/>
    </row>
    <row r="85" spans="1:26" ht="14" hidden="1" outlineLevel="1" x14ac:dyDescent="0.2">
      <c r="A85" s="263">
        <v>45809</v>
      </c>
      <c r="B85" s="53">
        <v>45838</v>
      </c>
      <c r="C85" s="54" t="s">
        <v>32</v>
      </c>
      <c r="D85" s="55">
        <v>2638.1</v>
      </c>
      <c r="E85" s="56">
        <v>38</v>
      </c>
      <c r="F85" s="56">
        <v>31</v>
      </c>
      <c r="G85" s="264">
        <f t="shared" si="0"/>
        <v>1.2258064516129032</v>
      </c>
      <c r="H85" s="265">
        <f t="shared" si="1"/>
        <v>69.423684210526318</v>
      </c>
      <c r="I85" s="265">
        <f t="shared" si="2"/>
        <v>56.635110803324103</v>
      </c>
      <c r="J85" s="89">
        <v>111</v>
      </c>
      <c r="K85" s="266">
        <f t="shared" si="3"/>
        <v>0.34234234234234234</v>
      </c>
      <c r="L85" s="267">
        <v>14.69</v>
      </c>
      <c r="M85" s="89">
        <v>1976</v>
      </c>
      <c r="N85" s="56">
        <v>0</v>
      </c>
      <c r="O85" s="60">
        <v>0</v>
      </c>
      <c r="P85" s="268" t="e">
        <f t="shared" si="4"/>
        <v>#DIV/0!</v>
      </c>
      <c r="Q85" s="269">
        <f t="shared" si="5"/>
        <v>0</v>
      </c>
      <c r="R85" s="270">
        <f t="shared" si="6"/>
        <v>5.5684015010803228E-3</v>
      </c>
      <c r="S85" s="266">
        <f t="shared" ref="S85:S92" si="100">O85/D85</f>
        <v>0</v>
      </c>
      <c r="T85" s="271">
        <f t="shared" ref="T85:T92" si="101">D85-O85</f>
        <v>2638.1</v>
      </c>
      <c r="U85" s="272">
        <f t="shared" ref="U85:U92" si="102">L85/F85</f>
        <v>0.47387096774193549</v>
      </c>
      <c r="V85" s="65">
        <f t="shared" ref="V85:W85" si="103">IFERROR((D85-#REF!)/D85,)</f>
        <v>0</v>
      </c>
      <c r="W85" s="65">
        <f t="shared" si="103"/>
        <v>0</v>
      </c>
      <c r="X85" s="65"/>
      <c r="Y85" s="65"/>
      <c r="Z85" s="66"/>
    </row>
    <row r="86" spans="1:26" ht="14" hidden="1" outlineLevel="1" x14ac:dyDescent="0.2">
      <c r="A86" s="263">
        <v>45809</v>
      </c>
      <c r="B86" s="53">
        <v>45838</v>
      </c>
      <c r="C86" s="54" t="s">
        <v>33</v>
      </c>
      <c r="D86" s="69">
        <v>44975.95</v>
      </c>
      <c r="E86" s="89">
        <v>674</v>
      </c>
      <c r="F86" s="89">
        <v>621</v>
      </c>
      <c r="G86" s="264">
        <f t="shared" si="0"/>
        <v>1.0853462157809983</v>
      </c>
      <c r="H86" s="265">
        <f t="shared" si="1"/>
        <v>66.729896142433233</v>
      </c>
      <c r="I86" s="265">
        <f t="shared" si="2"/>
        <v>61.482589769215195</v>
      </c>
      <c r="J86" s="89">
        <v>4103</v>
      </c>
      <c r="K86" s="266">
        <f t="shared" si="3"/>
        <v>0.16427004630757983</v>
      </c>
      <c r="L86" s="267">
        <v>5166.37</v>
      </c>
      <c r="M86" s="89">
        <v>615375</v>
      </c>
      <c r="N86" s="56">
        <v>196</v>
      </c>
      <c r="O86" s="70">
        <v>14279.4</v>
      </c>
      <c r="P86" s="268">
        <f t="shared" si="4"/>
        <v>0.36180581817163188</v>
      </c>
      <c r="Q86" s="269">
        <f t="shared" si="5"/>
        <v>2.7639135408420223</v>
      </c>
      <c r="R86" s="270">
        <f t="shared" si="6"/>
        <v>0.11486961364907246</v>
      </c>
      <c r="S86" s="266">
        <f t="shared" si="100"/>
        <v>0.31748968059596294</v>
      </c>
      <c r="T86" s="271">
        <f t="shared" si="101"/>
        <v>30696.549999999996</v>
      </c>
      <c r="U86" s="272">
        <f t="shared" si="102"/>
        <v>8.3194363929146533</v>
      </c>
      <c r="V86" s="65">
        <f t="shared" ref="V86:W86" si="104">IFERROR((D86-#REF!)/D86,)</f>
        <v>0</v>
      </c>
      <c r="W86" s="65">
        <f t="shared" si="104"/>
        <v>0</v>
      </c>
      <c r="X86" s="65"/>
      <c r="Y86" s="65"/>
      <c r="Z86" s="66"/>
    </row>
    <row r="87" spans="1:26" ht="14" hidden="1" outlineLevel="1" x14ac:dyDescent="0.2">
      <c r="A87" s="263">
        <v>45809</v>
      </c>
      <c r="B87" s="53">
        <v>45838</v>
      </c>
      <c r="C87" s="54" t="s">
        <v>34</v>
      </c>
      <c r="D87" s="72">
        <v>5946.35</v>
      </c>
      <c r="E87" s="56">
        <v>173</v>
      </c>
      <c r="F87" s="56">
        <v>116</v>
      </c>
      <c r="G87" s="264">
        <f t="shared" si="0"/>
        <v>1.4913793103448276</v>
      </c>
      <c r="H87" s="265">
        <f t="shared" si="1"/>
        <v>34.371965317919077</v>
      </c>
      <c r="I87" s="265">
        <f t="shared" si="2"/>
        <v>23.047098132246315</v>
      </c>
      <c r="J87" s="89">
        <v>829</v>
      </c>
      <c r="K87" s="266">
        <f t="shared" si="3"/>
        <v>0.20868516284680338</v>
      </c>
      <c r="L87" s="267">
        <v>550.11</v>
      </c>
      <c r="M87" s="89">
        <v>44339</v>
      </c>
      <c r="N87" s="56">
        <v>39</v>
      </c>
      <c r="O87" s="73">
        <v>2201.85</v>
      </c>
      <c r="P87" s="268">
        <f t="shared" si="4"/>
        <v>0.24983990735063699</v>
      </c>
      <c r="Q87" s="269">
        <f t="shared" si="5"/>
        <v>4.0025631237388879</v>
      </c>
      <c r="R87" s="270">
        <f t="shared" si="6"/>
        <v>9.2512213374591132E-2</v>
      </c>
      <c r="S87" s="266">
        <f t="shared" si="100"/>
        <v>0.37028597374860206</v>
      </c>
      <c r="T87" s="271">
        <f t="shared" si="101"/>
        <v>3744.5000000000005</v>
      </c>
      <c r="U87" s="272">
        <f t="shared" si="102"/>
        <v>4.7423275862068968</v>
      </c>
      <c r="V87" s="65">
        <f t="shared" ref="V87:W87" si="105">IFERROR((D87-#REF!)/D87,)</f>
        <v>0</v>
      </c>
      <c r="W87" s="65">
        <f t="shared" si="105"/>
        <v>0</v>
      </c>
      <c r="X87" s="65"/>
      <c r="Y87" s="65"/>
      <c r="Z87" s="66"/>
    </row>
    <row r="88" spans="1:26" ht="14" hidden="1" outlineLevel="1" x14ac:dyDescent="0.2">
      <c r="A88" s="263">
        <v>45809</v>
      </c>
      <c r="B88" s="53">
        <v>45838</v>
      </c>
      <c r="C88" s="54" t="s">
        <v>35</v>
      </c>
      <c r="D88" s="75">
        <v>48249.31</v>
      </c>
      <c r="E88" s="56">
        <v>773</v>
      </c>
      <c r="F88" s="56">
        <v>682</v>
      </c>
      <c r="G88" s="264">
        <f t="shared" si="0"/>
        <v>1.1334310850439884</v>
      </c>
      <c r="H88" s="265">
        <f t="shared" si="1"/>
        <v>62.418253557567915</v>
      </c>
      <c r="I88" s="265">
        <f t="shared" si="2"/>
        <v>55.070179723494583</v>
      </c>
      <c r="J88" s="89">
        <v>3049</v>
      </c>
      <c r="K88" s="266">
        <f t="shared" si="3"/>
        <v>0.25352574614627749</v>
      </c>
      <c r="L88" s="267">
        <v>6622.46</v>
      </c>
      <c r="M88" s="89">
        <v>1174149</v>
      </c>
      <c r="N88" s="56">
        <v>243</v>
      </c>
      <c r="O88" s="76">
        <v>17332.400000000001</v>
      </c>
      <c r="P88" s="268">
        <f t="shared" si="4"/>
        <v>0.38208557383859126</v>
      </c>
      <c r="Q88" s="269">
        <f t="shared" si="5"/>
        <v>2.6172147510139738</v>
      </c>
      <c r="R88" s="270">
        <f t="shared" si="6"/>
        <v>0.13725501981271856</v>
      </c>
      <c r="S88" s="266">
        <f t="shared" si="100"/>
        <v>0.35922586250456229</v>
      </c>
      <c r="T88" s="271">
        <f t="shared" si="101"/>
        <v>30916.909999999996</v>
      </c>
      <c r="U88" s="272">
        <f t="shared" si="102"/>
        <v>9.7103519061583583</v>
      </c>
      <c r="V88" s="65">
        <f t="shared" ref="V88:W88" si="106">IFERROR((D88-#REF!)/D88,)</f>
        <v>0</v>
      </c>
      <c r="W88" s="65">
        <f t="shared" si="106"/>
        <v>0</v>
      </c>
      <c r="X88" s="65"/>
      <c r="Y88" s="65"/>
      <c r="Z88" s="66"/>
    </row>
    <row r="89" spans="1:26" ht="14" hidden="1" outlineLevel="1" x14ac:dyDescent="0.2">
      <c r="A89" s="263">
        <v>45809</v>
      </c>
      <c r="B89" s="53">
        <v>45838</v>
      </c>
      <c r="C89" s="54" t="s">
        <v>36</v>
      </c>
      <c r="D89" s="273">
        <v>130682.35</v>
      </c>
      <c r="E89" s="56">
        <v>2118</v>
      </c>
      <c r="F89" s="89">
        <v>1971</v>
      </c>
      <c r="G89" s="264">
        <f t="shared" si="0"/>
        <v>1.0745814307458144</v>
      </c>
      <c r="H89" s="265">
        <f t="shared" si="1"/>
        <v>61.700826251180359</v>
      </c>
      <c r="I89" s="265">
        <f t="shared" si="2"/>
        <v>57.41847428757152</v>
      </c>
      <c r="J89" s="89">
        <v>7135</v>
      </c>
      <c r="K89" s="266">
        <f t="shared" si="3"/>
        <v>0.29684653118430271</v>
      </c>
      <c r="L89" s="267">
        <v>16678.77</v>
      </c>
      <c r="M89" s="89">
        <v>1827260</v>
      </c>
      <c r="N89" s="56">
        <v>616</v>
      </c>
      <c r="O89" s="274">
        <v>42186.5</v>
      </c>
      <c r="P89" s="268">
        <f t="shared" si="4"/>
        <v>0.39535799367096108</v>
      </c>
      <c r="Q89" s="269">
        <f t="shared" si="5"/>
        <v>2.5293531837179839</v>
      </c>
      <c r="R89" s="270">
        <f t="shared" si="6"/>
        <v>0.12762832930384249</v>
      </c>
      <c r="S89" s="266">
        <f t="shared" si="100"/>
        <v>0.32281712105728128</v>
      </c>
      <c r="T89" s="271">
        <f t="shared" si="101"/>
        <v>88495.85</v>
      </c>
      <c r="U89" s="272">
        <f t="shared" si="102"/>
        <v>8.4620852359208527</v>
      </c>
      <c r="V89" s="65">
        <f t="shared" ref="V89:W89" si="107">IFERROR((D89-#REF!)/D89,)</f>
        <v>0</v>
      </c>
      <c r="W89" s="65">
        <f t="shared" si="107"/>
        <v>0</v>
      </c>
      <c r="X89" s="65"/>
      <c r="Y89" s="65"/>
      <c r="Z89" s="66"/>
    </row>
    <row r="90" spans="1:26" ht="14" hidden="1" outlineLevel="1" x14ac:dyDescent="0.2">
      <c r="A90" s="263">
        <v>45809</v>
      </c>
      <c r="B90" s="53">
        <v>45838</v>
      </c>
      <c r="C90" s="275" t="s">
        <v>37</v>
      </c>
      <c r="D90" s="273">
        <v>3315</v>
      </c>
      <c r="E90" s="123">
        <v>92</v>
      </c>
      <c r="F90" s="276">
        <v>74</v>
      </c>
      <c r="G90" s="57">
        <f t="shared" si="0"/>
        <v>1.2432432432432432</v>
      </c>
      <c r="H90" s="58">
        <f t="shared" si="1"/>
        <v>36.032608695652172</v>
      </c>
      <c r="I90" s="58">
        <f t="shared" si="2"/>
        <v>28.982750472589792</v>
      </c>
      <c r="J90" s="276">
        <v>215</v>
      </c>
      <c r="K90" s="59">
        <f t="shared" si="3"/>
        <v>0.42790697674418604</v>
      </c>
      <c r="L90" s="267">
        <v>166.94</v>
      </c>
      <c r="M90" s="276">
        <v>63140</v>
      </c>
      <c r="N90" s="123">
        <v>6</v>
      </c>
      <c r="O90" s="277">
        <v>288</v>
      </c>
      <c r="P90" s="268">
        <f t="shared" si="4"/>
        <v>0.57965277777777779</v>
      </c>
      <c r="Q90" s="62">
        <f t="shared" si="5"/>
        <v>1.7251707200191686</v>
      </c>
      <c r="R90" s="61">
        <f t="shared" si="6"/>
        <v>5.0358974358974358E-2</v>
      </c>
      <c r="S90" s="59">
        <f t="shared" si="100"/>
        <v>8.6877828054298639E-2</v>
      </c>
      <c r="T90" s="271">
        <f t="shared" si="101"/>
        <v>3027</v>
      </c>
      <c r="U90" s="64">
        <f t="shared" si="102"/>
        <v>2.2559459459459461</v>
      </c>
      <c r="V90" s="84"/>
      <c r="W90" s="84"/>
      <c r="X90" s="84"/>
      <c r="Y90" s="85"/>
      <c r="Z90" s="278"/>
    </row>
    <row r="91" spans="1:26" ht="14" hidden="1" outlineLevel="1" x14ac:dyDescent="0.2">
      <c r="A91" s="263">
        <v>45809</v>
      </c>
      <c r="B91" s="53">
        <v>45838</v>
      </c>
      <c r="C91" s="279" t="s">
        <v>38</v>
      </c>
      <c r="D91" s="87">
        <v>109.9</v>
      </c>
      <c r="E91" s="123">
        <v>2</v>
      </c>
      <c r="F91" s="276">
        <v>1</v>
      </c>
      <c r="G91" s="264">
        <f t="shared" si="0"/>
        <v>2</v>
      </c>
      <c r="H91" s="265">
        <f t="shared" si="1"/>
        <v>54.95</v>
      </c>
      <c r="I91" s="265">
        <f t="shared" si="2"/>
        <v>27.475000000000001</v>
      </c>
      <c r="J91" s="276">
        <v>7</v>
      </c>
      <c r="K91" s="266">
        <f t="shared" si="3"/>
        <v>0.2857142857142857</v>
      </c>
      <c r="L91" s="267">
        <v>0</v>
      </c>
      <c r="M91" s="276">
        <v>11</v>
      </c>
      <c r="N91" s="123">
        <v>0</v>
      </c>
      <c r="O91" s="280">
        <v>0</v>
      </c>
      <c r="P91" s="268" t="e">
        <f t="shared" si="4"/>
        <v>#DIV/0!</v>
      </c>
      <c r="Q91" s="269" t="e">
        <f t="shared" si="5"/>
        <v>#DIV/0!</v>
      </c>
      <c r="R91" s="270">
        <f t="shared" si="6"/>
        <v>0</v>
      </c>
      <c r="S91" s="266">
        <f t="shared" si="100"/>
        <v>0</v>
      </c>
      <c r="T91" s="271">
        <f t="shared" si="101"/>
        <v>109.9</v>
      </c>
      <c r="U91" s="272">
        <f t="shared" si="102"/>
        <v>0</v>
      </c>
      <c r="V91" s="65"/>
      <c r="W91" s="65"/>
      <c r="X91" s="65"/>
      <c r="Y91" s="65"/>
      <c r="Z91" s="67"/>
    </row>
    <row r="92" spans="1:26" ht="14" hidden="1" outlineLevel="1" x14ac:dyDescent="0.2">
      <c r="A92" s="263">
        <v>45809</v>
      </c>
      <c r="B92" s="53">
        <v>45838</v>
      </c>
      <c r="C92" s="279" t="s">
        <v>39</v>
      </c>
      <c r="D92" s="87">
        <v>668.5</v>
      </c>
      <c r="E92" s="123">
        <v>29</v>
      </c>
      <c r="F92" s="276">
        <v>29</v>
      </c>
      <c r="G92" s="264">
        <f t="shared" si="0"/>
        <v>1</v>
      </c>
      <c r="H92" s="265">
        <f t="shared" si="1"/>
        <v>23.051724137931036</v>
      </c>
      <c r="I92" s="265">
        <f t="shared" si="2"/>
        <v>23.051724137931036</v>
      </c>
      <c r="J92" s="276">
        <v>2179</v>
      </c>
      <c r="K92" s="266">
        <f t="shared" si="3"/>
        <v>1.330885727397889E-2</v>
      </c>
      <c r="L92" s="267">
        <v>1324.34</v>
      </c>
      <c r="M92" s="276">
        <v>242057</v>
      </c>
      <c r="N92" s="123">
        <v>21</v>
      </c>
      <c r="O92" s="280">
        <v>539</v>
      </c>
      <c r="P92" s="268">
        <f t="shared" si="4"/>
        <v>2.4570315398886824</v>
      </c>
      <c r="Q92" s="269">
        <f t="shared" si="5"/>
        <v>0.40699518250600303</v>
      </c>
      <c r="R92" s="270">
        <f t="shared" si="6"/>
        <v>1.9810620792819744</v>
      </c>
      <c r="S92" s="266">
        <f t="shared" si="100"/>
        <v>0.80628272251308897</v>
      </c>
      <c r="T92" s="271">
        <f t="shared" si="101"/>
        <v>129.5</v>
      </c>
      <c r="U92" s="272">
        <f t="shared" si="102"/>
        <v>45.666896551724136</v>
      </c>
      <c r="V92" s="65"/>
      <c r="W92" s="65"/>
      <c r="X92" s="65"/>
      <c r="Y92" s="65"/>
      <c r="Z92" s="67"/>
    </row>
    <row r="93" spans="1:26" ht="14" collapsed="1" x14ac:dyDescent="0.2">
      <c r="A93" s="281" t="str">
        <f>IFERROR(IF(B93&gt;0,MONTH(B93)&amp;"-"&amp;YEAR(B93),B93),)</f>
        <v>6-2025</v>
      </c>
      <c r="B93" s="282">
        <v>45809</v>
      </c>
      <c r="C93" s="134"/>
      <c r="D93" s="135">
        <f t="shared" ref="D93:F93" si="108">SUM(D85:D92)</f>
        <v>236585.46</v>
      </c>
      <c r="E93" s="136">
        <f t="shared" si="108"/>
        <v>3899</v>
      </c>
      <c r="F93" s="136">
        <f t="shared" si="108"/>
        <v>3525</v>
      </c>
      <c r="G93" s="137">
        <f t="shared" si="0"/>
        <v>1.1060992907801419</v>
      </c>
      <c r="H93" s="135">
        <f t="shared" si="1"/>
        <v>60.67849705052577</v>
      </c>
      <c r="I93" s="135">
        <f t="shared" si="2"/>
        <v>54.858092357810548</v>
      </c>
      <c r="J93" s="256">
        <f>SUM(J85:J92)</f>
        <v>17628</v>
      </c>
      <c r="K93" s="257">
        <f t="shared" si="3"/>
        <v>0.22118221012026321</v>
      </c>
      <c r="L93" s="135">
        <f t="shared" ref="L93:O93" si="109">SUM(L85:L92)</f>
        <v>30523.68</v>
      </c>
      <c r="M93" s="256">
        <f t="shared" si="109"/>
        <v>3968307</v>
      </c>
      <c r="N93" s="136">
        <f t="shared" si="109"/>
        <v>1121</v>
      </c>
      <c r="O93" s="135">
        <f t="shared" si="109"/>
        <v>76827.149999999994</v>
      </c>
      <c r="P93" s="258">
        <f t="shared" si="4"/>
        <v>0.39730329707661943</v>
      </c>
      <c r="Q93" s="137">
        <f t="shared" si="5"/>
        <v>2.5169687927536915</v>
      </c>
      <c r="R93" s="259">
        <f t="shared" si="6"/>
        <v>0.12901756515383489</v>
      </c>
      <c r="S93" s="260"/>
      <c r="T93" s="261">
        <f>SUM(T85:T92)</f>
        <v>159758.31</v>
      </c>
      <c r="U93" s="145"/>
      <c r="V93" s="145">
        <f t="shared" ref="V93:W93" si="110">IFERROR((D93-#REF!)/D93,)</f>
        <v>0</v>
      </c>
      <c r="W93" s="145">
        <f t="shared" si="110"/>
        <v>0</v>
      </c>
      <c r="X93" s="145"/>
      <c r="Y93" s="143"/>
      <c r="Z93" s="67"/>
    </row>
    <row r="94" spans="1:26" ht="14" hidden="1" outlineLevel="1" x14ac:dyDescent="0.2">
      <c r="A94" s="263">
        <v>45839</v>
      </c>
      <c r="B94" s="53">
        <v>45869</v>
      </c>
      <c r="C94" s="54" t="s">
        <v>32</v>
      </c>
      <c r="D94" s="55">
        <v>2638.1</v>
      </c>
      <c r="E94" s="56">
        <v>38</v>
      </c>
      <c r="F94" s="56">
        <v>31</v>
      </c>
      <c r="G94" s="264">
        <f t="shared" si="0"/>
        <v>1.2258064516129032</v>
      </c>
      <c r="H94" s="265">
        <f t="shared" si="1"/>
        <v>69.423684210526318</v>
      </c>
      <c r="I94" s="265">
        <f t="shared" si="2"/>
        <v>56.635110803324103</v>
      </c>
      <c r="J94" s="89">
        <v>111</v>
      </c>
      <c r="K94" s="266">
        <f t="shared" si="3"/>
        <v>0.34234234234234234</v>
      </c>
      <c r="L94" s="267">
        <v>0</v>
      </c>
      <c r="M94" s="89">
        <v>0</v>
      </c>
      <c r="N94" s="56">
        <v>0</v>
      </c>
      <c r="O94" s="60">
        <v>0</v>
      </c>
      <c r="P94" s="268" t="e">
        <f t="shared" si="4"/>
        <v>#DIV/0!</v>
      </c>
      <c r="Q94" s="269" t="e">
        <f t="shared" si="5"/>
        <v>#DIV/0!</v>
      </c>
      <c r="R94" s="270">
        <f t="shared" si="6"/>
        <v>0</v>
      </c>
      <c r="S94" s="266">
        <f t="shared" ref="S94:S101" si="111">O94/D94</f>
        <v>0</v>
      </c>
      <c r="T94" s="271">
        <f t="shared" ref="T94:T101" si="112">D94-O94</f>
        <v>2638.1</v>
      </c>
      <c r="U94" s="272">
        <f t="shared" ref="U94:U101" si="113">L94/F94</f>
        <v>0</v>
      </c>
      <c r="V94" s="65">
        <f t="shared" ref="V94:W94" si="114">IFERROR((D94-#REF!)/D94,)</f>
        <v>0</v>
      </c>
      <c r="W94" s="65">
        <f t="shared" si="114"/>
        <v>0</v>
      </c>
      <c r="X94" s="65"/>
      <c r="Y94" s="65"/>
      <c r="Z94" s="66"/>
    </row>
    <row r="95" spans="1:26" ht="14" hidden="1" outlineLevel="1" x14ac:dyDescent="0.2">
      <c r="A95" s="263">
        <v>45839</v>
      </c>
      <c r="B95" s="53">
        <v>45869</v>
      </c>
      <c r="C95" s="54" t="s">
        <v>33</v>
      </c>
      <c r="D95" s="69">
        <v>42076.65</v>
      </c>
      <c r="E95" s="89">
        <v>667</v>
      </c>
      <c r="F95" s="89">
        <v>610</v>
      </c>
      <c r="G95" s="264">
        <f t="shared" si="0"/>
        <v>1.0934426229508196</v>
      </c>
      <c r="H95" s="265">
        <f t="shared" si="1"/>
        <v>63.083433283358325</v>
      </c>
      <c r="I95" s="265">
        <f t="shared" si="2"/>
        <v>57.692495206669534</v>
      </c>
      <c r="J95" s="89">
        <v>3025</v>
      </c>
      <c r="K95" s="266">
        <f t="shared" si="3"/>
        <v>0.22049586776859503</v>
      </c>
      <c r="L95" s="267">
        <v>4468.34</v>
      </c>
      <c r="M95" s="89">
        <v>520477</v>
      </c>
      <c r="N95" s="56">
        <v>202</v>
      </c>
      <c r="O95" s="70">
        <v>14143.7</v>
      </c>
      <c r="P95" s="268">
        <f t="shared" si="4"/>
        <v>0.31592440450518605</v>
      </c>
      <c r="Q95" s="269">
        <f t="shared" si="5"/>
        <v>3.1653141882667839</v>
      </c>
      <c r="R95" s="270">
        <f t="shared" si="6"/>
        <v>0.10619524130366842</v>
      </c>
      <c r="S95" s="266">
        <f t="shared" si="111"/>
        <v>0.33614130402491643</v>
      </c>
      <c r="T95" s="271">
        <f t="shared" si="112"/>
        <v>27932.95</v>
      </c>
      <c r="U95" s="272">
        <f t="shared" si="113"/>
        <v>7.3251475409836067</v>
      </c>
      <c r="V95" s="65">
        <f t="shared" ref="V95:W95" si="115">IFERROR((D95-#REF!)/D95,)</f>
        <v>0</v>
      </c>
      <c r="W95" s="65">
        <f t="shared" si="115"/>
        <v>0</v>
      </c>
      <c r="X95" s="65"/>
      <c r="Y95" s="65"/>
      <c r="Z95" s="66"/>
    </row>
    <row r="96" spans="1:26" ht="14" hidden="1" outlineLevel="1" x14ac:dyDescent="0.2">
      <c r="A96" s="263">
        <v>45839</v>
      </c>
      <c r="B96" s="53">
        <v>45869</v>
      </c>
      <c r="C96" s="54" t="s">
        <v>34</v>
      </c>
      <c r="D96" s="72">
        <v>4833.05</v>
      </c>
      <c r="E96" s="56">
        <v>139</v>
      </c>
      <c r="F96" s="56">
        <v>86</v>
      </c>
      <c r="G96" s="264">
        <f t="shared" si="0"/>
        <v>1.6162790697674418</v>
      </c>
      <c r="H96" s="265">
        <f t="shared" si="1"/>
        <v>34.770143884892086</v>
      </c>
      <c r="I96" s="265">
        <f t="shared" si="2"/>
        <v>21.512463123026759</v>
      </c>
      <c r="J96" s="89">
        <v>696</v>
      </c>
      <c r="K96" s="266">
        <f t="shared" si="3"/>
        <v>0.19971264367816091</v>
      </c>
      <c r="L96" s="267">
        <v>367.58</v>
      </c>
      <c r="M96" s="89">
        <v>30294</v>
      </c>
      <c r="N96" s="56">
        <v>36</v>
      </c>
      <c r="O96" s="73">
        <v>2316.65</v>
      </c>
      <c r="P96" s="268">
        <f t="shared" si="4"/>
        <v>0.15866876740120431</v>
      </c>
      <c r="Q96" s="269">
        <f t="shared" si="5"/>
        <v>6.3024375646117861</v>
      </c>
      <c r="R96" s="270">
        <f t="shared" si="6"/>
        <v>7.6055492908204958E-2</v>
      </c>
      <c r="S96" s="266">
        <f t="shared" si="111"/>
        <v>0.47933499549973618</v>
      </c>
      <c r="T96" s="271">
        <f t="shared" si="112"/>
        <v>2516.4</v>
      </c>
      <c r="U96" s="272">
        <f t="shared" si="113"/>
        <v>4.2741860465116277</v>
      </c>
      <c r="V96" s="65">
        <f t="shared" ref="V96:W96" si="116">IFERROR((D96-#REF!)/D96,)</f>
        <v>0</v>
      </c>
      <c r="W96" s="65">
        <f t="shared" si="116"/>
        <v>0</v>
      </c>
      <c r="X96" s="65"/>
      <c r="Y96" s="65"/>
      <c r="Z96" s="66"/>
    </row>
    <row r="97" spans="1:26" ht="14" hidden="1" outlineLevel="1" x14ac:dyDescent="0.2">
      <c r="A97" s="263">
        <v>45839</v>
      </c>
      <c r="B97" s="53">
        <v>45869</v>
      </c>
      <c r="C97" s="54" t="s">
        <v>35</v>
      </c>
      <c r="D97" s="75">
        <v>45992.75</v>
      </c>
      <c r="E97" s="56">
        <v>745</v>
      </c>
      <c r="F97" s="56">
        <v>666</v>
      </c>
      <c r="G97" s="264">
        <f t="shared" si="0"/>
        <v>1.1186186186186187</v>
      </c>
      <c r="H97" s="265">
        <f t="shared" si="1"/>
        <v>61.735234899328859</v>
      </c>
      <c r="I97" s="265">
        <f t="shared" si="2"/>
        <v>55.188814017386605</v>
      </c>
      <c r="J97" s="89">
        <v>3236</v>
      </c>
      <c r="K97" s="266">
        <f t="shared" si="3"/>
        <v>0.23022249690976515</v>
      </c>
      <c r="L97" s="267">
        <v>6796.05</v>
      </c>
      <c r="M97" s="89">
        <v>1005760</v>
      </c>
      <c r="N97" s="56">
        <v>248</v>
      </c>
      <c r="O97" s="76">
        <v>17156.2</v>
      </c>
      <c r="P97" s="268">
        <f t="shared" si="4"/>
        <v>0.39612793042748395</v>
      </c>
      <c r="Q97" s="269">
        <f t="shared" si="5"/>
        <v>2.5244369891333935</v>
      </c>
      <c r="R97" s="270">
        <f t="shared" si="6"/>
        <v>0.14776350620478229</v>
      </c>
      <c r="S97" s="266">
        <f t="shared" si="111"/>
        <v>0.37301966070739412</v>
      </c>
      <c r="T97" s="271">
        <f t="shared" si="112"/>
        <v>28836.55</v>
      </c>
      <c r="U97" s="272">
        <f t="shared" si="113"/>
        <v>10.20427927927928</v>
      </c>
      <c r="V97" s="65">
        <f t="shared" ref="V97:W97" si="117">IFERROR((D97-#REF!)/D97,)</f>
        <v>0</v>
      </c>
      <c r="W97" s="65">
        <f t="shared" si="117"/>
        <v>0</v>
      </c>
      <c r="X97" s="65"/>
      <c r="Y97" s="65"/>
      <c r="Z97" s="66"/>
    </row>
    <row r="98" spans="1:26" ht="14" hidden="1" outlineLevel="1" x14ac:dyDescent="0.2">
      <c r="A98" s="263">
        <v>45839</v>
      </c>
      <c r="B98" s="53">
        <v>45869</v>
      </c>
      <c r="C98" s="54" t="s">
        <v>36</v>
      </c>
      <c r="D98" s="273">
        <v>129632.95</v>
      </c>
      <c r="E98" s="56">
        <v>2144</v>
      </c>
      <c r="F98" s="89">
        <v>1925</v>
      </c>
      <c r="G98" s="264">
        <f t="shared" si="0"/>
        <v>1.1137662337662337</v>
      </c>
      <c r="H98" s="265">
        <f t="shared" si="1"/>
        <v>60.4631296641791</v>
      </c>
      <c r="I98" s="265">
        <f t="shared" si="2"/>
        <v>54.287091699414539</v>
      </c>
      <c r="J98" s="89">
        <v>7028</v>
      </c>
      <c r="K98" s="266">
        <f t="shared" si="3"/>
        <v>0.30506545247581102</v>
      </c>
      <c r="L98" s="267">
        <v>17475.82</v>
      </c>
      <c r="M98" s="89">
        <v>1352950</v>
      </c>
      <c r="N98" s="56">
        <v>624</v>
      </c>
      <c r="O98" s="274">
        <v>43740.800000000003</v>
      </c>
      <c r="P98" s="268">
        <f t="shared" si="4"/>
        <v>0.39953133001682634</v>
      </c>
      <c r="Q98" s="269">
        <f t="shared" si="5"/>
        <v>2.5029326234763234</v>
      </c>
      <c r="R98" s="270">
        <f t="shared" si="6"/>
        <v>0.13481001550917418</v>
      </c>
      <c r="S98" s="266">
        <f t="shared" si="111"/>
        <v>0.33742038578926115</v>
      </c>
      <c r="T98" s="271">
        <f t="shared" si="112"/>
        <v>85892.15</v>
      </c>
      <c r="U98" s="272">
        <f t="shared" si="113"/>
        <v>9.0783480519480513</v>
      </c>
      <c r="V98" s="65">
        <f t="shared" ref="V98:W98" si="118">IFERROR((D98-#REF!)/D98,)</f>
        <v>0</v>
      </c>
      <c r="W98" s="65">
        <f t="shared" si="118"/>
        <v>0</v>
      </c>
      <c r="X98" s="65"/>
      <c r="Y98" s="65"/>
      <c r="Z98" s="66"/>
    </row>
    <row r="99" spans="1:26" ht="14" hidden="1" outlineLevel="1" x14ac:dyDescent="0.2">
      <c r="A99" s="263">
        <v>45839</v>
      </c>
      <c r="B99" s="53">
        <v>45869</v>
      </c>
      <c r="C99" s="275" t="s">
        <v>37</v>
      </c>
      <c r="D99" s="273">
        <v>219</v>
      </c>
      <c r="E99" s="123">
        <v>6</v>
      </c>
      <c r="F99" s="276">
        <v>4</v>
      </c>
      <c r="G99" s="57">
        <f t="shared" si="0"/>
        <v>1.5</v>
      </c>
      <c r="H99" s="58">
        <f t="shared" si="1"/>
        <v>36.5</v>
      </c>
      <c r="I99" s="58">
        <f t="shared" si="2"/>
        <v>24.333333333333332</v>
      </c>
      <c r="J99" s="276">
        <v>16</v>
      </c>
      <c r="K99" s="59">
        <f t="shared" si="3"/>
        <v>0.375</v>
      </c>
      <c r="L99" s="267">
        <v>1.65</v>
      </c>
      <c r="M99" s="276">
        <v>400</v>
      </c>
      <c r="N99" s="123">
        <v>0</v>
      </c>
      <c r="O99" s="277">
        <v>0</v>
      </c>
      <c r="P99" s="268" t="e">
        <f t="shared" si="4"/>
        <v>#DIV/0!</v>
      </c>
      <c r="Q99" s="62">
        <f t="shared" si="5"/>
        <v>0</v>
      </c>
      <c r="R99" s="61">
        <f t="shared" si="6"/>
        <v>7.5342465753424652E-3</v>
      </c>
      <c r="S99" s="59">
        <f t="shared" si="111"/>
        <v>0</v>
      </c>
      <c r="T99" s="271">
        <f t="shared" si="112"/>
        <v>219</v>
      </c>
      <c r="U99" s="64">
        <f t="shared" si="113"/>
        <v>0.41249999999999998</v>
      </c>
      <c r="V99" s="84"/>
      <c r="W99" s="84"/>
      <c r="X99" s="84"/>
      <c r="Y99" s="85"/>
      <c r="Z99" s="278"/>
    </row>
    <row r="100" spans="1:26" ht="14" hidden="1" outlineLevel="1" x14ac:dyDescent="0.2">
      <c r="A100" s="263">
        <v>45839</v>
      </c>
      <c r="B100" s="53">
        <v>45869</v>
      </c>
      <c r="C100" s="279" t="s">
        <v>38</v>
      </c>
      <c r="D100" s="87">
        <v>2252.9499999999998</v>
      </c>
      <c r="E100" s="123">
        <v>41</v>
      </c>
      <c r="F100" s="276">
        <v>25</v>
      </c>
      <c r="G100" s="264">
        <f t="shared" si="0"/>
        <v>1.64</v>
      </c>
      <c r="H100" s="265">
        <f t="shared" si="1"/>
        <v>54.949999999999996</v>
      </c>
      <c r="I100" s="265">
        <f t="shared" si="2"/>
        <v>33.506097560975611</v>
      </c>
      <c r="J100" s="276">
        <v>142</v>
      </c>
      <c r="K100" s="266">
        <f t="shared" si="3"/>
        <v>0.28873239436619719</v>
      </c>
      <c r="L100" s="267">
        <v>204.3</v>
      </c>
      <c r="M100" s="276">
        <v>19357</v>
      </c>
      <c r="N100" s="123">
        <v>3</v>
      </c>
      <c r="O100" s="280">
        <v>164.85</v>
      </c>
      <c r="P100" s="268">
        <f t="shared" si="4"/>
        <v>1.2393084622383987</v>
      </c>
      <c r="Q100" s="269">
        <f t="shared" si="5"/>
        <v>0.80690161527165927</v>
      </c>
      <c r="R100" s="270">
        <f t="shared" si="6"/>
        <v>9.0681106993053567E-2</v>
      </c>
      <c r="S100" s="266">
        <f t="shared" si="111"/>
        <v>7.3170731707317083E-2</v>
      </c>
      <c r="T100" s="271">
        <f t="shared" si="112"/>
        <v>2088.1</v>
      </c>
      <c r="U100" s="272">
        <f t="shared" si="113"/>
        <v>8.1720000000000006</v>
      </c>
      <c r="V100" s="65"/>
      <c r="W100" s="65"/>
      <c r="X100" s="65"/>
      <c r="Y100" s="65"/>
      <c r="Z100" s="67"/>
    </row>
    <row r="101" spans="1:26" ht="14" hidden="1" outlineLevel="1" x14ac:dyDescent="0.2">
      <c r="A101" s="263">
        <v>45839</v>
      </c>
      <c r="B101" s="53">
        <v>45869</v>
      </c>
      <c r="C101" s="279" t="s">
        <v>39</v>
      </c>
      <c r="D101" s="87">
        <v>2492.5</v>
      </c>
      <c r="E101" s="123">
        <v>49</v>
      </c>
      <c r="F101" s="276">
        <v>48</v>
      </c>
      <c r="G101" s="264">
        <f t="shared" si="0"/>
        <v>1.0208333333333333</v>
      </c>
      <c r="H101" s="265">
        <f t="shared" si="1"/>
        <v>50.867346938775512</v>
      </c>
      <c r="I101" s="265">
        <f t="shared" si="2"/>
        <v>49.829237817576015</v>
      </c>
      <c r="J101" s="276">
        <v>1520</v>
      </c>
      <c r="K101" s="266">
        <f t="shared" si="3"/>
        <v>3.2236842105263161E-2</v>
      </c>
      <c r="L101" s="267">
        <v>715.11</v>
      </c>
      <c r="M101" s="276">
        <v>253933</v>
      </c>
      <c r="N101" s="123">
        <v>23</v>
      </c>
      <c r="O101" s="280">
        <v>1687.45</v>
      </c>
      <c r="P101" s="268">
        <f t="shared" si="4"/>
        <v>0.4237814453761593</v>
      </c>
      <c r="Q101" s="269">
        <f t="shared" si="5"/>
        <v>2.3597068982394318</v>
      </c>
      <c r="R101" s="270">
        <f t="shared" si="6"/>
        <v>0.2869047141424273</v>
      </c>
      <c r="S101" s="266">
        <f t="shared" si="111"/>
        <v>0.67701103309929789</v>
      </c>
      <c r="T101" s="271">
        <f t="shared" si="112"/>
        <v>805.05</v>
      </c>
      <c r="U101" s="272">
        <f t="shared" si="113"/>
        <v>14.898125</v>
      </c>
      <c r="V101" s="65"/>
      <c r="W101" s="65"/>
      <c r="X101" s="65"/>
      <c r="Y101" s="65"/>
      <c r="Z101" s="67"/>
    </row>
    <row r="102" spans="1:26" ht="14" collapsed="1" x14ac:dyDescent="0.2">
      <c r="A102" s="281" t="str">
        <f>IFERROR(IF(B102&gt;0,MONTH(B102)&amp;"-"&amp;YEAR(B102),B102),)</f>
        <v>7-2025</v>
      </c>
      <c r="B102" s="282">
        <v>45839</v>
      </c>
      <c r="C102" s="134"/>
      <c r="D102" s="135">
        <f t="shared" ref="D102:F102" si="119">SUM(D94:D101)</f>
        <v>230137.95</v>
      </c>
      <c r="E102" s="136">
        <f t="shared" si="119"/>
        <v>3829</v>
      </c>
      <c r="F102" s="136">
        <f t="shared" si="119"/>
        <v>3395</v>
      </c>
      <c r="G102" s="137">
        <f t="shared" si="0"/>
        <v>1.1278350515463917</v>
      </c>
      <c r="H102" s="135">
        <f t="shared" si="1"/>
        <v>60.10393053016454</v>
      </c>
      <c r="I102" s="135">
        <f t="shared" si="2"/>
        <v>53.291419208646808</v>
      </c>
      <c r="J102" s="256">
        <f>SUM(J94:J101)</f>
        <v>15774</v>
      </c>
      <c r="K102" s="257">
        <f t="shared" si="3"/>
        <v>0.24274121972866744</v>
      </c>
      <c r="L102" s="135">
        <f t="shared" ref="L102:O102" si="120">SUM(L94:L101)</f>
        <v>30028.850000000002</v>
      </c>
      <c r="M102" s="256">
        <f t="shared" si="120"/>
        <v>3183171</v>
      </c>
      <c r="N102" s="136">
        <f t="shared" si="120"/>
        <v>1136</v>
      </c>
      <c r="O102" s="135">
        <f t="shared" si="120"/>
        <v>79209.650000000009</v>
      </c>
      <c r="P102" s="258">
        <f t="shared" si="4"/>
        <v>0.37910595489312221</v>
      </c>
      <c r="Q102" s="137">
        <f t="shared" si="5"/>
        <v>2.637784996761448</v>
      </c>
      <c r="R102" s="259">
        <f t="shared" si="6"/>
        <v>0.1304819565829973</v>
      </c>
      <c r="S102" s="260"/>
      <c r="T102" s="261">
        <f>SUM(T94:T101)</f>
        <v>150928.29999999999</v>
      </c>
      <c r="U102" s="145"/>
      <c r="V102" s="145">
        <f t="shared" ref="V102:W102" si="121">IFERROR((D102-#REF!)/D102,)</f>
        <v>0</v>
      </c>
      <c r="W102" s="145">
        <f t="shared" si="121"/>
        <v>0</v>
      </c>
      <c r="X102" s="145"/>
      <c r="Y102" s="143"/>
      <c r="Z102" s="67"/>
    </row>
    <row r="103" spans="1:26" ht="14" hidden="1" outlineLevel="1" x14ac:dyDescent="0.2">
      <c r="A103" s="263">
        <v>45870</v>
      </c>
      <c r="B103" s="53">
        <v>45900</v>
      </c>
      <c r="C103" s="54" t="s">
        <v>32</v>
      </c>
      <c r="D103" s="55">
        <v>2638.1</v>
      </c>
      <c r="E103" s="56">
        <v>38</v>
      </c>
      <c r="F103" s="56">
        <v>31</v>
      </c>
      <c r="G103" s="264">
        <f t="shared" si="0"/>
        <v>1.2258064516129032</v>
      </c>
      <c r="H103" s="265">
        <f t="shared" si="1"/>
        <v>69.423684210526318</v>
      </c>
      <c r="I103" s="265">
        <f t="shared" si="2"/>
        <v>56.635110803324103</v>
      </c>
      <c r="J103" s="89">
        <v>111</v>
      </c>
      <c r="K103" s="266">
        <f t="shared" si="3"/>
        <v>0.34234234234234234</v>
      </c>
      <c r="L103" s="267">
        <v>0</v>
      </c>
      <c r="M103" s="89">
        <v>0</v>
      </c>
      <c r="N103" s="56">
        <v>0</v>
      </c>
      <c r="O103" s="60">
        <v>0</v>
      </c>
      <c r="P103" s="268" t="e">
        <f t="shared" si="4"/>
        <v>#DIV/0!</v>
      </c>
      <c r="Q103" s="269" t="e">
        <f t="shared" si="5"/>
        <v>#DIV/0!</v>
      </c>
      <c r="R103" s="270">
        <f t="shared" si="6"/>
        <v>0</v>
      </c>
      <c r="S103" s="266">
        <f t="shared" ref="S103:S110" si="122">O103/D103</f>
        <v>0</v>
      </c>
      <c r="T103" s="271">
        <f t="shared" ref="T103:T110" si="123">D103-O103</f>
        <v>2638.1</v>
      </c>
      <c r="U103" s="272">
        <f t="shared" ref="U103:U110" si="124">L103/F103</f>
        <v>0</v>
      </c>
      <c r="V103" s="65">
        <f t="shared" ref="V103:W103" si="125">IFERROR((D103-#REF!)/D103,)</f>
        <v>0</v>
      </c>
      <c r="W103" s="65">
        <f t="shared" si="125"/>
        <v>0</v>
      </c>
      <c r="X103" s="65"/>
      <c r="Y103" s="65"/>
      <c r="Z103" s="66"/>
    </row>
    <row r="104" spans="1:26" ht="14" hidden="1" outlineLevel="1" x14ac:dyDescent="0.2">
      <c r="A104" s="263">
        <v>45870</v>
      </c>
      <c r="B104" s="53">
        <v>45900</v>
      </c>
      <c r="C104" s="54" t="s">
        <v>33</v>
      </c>
      <c r="D104" s="69">
        <v>44494.400000000001</v>
      </c>
      <c r="E104" s="89">
        <v>689</v>
      </c>
      <c r="F104" s="89">
        <v>631</v>
      </c>
      <c r="G104" s="264">
        <f t="shared" si="0"/>
        <v>1.0919175911251982</v>
      </c>
      <c r="H104" s="265">
        <f t="shared" si="1"/>
        <v>64.578229317851964</v>
      </c>
      <c r="I104" s="265">
        <f t="shared" si="2"/>
        <v>59.142035848424655</v>
      </c>
      <c r="J104" s="89">
        <v>3334</v>
      </c>
      <c r="K104" s="266">
        <f t="shared" si="3"/>
        <v>0.20665866826634674</v>
      </c>
      <c r="L104" s="267">
        <v>4889.93</v>
      </c>
      <c r="M104" s="89">
        <v>394987</v>
      </c>
      <c r="N104" s="56">
        <v>192</v>
      </c>
      <c r="O104" s="70">
        <v>13519.15</v>
      </c>
      <c r="P104" s="268">
        <f t="shared" si="4"/>
        <v>0.36170395328108651</v>
      </c>
      <c r="Q104" s="269">
        <f t="shared" si="5"/>
        <v>2.7646919281053099</v>
      </c>
      <c r="R104" s="270">
        <f t="shared" si="6"/>
        <v>0.10989989751519293</v>
      </c>
      <c r="S104" s="266">
        <f t="shared" si="122"/>
        <v>0.30383935955985469</v>
      </c>
      <c r="T104" s="271">
        <f t="shared" si="123"/>
        <v>30975.25</v>
      </c>
      <c r="U104" s="272">
        <f t="shared" si="124"/>
        <v>7.7494928684627578</v>
      </c>
      <c r="V104" s="65">
        <f t="shared" ref="V104:W104" si="126">IFERROR((D104-#REF!)/D104,)</f>
        <v>0</v>
      </c>
      <c r="W104" s="65">
        <f t="shared" si="126"/>
        <v>0</v>
      </c>
      <c r="X104" s="65"/>
      <c r="Y104" s="65"/>
      <c r="Z104" s="66"/>
    </row>
    <row r="105" spans="1:26" ht="14" hidden="1" outlineLevel="1" x14ac:dyDescent="0.2">
      <c r="A105" s="263">
        <v>45870</v>
      </c>
      <c r="B105" s="53">
        <v>45900</v>
      </c>
      <c r="C105" s="54" t="s">
        <v>34</v>
      </c>
      <c r="D105" s="72">
        <v>59.7</v>
      </c>
      <c r="E105" s="56">
        <v>6</v>
      </c>
      <c r="F105" s="56">
        <v>3</v>
      </c>
      <c r="G105" s="264">
        <f t="shared" si="0"/>
        <v>2</v>
      </c>
      <c r="H105" s="265">
        <f t="shared" si="1"/>
        <v>9.9500000000000011</v>
      </c>
      <c r="I105" s="265">
        <f t="shared" si="2"/>
        <v>4.9750000000000005</v>
      </c>
      <c r="J105" s="89">
        <v>332</v>
      </c>
      <c r="K105" s="266">
        <f t="shared" si="3"/>
        <v>1.8072289156626505E-2</v>
      </c>
      <c r="L105" s="267">
        <v>0</v>
      </c>
      <c r="M105" s="89">
        <v>0</v>
      </c>
      <c r="N105" s="56">
        <v>0</v>
      </c>
      <c r="O105" s="73">
        <v>0</v>
      </c>
      <c r="P105" s="268" t="e">
        <f t="shared" si="4"/>
        <v>#DIV/0!</v>
      </c>
      <c r="Q105" s="269" t="e">
        <f t="shared" si="5"/>
        <v>#DIV/0!</v>
      </c>
      <c r="R105" s="270">
        <f t="shared" si="6"/>
        <v>0</v>
      </c>
      <c r="S105" s="266">
        <f t="shared" si="122"/>
        <v>0</v>
      </c>
      <c r="T105" s="271">
        <f t="shared" si="123"/>
        <v>59.7</v>
      </c>
      <c r="U105" s="272">
        <f t="shared" si="124"/>
        <v>0</v>
      </c>
      <c r="V105" s="65">
        <f t="shared" ref="V105:W105" si="127">IFERROR((D105-#REF!)/D105,)</f>
        <v>0</v>
      </c>
      <c r="W105" s="65">
        <f t="shared" si="127"/>
        <v>0</v>
      </c>
      <c r="X105" s="65"/>
      <c r="Y105" s="65"/>
      <c r="Z105" s="66"/>
    </row>
    <row r="106" spans="1:26" ht="14" hidden="1" outlineLevel="1" x14ac:dyDescent="0.2">
      <c r="A106" s="263">
        <v>45870</v>
      </c>
      <c r="B106" s="53">
        <v>45900</v>
      </c>
      <c r="C106" s="54" t="s">
        <v>35</v>
      </c>
      <c r="D106" s="75">
        <v>46652.35</v>
      </c>
      <c r="E106" s="56">
        <v>753</v>
      </c>
      <c r="F106" s="56">
        <v>664</v>
      </c>
      <c r="G106" s="264">
        <f t="shared" si="0"/>
        <v>1.1340361445783131</v>
      </c>
      <c r="H106" s="265">
        <f t="shared" si="1"/>
        <v>61.955312084993359</v>
      </c>
      <c r="I106" s="265">
        <f t="shared" si="2"/>
        <v>54.632572675213275</v>
      </c>
      <c r="J106" s="89">
        <v>3172</v>
      </c>
      <c r="K106" s="266">
        <f t="shared" si="3"/>
        <v>0.23738965952080707</v>
      </c>
      <c r="L106" s="267">
        <v>6661.66</v>
      </c>
      <c r="M106" s="89">
        <v>777999</v>
      </c>
      <c r="N106" s="56">
        <v>229</v>
      </c>
      <c r="O106" s="76">
        <v>16212</v>
      </c>
      <c r="P106" s="268">
        <f t="shared" si="4"/>
        <v>0.4109092030594621</v>
      </c>
      <c r="Q106" s="269">
        <f t="shared" si="5"/>
        <v>2.4336276543684305</v>
      </c>
      <c r="R106" s="270">
        <f t="shared" si="6"/>
        <v>0.14279366419912395</v>
      </c>
      <c r="S106" s="266">
        <f t="shared" si="122"/>
        <v>0.34750661006358735</v>
      </c>
      <c r="T106" s="271">
        <f t="shared" si="123"/>
        <v>30440.35</v>
      </c>
      <c r="U106" s="272">
        <f t="shared" si="124"/>
        <v>10.03262048192771</v>
      </c>
      <c r="V106" s="65">
        <f t="shared" ref="V106:W106" si="128">IFERROR((D106-#REF!)/D106,)</f>
        <v>0</v>
      </c>
      <c r="W106" s="65">
        <f t="shared" si="128"/>
        <v>0</v>
      </c>
      <c r="X106" s="65"/>
      <c r="Y106" s="65"/>
      <c r="Z106" s="66"/>
    </row>
    <row r="107" spans="1:26" ht="14" hidden="1" outlineLevel="1" x14ac:dyDescent="0.2">
      <c r="A107" s="263">
        <v>45870</v>
      </c>
      <c r="B107" s="53">
        <v>45900</v>
      </c>
      <c r="C107" s="54" t="s">
        <v>36</v>
      </c>
      <c r="D107" s="273">
        <v>126074.65</v>
      </c>
      <c r="E107" s="56">
        <v>2035</v>
      </c>
      <c r="F107" s="89">
        <v>1877</v>
      </c>
      <c r="G107" s="264">
        <f t="shared" si="0"/>
        <v>1.0841768779968035</v>
      </c>
      <c r="H107" s="265">
        <f t="shared" si="1"/>
        <v>61.953144963144958</v>
      </c>
      <c r="I107" s="265">
        <f t="shared" si="2"/>
        <v>57.143023634311092</v>
      </c>
      <c r="J107" s="89">
        <v>7711</v>
      </c>
      <c r="K107" s="266">
        <f t="shared" si="3"/>
        <v>0.26390870185449355</v>
      </c>
      <c r="L107" s="267">
        <v>18238.599999999999</v>
      </c>
      <c r="M107" s="89">
        <v>1264855</v>
      </c>
      <c r="N107" s="56">
        <v>630</v>
      </c>
      <c r="O107" s="274">
        <v>43281.7</v>
      </c>
      <c r="P107" s="268">
        <f t="shared" si="4"/>
        <v>0.42139287504880812</v>
      </c>
      <c r="Q107" s="269">
        <f t="shared" si="5"/>
        <v>2.3730823637779217</v>
      </c>
      <c r="R107" s="270">
        <f t="shared" si="6"/>
        <v>0.14466508532841454</v>
      </c>
      <c r="S107" s="266">
        <f t="shared" si="122"/>
        <v>0.34330216264728874</v>
      </c>
      <c r="T107" s="271">
        <f t="shared" si="123"/>
        <v>82792.95</v>
      </c>
      <c r="U107" s="272">
        <f t="shared" si="124"/>
        <v>9.7168886521044211</v>
      </c>
      <c r="V107" s="65">
        <f t="shared" ref="V107:W107" si="129">IFERROR((D107-#REF!)/D107,)</f>
        <v>0</v>
      </c>
      <c r="W107" s="65">
        <f t="shared" si="129"/>
        <v>0</v>
      </c>
      <c r="X107" s="65"/>
      <c r="Y107" s="65"/>
      <c r="Z107" s="66"/>
    </row>
    <row r="108" spans="1:26" ht="14" hidden="1" outlineLevel="1" x14ac:dyDescent="0.2">
      <c r="A108" s="263">
        <v>45870</v>
      </c>
      <c r="B108" s="53">
        <v>45900</v>
      </c>
      <c r="C108" s="275" t="s">
        <v>37</v>
      </c>
      <c r="D108" s="273">
        <v>219</v>
      </c>
      <c r="E108" s="123">
        <v>6</v>
      </c>
      <c r="F108" s="276">
        <v>4</v>
      </c>
      <c r="G108" s="57">
        <f t="shared" si="0"/>
        <v>1.5</v>
      </c>
      <c r="H108" s="58">
        <f t="shared" si="1"/>
        <v>36.5</v>
      </c>
      <c r="I108" s="58">
        <f t="shared" si="2"/>
        <v>24.333333333333332</v>
      </c>
      <c r="J108" s="276">
        <v>16</v>
      </c>
      <c r="K108" s="59">
        <f t="shared" si="3"/>
        <v>0.375</v>
      </c>
      <c r="L108" s="267">
        <v>0</v>
      </c>
      <c r="M108" s="276">
        <v>0</v>
      </c>
      <c r="N108" s="123">
        <v>0</v>
      </c>
      <c r="O108" s="277">
        <v>0</v>
      </c>
      <c r="P108" s="268" t="e">
        <f t="shared" si="4"/>
        <v>#DIV/0!</v>
      </c>
      <c r="Q108" s="62" t="e">
        <f t="shared" si="5"/>
        <v>#DIV/0!</v>
      </c>
      <c r="R108" s="61">
        <f t="shared" si="6"/>
        <v>0</v>
      </c>
      <c r="S108" s="59">
        <f t="shared" si="122"/>
        <v>0</v>
      </c>
      <c r="T108" s="271">
        <f t="shared" si="123"/>
        <v>219</v>
      </c>
      <c r="U108" s="64">
        <f t="shared" si="124"/>
        <v>0</v>
      </c>
      <c r="V108" s="84"/>
      <c r="W108" s="84"/>
      <c r="X108" s="84"/>
      <c r="Y108" s="85"/>
      <c r="Z108" s="278"/>
    </row>
    <row r="109" spans="1:26" ht="14" hidden="1" outlineLevel="1" x14ac:dyDescent="0.2">
      <c r="A109" s="263">
        <v>45870</v>
      </c>
      <c r="B109" s="53">
        <v>45900</v>
      </c>
      <c r="C109" s="279" t="s">
        <v>38</v>
      </c>
      <c r="D109" s="87">
        <v>3187.1</v>
      </c>
      <c r="E109" s="123">
        <v>58</v>
      </c>
      <c r="F109" s="276">
        <v>36</v>
      </c>
      <c r="G109" s="264">
        <f t="shared" si="0"/>
        <v>1.6111111111111112</v>
      </c>
      <c r="H109" s="265">
        <f t="shared" si="1"/>
        <v>54.949999999999996</v>
      </c>
      <c r="I109" s="265">
        <f t="shared" si="2"/>
        <v>34.106896551724134</v>
      </c>
      <c r="J109" s="276">
        <v>199</v>
      </c>
      <c r="K109" s="266">
        <f t="shared" si="3"/>
        <v>0.29145728643216079</v>
      </c>
      <c r="L109" s="267">
        <v>251.62</v>
      </c>
      <c r="M109" s="276">
        <v>24041</v>
      </c>
      <c r="N109" s="123">
        <v>9</v>
      </c>
      <c r="O109" s="280">
        <v>769.3</v>
      </c>
      <c r="P109" s="268">
        <f t="shared" si="4"/>
        <v>0.32707656310932021</v>
      </c>
      <c r="Q109" s="269">
        <f t="shared" si="5"/>
        <v>3.0573881249503216</v>
      </c>
      <c r="R109" s="270">
        <f t="shared" si="6"/>
        <v>7.8949515233284182E-2</v>
      </c>
      <c r="S109" s="266">
        <f t="shared" si="122"/>
        <v>0.24137931034482757</v>
      </c>
      <c r="T109" s="271">
        <f t="shared" si="123"/>
        <v>2417.8000000000002</v>
      </c>
      <c r="U109" s="272">
        <f t="shared" si="124"/>
        <v>6.9894444444444446</v>
      </c>
      <c r="V109" s="65"/>
      <c r="W109" s="65"/>
      <c r="X109" s="65"/>
      <c r="Y109" s="65"/>
      <c r="Z109" s="67"/>
    </row>
    <row r="110" spans="1:26" ht="14" hidden="1" outlineLevel="1" x14ac:dyDescent="0.2">
      <c r="A110" s="263">
        <v>45870</v>
      </c>
      <c r="B110" s="53">
        <v>45900</v>
      </c>
      <c r="C110" s="279" t="s">
        <v>39</v>
      </c>
      <c r="D110" s="87">
        <v>843.28</v>
      </c>
      <c r="E110" s="123">
        <v>27</v>
      </c>
      <c r="F110" s="276">
        <v>26</v>
      </c>
      <c r="G110" s="264">
        <f t="shared" si="0"/>
        <v>1.0384615384615385</v>
      </c>
      <c r="H110" s="265">
        <f t="shared" si="1"/>
        <v>31.232592592592592</v>
      </c>
      <c r="I110" s="265">
        <f t="shared" si="2"/>
        <v>30.07582990397805</v>
      </c>
      <c r="J110" s="276">
        <v>1029</v>
      </c>
      <c r="K110" s="266">
        <f t="shared" si="3"/>
        <v>2.6239067055393587E-2</v>
      </c>
      <c r="L110" s="267">
        <v>655.30999999999995</v>
      </c>
      <c r="M110" s="276">
        <v>103267</v>
      </c>
      <c r="N110" s="123">
        <v>18</v>
      </c>
      <c r="O110" s="280">
        <v>532.74</v>
      </c>
      <c r="P110" s="268">
        <f t="shared" si="4"/>
        <v>1.2300747081127754</v>
      </c>
      <c r="Q110" s="269">
        <f t="shared" si="5"/>
        <v>0.81295875234621795</v>
      </c>
      <c r="R110" s="270">
        <f t="shared" si="6"/>
        <v>0.77709657527748788</v>
      </c>
      <c r="S110" s="266">
        <f t="shared" si="122"/>
        <v>0.63174746229010537</v>
      </c>
      <c r="T110" s="271">
        <f t="shared" si="123"/>
        <v>310.53999999999996</v>
      </c>
      <c r="U110" s="272">
        <f t="shared" si="124"/>
        <v>25.204230769230769</v>
      </c>
      <c r="V110" s="65"/>
      <c r="W110" s="65"/>
      <c r="X110" s="65"/>
      <c r="Y110" s="65"/>
      <c r="Z110" s="67"/>
    </row>
    <row r="111" spans="1:26" ht="14" collapsed="1" x14ac:dyDescent="0.2">
      <c r="A111" s="281" t="str">
        <f>IFERROR(IF(B111&gt;0,MONTH(B111)&amp;"-"&amp;YEAR(B111),B111),)</f>
        <v>8-2025</v>
      </c>
      <c r="B111" s="282">
        <v>45870</v>
      </c>
      <c r="C111" s="134"/>
      <c r="D111" s="135">
        <f t="shared" ref="D111:F111" si="130">SUM(D103:D110)</f>
        <v>224168.58</v>
      </c>
      <c r="E111" s="136">
        <f t="shared" si="130"/>
        <v>3612</v>
      </c>
      <c r="F111" s="136">
        <f t="shared" si="130"/>
        <v>3272</v>
      </c>
      <c r="G111" s="137">
        <f t="shared" si="0"/>
        <v>1.1039119804400979</v>
      </c>
      <c r="H111" s="135">
        <f t="shared" si="1"/>
        <v>62.062176079734215</v>
      </c>
      <c r="I111" s="135">
        <f t="shared" si="2"/>
        <v>56.220221520733759</v>
      </c>
      <c r="J111" s="256">
        <f>SUM(J103:J110)</f>
        <v>15904</v>
      </c>
      <c r="K111" s="257">
        <f t="shared" si="3"/>
        <v>0.22711267605633803</v>
      </c>
      <c r="L111" s="135">
        <f t="shared" ref="L111:O111" si="131">SUM(L103:L110)</f>
        <v>30697.119999999999</v>
      </c>
      <c r="M111" s="256">
        <f t="shared" si="131"/>
        <v>2565149</v>
      </c>
      <c r="N111" s="136">
        <f t="shared" si="131"/>
        <v>1078</v>
      </c>
      <c r="O111" s="135">
        <f t="shared" si="131"/>
        <v>74314.890000000014</v>
      </c>
      <c r="P111" s="258">
        <f t="shared" si="4"/>
        <v>0.41306822899152501</v>
      </c>
      <c r="Q111" s="137">
        <f t="shared" si="5"/>
        <v>2.4209075639669133</v>
      </c>
      <c r="R111" s="259">
        <f t="shared" si="6"/>
        <v>0.13693765647264217</v>
      </c>
      <c r="S111" s="260"/>
      <c r="T111" s="261">
        <f>SUM(T103:T110)</f>
        <v>149853.68999999997</v>
      </c>
      <c r="U111" s="145"/>
      <c r="V111" s="145">
        <f t="shared" ref="V111:W111" si="132">IFERROR((D111-#REF!)/D111,)</f>
        <v>0</v>
      </c>
      <c r="W111" s="145">
        <f t="shared" si="132"/>
        <v>0</v>
      </c>
      <c r="X111" s="145"/>
      <c r="Y111" s="143"/>
      <c r="Z111" s="67"/>
    </row>
    <row r="112" spans="1:26" ht="14" hidden="1" outlineLevel="1" x14ac:dyDescent="0.2">
      <c r="A112" s="263">
        <v>45901</v>
      </c>
      <c r="B112" s="53">
        <v>45930</v>
      </c>
      <c r="C112" s="54" t="s">
        <v>32</v>
      </c>
      <c r="D112" s="55">
        <v>0</v>
      </c>
      <c r="E112" s="56">
        <v>0</v>
      </c>
      <c r="F112" s="56">
        <v>0</v>
      </c>
      <c r="G112" s="264" t="e">
        <f t="shared" si="0"/>
        <v>#DIV/0!</v>
      </c>
      <c r="H112" s="265" t="e">
        <f t="shared" si="1"/>
        <v>#DIV/0!</v>
      </c>
      <c r="I112" s="265" t="e">
        <f t="shared" si="2"/>
        <v>#DIV/0!</v>
      </c>
      <c r="J112" s="89">
        <v>0</v>
      </c>
      <c r="K112" s="266" t="e">
        <f t="shared" si="3"/>
        <v>#DIV/0!</v>
      </c>
      <c r="L112" s="267">
        <v>0</v>
      </c>
      <c r="M112" s="89">
        <v>0</v>
      </c>
      <c r="N112" s="56">
        <v>0</v>
      </c>
      <c r="O112" s="60">
        <v>0</v>
      </c>
      <c r="P112" s="268" t="e">
        <f t="shared" si="4"/>
        <v>#DIV/0!</v>
      </c>
      <c r="Q112" s="269" t="e">
        <f t="shared" si="5"/>
        <v>#DIV/0!</v>
      </c>
      <c r="R112" s="270" t="e">
        <f t="shared" si="6"/>
        <v>#DIV/0!</v>
      </c>
      <c r="S112" s="266" t="e">
        <f t="shared" ref="S112:S120" si="133">O112/D112</f>
        <v>#DIV/0!</v>
      </c>
      <c r="T112" s="271">
        <f t="shared" ref="T112:T120" si="134">D112-O112</f>
        <v>0</v>
      </c>
      <c r="U112" s="272" t="e">
        <f t="shared" ref="U112:U120" si="135">L112/F112</f>
        <v>#DIV/0!</v>
      </c>
      <c r="V112" s="65">
        <f t="shared" ref="V112:W112" si="136">IFERROR((D112-#REF!)/D112,)</f>
        <v>0</v>
      </c>
      <c r="W112" s="65">
        <f t="shared" si="136"/>
        <v>0</v>
      </c>
      <c r="X112" s="65"/>
      <c r="Y112" s="65"/>
      <c r="Z112" s="66"/>
    </row>
    <row r="113" spans="1:26" ht="14" hidden="1" outlineLevel="1" x14ac:dyDescent="0.2">
      <c r="A113" s="263">
        <v>45901</v>
      </c>
      <c r="B113" s="53">
        <v>45930</v>
      </c>
      <c r="C113" s="54" t="s">
        <v>33</v>
      </c>
      <c r="D113" s="69">
        <v>40367.85</v>
      </c>
      <c r="E113" s="89">
        <v>639</v>
      </c>
      <c r="F113" s="89">
        <v>589</v>
      </c>
      <c r="G113" s="264">
        <f t="shared" si="0"/>
        <v>1.0848896434634974</v>
      </c>
      <c r="H113" s="265">
        <f t="shared" si="1"/>
        <v>63.173474178403751</v>
      </c>
      <c r="I113" s="265">
        <f t="shared" si="2"/>
        <v>58.23032283424071</v>
      </c>
      <c r="J113" s="89">
        <v>2979</v>
      </c>
      <c r="K113" s="266">
        <f t="shared" si="3"/>
        <v>0.21450151057401812</v>
      </c>
      <c r="L113" s="267">
        <v>5552.39</v>
      </c>
      <c r="M113" s="89">
        <v>247731</v>
      </c>
      <c r="N113" s="56">
        <v>196</v>
      </c>
      <c r="O113" s="70">
        <v>13079.5</v>
      </c>
      <c r="P113" s="268">
        <f t="shared" si="4"/>
        <v>0.42451087579800456</v>
      </c>
      <c r="Q113" s="269">
        <f t="shared" si="5"/>
        <v>2.3556522506524216</v>
      </c>
      <c r="R113" s="270">
        <f t="shared" si="6"/>
        <v>0.13754485314427201</v>
      </c>
      <c r="S113" s="266">
        <f t="shared" si="133"/>
        <v>0.32400784287496115</v>
      </c>
      <c r="T113" s="271">
        <f t="shared" si="134"/>
        <v>27288.35</v>
      </c>
      <c r="U113" s="272">
        <f t="shared" si="135"/>
        <v>9.4268081494057725</v>
      </c>
      <c r="V113" s="65">
        <f t="shared" ref="V113:W113" si="137">IFERROR((D113-#REF!)/D113,)</f>
        <v>0</v>
      </c>
      <c r="W113" s="65">
        <f t="shared" si="137"/>
        <v>0</v>
      </c>
      <c r="X113" s="65"/>
      <c r="Y113" s="65"/>
      <c r="Z113" s="66"/>
    </row>
    <row r="114" spans="1:26" ht="14" hidden="1" outlineLevel="1" x14ac:dyDescent="0.2">
      <c r="A114" s="263">
        <v>45901</v>
      </c>
      <c r="B114" s="53">
        <v>45930</v>
      </c>
      <c r="C114" s="54" t="s">
        <v>34</v>
      </c>
      <c r="D114" s="72">
        <v>0</v>
      </c>
      <c r="E114" s="56">
        <v>0</v>
      </c>
      <c r="F114" s="56">
        <v>0</v>
      </c>
      <c r="G114" s="264" t="e">
        <f t="shared" si="0"/>
        <v>#DIV/0!</v>
      </c>
      <c r="H114" s="265" t="e">
        <f t="shared" si="1"/>
        <v>#DIV/0!</v>
      </c>
      <c r="I114" s="265" t="e">
        <f t="shared" si="2"/>
        <v>#DIV/0!</v>
      </c>
      <c r="J114" s="89">
        <v>167</v>
      </c>
      <c r="K114" s="266">
        <f t="shared" si="3"/>
        <v>0</v>
      </c>
      <c r="L114" s="267">
        <v>0</v>
      </c>
      <c r="M114" s="89">
        <v>0</v>
      </c>
      <c r="N114" s="56">
        <v>0</v>
      </c>
      <c r="O114" s="73">
        <v>0</v>
      </c>
      <c r="P114" s="268" t="e">
        <f t="shared" si="4"/>
        <v>#DIV/0!</v>
      </c>
      <c r="Q114" s="269" t="e">
        <f t="shared" si="5"/>
        <v>#DIV/0!</v>
      </c>
      <c r="R114" s="270" t="e">
        <f t="shared" si="6"/>
        <v>#DIV/0!</v>
      </c>
      <c r="S114" s="266" t="e">
        <f t="shared" si="133"/>
        <v>#DIV/0!</v>
      </c>
      <c r="T114" s="271">
        <f t="shared" si="134"/>
        <v>0</v>
      </c>
      <c r="U114" s="272" t="e">
        <f t="shared" si="135"/>
        <v>#DIV/0!</v>
      </c>
      <c r="V114" s="65">
        <f t="shared" ref="V114:W114" si="138">IFERROR((D114-#REF!)/D114,)</f>
        <v>0</v>
      </c>
      <c r="W114" s="65">
        <f t="shared" si="138"/>
        <v>0</v>
      </c>
      <c r="X114" s="65"/>
      <c r="Y114" s="65"/>
      <c r="Z114" s="66"/>
    </row>
    <row r="115" spans="1:26" ht="14" hidden="1" outlineLevel="1" x14ac:dyDescent="0.2">
      <c r="A115" s="263">
        <v>45901</v>
      </c>
      <c r="B115" s="53">
        <v>45930</v>
      </c>
      <c r="C115" s="54" t="s">
        <v>35</v>
      </c>
      <c r="D115" s="75">
        <v>40157.699999999997</v>
      </c>
      <c r="E115" s="56">
        <v>646</v>
      </c>
      <c r="F115" s="56">
        <v>568</v>
      </c>
      <c r="G115" s="264">
        <f t="shared" si="0"/>
        <v>1.1373239436619718</v>
      </c>
      <c r="H115" s="265">
        <f t="shared" si="1"/>
        <v>62.163622291021667</v>
      </c>
      <c r="I115" s="265">
        <f t="shared" si="2"/>
        <v>54.65779792770946</v>
      </c>
      <c r="J115" s="89">
        <v>2238</v>
      </c>
      <c r="K115" s="266">
        <f t="shared" si="3"/>
        <v>0.28865058087578194</v>
      </c>
      <c r="L115" s="267">
        <v>4625.8900000000003</v>
      </c>
      <c r="M115" s="89">
        <v>396384</v>
      </c>
      <c r="N115" s="56">
        <v>162</v>
      </c>
      <c r="O115" s="76">
        <v>10932.55</v>
      </c>
      <c r="P115" s="268">
        <f t="shared" si="4"/>
        <v>0.42313001083919127</v>
      </c>
      <c r="Q115" s="269">
        <f t="shared" si="5"/>
        <v>2.3633398113660289</v>
      </c>
      <c r="R115" s="270">
        <f t="shared" si="6"/>
        <v>0.11519310119852483</v>
      </c>
      <c r="S115" s="266">
        <f t="shared" si="133"/>
        <v>0.27224044205718956</v>
      </c>
      <c r="T115" s="271">
        <f t="shared" si="134"/>
        <v>29225.149999999998</v>
      </c>
      <c r="U115" s="272">
        <f t="shared" si="135"/>
        <v>8.1441725352112684</v>
      </c>
      <c r="V115" s="65">
        <f t="shared" ref="V115:W115" si="139">IFERROR((D115-#REF!)/D115,)</f>
        <v>0</v>
      </c>
      <c r="W115" s="65">
        <f t="shared" si="139"/>
        <v>0</v>
      </c>
      <c r="X115" s="65"/>
      <c r="Y115" s="65"/>
      <c r="Z115" s="66"/>
    </row>
    <row r="116" spans="1:26" ht="14" hidden="1" outlineLevel="1" x14ac:dyDescent="0.2">
      <c r="A116" s="263">
        <v>45901</v>
      </c>
      <c r="B116" s="53">
        <v>45930</v>
      </c>
      <c r="C116" s="54" t="s">
        <v>36</v>
      </c>
      <c r="D116" s="273">
        <v>123319.8</v>
      </c>
      <c r="E116" s="56">
        <v>2100</v>
      </c>
      <c r="F116" s="89">
        <v>1897</v>
      </c>
      <c r="G116" s="264">
        <f t="shared" si="0"/>
        <v>1.1070110701107012</v>
      </c>
      <c r="H116" s="265">
        <f t="shared" si="1"/>
        <v>58.723714285714287</v>
      </c>
      <c r="I116" s="265">
        <f t="shared" si="2"/>
        <v>53.047088571428567</v>
      </c>
      <c r="J116" s="89">
        <v>7401</v>
      </c>
      <c r="K116" s="266">
        <f t="shared" si="3"/>
        <v>0.28374543980543171</v>
      </c>
      <c r="L116" s="267">
        <v>18956.009999999998</v>
      </c>
      <c r="M116" s="89">
        <v>888040</v>
      </c>
      <c r="N116" s="56">
        <v>668</v>
      </c>
      <c r="O116" s="274">
        <v>44065.599999999999</v>
      </c>
      <c r="P116" s="268">
        <f t="shared" si="4"/>
        <v>0.43017705421008678</v>
      </c>
      <c r="Q116" s="269">
        <f t="shared" si="5"/>
        <v>2.3246242220804905</v>
      </c>
      <c r="R116" s="270">
        <f t="shared" si="6"/>
        <v>0.15371424540098183</v>
      </c>
      <c r="S116" s="266">
        <f t="shared" si="133"/>
        <v>0.35732785813794699</v>
      </c>
      <c r="T116" s="271">
        <f t="shared" si="134"/>
        <v>79254.200000000012</v>
      </c>
      <c r="U116" s="272">
        <f t="shared" si="135"/>
        <v>9.9926251976805478</v>
      </c>
      <c r="V116" s="65">
        <f t="shared" ref="V116:W116" si="140">IFERROR((D116-#REF!)/D116,)</f>
        <v>0</v>
      </c>
      <c r="W116" s="65">
        <f t="shared" si="140"/>
        <v>0</v>
      </c>
      <c r="X116" s="65"/>
      <c r="Y116" s="65"/>
      <c r="Z116" s="66"/>
    </row>
    <row r="117" spans="1:26" ht="14" hidden="1" outlineLevel="1" x14ac:dyDescent="0.2">
      <c r="A117" s="263">
        <v>45901</v>
      </c>
      <c r="B117" s="53">
        <v>45930</v>
      </c>
      <c r="C117" s="275" t="s">
        <v>37</v>
      </c>
      <c r="D117" s="273">
        <v>0</v>
      </c>
      <c r="E117" s="123">
        <v>0</v>
      </c>
      <c r="F117" s="276">
        <v>0</v>
      </c>
      <c r="G117" s="57" t="e">
        <f t="shared" si="0"/>
        <v>#DIV/0!</v>
      </c>
      <c r="H117" s="58" t="e">
        <f t="shared" si="1"/>
        <v>#DIV/0!</v>
      </c>
      <c r="I117" s="58" t="e">
        <f t="shared" si="2"/>
        <v>#DIV/0!</v>
      </c>
      <c r="J117" s="276">
        <v>0</v>
      </c>
      <c r="K117" s="59" t="e">
        <f t="shared" si="3"/>
        <v>#DIV/0!</v>
      </c>
      <c r="L117" s="267">
        <v>0</v>
      </c>
      <c r="M117" s="276">
        <v>0</v>
      </c>
      <c r="N117" s="123">
        <v>0</v>
      </c>
      <c r="O117" s="277">
        <v>0</v>
      </c>
      <c r="P117" s="268" t="e">
        <f t="shared" si="4"/>
        <v>#DIV/0!</v>
      </c>
      <c r="Q117" s="62" t="e">
        <f t="shared" si="5"/>
        <v>#DIV/0!</v>
      </c>
      <c r="R117" s="61" t="e">
        <f t="shared" si="6"/>
        <v>#DIV/0!</v>
      </c>
      <c r="S117" s="59" t="e">
        <f t="shared" si="133"/>
        <v>#DIV/0!</v>
      </c>
      <c r="T117" s="271">
        <f t="shared" si="134"/>
        <v>0</v>
      </c>
      <c r="U117" s="64" t="e">
        <f t="shared" si="135"/>
        <v>#DIV/0!</v>
      </c>
      <c r="V117" s="84"/>
      <c r="W117" s="84"/>
      <c r="X117" s="84"/>
      <c r="Y117" s="85"/>
      <c r="Z117" s="278"/>
    </row>
    <row r="118" spans="1:26" ht="14" hidden="1" outlineLevel="1" x14ac:dyDescent="0.2">
      <c r="A118" s="263">
        <v>45901</v>
      </c>
      <c r="B118" s="53">
        <v>45930</v>
      </c>
      <c r="C118" s="279" t="s">
        <v>38</v>
      </c>
      <c r="D118" s="87">
        <v>0</v>
      </c>
      <c r="E118" s="123">
        <v>0</v>
      </c>
      <c r="F118" s="276">
        <v>0</v>
      </c>
      <c r="G118" s="264" t="e">
        <f t="shared" si="0"/>
        <v>#DIV/0!</v>
      </c>
      <c r="H118" s="265" t="e">
        <f t="shared" si="1"/>
        <v>#DIV/0!</v>
      </c>
      <c r="I118" s="265" t="e">
        <f t="shared" si="2"/>
        <v>#DIV/0!</v>
      </c>
      <c r="J118" s="276">
        <v>0</v>
      </c>
      <c r="K118" s="266" t="e">
        <f t="shared" si="3"/>
        <v>#DIV/0!</v>
      </c>
      <c r="L118" s="267">
        <v>0</v>
      </c>
      <c r="M118" s="276">
        <v>0</v>
      </c>
      <c r="N118" s="123">
        <v>0</v>
      </c>
      <c r="O118" s="280">
        <v>0</v>
      </c>
      <c r="P118" s="268" t="e">
        <f t="shared" si="4"/>
        <v>#DIV/0!</v>
      </c>
      <c r="Q118" s="269" t="e">
        <f t="shared" si="5"/>
        <v>#DIV/0!</v>
      </c>
      <c r="R118" s="270" t="e">
        <f t="shared" si="6"/>
        <v>#DIV/0!</v>
      </c>
      <c r="S118" s="266" t="e">
        <f t="shared" si="133"/>
        <v>#DIV/0!</v>
      </c>
      <c r="T118" s="271">
        <f t="shared" si="134"/>
        <v>0</v>
      </c>
      <c r="U118" s="272" t="e">
        <f t="shared" si="135"/>
        <v>#DIV/0!</v>
      </c>
      <c r="V118" s="65"/>
      <c r="W118" s="65"/>
      <c r="X118" s="65"/>
      <c r="Y118" s="65"/>
      <c r="Z118" s="67"/>
    </row>
    <row r="119" spans="1:26" ht="14" hidden="1" outlineLevel="1" x14ac:dyDescent="0.2">
      <c r="A119" s="263">
        <v>45901</v>
      </c>
      <c r="B119" s="53">
        <v>45930</v>
      </c>
      <c r="C119" s="279" t="s">
        <v>40</v>
      </c>
      <c r="D119" s="87">
        <v>29.95</v>
      </c>
      <c r="E119" s="123">
        <v>1</v>
      </c>
      <c r="F119" s="276">
        <v>1</v>
      </c>
      <c r="G119" s="264">
        <f t="shared" si="0"/>
        <v>1</v>
      </c>
      <c r="H119" s="265">
        <f t="shared" si="1"/>
        <v>29.95</v>
      </c>
      <c r="I119" s="265">
        <f t="shared" si="2"/>
        <v>29.95</v>
      </c>
      <c r="J119" s="276">
        <v>10</v>
      </c>
      <c r="K119" s="266">
        <f t="shared" si="3"/>
        <v>0.1</v>
      </c>
      <c r="L119" s="267">
        <v>4.32</v>
      </c>
      <c r="M119" s="276">
        <v>1975</v>
      </c>
      <c r="N119" s="123">
        <v>1</v>
      </c>
      <c r="O119" s="280">
        <v>54.95</v>
      </c>
      <c r="P119" s="268">
        <f t="shared" si="4"/>
        <v>7.8616924476797093E-2</v>
      </c>
      <c r="Q119" s="269">
        <f t="shared" si="5"/>
        <v>12.719907407407407</v>
      </c>
      <c r="R119" s="270">
        <f t="shared" si="6"/>
        <v>0.14424040066777966</v>
      </c>
      <c r="S119" s="266">
        <f t="shared" si="133"/>
        <v>1.8347245409015027</v>
      </c>
      <c r="T119" s="271">
        <f t="shared" si="134"/>
        <v>-25.000000000000004</v>
      </c>
      <c r="U119" s="272">
        <f t="shared" si="135"/>
        <v>4.32</v>
      </c>
      <c r="V119" s="65"/>
      <c r="W119" s="65"/>
      <c r="X119" s="65"/>
      <c r="Y119" s="65"/>
      <c r="Z119" s="67"/>
    </row>
    <row r="120" spans="1:26" ht="14" hidden="1" outlineLevel="1" x14ac:dyDescent="0.2">
      <c r="A120" s="263">
        <v>45901</v>
      </c>
      <c r="B120" s="53">
        <v>45930</v>
      </c>
      <c r="C120" s="279" t="s">
        <v>39</v>
      </c>
      <c r="D120" s="87">
        <v>1355.52</v>
      </c>
      <c r="E120" s="123">
        <v>28</v>
      </c>
      <c r="F120" s="276">
        <v>28</v>
      </c>
      <c r="G120" s="264">
        <f t="shared" si="0"/>
        <v>1</v>
      </c>
      <c r="H120" s="265">
        <f t="shared" si="1"/>
        <v>48.411428571428573</v>
      </c>
      <c r="I120" s="265">
        <f t="shared" si="2"/>
        <v>48.411428571428573</v>
      </c>
      <c r="J120" s="276">
        <v>1156</v>
      </c>
      <c r="K120" s="266">
        <f t="shared" si="3"/>
        <v>2.4221453287197232E-2</v>
      </c>
      <c r="L120" s="267">
        <v>555.1</v>
      </c>
      <c r="M120" s="276">
        <v>86339</v>
      </c>
      <c r="N120" s="123">
        <v>11</v>
      </c>
      <c r="O120" s="280">
        <v>583.52</v>
      </c>
      <c r="P120" s="268">
        <f t="shared" si="4"/>
        <v>0.95129558541266801</v>
      </c>
      <c r="Q120" s="269">
        <f t="shared" si="5"/>
        <v>1.0511979823455233</v>
      </c>
      <c r="R120" s="270">
        <f t="shared" si="6"/>
        <v>0.4095107412653447</v>
      </c>
      <c r="S120" s="266">
        <f t="shared" si="133"/>
        <v>0.43047686496694992</v>
      </c>
      <c r="T120" s="271">
        <f t="shared" si="134"/>
        <v>772</v>
      </c>
      <c r="U120" s="272">
        <f t="shared" si="135"/>
        <v>19.824999999999999</v>
      </c>
      <c r="V120" s="65"/>
      <c r="W120" s="65"/>
      <c r="X120" s="65"/>
      <c r="Y120" s="65"/>
      <c r="Z120" s="67"/>
    </row>
    <row r="121" spans="1:26" ht="14" collapsed="1" x14ac:dyDescent="0.2">
      <c r="A121" s="281" t="str">
        <f>IFERROR(IF(B121&gt;0,MONTH(B121)&amp;"-"&amp;YEAR(B121),B121),)</f>
        <v>9-2025</v>
      </c>
      <c r="B121" s="282">
        <v>45901</v>
      </c>
      <c r="C121" s="134"/>
      <c r="D121" s="135">
        <f t="shared" ref="D121:F121" si="141">SUM(D112:D120)</f>
        <v>205230.81999999998</v>
      </c>
      <c r="E121" s="136">
        <f t="shared" si="141"/>
        <v>3414</v>
      </c>
      <c r="F121" s="136">
        <f t="shared" si="141"/>
        <v>3083</v>
      </c>
      <c r="G121" s="137">
        <f t="shared" si="0"/>
        <v>1.1073629581576387</v>
      </c>
      <c r="H121" s="135">
        <f t="shared" si="1"/>
        <v>60.114475688342111</v>
      </c>
      <c r="I121" s="135">
        <f t="shared" si="2"/>
        <v>54.286153645916436</v>
      </c>
      <c r="J121" s="256">
        <f>SUM(J112:J120)</f>
        <v>13951</v>
      </c>
      <c r="K121" s="257">
        <f t="shared" si="3"/>
        <v>0.2447136405992402</v>
      </c>
      <c r="L121" s="135">
        <f t="shared" ref="L121:O121" si="142">SUM(L112:L120)</f>
        <v>29693.71</v>
      </c>
      <c r="M121" s="256">
        <f t="shared" si="142"/>
        <v>1620469</v>
      </c>
      <c r="N121" s="136">
        <f t="shared" si="142"/>
        <v>1038</v>
      </c>
      <c r="O121" s="135">
        <f t="shared" si="142"/>
        <v>68716.12</v>
      </c>
      <c r="P121" s="258">
        <f t="shared" si="4"/>
        <v>0.4321214585456804</v>
      </c>
      <c r="Q121" s="137">
        <f t="shared" si="5"/>
        <v>2.3141641782047442</v>
      </c>
      <c r="R121" s="259">
        <f t="shared" si="6"/>
        <v>0.14468445821149087</v>
      </c>
      <c r="S121" s="260"/>
      <c r="T121" s="261">
        <f>SUM(T112:T120)</f>
        <v>136514.70000000001</v>
      </c>
      <c r="U121" s="145"/>
      <c r="V121" s="145">
        <f t="shared" ref="V121:W121" si="143">IFERROR((D121-#REF!)/D121,)</f>
        <v>0</v>
      </c>
      <c r="W121" s="145">
        <f t="shared" si="143"/>
        <v>0</v>
      </c>
      <c r="X121" s="145"/>
      <c r="Y121" s="143"/>
      <c r="Z121" s="67"/>
    </row>
    <row r="122" spans="1:26" ht="14" hidden="1" outlineLevel="1" x14ac:dyDescent="0.2">
      <c r="A122" s="263">
        <v>45931</v>
      </c>
      <c r="B122" s="53">
        <v>45961</v>
      </c>
      <c r="C122" s="54" t="s">
        <v>32</v>
      </c>
      <c r="D122" s="55">
        <v>0</v>
      </c>
      <c r="E122" s="56">
        <v>0</v>
      </c>
      <c r="F122" s="56">
        <v>0</v>
      </c>
      <c r="G122" s="264" t="e">
        <f t="shared" si="0"/>
        <v>#DIV/0!</v>
      </c>
      <c r="H122" s="265" t="e">
        <f t="shared" si="1"/>
        <v>#DIV/0!</v>
      </c>
      <c r="I122" s="265" t="e">
        <f t="shared" si="2"/>
        <v>#DIV/0!</v>
      </c>
      <c r="J122" s="89">
        <v>0</v>
      </c>
      <c r="K122" s="266" t="e">
        <f t="shared" si="3"/>
        <v>#DIV/0!</v>
      </c>
      <c r="L122" s="267">
        <v>0</v>
      </c>
      <c r="M122" s="89">
        <v>0</v>
      </c>
      <c r="N122" s="56">
        <v>0</v>
      </c>
      <c r="O122" s="60">
        <v>0</v>
      </c>
      <c r="P122" s="268" t="e">
        <f t="shared" si="4"/>
        <v>#DIV/0!</v>
      </c>
      <c r="Q122" s="269" t="e">
        <f t="shared" si="5"/>
        <v>#DIV/0!</v>
      </c>
      <c r="R122" s="270" t="e">
        <f t="shared" si="6"/>
        <v>#DIV/0!</v>
      </c>
      <c r="S122" s="266" t="e">
        <f t="shared" ref="S122:S130" si="144">O122/D122</f>
        <v>#DIV/0!</v>
      </c>
      <c r="T122" s="271">
        <f t="shared" ref="T122:T130" si="145">D122-O122</f>
        <v>0</v>
      </c>
      <c r="U122" s="272" t="e">
        <f t="shared" ref="U122:U130" si="146">L122/F122</f>
        <v>#DIV/0!</v>
      </c>
      <c r="V122" s="65">
        <f t="shared" ref="V122:W122" si="147">IFERROR((D122-#REF!)/D122,)</f>
        <v>0</v>
      </c>
      <c r="W122" s="65">
        <f t="shared" si="147"/>
        <v>0</v>
      </c>
      <c r="X122" s="65"/>
      <c r="Y122" s="65"/>
      <c r="Z122" s="66"/>
    </row>
    <row r="123" spans="1:26" ht="14" hidden="1" outlineLevel="1" x14ac:dyDescent="0.2">
      <c r="A123" s="263">
        <v>45931</v>
      </c>
      <c r="B123" s="53">
        <v>45961</v>
      </c>
      <c r="C123" s="54" t="s">
        <v>33</v>
      </c>
      <c r="D123" s="69">
        <v>42146.9</v>
      </c>
      <c r="E123" s="89">
        <v>662</v>
      </c>
      <c r="F123" s="89">
        <v>601</v>
      </c>
      <c r="G123" s="264">
        <f t="shared" si="0"/>
        <v>1.1014975041597337</v>
      </c>
      <c r="H123" s="265">
        <f t="shared" si="1"/>
        <v>63.666012084592147</v>
      </c>
      <c r="I123" s="265">
        <f t="shared" si="2"/>
        <v>57.799506439335168</v>
      </c>
      <c r="J123" s="89">
        <v>3225</v>
      </c>
      <c r="K123" s="266">
        <f t="shared" si="3"/>
        <v>0.20527131782945737</v>
      </c>
      <c r="L123" s="267">
        <v>6619.38</v>
      </c>
      <c r="M123" s="89">
        <v>328009</v>
      </c>
      <c r="N123" s="56">
        <v>199</v>
      </c>
      <c r="O123" s="70">
        <v>14074</v>
      </c>
      <c r="P123" s="268">
        <f t="shared" si="4"/>
        <v>0.47032684382549383</v>
      </c>
      <c r="Q123" s="269">
        <f t="shared" si="5"/>
        <v>2.1261810018460943</v>
      </c>
      <c r="R123" s="270">
        <f t="shared" si="6"/>
        <v>0.15705496726924162</v>
      </c>
      <c r="S123" s="266">
        <f t="shared" si="144"/>
        <v>0.33392728765342172</v>
      </c>
      <c r="T123" s="271">
        <f t="shared" si="145"/>
        <v>28072.9</v>
      </c>
      <c r="U123" s="272">
        <f t="shared" si="146"/>
        <v>11.013943427620632</v>
      </c>
      <c r="V123" s="65">
        <f t="shared" ref="V123:W123" si="148">IFERROR((D123-#REF!)/D123,)</f>
        <v>0</v>
      </c>
      <c r="W123" s="65">
        <f t="shared" si="148"/>
        <v>0</v>
      </c>
      <c r="X123" s="65"/>
      <c r="Y123" s="65"/>
      <c r="Z123" s="66"/>
    </row>
    <row r="124" spans="1:26" ht="14" hidden="1" outlineLevel="1" x14ac:dyDescent="0.2">
      <c r="A124" s="263">
        <v>45931</v>
      </c>
      <c r="B124" s="53">
        <v>45961</v>
      </c>
      <c r="C124" s="54" t="s">
        <v>34</v>
      </c>
      <c r="D124" s="72">
        <v>54.85</v>
      </c>
      <c r="E124" s="56">
        <v>3</v>
      </c>
      <c r="F124" s="56">
        <v>3</v>
      </c>
      <c r="G124" s="264">
        <f t="shared" si="0"/>
        <v>1</v>
      </c>
      <c r="H124" s="265">
        <f t="shared" si="1"/>
        <v>18.283333333333335</v>
      </c>
      <c r="I124" s="265">
        <f t="shared" si="2"/>
        <v>18.283333333333335</v>
      </c>
      <c r="J124" s="89">
        <v>130</v>
      </c>
      <c r="K124" s="266">
        <f t="shared" si="3"/>
        <v>2.3076923076923078E-2</v>
      </c>
      <c r="L124" s="267">
        <v>2.11</v>
      </c>
      <c r="M124" s="89">
        <v>36</v>
      </c>
      <c r="N124" s="56">
        <v>2</v>
      </c>
      <c r="O124" s="73">
        <v>44.9</v>
      </c>
      <c r="P124" s="268">
        <f t="shared" si="4"/>
        <v>4.6993318485523385E-2</v>
      </c>
      <c r="Q124" s="269">
        <f t="shared" si="5"/>
        <v>21.279620853080569</v>
      </c>
      <c r="R124" s="270">
        <f t="shared" si="6"/>
        <v>3.8468550592525068E-2</v>
      </c>
      <c r="S124" s="266">
        <f t="shared" si="144"/>
        <v>0.81859617137648122</v>
      </c>
      <c r="T124" s="271">
        <f t="shared" si="145"/>
        <v>9.9500000000000028</v>
      </c>
      <c r="U124" s="272">
        <f t="shared" si="146"/>
        <v>0.70333333333333325</v>
      </c>
      <c r="V124" s="65">
        <f t="shared" ref="V124:W124" si="149">IFERROR((D124-#REF!)/D124,)</f>
        <v>0</v>
      </c>
      <c r="W124" s="65">
        <f t="shared" si="149"/>
        <v>0</v>
      </c>
      <c r="X124" s="65"/>
      <c r="Y124" s="65"/>
      <c r="Z124" s="66"/>
    </row>
    <row r="125" spans="1:26" ht="14" hidden="1" outlineLevel="1" x14ac:dyDescent="0.2">
      <c r="A125" s="263">
        <v>45931</v>
      </c>
      <c r="B125" s="53">
        <v>45961</v>
      </c>
      <c r="C125" s="54" t="s">
        <v>35</v>
      </c>
      <c r="D125" s="75">
        <v>40759.15</v>
      </c>
      <c r="E125" s="56">
        <v>657</v>
      </c>
      <c r="F125" s="56">
        <v>578</v>
      </c>
      <c r="G125" s="264">
        <f t="shared" si="0"/>
        <v>1.1366782006920415</v>
      </c>
      <c r="H125" s="265">
        <f t="shared" si="1"/>
        <v>62.038280060882805</v>
      </c>
      <c r="I125" s="265">
        <f t="shared" si="2"/>
        <v>54.57857819663662</v>
      </c>
      <c r="J125" s="89">
        <v>2224</v>
      </c>
      <c r="K125" s="266">
        <f t="shared" si="3"/>
        <v>0.2954136690647482</v>
      </c>
      <c r="L125" s="267">
        <v>5182.96</v>
      </c>
      <c r="M125" s="89">
        <v>590906</v>
      </c>
      <c r="N125" s="56">
        <v>188</v>
      </c>
      <c r="O125" s="76">
        <v>13335.4</v>
      </c>
      <c r="P125" s="268">
        <f t="shared" si="4"/>
        <v>0.38866175742759873</v>
      </c>
      <c r="Q125" s="269">
        <f t="shared" si="5"/>
        <v>2.5729312979455754</v>
      </c>
      <c r="R125" s="270">
        <f t="shared" si="6"/>
        <v>0.12716064981728029</v>
      </c>
      <c r="S125" s="266">
        <f t="shared" si="144"/>
        <v>0.32717561578197779</v>
      </c>
      <c r="T125" s="271">
        <f t="shared" si="145"/>
        <v>27423.75</v>
      </c>
      <c r="U125" s="272">
        <f t="shared" si="146"/>
        <v>8.9670588235294115</v>
      </c>
      <c r="V125" s="65">
        <f t="shared" ref="V125:W125" si="150">IFERROR((D125-#REF!)/D125,)</f>
        <v>0</v>
      </c>
      <c r="W125" s="65">
        <f t="shared" si="150"/>
        <v>0</v>
      </c>
      <c r="X125" s="65"/>
      <c r="Y125" s="65"/>
      <c r="Z125" s="66"/>
    </row>
    <row r="126" spans="1:26" ht="14" hidden="1" outlineLevel="1" x14ac:dyDescent="0.2">
      <c r="A126" s="263">
        <v>45931</v>
      </c>
      <c r="B126" s="53">
        <v>45961</v>
      </c>
      <c r="C126" s="54" t="s">
        <v>36</v>
      </c>
      <c r="D126" s="273">
        <v>125775.7</v>
      </c>
      <c r="E126" s="56">
        <v>2140</v>
      </c>
      <c r="F126" s="89">
        <v>1947</v>
      </c>
      <c r="G126" s="264">
        <f t="shared" si="0"/>
        <v>1.0991268618387262</v>
      </c>
      <c r="H126" s="265">
        <f t="shared" si="1"/>
        <v>58.773691588785049</v>
      </c>
      <c r="I126" s="265">
        <f t="shared" si="2"/>
        <v>53.473073609048832</v>
      </c>
      <c r="J126" s="89">
        <v>7962</v>
      </c>
      <c r="K126" s="266">
        <f t="shared" si="3"/>
        <v>0.26877668927405174</v>
      </c>
      <c r="L126" s="267">
        <v>21457.3</v>
      </c>
      <c r="M126" s="89">
        <v>1064771</v>
      </c>
      <c r="N126" s="56">
        <v>688</v>
      </c>
      <c r="O126" s="274">
        <v>44572.5</v>
      </c>
      <c r="P126" s="268">
        <f t="shared" si="4"/>
        <v>0.48140220988277521</v>
      </c>
      <c r="Q126" s="269">
        <f t="shared" si="5"/>
        <v>2.077265079949481</v>
      </c>
      <c r="R126" s="270">
        <f t="shared" si="6"/>
        <v>0.17059972633823545</v>
      </c>
      <c r="S126" s="266">
        <f t="shared" si="144"/>
        <v>0.35438085417135423</v>
      </c>
      <c r="T126" s="271">
        <f t="shared" si="145"/>
        <v>81203.199999999997</v>
      </c>
      <c r="U126" s="272">
        <f t="shared" si="146"/>
        <v>11.020698510529019</v>
      </c>
      <c r="V126" s="65">
        <f t="shared" ref="V126:W126" si="151">IFERROR((D126-#REF!)/D126,)</f>
        <v>0</v>
      </c>
      <c r="W126" s="65">
        <f t="shared" si="151"/>
        <v>0</v>
      </c>
      <c r="X126" s="65"/>
      <c r="Y126" s="65"/>
      <c r="Z126" s="66"/>
    </row>
    <row r="127" spans="1:26" ht="14" hidden="1" outlineLevel="1" x14ac:dyDescent="0.2">
      <c r="A127" s="263">
        <v>45931</v>
      </c>
      <c r="B127" s="53">
        <v>45961</v>
      </c>
      <c r="C127" s="275" t="s">
        <v>37</v>
      </c>
      <c r="D127" s="273">
        <v>0</v>
      </c>
      <c r="E127" s="123">
        <v>0</v>
      </c>
      <c r="F127" s="276">
        <v>0</v>
      </c>
      <c r="G127" s="57" t="e">
        <f t="shared" si="0"/>
        <v>#DIV/0!</v>
      </c>
      <c r="H127" s="58" t="e">
        <f t="shared" si="1"/>
        <v>#DIV/0!</v>
      </c>
      <c r="I127" s="58" t="e">
        <f t="shared" si="2"/>
        <v>#DIV/0!</v>
      </c>
      <c r="J127" s="276">
        <v>45</v>
      </c>
      <c r="K127" s="59">
        <f t="shared" si="3"/>
        <v>0</v>
      </c>
      <c r="L127" s="267">
        <v>14.99</v>
      </c>
      <c r="M127" s="276">
        <v>180</v>
      </c>
      <c r="N127" s="123">
        <v>0</v>
      </c>
      <c r="O127" s="277">
        <v>0</v>
      </c>
      <c r="P127" s="268" t="e">
        <f t="shared" si="4"/>
        <v>#DIV/0!</v>
      </c>
      <c r="Q127" s="62">
        <f t="shared" si="5"/>
        <v>0</v>
      </c>
      <c r="R127" s="61" t="e">
        <f t="shared" si="6"/>
        <v>#DIV/0!</v>
      </c>
      <c r="S127" s="59" t="e">
        <f t="shared" si="144"/>
        <v>#DIV/0!</v>
      </c>
      <c r="T127" s="271">
        <f t="shared" si="145"/>
        <v>0</v>
      </c>
      <c r="U127" s="64" t="e">
        <f t="shared" si="146"/>
        <v>#DIV/0!</v>
      </c>
      <c r="V127" s="84"/>
      <c r="W127" s="84"/>
      <c r="X127" s="84"/>
      <c r="Y127" s="85"/>
      <c r="Z127" s="278"/>
    </row>
    <row r="128" spans="1:26" ht="14" hidden="1" outlineLevel="1" x14ac:dyDescent="0.2">
      <c r="A128" s="263">
        <v>45931</v>
      </c>
      <c r="B128" s="53">
        <v>45961</v>
      </c>
      <c r="C128" s="279" t="s">
        <v>38</v>
      </c>
      <c r="D128" s="87">
        <v>0</v>
      </c>
      <c r="E128" s="123">
        <v>0</v>
      </c>
      <c r="F128" s="276">
        <v>0</v>
      </c>
      <c r="G128" s="264" t="e">
        <f t="shared" si="0"/>
        <v>#DIV/0!</v>
      </c>
      <c r="H128" s="265" t="e">
        <f t="shared" si="1"/>
        <v>#DIV/0!</v>
      </c>
      <c r="I128" s="265" t="e">
        <f t="shared" si="2"/>
        <v>#DIV/0!</v>
      </c>
      <c r="J128" s="276">
        <v>0</v>
      </c>
      <c r="K128" s="266" t="e">
        <f t="shared" si="3"/>
        <v>#DIV/0!</v>
      </c>
      <c r="L128" s="267">
        <v>0</v>
      </c>
      <c r="M128" s="276">
        <v>0</v>
      </c>
      <c r="N128" s="123">
        <v>0</v>
      </c>
      <c r="O128" s="280">
        <v>0</v>
      </c>
      <c r="P128" s="268" t="e">
        <f t="shared" si="4"/>
        <v>#DIV/0!</v>
      </c>
      <c r="Q128" s="269" t="e">
        <f t="shared" si="5"/>
        <v>#DIV/0!</v>
      </c>
      <c r="R128" s="270" t="e">
        <f t="shared" si="6"/>
        <v>#DIV/0!</v>
      </c>
      <c r="S128" s="266" t="e">
        <f t="shared" si="144"/>
        <v>#DIV/0!</v>
      </c>
      <c r="T128" s="271">
        <f t="shared" si="145"/>
        <v>0</v>
      </c>
      <c r="U128" s="272" t="e">
        <f t="shared" si="146"/>
        <v>#DIV/0!</v>
      </c>
      <c r="V128" s="65"/>
      <c r="W128" s="65"/>
      <c r="X128" s="65"/>
      <c r="Y128" s="65"/>
      <c r="Z128" s="67"/>
    </row>
    <row r="129" spans="1:26" ht="14" hidden="1" outlineLevel="1" x14ac:dyDescent="0.2">
      <c r="A129" s="263">
        <v>45931</v>
      </c>
      <c r="B129" s="53">
        <v>45961</v>
      </c>
      <c r="C129" s="279" t="s">
        <v>40</v>
      </c>
      <c r="D129" s="87">
        <v>179.7</v>
      </c>
      <c r="E129" s="123">
        <v>6</v>
      </c>
      <c r="F129" s="276">
        <v>5</v>
      </c>
      <c r="G129" s="264">
        <f t="shared" si="0"/>
        <v>1.2</v>
      </c>
      <c r="H129" s="265">
        <f t="shared" si="1"/>
        <v>29.95</v>
      </c>
      <c r="I129" s="265">
        <f t="shared" si="2"/>
        <v>24.958333333333332</v>
      </c>
      <c r="J129" s="276">
        <v>55</v>
      </c>
      <c r="K129" s="266">
        <f t="shared" si="3"/>
        <v>0.10909090909090909</v>
      </c>
      <c r="L129" s="267">
        <v>8.11</v>
      </c>
      <c r="M129" s="276">
        <v>11573</v>
      </c>
      <c r="N129" s="123">
        <v>2</v>
      </c>
      <c r="O129" s="280">
        <v>59.9</v>
      </c>
      <c r="P129" s="268">
        <f t="shared" si="4"/>
        <v>0.1353923205342237</v>
      </c>
      <c r="Q129" s="269">
        <f t="shared" si="5"/>
        <v>7.3859432799013565</v>
      </c>
      <c r="R129" s="270">
        <f t="shared" si="6"/>
        <v>4.5130773511407901E-2</v>
      </c>
      <c r="S129" s="266">
        <f t="shared" si="144"/>
        <v>0.33333333333333337</v>
      </c>
      <c r="T129" s="271">
        <f t="shared" si="145"/>
        <v>119.79999999999998</v>
      </c>
      <c r="U129" s="272">
        <f t="shared" si="146"/>
        <v>1.6219999999999999</v>
      </c>
      <c r="V129" s="65"/>
      <c r="W129" s="65"/>
      <c r="X129" s="65"/>
      <c r="Y129" s="65"/>
      <c r="Z129" s="67"/>
    </row>
    <row r="130" spans="1:26" ht="14" hidden="1" outlineLevel="1" x14ac:dyDescent="0.2">
      <c r="A130" s="263">
        <v>45931</v>
      </c>
      <c r="B130" s="53">
        <v>45961</v>
      </c>
      <c r="C130" s="279" t="s">
        <v>39</v>
      </c>
      <c r="D130" s="87">
        <v>1387.87</v>
      </c>
      <c r="E130" s="123">
        <v>31</v>
      </c>
      <c r="F130" s="276">
        <v>31</v>
      </c>
      <c r="G130" s="264">
        <f t="shared" si="0"/>
        <v>1</v>
      </c>
      <c r="H130" s="265">
        <f t="shared" si="1"/>
        <v>44.769999999999996</v>
      </c>
      <c r="I130" s="265">
        <f t="shared" si="2"/>
        <v>44.769999999999996</v>
      </c>
      <c r="J130" s="276">
        <v>1382</v>
      </c>
      <c r="K130" s="266">
        <f t="shared" si="3"/>
        <v>2.2431259044862518E-2</v>
      </c>
      <c r="L130" s="267">
        <v>854.15</v>
      </c>
      <c r="M130" s="276">
        <v>196876</v>
      </c>
      <c r="N130" s="123">
        <v>25</v>
      </c>
      <c r="O130" s="280">
        <v>1032.8699999999999</v>
      </c>
      <c r="P130" s="268">
        <f t="shared" si="4"/>
        <v>0.82696757578398061</v>
      </c>
      <c r="Q130" s="269">
        <f t="shared" si="5"/>
        <v>1.2092372534098226</v>
      </c>
      <c r="R130" s="270">
        <f t="shared" si="6"/>
        <v>0.61543948640722834</v>
      </c>
      <c r="S130" s="266">
        <f t="shared" si="144"/>
        <v>0.74421235418302867</v>
      </c>
      <c r="T130" s="271">
        <f t="shared" si="145"/>
        <v>355</v>
      </c>
      <c r="U130" s="272">
        <f t="shared" si="146"/>
        <v>27.553225806451611</v>
      </c>
      <c r="V130" s="65"/>
      <c r="W130" s="65"/>
      <c r="X130" s="65"/>
      <c r="Y130" s="65"/>
      <c r="Z130" s="67"/>
    </row>
    <row r="131" spans="1:26" ht="14" collapsed="1" x14ac:dyDescent="0.2">
      <c r="A131" s="281" t="str">
        <f>IFERROR(IF(B131&gt;0,MONTH(B131)&amp;"-"&amp;YEAR(B131),B131),)</f>
        <v>10-2025</v>
      </c>
      <c r="B131" s="282">
        <v>45931</v>
      </c>
      <c r="C131" s="134"/>
      <c r="D131" s="135">
        <f t="shared" ref="D131:F131" si="152">SUM(D122:D130)</f>
        <v>210304.16999999998</v>
      </c>
      <c r="E131" s="136">
        <f t="shared" si="152"/>
        <v>3499</v>
      </c>
      <c r="F131" s="136">
        <f t="shared" si="152"/>
        <v>3165</v>
      </c>
      <c r="G131" s="137">
        <f t="shared" si="0"/>
        <v>1.1055292259083729</v>
      </c>
      <c r="H131" s="135">
        <f t="shared" si="1"/>
        <v>60.10407830808802</v>
      </c>
      <c r="I131" s="135">
        <f t="shared" si="2"/>
        <v>54.366792753672073</v>
      </c>
      <c r="J131" s="256">
        <f>SUM(J122:J130)</f>
        <v>15023</v>
      </c>
      <c r="K131" s="257">
        <f t="shared" si="3"/>
        <v>0.23290953870731546</v>
      </c>
      <c r="L131" s="135">
        <f t="shared" ref="L131:O131" si="153">SUM(L122:L130)</f>
        <v>34139</v>
      </c>
      <c r="M131" s="256">
        <f t="shared" si="153"/>
        <v>2192351</v>
      </c>
      <c r="N131" s="136">
        <f t="shared" si="153"/>
        <v>1104</v>
      </c>
      <c r="O131" s="135">
        <f t="shared" si="153"/>
        <v>73119.569999999992</v>
      </c>
      <c r="P131" s="258">
        <f t="shared" si="4"/>
        <v>0.46689278944063817</v>
      </c>
      <c r="Q131" s="137">
        <f t="shared" si="5"/>
        <v>2.1418193268695624</v>
      </c>
      <c r="R131" s="259">
        <f t="shared" si="6"/>
        <v>0.16233154102460262</v>
      </c>
      <c r="S131" s="260"/>
      <c r="T131" s="261">
        <f>SUM(T122:T130)</f>
        <v>137184.59999999998</v>
      </c>
      <c r="U131" s="145"/>
      <c r="V131" s="145">
        <f t="shared" ref="V131:W131" si="154">IFERROR((D131-#REF!)/D131,)</f>
        <v>0</v>
      </c>
      <c r="W131" s="145">
        <f t="shared" si="154"/>
        <v>0</v>
      </c>
      <c r="X131" s="145"/>
      <c r="Y131" s="143"/>
      <c r="Z131" s="67"/>
    </row>
    <row r="132" spans="1:26" ht="14" x14ac:dyDescent="0.2">
      <c r="A132" s="204">
        <v>45962</v>
      </c>
      <c r="B132" s="110">
        <v>45991</v>
      </c>
      <c r="C132" s="161" t="s">
        <v>32</v>
      </c>
      <c r="D132" s="149">
        <v>0</v>
      </c>
      <c r="E132" s="150">
        <v>0</v>
      </c>
      <c r="F132" s="150">
        <v>0</v>
      </c>
      <c r="G132" s="288" t="e">
        <f t="shared" si="0"/>
        <v>#DIV/0!</v>
      </c>
      <c r="H132" s="289" t="e">
        <f t="shared" si="1"/>
        <v>#DIV/0!</v>
      </c>
      <c r="I132" s="289" t="e">
        <f t="shared" si="2"/>
        <v>#DIV/0!</v>
      </c>
      <c r="J132" s="154">
        <v>0</v>
      </c>
      <c r="K132" s="290" t="e">
        <f t="shared" si="3"/>
        <v>#DIV/0!</v>
      </c>
      <c r="L132" s="199">
        <v>0</v>
      </c>
      <c r="M132" s="154">
        <v>0</v>
      </c>
      <c r="N132" s="150">
        <v>0</v>
      </c>
      <c r="O132" s="155">
        <v>0</v>
      </c>
      <c r="P132" s="291" t="e">
        <f t="shared" si="4"/>
        <v>#DIV/0!</v>
      </c>
      <c r="Q132" s="292" t="e">
        <f t="shared" si="5"/>
        <v>#DIV/0!</v>
      </c>
      <c r="R132" s="293" t="e">
        <f t="shared" si="6"/>
        <v>#DIV/0!</v>
      </c>
      <c r="S132" s="290" t="e">
        <f t="shared" ref="S132:S140" si="155">O132/D132</f>
        <v>#DIV/0!</v>
      </c>
      <c r="T132" s="202">
        <f t="shared" ref="T132:T140" si="156">D132-O132</f>
        <v>0</v>
      </c>
      <c r="U132" s="294" t="e">
        <f t="shared" ref="U132:U140" si="157">L132/F132</f>
        <v>#DIV/0!</v>
      </c>
      <c r="V132" s="160">
        <f t="shared" ref="V132:W132" si="158">IFERROR((D132-#REF!)/D132,)</f>
        <v>0</v>
      </c>
      <c r="W132" s="160">
        <f t="shared" si="158"/>
        <v>0</v>
      </c>
      <c r="X132" s="160"/>
      <c r="Y132" s="160"/>
      <c r="Z132" s="214"/>
    </row>
    <row r="133" spans="1:26" ht="14" x14ac:dyDescent="0.2">
      <c r="A133" s="204">
        <v>45962</v>
      </c>
      <c r="B133" s="110">
        <v>45991</v>
      </c>
      <c r="C133" s="161" t="s">
        <v>33</v>
      </c>
      <c r="D133" s="205">
        <v>43555.35</v>
      </c>
      <c r="E133" s="154">
        <v>693</v>
      </c>
      <c r="F133" s="154">
        <v>629</v>
      </c>
      <c r="G133" s="288">
        <f t="shared" si="0"/>
        <v>1.1017488076311606</v>
      </c>
      <c r="H133" s="289">
        <f t="shared" si="1"/>
        <v>62.850432900432899</v>
      </c>
      <c r="I133" s="289">
        <f t="shared" si="2"/>
        <v>57.046063916843138</v>
      </c>
      <c r="J133" s="154">
        <v>3385</v>
      </c>
      <c r="K133" s="290">
        <f t="shared" si="3"/>
        <v>0.20472673559822746</v>
      </c>
      <c r="L133" s="199">
        <v>8481.61</v>
      </c>
      <c r="M133" s="154">
        <v>385089</v>
      </c>
      <c r="N133" s="150">
        <v>245</v>
      </c>
      <c r="O133" s="200">
        <v>16691.650000000001</v>
      </c>
      <c r="P133" s="291">
        <f t="shared" si="4"/>
        <v>0.50813490577624143</v>
      </c>
      <c r="Q133" s="292">
        <f t="shared" si="5"/>
        <v>1.9679813148682856</v>
      </c>
      <c r="R133" s="293">
        <f t="shared" si="6"/>
        <v>0.19473176085142241</v>
      </c>
      <c r="S133" s="290">
        <f t="shared" si="155"/>
        <v>0.38322846676699884</v>
      </c>
      <c r="T133" s="202">
        <f t="shared" si="156"/>
        <v>26863.699999999997</v>
      </c>
      <c r="U133" s="294">
        <f t="shared" si="157"/>
        <v>13.484276629570749</v>
      </c>
      <c r="V133" s="160">
        <f t="shared" ref="V133:W133" si="159">IFERROR((D133-#REF!)/D133,)</f>
        <v>0</v>
      </c>
      <c r="W133" s="160">
        <f t="shared" si="159"/>
        <v>0</v>
      </c>
      <c r="X133" s="160"/>
      <c r="Y133" s="160"/>
      <c r="Z133" s="214"/>
    </row>
    <row r="134" spans="1:26" ht="14" x14ac:dyDescent="0.2">
      <c r="A134" s="204">
        <v>45962</v>
      </c>
      <c r="B134" s="110">
        <v>45991</v>
      </c>
      <c r="C134" s="161" t="s">
        <v>34</v>
      </c>
      <c r="D134" s="206">
        <v>9.9499999999999993</v>
      </c>
      <c r="E134" s="150">
        <v>1</v>
      </c>
      <c r="F134" s="150">
        <v>1</v>
      </c>
      <c r="G134" s="288">
        <f t="shared" si="0"/>
        <v>1</v>
      </c>
      <c r="H134" s="289">
        <f t="shared" si="1"/>
        <v>9.9499999999999993</v>
      </c>
      <c r="I134" s="289">
        <f t="shared" si="2"/>
        <v>9.9499999999999993</v>
      </c>
      <c r="J134" s="154">
        <v>16</v>
      </c>
      <c r="K134" s="290">
        <f t="shared" si="3"/>
        <v>6.25E-2</v>
      </c>
      <c r="L134" s="199">
        <v>0</v>
      </c>
      <c r="M134" s="154">
        <v>0</v>
      </c>
      <c r="N134" s="150">
        <v>0</v>
      </c>
      <c r="O134" s="207">
        <v>0</v>
      </c>
      <c r="P134" s="291" t="e">
        <f t="shared" si="4"/>
        <v>#DIV/0!</v>
      </c>
      <c r="Q134" s="292" t="e">
        <f t="shared" si="5"/>
        <v>#DIV/0!</v>
      </c>
      <c r="R134" s="293">
        <f t="shared" si="6"/>
        <v>0</v>
      </c>
      <c r="S134" s="290">
        <f t="shared" si="155"/>
        <v>0</v>
      </c>
      <c r="T134" s="202">
        <f t="shared" si="156"/>
        <v>9.9499999999999993</v>
      </c>
      <c r="U134" s="294">
        <f t="shared" si="157"/>
        <v>0</v>
      </c>
      <c r="V134" s="160">
        <f t="shared" ref="V134:W134" si="160">IFERROR((D134-#REF!)/D134,)</f>
        <v>0</v>
      </c>
      <c r="W134" s="160">
        <f t="shared" si="160"/>
        <v>0</v>
      </c>
      <c r="X134" s="160"/>
      <c r="Y134" s="160"/>
      <c r="Z134" s="214"/>
    </row>
    <row r="135" spans="1:26" ht="14" x14ac:dyDescent="0.2">
      <c r="A135" s="204">
        <v>45962</v>
      </c>
      <c r="B135" s="110">
        <v>45991</v>
      </c>
      <c r="C135" s="161" t="s">
        <v>35</v>
      </c>
      <c r="D135" s="208">
        <v>36220.75</v>
      </c>
      <c r="E135" s="150">
        <v>585</v>
      </c>
      <c r="F135" s="150">
        <v>524</v>
      </c>
      <c r="G135" s="288">
        <f t="shared" si="0"/>
        <v>1.116412213740458</v>
      </c>
      <c r="H135" s="289">
        <f t="shared" si="1"/>
        <v>61.915811965811969</v>
      </c>
      <c r="I135" s="289">
        <f t="shared" si="2"/>
        <v>55.459633282197387</v>
      </c>
      <c r="J135" s="154">
        <v>2337</v>
      </c>
      <c r="K135" s="290">
        <f t="shared" si="3"/>
        <v>0.25032092426187419</v>
      </c>
      <c r="L135" s="199">
        <v>6067.98</v>
      </c>
      <c r="M135" s="154">
        <v>825965</v>
      </c>
      <c r="N135" s="150">
        <v>167</v>
      </c>
      <c r="O135" s="209">
        <v>11176.3</v>
      </c>
      <c r="P135" s="291">
        <f t="shared" si="4"/>
        <v>0.54293281318504338</v>
      </c>
      <c r="Q135" s="292">
        <f t="shared" si="5"/>
        <v>1.8418485229021848</v>
      </c>
      <c r="R135" s="293">
        <f t="shared" si="6"/>
        <v>0.16752772927120502</v>
      </c>
      <c r="S135" s="290">
        <f t="shared" si="155"/>
        <v>0.30856070070332609</v>
      </c>
      <c r="T135" s="202">
        <f t="shared" si="156"/>
        <v>25044.45</v>
      </c>
      <c r="U135" s="294">
        <f t="shared" si="157"/>
        <v>11.580114503816793</v>
      </c>
      <c r="V135" s="160">
        <f t="shared" ref="V135:W135" si="161">IFERROR((D135-#REF!)/D135,)</f>
        <v>0</v>
      </c>
      <c r="W135" s="160">
        <f t="shared" si="161"/>
        <v>0</v>
      </c>
      <c r="X135" s="160"/>
      <c r="Y135" s="160"/>
      <c r="Z135" s="214"/>
    </row>
    <row r="136" spans="1:26" ht="14" x14ac:dyDescent="0.2">
      <c r="A136" s="204">
        <v>45962</v>
      </c>
      <c r="B136" s="110">
        <v>45991</v>
      </c>
      <c r="C136" s="161" t="s">
        <v>36</v>
      </c>
      <c r="D136" s="210">
        <v>126560.75</v>
      </c>
      <c r="E136" s="150">
        <v>2138</v>
      </c>
      <c r="F136" s="154">
        <v>1918</v>
      </c>
      <c r="G136" s="288">
        <f t="shared" si="0"/>
        <v>1.1147028154327425</v>
      </c>
      <c r="H136" s="289">
        <f t="shared" si="1"/>
        <v>59.19586061739944</v>
      </c>
      <c r="I136" s="289">
        <f t="shared" si="2"/>
        <v>53.104612097367685</v>
      </c>
      <c r="J136" s="154">
        <v>7857</v>
      </c>
      <c r="K136" s="290">
        <f t="shared" si="3"/>
        <v>0.2721140384370625</v>
      </c>
      <c r="L136" s="199">
        <v>22010.09</v>
      </c>
      <c r="M136" s="154">
        <v>1082468</v>
      </c>
      <c r="N136" s="150">
        <v>636</v>
      </c>
      <c r="O136" s="211">
        <v>43216.95</v>
      </c>
      <c r="P136" s="291">
        <f t="shared" si="4"/>
        <v>0.50929299730776934</v>
      </c>
      <c r="Q136" s="292">
        <f t="shared" si="5"/>
        <v>1.9635062828002974</v>
      </c>
      <c r="R136" s="293">
        <f t="shared" si="6"/>
        <v>0.17390928862226243</v>
      </c>
      <c r="S136" s="290">
        <f t="shared" si="155"/>
        <v>0.34147198084714253</v>
      </c>
      <c r="T136" s="202">
        <f t="shared" si="156"/>
        <v>83343.8</v>
      </c>
      <c r="U136" s="294">
        <f t="shared" si="157"/>
        <v>11.475542231491136</v>
      </c>
      <c r="V136" s="160">
        <f t="shared" ref="V136:W136" si="162">IFERROR((D136-#REF!)/D136,)</f>
        <v>0</v>
      </c>
      <c r="W136" s="160">
        <f t="shared" si="162"/>
        <v>0</v>
      </c>
      <c r="X136" s="160"/>
      <c r="Y136" s="160"/>
      <c r="Z136" s="214"/>
    </row>
    <row r="137" spans="1:26" ht="14" x14ac:dyDescent="0.2">
      <c r="A137" s="204">
        <v>45962</v>
      </c>
      <c r="B137" s="110">
        <v>45991</v>
      </c>
      <c r="C137" s="275" t="s">
        <v>37</v>
      </c>
      <c r="D137" s="210">
        <v>0</v>
      </c>
      <c r="E137" s="295">
        <v>0</v>
      </c>
      <c r="F137" s="296">
        <v>0</v>
      </c>
      <c r="G137" s="57" t="e">
        <f t="shared" si="0"/>
        <v>#DIV/0!</v>
      </c>
      <c r="H137" s="58" t="e">
        <f t="shared" si="1"/>
        <v>#DIV/0!</v>
      </c>
      <c r="I137" s="58" t="e">
        <f t="shared" si="2"/>
        <v>#DIV/0!</v>
      </c>
      <c r="J137" s="296">
        <v>45</v>
      </c>
      <c r="K137" s="59">
        <f t="shared" si="3"/>
        <v>0</v>
      </c>
      <c r="L137" s="199">
        <v>112.47</v>
      </c>
      <c r="M137" s="296">
        <v>12925</v>
      </c>
      <c r="N137" s="295">
        <v>0</v>
      </c>
      <c r="O137" s="428">
        <v>0</v>
      </c>
      <c r="P137" s="291" t="e">
        <f t="shared" si="4"/>
        <v>#DIV/0!</v>
      </c>
      <c r="Q137" s="62">
        <f t="shared" si="5"/>
        <v>0</v>
      </c>
      <c r="R137" s="61" t="e">
        <f t="shared" si="6"/>
        <v>#DIV/0!</v>
      </c>
      <c r="S137" s="59" t="e">
        <f t="shared" si="155"/>
        <v>#DIV/0!</v>
      </c>
      <c r="T137" s="271">
        <f t="shared" si="156"/>
        <v>0</v>
      </c>
      <c r="U137" s="64" t="e">
        <f t="shared" si="157"/>
        <v>#DIV/0!</v>
      </c>
      <c r="V137" s="84"/>
      <c r="W137" s="84"/>
      <c r="X137" s="84"/>
      <c r="Y137" s="85"/>
      <c r="Z137" s="278"/>
    </row>
    <row r="138" spans="1:26" ht="14" x14ac:dyDescent="0.2">
      <c r="A138" s="204">
        <v>45962</v>
      </c>
      <c r="B138" s="110">
        <v>45991</v>
      </c>
      <c r="C138" s="279" t="s">
        <v>38</v>
      </c>
      <c r="D138" s="162">
        <v>0</v>
      </c>
      <c r="E138" s="295">
        <v>0</v>
      </c>
      <c r="F138" s="296">
        <v>0</v>
      </c>
      <c r="G138" s="288" t="e">
        <f t="shared" si="0"/>
        <v>#DIV/0!</v>
      </c>
      <c r="H138" s="289" t="e">
        <f t="shared" si="1"/>
        <v>#DIV/0!</v>
      </c>
      <c r="I138" s="289" t="e">
        <f t="shared" si="2"/>
        <v>#DIV/0!</v>
      </c>
      <c r="J138" s="296">
        <v>0</v>
      </c>
      <c r="K138" s="290" t="e">
        <f t="shared" si="3"/>
        <v>#DIV/0!</v>
      </c>
      <c r="L138" s="199">
        <v>0</v>
      </c>
      <c r="M138" s="296">
        <v>0</v>
      </c>
      <c r="N138" s="295">
        <v>0</v>
      </c>
      <c r="O138" s="297">
        <v>0</v>
      </c>
      <c r="P138" s="291" t="e">
        <f t="shared" si="4"/>
        <v>#DIV/0!</v>
      </c>
      <c r="Q138" s="292" t="e">
        <f t="shared" si="5"/>
        <v>#DIV/0!</v>
      </c>
      <c r="R138" s="293" t="e">
        <f t="shared" si="6"/>
        <v>#DIV/0!</v>
      </c>
      <c r="S138" s="290" t="e">
        <f t="shared" si="155"/>
        <v>#DIV/0!</v>
      </c>
      <c r="T138" s="202">
        <f t="shared" si="156"/>
        <v>0</v>
      </c>
      <c r="U138" s="294" t="e">
        <f t="shared" si="157"/>
        <v>#DIV/0!</v>
      </c>
      <c r="V138" s="160"/>
      <c r="W138" s="160"/>
      <c r="X138" s="160"/>
      <c r="Y138" s="160"/>
      <c r="Z138" s="298"/>
    </row>
    <row r="139" spans="1:26" ht="14" x14ac:dyDescent="0.2">
      <c r="A139" s="204">
        <v>45962</v>
      </c>
      <c r="B139" s="110">
        <v>45991</v>
      </c>
      <c r="C139" s="279" t="s">
        <v>40</v>
      </c>
      <c r="D139" s="162">
        <v>179.7</v>
      </c>
      <c r="E139" s="295">
        <v>6</v>
      </c>
      <c r="F139" s="296">
        <v>5</v>
      </c>
      <c r="G139" s="288">
        <f t="shared" si="0"/>
        <v>1.2</v>
      </c>
      <c r="H139" s="289">
        <f t="shared" si="1"/>
        <v>29.95</v>
      </c>
      <c r="I139" s="289">
        <f t="shared" si="2"/>
        <v>24.958333333333332</v>
      </c>
      <c r="J139" s="296">
        <v>78</v>
      </c>
      <c r="K139" s="290">
        <f t="shared" si="3"/>
        <v>7.6923076923076927E-2</v>
      </c>
      <c r="L139" s="199">
        <v>477.07</v>
      </c>
      <c r="M139" s="296">
        <v>106971</v>
      </c>
      <c r="N139" s="295">
        <v>13</v>
      </c>
      <c r="O139" s="297">
        <v>520.04</v>
      </c>
      <c r="P139" s="291">
        <f t="shared" si="4"/>
        <v>0.91737174063533578</v>
      </c>
      <c r="Q139" s="292">
        <f t="shared" si="5"/>
        <v>1.0900706395287902</v>
      </c>
      <c r="R139" s="293">
        <f t="shared" si="6"/>
        <v>2.6548135781858653</v>
      </c>
      <c r="S139" s="290">
        <f t="shared" si="155"/>
        <v>2.8939343350027822</v>
      </c>
      <c r="T139" s="202">
        <f t="shared" si="156"/>
        <v>-340.34</v>
      </c>
      <c r="U139" s="294">
        <f t="shared" si="157"/>
        <v>95.414000000000001</v>
      </c>
      <c r="V139" s="160"/>
      <c r="W139" s="160"/>
      <c r="X139" s="160"/>
      <c r="Y139" s="160"/>
      <c r="Z139" s="298"/>
    </row>
    <row r="140" spans="1:26" ht="14" x14ac:dyDescent="0.2">
      <c r="A140" s="204">
        <v>45962</v>
      </c>
      <c r="B140" s="110">
        <v>45991</v>
      </c>
      <c r="C140" s="279" t="s">
        <v>39</v>
      </c>
      <c r="D140" s="162">
        <v>1507.56</v>
      </c>
      <c r="E140" s="295">
        <v>29</v>
      </c>
      <c r="F140" s="296">
        <v>28</v>
      </c>
      <c r="G140" s="288">
        <f t="shared" si="0"/>
        <v>1.0357142857142858</v>
      </c>
      <c r="H140" s="289">
        <f t="shared" si="1"/>
        <v>51.984827586206897</v>
      </c>
      <c r="I140" s="289">
        <f t="shared" si="2"/>
        <v>50.192247324613554</v>
      </c>
      <c r="J140" s="296">
        <v>1130</v>
      </c>
      <c r="K140" s="290">
        <f t="shared" si="3"/>
        <v>2.5663716814159292E-2</v>
      </c>
      <c r="L140" s="199">
        <v>15.98</v>
      </c>
      <c r="M140" s="296">
        <v>8718</v>
      </c>
      <c r="N140" s="295">
        <v>0</v>
      </c>
      <c r="O140" s="297">
        <v>0</v>
      </c>
      <c r="P140" s="291" t="e">
        <f t="shared" si="4"/>
        <v>#DIV/0!</v>
      </c>
      <c r="Q140" s="292">
        <f t="shared" si="5"/>
        <v>0</v>
      </c>
      <c r="R140" s="293">
        <f t="shared" si="6"/>
        <v>1.0599909788001806E-2</v>
      </c>
      <c r="S140" s="290">
        <f t="shared" si="155"/>
        <v>0</v>
      </c>
      <c r="T140" s="202">
        <f t="shared" si="156"/>
        <v>1507.56</v>
      </c>
      <c r="U140" s="294">
        <f t="shared" si="157"/>
        <v>0.57071428571428573</v>
      </c>
      <c r="V140" s="160"/>
      <c r="W140" s="160"/>
      <c r="X140" s="160"/>
      <c r="Y140" s="160"/>
      <c r="Z140" s="298"/>
    </row>
    <row r="141" spans="1:26" ht="14" x14ac:dyDescent="0.2">
      <c r="A141" s="7">
        <f>IFERROR(IF(B141&gt;0,MONTH(B141)&amp;"-"&amp;YEAR(B141),B141),)</f>
        <v>0</v>
      </c>
      <c r="B141" s="95" t="s">
        <v>48</v>
      </c>
      <c r="C141" s="134"/>
      <c r="D141" s="135">
        <f t="shared" ref="D141:F141" si="163">SUM(D132:D140)</f>
        <v>208034.06</v>
      </c>
      <c r="E141" s="136">
        <f t="shared" si="163"/>
        <v>3452</v>
      </c>
      <c r="F141" s="136">
        <f t="shared" si="163"/>
        <v>3105</v>
      </c>
      <c r="G141" s="137">
        <f t="shared" si="0"/>
        <v>1.1117552334943639</v>
      </c>
      <c r="H141" s="135">
        <f t="shared" si="1"/>
        <v>60.264791425260718</v>
      </c>
      <c r="I141" s="135">
        <f t="shared" si="2"/>
        <v>54.206887999836191</v>
      </c>
      <c r="J141" s="256">
        <f>SUM(J132:J140)</f>
        <v>14848</v>
      </c>
      <c r="K141" s="257">
        <f t="shared" si="3"/>
        <v>0.23248922413793102</v>
      </c>
      <c r="L141" s="135">
        <f t="shared" ref="L141:O141" si="164">SUM(L132:L140)</f>
        <v>37165.200000000004</v>
      </c>
      <c r="M141" s="256">
        <f t="shared" si="164"/>
        <v>2422136</v>
      </c>
      <c r="N141" s="136">
        <f t="shared" si="164"/>
        <v>1061</v>
      </c>
      <c r="O141" s="135">
        <f t="shared" si="164"/>
        <v>71604.939999999988</v>
      </c>
      <c r="P141" s="258">
        <f t="shared" si="4"/>
        <v>0.51903122885097053</v>
      </c>
      <c r="Q141" s="137">
        <f t="shared" si="5"/>
        <v>1.9266663437839695</v>
      </c>
      <c r="R141" s="259">
        <f t="shared" si="6"/>
        <v>0.17864959228310981</v>
      </c>
      <c r="S141" s="260"/>
      <c r="T141" s="261">
        <f>SUM(T132:T140)</f>
        <v>136429.12</v>
      </c>
      <c r="U141" s="139"/>
      <c r="V141" s="301">
        <f t="shared" ref="V141:W141" si="165">IFERROR((D141-#REF!)/D141,)</f>
        <v>0</v>
      </c>
      <c r="W141" s="262">
        <f t="shared" si="165"/>
        <v>0</v>
      </c>
      <c r="X141" s="301"/>
      <c r="Y141" s="302"/>
      <c r="Z141" s="67"/>
    </row>
    <row r="142" spans="1:26" ht="14" x14ac:dyDescent="0.2">
      <c r="A142" s="204">
        <v>45992</v>
      </c>
      <c r="B142" s="110">
        <v>46022</v>
      </c>
      <c r="C142" s="161" t="s">
        <v>32</v>
      </c>
      <c r="D142" s="149">
        <v>0</v>
      </c>
      <c r="E142" s="150">
        <v>0</v>
      </c>
      <c r="F142" s="150">
        <v>0</v>
      </c>
      <c r="G142" s="288" t="e">
        <f t="shared" si="0"/>
        <v>#DIV/0!</v>
      </c>
      <c r="H142" s="289" t="e">
        <f t="shared" si="1"/>
        <v>#DIV/0!</v>
      </c>
      <c r="I142" s="289" t="e">
        <f t="shared" si="2"/>
        <v>#DIV/0!</v>
      </c>
      <c r="J142" s="154">
        <v>0</v>
      </c>
      <c r="K142" s="290" t="e">
        <f t="shared" si="3"/>
        <v>#DIV/0!</v>
      </c>
      <c r="L142" s="199">
        <v>0</v>
      </c>
      <c r="M142" s="154">
        <v>0</v>
      </c>
      <c r="N142" s="150">
        <v>0</v>
      </c>
      <c r="O142" s="155">
        <v>0</v>
      </c>
      <c r="P142" s="291" t="e">
        <f t="shared" si="4"/>
        <v>#DIV/0!</v>
      </c>
      <c r="Q142" s="292" t="e">
        <f t="shared" si="5"/>
        <v>#DIV/0!</v>
      </c>
      <c r="R142" s="293" t="e">
        <f t="shared" si="6"/>
        <v>#DIV/0!</v>
      </c>
      <c r="S142" s="290" t="e">
        <f t="shared" ref="S142:S151" si="166">O142/D142</f>
        <v>#DIV/0!</v>
      </c>
      <c r="T142" s="202">
        <f t="shared" ref="T142:T151" si="167">D142-O142</f>
        <v>0</v>
      </c>
      <c r="U142" s="294" t="e">
        <f t="shared" ref="U142:U151" si="168">L142/F142</f>
        <v>#DIV/0!</v>
      </c>
      <c r="V142" s="160">
        <f t="shared" ref="V142:W142" si="169">IFERROR((D142-#REF!)/D142,)</f>
        <v>0</v>
      </c>
      <c r="W142" s="160">
        <f t="shared" si="169"/>
        <v>0</v>
      </c>
      <c r="X142" s="160"/>
      <c r="Y142" s="160"/>
      <c r="Z142" s="214"/>
    </row>
    <row r="143" spans="1:26" ht="14" x14ac:dyDescent="0.2">
      <c r="A143" s="204">
        <v>45992</v>
      </c>
      <c r="B143" s="110">
        <v>46022</v>
      </c>
      <c r="C143" s="161" t="s">
        <v>33</v>
      </c>
      <c r="D143" s="205">
        <v>38798.949999999997</v>
      </c>
      <c r="E143" s="154">
        <v>621</v>
      </c>
      <c r="F143" s="154">
        <v>565</v>
      </c>
      <c r="G143" s="288">
        <f t="shared" si="0"/>
        <v>1.0991150442477877</v>
      </c>
      <c r="H143" s="289">
        <f t="shared" si="1"/>
        <v>62.478180354267309</v>
      </c>
      <c r="I143" s="289">
        <f t="shared" si="2"/>
        <v>56.844077133914695</v>
      </c>
      <c r="J143" s="154">
        <v>4489</v>
      </c>
      <c r="K143" s="290">
        <f t="shared" si="3"/>
        <v>0.13833815994653598</v>
      </c>
      <c r="L143" s="199">
        <v>5031.05</v>
      </c>
      <c r="M143" s="154">
        <v>295972</v>
      </c>
      <c r="N143" s="150">
        <v>189</v>
      </c>
      <c r="O143" s="200">
        <v>12779.6</v>
      </c>
      <c r="P143" s="291">
        <f t="shared" si="4"/>
        <v>0.39367820589063823</v>
      </c>
      <c r="Q143" s="292">
        <f t="shared" si="5"/>
        <v>2.5401456952326056</v>
      </c>
      <c r="R143" s="293">
        <f t="shared" si="6"/>
        <v>0.12966974621735899</v>
      </c>
      <c r="S143" s="290">
        <f t="shared" si="166"/>
        <v>0.32938004765592888</v>
      </c>
      <c r="T143" s="202">
        <f t="shared" si="167"/>
        <v>26019.35</v>
      </c>
      <c r="U143" s="294">
        <f t="shared" si="168"/>
        <v>8.9045132743362831</v>
      </c>
      <c r="V143" s="160">
        <f t="shared" ref="V143:W143" si="170">IFERROR((D143-#REF!)/D143,)</f>
        <v>0</v>
      </c>
      <c r="W143" s="160">
        <f t="shared" si="170"/>
        <v>0</v>
      </c>
      <c r="X143" s="160"/>
      <c r="Y143" s="160"/>
      <c r="Z143" s="214"/>
    </row>
    <row r="144" spans="1:26" ht="14" x14ac:dyDescent="0.2">
      <c r="A144" s="204">
        <v>45992</v>
      </c>
      <c r="B144" s="110">
        <v>46022</v>
      </c>
      <c r="C144" s="161" t="s">
        <v>34</v>
      </c>
      <c r="D144" s="206">
        <v>9.9499999999999993</v>
      </c>
      <c r="E144" s="150">
        <v>1</v>
      </c>
      <c r="F144" s="150">
        <v>1</v>
      </c>
      <c r="G144" s="288">
        <f t="shared" si="0"/>
        <v>1</v>
      </c>
      <c r="H144" s="289">
        <f t="shared" si="1"/>
        <v>9.9499999999999993</v>
      </c>
      <c r="I144" s="289">
        <f t="shared" si="2"/>
        <v>9.9499999999999993</v>
      </c>
      <c r="J144" s="154">
        <v>17</v>
      </c>
      <c r="K144" s="290">
        <f t="shared" si="3"/>
        <v>5.8823529411764705E-2</v>
      </c>
      <c r="L144" s="199">
        <v>0</v>
      </c>
      <c r="M144" s="154">
        <v>0</v>
      </c>
      <c r="N144" s="150">
        <v>0</v>
      </c>
      <c r="O144" s="207">
        <v>0</v>
      </c>
      <c r="P144" s="291" t="e">
        <f t="shared" si="4"/>
        <v>#DIV/0!</v>
      </c>
      <c r="Q144" s="292" t="e">
        <f t="shared" si="5"/>
        <v>#DIV/0!</v>
      </c>
      <c r="R144" s="293">
        <f t="shared" si="6"/>
        <v>0</v>
      </c>
      <c r="S144" s="290">
        <f t="shared" si="166"/>
        <v>0</v>
      </c>
      <c r="T144" s="202">
        <f t="shared" si="167"/>
        <v>9.9499999999999993</v>
      </c>
      <c r="U144" s="294">
        <f t="shared" si="168"/>
        <v>0</v>
      </c>
      <c r="V144" s="160">
        <f t="shared" ref="V144:W144" si="171">IFERROR((D144-#REF!)/D144,)</f>
        <v>0</v>
      </c>
      <c r="W144" s="160">
        <f t="shared" si="171"/>
        <v>0</v>
      </c>
      <c r="X144" s="160"/>
      <c r="Y144" s="160"/>
      <c r="Z144" s="214"/>
    </row>
    <row r="145" spans="1:26" ht="14" x14ac:dyDescent="0.2">
      <c r="A145" s="204">
        <v>45992</v>
      </c>
      <c r="B145" s="110">
        <v>46022</v>
      </c>
      <c r="C145" s="161" t="s">
        <v>35</v>
      </c>
      <c r="D145" s="208">
        <v>38238.6</v>
      </c>
      <c r="E145" s="150">
        <v>618</v>
      </c>
      <c r="F145" s="150">
        <v>542</v>
      </c>
      <c r="G145" s="288">
        <f t="shared" si="0"/>
        <v>1.1402214022140222</v>
      </c>
      <c r="H145" s="289">
        <f t="shared" si="1"/>
        <v>61.874757281553393</v>
      </c>
      <c r="I145" s="289">
        <f t="shared" si="2"/>
        <v>54.265563829452972</v>
      </c>
      <c r="J145" s="154">
        <v>2623</v>
      </c>
      <c r="K145" s="290">
        <f t="shared" si="3"/>
        <v>0.23560808234845595</v>
      </c>
      <c r="L145" s="199">
        <v>5491.56</v>
      </c>
      <c r="M145" s="154">
        <v>845467</v>
      </c>
      <c r="N145" s="150">
        <v>183</v>
      </c>
      <c r="O145" s="209">
        <v>12859.2</v>
      </c>
      <c r="P145" s="291">
        <f t="shared" si="4"/>
        <v>0.42705300485255693</v>
      </c>
      <c r="Q145" s="292">
        <f t="shared" si="5"/>
        <v>2.3416297008500315</v>
      </c>
      <c r="R145" s="293">
        <f t="shared" si="6"/>
        <v>0.14361299838383207</v>
      </c>
      <c r="S145" s="290">
        <f t="shared" si="166"/>
        <v>0.33628846244370875</v>
      </c>
      <c r="T145" s="202">
        <f t="shared" si="167"/>
        <v>25379.399999999998</v>
      </c>
      <c r="U145" s="294">
        <f t="shared" si="168"/>
        <v>10.132029520295204</v>
      </c>
      <c r="V145" s="160">
        <f t="shared" ref="V145:W145" si="172">IFERROR((D145-#REF!)/D145,)</f>
        <v>0</v>
      </c>
      <c r="W145" s="160">
        <f t="shared" si="172"/>
        <v>0</v>
      </c>
      <c r="X145" s="160"/>
      <c r="Y145" s="160"/>
      <c r="Z145" s="214"/>
    </row>
    <row r="146" spans="1:26" ht="14" x14ac:dyDescent="0.2">
      <c r="A146" s="204">
        <v>45992</v>
      </c>
      <c r="B146" s="110">
        <v>46022</v>
      </c>
      <c r="C146" s="161" t="s">
        <v>36</v>
      </c>
      <c r="D146" s="210">
        <v>117205</v>
      </c>
      <c r="E146" s="150">
        <v>1955</v>
      </c>
      <c r="F146" s="154">
        <v>1771</v>
      </c>
      <c r="G146" s="288">
        <f t="shared" si="0"/>
        <v>1.1038961038961039</v>
      </c>
      <c r="H146" s="289">
        <f t="shared" si="1"/>
        <v>59.951406649616366</v>
      </c>
      <c r="I146" s="289">
        <f t="shared" si="2"/>
        <v>54.308921317887766</v>
      </c>
      <c r="J146" s="154">
        <v>7980</v>
      </c>
      <c r="K146" s="290">
        <f t="shared" si="3"/>
        <v>0.2449874686716792</v>
      </c>
      <c r="L146" s="199">
        <v>19230.939999999999</v>
      </c>
      <c r="M146" s="154">
        <v>1345146</v>
      </c>
      <c r="N146" s="150">
        <v>632</v>
      </c>
      <c r="O146" s="211">
        <v>41340.85</v>
      </c>
      <c r="P146" s="291">
        <f t="shared" si="4"/>
        <v>0.46518008217054074</v>
      </c>
      <c r="Q146" s="292">
        <f t="shared" si="5"/>
        <v>2.1497051106186178</v>
      </c>
      <c r="R146" s="293">
        <f t="shared" si="6"/>
        <v>0.16407951879186042</v>
      </c>
      <c r="S146" s="290">
        <f t="shared" si="166"/>
        <v>0.35272258009470586</v>
      </c>
      <c r="T146" s="202">
        <f t="shared" si="167"/>
        <v>75864.149999999994</v>
      </c>
      <c r="U146" s="294">
        <f t="shared" si="168"/>
        <v>10.858802936194239</v>
      </c>
      <c r="V146" s="160">
        <f t="shared" ref="V146:W146" si="173">IFERROR((D146-#REF!)/D146,)</f>
        <v>0</v>
      </c>
      <c r="W146" s="160">
        <f t="shared" si="173"/>
        <v>0</v>
      </c>
      <c r="X146" s="160"/>
      <c r="Y146" s="160"/>
      <c r="Z146" s="214"/>
    </row>
    <row r="147" spans="1:26" ht="14" x14ac:dyDescent="0.2">
      <c r="A147" s="204">
        <v>45992</v>
      </c>
      <c r="B147" s="110">
        <v>46022</v>
      </c>
      <c r="C147" s="275" t="s">
        <v>37</v>
      </c>
      <c r="D147" s="210">
        <v>0</v>
      </c>
      <c r="E147" s="295">
        <v>0</v>
      </c>
      <c r="F147" s="296">
        <v>0</v>
      </c>
      <c r="G147" s="57" t="e">
        <f t="shared" si="0"/>
        <v>#DIV/0!</v>
      </c>
      <c r="H147" s="58" t="e">
        <f t="shared" si="1"/>
        <v>#DIV/0!</v>
      </c>
      <c r="I147" s="58" t="e">
        <f t="shared" si="2"/>
        <v>#DIV/0!</v>
      </c>
      <c r="J147" s="296">
        <v>45</v>
      </c>
      <c r="K147" s="59">
        <f t="shared" si="3"/>
        <v>0</v>
      </c>
      <c r="L147" s="199">
        <v>0</v>
      </c>
      <c r="M147" s="296">
        <v>0</v>
      </c>
      <c r="N147" s="295">
        <v>0</v>
      </c>
      <c r="O147" s="428">
        <v>0</v>
      </c>
      <c r="P147" s="291" t="e">
        <f t="shared" si="4"/>
        <v>#DIV/0!</v>
      </c>
      <c r="Q147" s="62" t="e">
        <f t="shared" si="5"/>
        <v>#DIV/0!</v>
      </c>
      <c r="R147" s="61" t="e">
        <f t="shared" si="6"/>
        <v>#DIV/0!</v>
      </c>
      <c r="S147" s="59" t="e">
        <f t="shared" si="166"/>
        <v>#DIV/0!</v>
      </c>
      <c r="T147" s="271">
        <f t="shared" si="167"/>
        <v>0</v>
      </c>
      <c r="U147" s="64" t="e">
        <f t="shared" si="168"/>
        <v>#DIV/0!</v>
      </c>
      <c r="V147" s="84"/>
      <c r="W147" s="84"/>
      <c r="X147" s="84"/>
      <c r="Y147" s="85"/>
      <c r="Z147" s="278"/>
    </row>
    <row r="148" spans="1:26" ht="14" x14ac:dyDescent="0.2">
      <c r="A148" s="204">
        <v>45992</v>
      </c>
      <c r="B148" s="110">
        <v>46022</v>
      </c>
      <c r="C148" s="279" t="s">
        <v>38</v>
      </c>
      <c r="D148" s="162">
        <v>0</v>
      </c>
      <c r="E148" s="295">
        <v>0</v>
      </c>
      <c r="F148" s="296">
        <v>0</v>
      </c>
      <c r="G148" s="288" t="e">
        <f t="shared" si="0"/>
        <v>#DIV/0!</v>
      </c>
      <c r="H148" s="289" t="e">
        <f t="shared" si="1"/>
        <v>#DIV/0!</v>
      </c>
      <c r="I148" s="289" t="e">
        <f t="shared" si="2"/>
        <v>#DIV/0!</v>
      </c>
      <c r="J148" s="296">
        <v>0</v>
      </c>
      <c r="K148" s="290" t="e">
        <f t="shared" si="3"/>
        <v>#DIV/0!</v>
      </c>
      <c r="L148" s="199">
        <v>0</v>
      </c>
      <c r="M148" s="296">
        <v>0</v>
      </c>
      <c r="N148" s="295">
        <v>0</v>
      </c>
      <c r="O148" s="297">
        <v>0</v>
      </c>
      <c r="P148" s="291" t="e">
        <f t="shared" si="4"/>
        <v>#DIV/0!</v>
      </c>
      <c r="Q148" s="292" t="e">
        <f t="shared" si="5"/>
        <v>#DIV/0!</v>
      </c>
      <c r="R148" s="293" t="e">
        <f t="shared" si="6"/>
        <v>#DIV/0!</v>
      </c>
      <c r="S148" s="290" t="e">
        <f t="shared" si="166"/>
        <v>#DIV/0!</v>
      </c>
      <c r="T148" s="202">
        <f t="shared" si="167"/>
        <v>0</v>
      </c>
      <c r="U148" s="294" t="e">
        <f t="shared" si="168"/>
        <v>#DIV/0!</v>
      </c>
      <c r="V148" s="160"/>
      <c r="W148" s="160"/>
      <c r="X148" s="160"/>
      <c r="Y148" s="160"/>
      <c r="Z148" s="298"/>
    </row>
    <row r="149" spans="1:26" ht="14" x14ac:dyDescent="0.2">
      <c r="A149" s="204">
        <v>45992</v>
      </c>
      <c r="B149" s="110">
        <v>46022</v>
      </c>
      <c r="C149" s="279" t="s">
        <v>40</v>
      </c>
      <c r="D149" s="162">
        <v>449.25</v>
      </c>
      <c r="E149" s="295">
        <v>15</v>
      </c>
      <c r="F149" s="296">
        <v>12</v>
      </c>
      <c r="G149" s="288">
        <f t="shared" si="0"/>
        <v>1.25</v>
      </c>
      <c r="H149" s="289">
        <f t="shared" si="1"/>
        <v>29.95</v>
      </c>
      <c r="I149" s="289">
        <f t="shared" si="2"/>
        <v>23.96</v>
      </c>
      <c r="J149" s="296">
        <v>73</v>
      </c>
      <c r="K149" s="290">
        <f t="shared" si="3"/>
        <v>0.20547945205479451</v>
      </c>
      <c r="L149" s="199">
        <v>17.170000000000002</v>
      </c>
      <c r="M149" s="296">
        <v>13399</v>
      </c>
      <c r="N149" s="295">
        <v>0</v>
      </c>
      <c r="O149" s="297">
        <v>0</v>
      </c>
      <c r="P149" s="291" t="e">
        <f t="shared" si="4"/>
        <v>#DIV/0!</v>
      </c>
      <c r="Q149" s="292">
        <f t="shared" si="5"/>
        <v>0</v>
      </c>
      <c r="R149" s="293">
        <f t="shared" si="6"/>
        <v>3.8219254312743464E-2</v>
      </c>
      <c r="S149" s="290">
        <f t="shared" si="166"/>
        <v>0</v>
      </c>
      <c r="T149" s="202">
        <f t="shared" si="167"/>
        <v>449.25</v>
      </c>
      <c r="U149" s="294">
        <f t="shared" si="168"/>
        <v>1.4308333333333334</v>
      </c>
      <c r="V149" s="160"/>
      <c r="W149" s="160"/>
      <c r="X149" s="160"/>
      <c r="Y149" s="160"/>
      <c r="Z149" s="298"/>
    </row>
    <row r="150" spans="1:26" ht="14" x14ac:dyDescent="0.2">
      <c r="A150" s="263">
        <v>45992</v>
      </c>
      <c r="B150" s="53">
        <v>46022</v>
      </c>
      <c r="C150" s="54" t="s">
        <v>41</v>
      </c>
      <c r="D150" s="283">
        <v>0</v>
      </c>
      <c r="E150" s="284">
        <v>0</v>
      </c>
      <c r="F150" s="285">
        <v>0</v>
      </c>
      <c r="G150" s="264" t="e">
        <f t="shared" si="0"/>
        <v>#DIV/0!</v>
      </c>
      <c r="H150" s="265" t="e">
        <f t="shared" si="1"/>
        <v>#DIV/0!</v>
      </c>
      <c r="I150" s="265" t="e">
        <f t="shared" si="2"/>
        <v>#DIV/0!</v>
      </c>
      <c r="J150" s="285">
        <v>41</v>
      </c>
      <c r="K150" s="266">
        <f t="shared" si="3"/>
        <v>0</v>
      </c>
      <c r="L150" s="286">
        <v>0</v>
      </c>
      <c r="M150" s="285">
        <v>0</v>
      </c>
      <c r="N150" s="284">
        <v>0</v>
      </c>
      <c r="O150" s="287">
        <v>0</v>
      </c>
      <c r="P150" s="268" t="e">
        <f t="shared" si="4"/>
        <v>#DIV/0!</v>
      </c>
      <c r="Q150" s="269" t="e">
        <f t="shared" si="5"/>
        <v>#DIV/0!</v>
      </c>
      <c r="R150" s="270" t="e">
        <f t="shared" si="6"/>
        <v>#DIV/0!</v>
      </c>
      <c r="S150" s="266" t="e">
        <f t="shared" si="166"/>
        <v>#DIV/0!</v>
      </c>
      <c r="T150" s="271">
        <f t="shared" si="167"/>
        <v>0</v>
      </c>
      <c r="U150" s="272" t="e">
        <f t="shared" si="168"/>
        <v>#DIV/0!</v>
      </c>
      <c r="V150" s="299"/>
      <c r="W150" s="299"/>
      <c r="X150" s="299"/>
      <c r="Y150" s="299"/>
      <c r="Z150" s="300"/>
    </row>
    <row r="151" spans="1:26" ht="14" x14ac:dyDescent="0.2">
      <c r="A151" s="204">
        <v>45992</v>
      </c>
      <c r="B151" s="110">
        <v>46022</v>
      </c>
      <c r="C151" s="279" t="s">
        <v>39</v>
      </c>
      <c r="D151" s="162">
        <v>2577.9499999999998</v>
      </c>
      <c r="E151" s="295">
        <v>43</v>
      </c>
      <c r="F151" s="296">
        <v>40</v>
      </c>
      <c r="G151" s="288">
        <f t="shared" si="0"/>
        <v>1.075</v>
      </c>
      <c r="H151" s="289">
        <f t="shared" si="1"/>
        <v>59.952325581395343</v>
      </c>
      <c r="I151" s="289">
        <f t="shared" si="2"/>
        <v>55.769605191995673</v>
      </c>
      <c r="J151" s="296">
        <v>1189</v>
      </c>
      <c r="K151" s="290">
        <f t="shared" si="3"/>
        <v>3.6164844407064758E-2</v>
      </c>
      <c r="L151" s="199">
        <v>361.01</v>
      </c>
      <c r="M151" s="296">
        <v>479758</v>
      </c>
      <c r="N151" s="295">
        <v>32</v>
      </c>
      <c r="O151" s="297">
        <v>1723.95</v>
      </c>
      <c r="P151" s="291">
        <f t="shared" si="4"/>
        <v>0.20940862554018386</v>
      </c>
      <c r="Q151" s="292">
        <f t="shared" si="5"/>
        <v>4.7753524833107122</v>
      </c>
      <c r="R151" s="293">
        <f t="shared" si="6"/>
        <v>0.1400376267964856</v>
      </c>
      <c r="S151" s="290">
        <f t="shared" si="166"/>
        <v>0.66872902887953611</v>
      </c>
      <c r="T151" s="202">
        <f t="shared" si="167"/>
        <v>853.99999999999977</v>
      </c>
      <c r="U151" s="294">
        <f t="shared" si="168"/>
        <v>9.0252499999999998</v>
      </c>
      <c r="V151" s="160"/>
      <c r="W151" s="160"/>
      <c r="X151" s="160"/>
      <c r="Y151" s="160"/>
      <c r="Z151" s="298"/>
    </row>
    <row r="152" spans="1:26" ht="14" x14ac:dyDescent="0.2">
      <c r="A152" s="7">
        <f>IFERROR(IF(B152&gt;0,MONTH(B152)&amp;"-"&amp;YEAR(B152),B152),)</f>
        <v>0</v>
      </c>
      <c r="B152" s="38" t="s">
        <v>49</v>
      </c>
      <c r="C152" s="39"/>
      <c r="D152" s="40">
        <f t="shared" ref="D152:F152" si="174">SUM(D142:D151)</f>
        <v>197279.7</v>
      </c>
      <c r="E152" s="41">
        <f t="shared" si="174"/>
        <v>3253</v>
      </c>
      <c r="F152" s="41">
        <f t="shared" si="174"/>
        <v>2931</v>
      </c>
      <c r="G152" s="42">
        <f t="shared" si="0"/>
        <v>1.1098601160013648</v>
      </c>
      <c r="H152" s="45">
        <f t="shared" si="1"/>
        <v>60.645465723947126</v>
      </c>
      <c r="I152" s="45">
        <f t="shared" si="2"/>
        <v>54.642440835194904</v>
      </c>
      <c r="J152" s="111">
        <f>SUM(J142:J151)</f>
        <v>16457</v>
      </c>
      <c r="K152" s="303">
        <f t="shared" si="3"/>
        <v>0.19766664641186121</v>
      </c>
      <c r="L152" s="40">
        <f t="shared" ref="L152:O152" si="175">SUM(L142:L151)</f>
        <v>30131.729999999996</v>
      </c>
      <c r="M152" s="111">
        <f t="shared" si="175"/>
        <v>2979742</v>
      </c>
      <c r="N152" s="41">
        <f t="shared" si="175"/>
        <v>1036</v>
      </c>
      <c r="O152" s="45">
        <f t="shared" si="175"/>
        <v>68703.599999999991</v>
      </c>
      <c r="P152" s="46">
        <f t="shared" si="4"/>
        <v>0.43857570782317085</v>
      </c>
      <c r="Q152" s="42">
        <f t="shared" si="5"/>
        <v>2.2801080455718936</v>
      </c>
      <c r="R152" s="304">
        <f t="shared" si="6"/>
        <v>0.15273608992714402</v>
      </c>
      <c r="S152" s="305"/>
      <c r="T152" s="112">
        <f>SUM(T142:T146)</f>
        <v>127272.84999999999</v>
      </c>
      <c r="U152" s="304"/>
      <c r="V152" s="50">
        <f t="shared" ref="V152:W152" si="176">IFERROR((D152-#REF!)/D152,)</f>
        <v>0</v>
      </c>
      <c r="W152" s="50">
        <f t="shared" si="176"/>
        <v>0</v>
      </c>
      <c r="X152" s="51"/>
      <c r="Y152" s="51"/>
      <c r="Z152" s="298"/>
    </row>
    <row r="153" spans="1:26" ht="14" x14ac:dyDescent="0.2">
      <c r="A153" s="7"/>
      <c r="B153" s="18"/>
      <c r="C153" s="18"/>
      <c r="D153" s="115"/>
      <c r="E153" s="18"/>
      <c r="F153" s="18"/>
      <c r="G153" s="116"/>
      <c r="H153" s="115"/>
      <c r="I153" s="115"/>
      <c r="J153" s="18"/>
      <c r="K153" s="117"/>
      <c r="L153" s="115"/>
      <c r="M153" s="18"/>
      <c r="N153" s="18"/>
      <c r="O153" s="115"/>
      <c r="P153" s="118"/>
      <c r="Q153" s="116"/>
      <c r="R153" s="118"/>
      <c r="S153" s="13"/>
      <c r="T153" s="119"/>
      <c r="U153" s="118"/>
      <c r="V153" s="120"/>
      <c r="W153" s="120"/>
      <c r="X153" s="118"/>
      <c r="Y153" s="118"/>
      <c r="Z153" s="298"/>
    </row>
    <row r="154" spans="1:26" ht="14" x14ac:dyDescent="0.2">
      <c r="A154" s="7"/>
      <c r="B154" s="18"/>
      <c r="C154" s="18"/>
      <c r="D154" s="115"/>
      <c r="E154" s="18"/>
      <c r="F154" s="18"/>
      <c r="G154" s="116"/>
      <c r="H154" s="115"/>
      <c r="I154" s="115"/>
      <c r="J154" s="18"/>
      <c r="K154" s="117"/>
      <c r="L154" s="115"/>
      <c r="M154" s="18"/>
      <c r="N154" s="18"/>
      <c r="O154" s="115"/>
      <c r="P154" s="118"/>
      <c r="Q154" s="116"/>
      <c r="R154" s="118"/>
      <c r="S154" s="13"/>
      <c r="T154" s="119"/>
      <c r="U154" s="118"/>
      <c r="V154" s="120"/>
      <c r="W154" s="120"/>
      <c r="X154" s="118"/>
      <c r="Y154" s="118"/>
      <c r="Z154" s="298"/>
    </row>
    <row r="155" spans="1:26" ht="14" x14ac:dyDescent="0.2">
      <c r="A155" s="7"/>
      <c r="B155" s="18"/>
      <c r="C155" s="18"/>
      <c r="D155" s="115"/>
      <c r="E155" s="18"/>
      <c r="F155" s="18"/>
      <c r="G155" s="116"/>
      <c r="H155" s="115"/>
      <c r="I155" s="115"/>
      <c r="J155" s="18"/>
      <c r="K155" s="117"/>
      <c r="L155" s="115"/>
      <c r="M155" s="18"/>
      <c r="N155" s="18"/>
      <c r="O155" s="115"/>
      <c r="P155" s="118"/>
      <c r="Q155" s="116"/>
      <c r="R155" s="118"/>
      <c r="S155" s="13"/>
      <c r="T155" s="119"/>
      <c r="U155" s="118"/>
      <c r="V155" s="120"/>
      <c r="W155" s="120"/>
      <c r="X155" s="118"/>
      <c r="Y155" s="118"/>
      <c r="Z155" s="298"/>
    </row>
    <row r="156" spans="1:26" ht="14" x14ac:dyDescent="0.2">
      <c r="A156" s="7"/>
      <c r="B156" s="18"/>
      <c r="C156" s="18"/>
      <c r="D156" s="115"/>
      <c r="E156" s="18"/>
      <c r="F156" s="18"/>
      <c r="G156" s="116"/>
      <c r="H156" s="115"/>
      <c r="I156" s="115"/>
      <c r="J156" s="18"/>
      <c r="K156" s="117"/>
      <c r="L156" s="115"/>
      <c r="M156" s="18"/>
      <c r="N156" s="18"/>
      <c r="O156" s="115"/>
      <c r="P156" s="118"/>
      <c r="Q156" s="116"/>
      <c r="R156" s="118"/>
      <c r="S156" s="13"/>
      <c r="T156" s="119"/>
      <c r="U156" s="118"/>
      <c r="V156" s="120"/>
      <c r="W156" s="120"/>
      <c r="X156" s="118"/>
      <c r="Y156" s="118"/>
      <c r="Z156" s="298"/>
    </row>
    <row r="157" spans="1:26" ht="14" x14ac:dyDescent="0.2">
      <c r="A157" s="7"/>
      <c r="B157" s="18"/>
      <c r="C157" s="18"/>
      <c r="D157" s="115"/>
      <c r="E157" s="18"/>
      <c r="F157" s="18"/>
      <c r="G157" s="116"/>
      <c r="H157" s="115"/>
      <c r="I157" s="115"/>
      <c r="J157" s="18"/>
      <c r="K157" s="117"/>
      <c r="L157" s="115"/>
      <c r="M157" s="18"/>
      <c r="N157" s="18"/>
      <c r="O157" s="115"/>
      <c r="P157" s="118"/>
      <c r="Q157" s="116"/>
      <c r="R157" s="118"/>
      <c r="S157" s="13"/>
      <c r="T157" s="119"/>
      <c r="U157" s="118"/>
      <c r="V157" s="120"/>
      <c r="W157" s="120"/>
      <c r="X157" s="118"/>
      <c r="Y157" s="118"/>
      <c r="Z157" s="298"/>
    </row>
    <row r="158" spans="1:26" ht="14" x14ac:dyDescent="0.2">
      <c r="A158" s="7"/>
      <c r="B158" s="18"/>
      <c r="C158" s="18"/>
      <c r="D158" s="115"/>
      <c r="E158" s="18"/>
      <c r="F158" s="18"/>
      <c r="G158" s="116"/>
      <c r="H158" s="115"/>
      <c r="I158" s="115"/>
      <c r="J158" s="18"/>
      <c r="K158" s="117"/>
      <c r="L158" s="115"/>
      <c r="M158" s="18"/>
      <c r="N158" s="18"/>
      <c r="O158" s="115"/>
      <c r="P158" s="118"/>
      <c r="Q158" s="116"/>
      <c r="R158" s="118"/>
      <c r="S158" s="13"/>
      <c r="T158" s="119"/>
      <c r="U158" s="118"/>
      <c r="V158" s="120"/>
      <c r="W158" s="120"/>
      <c r="X158" s="118"/>
      <c r="Y158" s="118"/>
      <c r="Z158" s="298"/>
    </row>
    <row r="159" spans="1:26" ht="14" x14ac:dyDescent="0.2">
      <c r="A159" s="7"/>
      <c r="B159" s="18"/>
      <c r="C159" s="18"/>
      <c r="D159" s="115"/>
      <c r="E159" s="18"/>
      <c r="F159" s="18"/>
      <c r="G159" s="116"/>
      <c r="H159" s="115"/>
      <c r="I159" s="115"/>
      <c r="J159" s="18"/>
      <c r="K159" s="117"/>
      <c r="L159" s="115"/>
      <c r="M159" s="18"/>
      <c r="N159" s="18"/>
      <c r="O159" s="115"/>
      <c r="P159" s="118"/>
      <c r="Q159" s="116"/>
      <c r="R159" s="118"/>
      <c r="S159" s="13"/>
      <c r="T159" s="119"/>
      <c r="U159" s="118"/>
      <c r="V159" s="120"/>
      <c r="W159" s="120"/>
      <c r="X159" s="118"/>
      <c r="Y159" s="118"/>
      <c r="Z159" s="298"/>
    </row>
    <row r="160" spans="1:26" ht="14" x14ac:dyDescent="0.2">
      <c r="A160" s="7"/>
      <c r="B160" s="18"/>
      <c r="C160" s="18"/>
      <c r="D160" s="115"/>
      <c r="E160" s="18"/>
      <c r="F160" s="18"/>
      <c r="G160" s="116"/>
      <c r="H160" s="115"/>
      <c r="I160" s="115"/>
      <c r="J160" s="18"/>
      <c r="K160" s="117"/>
      <c r="L160" s="115"/>
      <c r="M160" s="18"/>
      <c r="N160" s="18"/>
      <c r="O160" s="115"/>
      <c r="P160" s="118"/>
      <c r="Q160" s="116"/>
      <c r="R160" s="118"/>
      <c r="S160" s="13"/>
      <c r="T160" s="119"/>
      <c r="U160" s="118"/>
      <c r="V160" s="120"/>
      <c r="W160" s="120"/>
      <c r="X160" s="118"/>
      <c r="Y160" s="118"/>
      <c r="Z160" s="298"/>
    </row>
    <row r="161" spans="1:26" ht="14" x14ac:dyDescent="0.2">
      <c r="A161" s="7"/>
      <c r="B161" s="18"/>
      <c r="C161" s="18"/>
      <c r="D161" s="115"/>
      <c r="E161" s="18"/>
      <c r="F161" s="18"/>
      <c r="G161" s="116"/>
      <c r="H161" s="115"/>
      <c r="I161" s="115"/>
      <c r="J161" s="18"/>
      <c r="K161" s="117"/>
      <c r="L161" s="115"/>
      <c r="M161" s="18"/>
      <c r="N161" s="18"/>
      <c r="O161" s="115"/>
      <c r="P161" s="118"/>
      <c r="Q161" s="116"/>
      <c r="R161" s="118"/>
      <c r="S161" s="13"/>
      <c r="T161" s="119"/>
      <c r="U161" s="118"/>
      <c r="V161" s="120"/>
      <c r="W161" s="120"/>
      <c r="X161" s="118"/>
      <c r="Y161" s="118"/>
      <c r="Z161" s="298"/>
    </row>
    <row r="162" spans="1:26" ht="14" x14ac:dyDescent="0.2">
      <c r="A162" s="7"/>
      <c r="B162" s="18"/>
      <c r="C162" s="18"/>
      <c r="D162" s="115"/>
      <c r="E162" s="18"/>
      <c r="F162" s="18"/>
      <c r="G162" s="116"/>
      <c r="H162" s="115"/>
      <c r="I162" s="115"/>
      <c r="J162" s="18"/>
      <c r="K162" s="117"/>
      <c r="L162" s="115"/>
      <c r="M162" s="18"/>
      <c r="N162" s="18"/>
      <c r="O162" s="115"/>
      <c r="P162" s="118"/>
      <c r="Q162" s="116"/>
      <c r="R162" s="118"/>
      <c r="S162" s="13"/>
      <c r="T162" s="119"/>
      <c r="U162" s="118"/>
      <c r="V162" s="120"/>
      <c r="W162" s="120"/>
      <c r="X162" s="118"/>
      <c r="Y162" s="118"/>
      <c r="Z162"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112" priority="1" operator="greaterThanOrEqual">
      <formula>0</formula>
    </cfRule>
    <cfRule type="cellIs" dxfId="111" priority="2" operator="lessThanOrEqual">
      <formula>0</formula>
    </cfRule>
  </conditionalFormatting>
  <conditionalFormatting sqref="F9:N9">
    <cfRule type="cellIs" dxfId="110" priority="3" operator="lessThanOrEqual">
      <formula>0</formula>
    </cfRule>
    <cfRule type="cellIs" dxfId="109" priority="4" operator="greaterThanOrEqual">
      <formula>0</formula>
    </cfRule>
  </conditionalFormatting>
  <conditionalFormatting sqref="V12:Y162">
    <cfRule type="cellIs" dxfId="108" priority="5" operator="greaterThanOrEqual">
      <formula>0</formula>
    </cfRule>
    <cfRule type="cellIs" dxfId="107" priority="6" operator="lessThan">
      <formula>0</formula>
    </cfRule>
  </conditionalFormatting>
  <conditionalFormatting sqref="X12:Y162">
    <cfRule type="cellIs" dxfId="106" priority="7" operator="greaterThanOrEqual">
      <formula>0</formula>
    </cfRule>
    <cfRule type="cellIs" dxfId="105" priority="8" operator="lessThan">
      <formula>0</formula>
    </cfRule>
  </conditionalFormatting>
  <dataValidations count="1">
    <dataValidation type="list" allowBlank="1" sqref="B12 B152" xr:uid="{00000000-0002-0000-0A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A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FF"/>
    <outlinePr summaryRight="0"/>
  </sheetPr>
  <dimension ref="A1:Z77"/>
  <sheetViews>
    <sheetView showGridLines="0" workbookViewId="0">
      <pane ySplit="11" topLeftCell="A12" activePane="bottomLeft" state="frozen"/>
      <selection pane="bottomLeft" activeCell="B13" sqref="B13"/>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178</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Month",$B$11:$Z$67,MATCH("SALES",$B$11:$Z$11,0),FALSE)</f>
        <v>239916.69</v>
      </c>
      <c r="F4" s="536">
        <f>VLOOKUP("Current Month",$B$11:$Z$67,MATCH("Units Sold",$B$11:$Z$11,0),FALSE)</f>
        <v>3934</v>
      </c>
      <c r="G4" s="516"/>
      <c r="H4" s="514"/>
      <c r="I4" s="230"/>
      <c r="K4" s="536">
        <f>VLOOKUP("Current Month",$B$11:$Z$67,MATCH("Ordered Items",$B$11:$Z$11,0),FALSE)</f>
        <v>3552</v>
      </c>
      <c r="L4" s="516"/>
      <c r="M4" s="514"/>
      <c r="N4" s="230"/>
      <c r="O4" s="230"/>
      <c r="P4" s="230"/>
      <c r="Q4" s="230"/>
      <c r="R4" s="230"/>
      <c r="S4" s="230"/>
      <c r="T4" s="231"/>
      <c r="U4" s="231"/>
      <c r="V4" s="230"/>
      <c r="W4" s="230"/>
      <c r="X4" s="230"/>
      <c r="Y4" s="230"/>
      <c r="Z4" s="230"/>
    </row>
    <row r="5" spans="1:26" ht="14" x14ac:dyDescent="0.2">
      <c r="A5" s="13"/>
      <c r="B5" s="14"/>
      <c r="C5" s="232">
        <f>(C4-(VLOOKUP("Previous Month",$B$11:$Z$60,MATCH("SALES",$B$11:$Z$11,0),FALSE)))/C4</f>
        <v>-6.6842035875036412E-2</v>
      </c>
      <c r="D5" s="233"/>
      <c r="E5" s="233"/>
      <c r="F5" s="537">
        <f>(F4-(VLOOKUP("Previous Month",$B$11:$Z$60,MATCH("Units Sold",$B$11:$Z$11,0),FALSE)))/F4</f>
        <v>-6.9140823589222161E-2</v>
      </c>
      <c r="G5" s="516"/>
      <c r="H5" s="516"/>
      <c r="I5" s="514"/>
      <c r="J5" s="233"/>
      <c r="K5" s="537">
        <f>(K4-(VLOOKUP("Previous Month",$B$11:$Z$60,MATCH("Ordered Items",$B$11:$Z$11,0),FALSE)))/K4</f>
        <v>-7.3761261261261257E-2</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Month",$B$11:$Z$67,MATCH("AD SALES",$B$11:$Z$11,0),FALSE)</f>
        <v>71107.33</v>
      </c>
      <c r="F8" s="541">
        <f>VLOOKUP("Current Month",$B$11:$Z$67,MATCH("SP AD SPEND",$B$11:$Z$11,0),FALSE)</f>
        <v>33253.31</v>
      </c>
      <c r="G8" s="516"/>
      <c r="H8" s="514"/>
      <c r="I8" s="230"/>
      <c r="K8" s="542">
        <f>F8/C8</f>
        <v>0.46764953767776118</v>
      </c>
      <c r="L8" s="516"/>
      <c r="M8" s="514"/>
      <c r="N8" s="230"/>
      <c r="O8" s="230"/>
      <c r="P8" s="230"/>
      <c r="Q8" s="230"/>
      <c r="R8" s="230"/>
      <c r="S8" s="230"/>
      <c r="T8" s="231"/>
      <c r="U8" s="231"/>
      <c r="V8" s="230"/>
      <c r="W8" s="230"/>
      <c r="X8" s="230"/>
      <c r="Y8" s="230"/>
      <c r="Z8" s="230"/>
    </row>
    <row r="9" spans="1:26" ht="14.25" customHeight="1" x14ac:dyDescent="0.2">
      <c r="A9" s="237"/>
      <c r="B9" s="238"/>
      <c r="C9" s="239">
        <f>(C8-(VLOOKUP("Previous Month",$B$11:$Z$60,MATCH("AD SALES",$B$11:$Z$11,0),FALSE)))/C8</f>
        <v>-0.18012123363371943</v>
      </c>
      <c r="D9" s="233"/>
      <c r="E9" s="233"/>
      <c r="F9" s="543">
        <f>(F8-(VLOOKUP("Previous Month",$B$11:$Z$60,MATCH("SP AD SPEND",$B$11:$Z$11,0),FALSE)))/F8</f>
        <v>-1.0839522441525503E-2</v>
      </c>
      <c r="G9" s="521"/>
      <c r="H9" s="521"/>
      <c r="I9" s="522"/>
      <c r="J9" s="233"/>
      <c r="K9" s="544">
        <f>(K8-(VLOOKUP("Previous Month",$B$11:$Z$60,MATCH("ACOS",$B$11:$Z$11,0),FALSE)))/K8</f>
        <v>0.1434443397573294</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255"/>
      <c r="B12" s="38" t="s">
        <v>177</v>
      </c>
      <c r="C12" s="134"/>
      <c r="D12" s="135"/>
      <c r="E12" s="136"/>
      <c r="F12" s="136"/>
      <c r="G12" s="137"/>
      <c r="H12" s="135"/>
      <c r="I12" s="135"/>
      <c r="J12" s="256"/>
      <c r="K12" s="257"/>
      <c r="L12" s="135"/>
      <c r="M12" s="256"/>
      <c r="N12" s="136"/>
      <c r="O12" s="135"/>
      <c r="P12" s="258"/>
      <c r="Q12" s="137"/>
      <c r="R12" s="259"/>
      <c r="S12" s="260"/>
      <c r="T12" s="261"/>
      <c r="U12" s="145"/>
      <c r="V12" s="262"/>
      <c r="W12" s="262"/>
      <c r="X12" s="145"/>
      <c r="Y12" s="143"/>
      <c r="Z12" s="67"/>
    </row>
    <row r="13" spans="1:26" ht="14" outlineLevel="1" x14ac:dyDescent="0.2">
      <c r="A13" s="424">
        <v>45261</v>
      </c>
      <c r="B13" s="122">
        <v>45291</v>
      </c>
      <c r="C13" s="83" t="s">
        <v>32</v>
      </c>
      <c r="D13" s="391">
        <v>2929.82</v>
      </c>
      <c r="E13" s="123">
        <v>42</v>
      </c>
      <c r="F13" s="123">
        <v>35</v>
      </c>
      <c r="G13" s="57">
        <f t="shared" ref="G13:G67" si="0">E13/F13</f>
        <v>1.2</v>
      </c>
      <c r="H13" s="58">
        <f t="shared" ref="H13:H67" si="1">D13/E13</f>
        <v>69.757619047619045</v>
      </c>
      <c r="I13" s="58">
        <f t="shared" ref="I13:I67" si="2">H13/G13</f>
        <v>58.131349206349206</v>
      </c>
      <c r="J13" s="276">
        <v>2717</v>
      </c>
      <c r="K13" s="59">
        <f t="shared" ref="K13:K67" si="3">E13/J13</f>
        <v>1.5458225984541774E-2</v>
      </c>
      <c r="L13" s="425">
        <v>506.65</v>
      </c>
      <c r="M13" s="276">
        <v>289635</v>
      </c>
      <c r="N13" s="123">
        <v>12</v>
      </c>
      <c r="O13" s="391">
        <v>899.35</v>
      </c>
      <c r="P13" s="61">
        <f t="shared" ref="P13:P67" si="4">L13/O13</f>
        <v>0.56335130927892363</v>
      </c>
      <c r="Q13" s="62">
        <f t="shared" ref="Q13:Q67" si="5">O13/L13</f>
        <v>1.7750912858975625</v>
      </c>
      <c r="R13" s="61">
        <f t="shared" ref="R13:R67" si="6">L13/D13</f>
        <v>0.17292871234410304</v>
      </c>
      <c r="S13" s="59">
        <f t="shared" ref="S13:S24" si="7">O13/D13</f>
        <v>0.30696425036350355</v>
      </c>
      <c r="T13" s="271">
        <f t="shared" ref="T13:T24" si="8">D13-O13</f>
        <v>2030.4700000000003</v>
      </c>
      <c r="U13" s="64">
        <f t="shared" ref="U13:U24" si="9">L13/F13</f>
        <v>14.475714285714284</v>
      </c>
      <c r="V13" s="84">
        <f t="shared" ref="V13:W13" si="10">IFERROR((D13-#REF!)/D13,)</f>
        <v>0</v>
      </c>
      <c r="W13" s="84">
        <f t="shared" si="10"/>
        <v>0</v>
      </c>
      <c r="X13" s="84"/>
      <c r="Y13" s="85"/>
      <c r="Z13" s="66"/>
    </row>
    <row r="14" spans="1:26" ht="14" outlineLevel="1" x14ac:dyDescent="0.2">
      <c r="A14" s="424">
        <v>45261</v>
      </c>
      <c r="B14" s="411">
        <v>45291</v>
      </c>
      <c r="C14" s="393" t="s">
        <v>33</v>
      </c>
      <c r="D14" s="394">
        <v>53806.65</v>
      </c>
      <c r="E14" s="395">
        <v>787</v>
      </c>
      <c r="F14" s="395">
        <v>743</v>
      </c>
      <c r="G14" s="396">
        <f t="shared" si="0"/>
        <v>1.0592193808882908</v>
      </c>
      <c r="H14" s="397">
        <f t="shared" si="1"/>
        <v>68.369313850063534</v>
      </c>
      <c r="I14" s="397">
        <f t="shared" si="2"/>
        <v>64.546887154507246</v>
      </c>
      <c r="J14" s="415">
        <v>6106</v>
      </c>
      <c r="K14" s="398">
        <f t="shared" si="3"/>
        <v>0.12888961677038979</v>
      </c>
      <c r="L14" s="426">
        <v>8405.1299999999992</v>
      </c>
      <c r="M14" s="415">
        <v>1064598</v>
      </c>
      <c r="N14" s="395">
        <v>321</v>
      </c>
      <c r="O14" s="394">
        <v>23781</v>
      </c>
      <c r="P14" s="399">
        <f t="shared" si="4"/>
        <v>0.353438879777974</v>
      </c>
      <c r="Q14" s="400">
        <f t="shared" si="5"/>
        <v>2.8293435080718563</v>
      </c>
      <c r="R14" s="399">
        <f t="shared" si="6"/>
        <v>0.15620987368661679</v>
      </c>
      <c r="S14" s="398">
        <f t="shared" si="7"/>
        <v>0.4419713920119539</v>
      </c>
      <c r="T14" s="427">
        <f t="shared" si="8"/>
        <v>30025.65</v>
      </c>
      <c r="U14" s="402">
        <f t="shared" si="9"/>
        <v>11.312422611036338</v>
      </c>
      <c r="V14" s="403">
        <f t="shared" ref="V14:W14" si="11">IFERROR((D14-#REF!)/D14,)</f>
        <v>0</v>
      </c>
      <c r="W14" s="403">
        <f t="shared" si="11"/>
        <v>0</v>
      </c>
      <c r="X14" s="403"/>
      <c r="Y14" s="404"/>
      <c r="Z14" s="66"/>
    </row>
    <row r="15" spans="1:26" ht="14" outlineLevel="1" x14ac:dyDescent="0.2">
      <c r="A15" s="424">
        <v>45261</v>
      </c>
      <c r="B15" s="411">
        <v>45291</v>
      </c>
      <c r="C15" s="393" t="s">
        <v>34</v>
      </c>
      <c r="D15" s="405">
        <v>36081.589999999997</v>
      </c>
      <c r="E15" s="395">
        <v>669</v>
      </c>
      <c r="F15" s="395">
        <v>622</v>
      </c>
      <c r="G15" s="396">
        <f t="shared" si="0"/>
        <v>1.0755627009646302</v>
      </c>
      <c r="H15" s="397">
        <f t="shared" si="1"/>
        <v>53.933617339312399</v>
      </c>
      <c r="I15" s="397">
        <f t="shared" si="2"/>
        <v>50.144559021004952</v>
      </c>
      <c r="J15" s="415">
        <v>6391</v>
      </c>
      <c r="K15" s="398">
        <f t="shared" si="3"/>
        <v>0.10467845407604444</v>
      </c>
      <c r="L15" s="426">
        <v>4601.07</v>
      </c>
      <c r="M15" s="415">
        <v>217563</v>
      </c>
      <c r="N15" s="395">
        <v>242</v>
      </c>
      <c r="O15" s="405">
        <v>12672.05</v>
      </c>
      <c r="P15" s="399">
        <f t="shared" si="4"/>
        <v>0.3630880559972538</v>
      </c>
      <c r="Q15" s="400">
        <f t="shared" si="5"/>
        <v>2.7541528383615117</v>
      </c>
      <c r="R15" s="399">
        <f t="shared" si="6"/>
        <v>0.12751849350319652</v>
      </c>
      <c r="S15" s="398">
        <f t="shared" si="7"/>
        <v>0.35120542082541262</v>
      </c>
      <c r="T15" s="427">
        <f t="shared" si="8"/>
        <v>23409.539999999997</v>
      </c>
      <c r="U15" s="402">
        <f t="shared" si="9"/>
        <v>7.3972186495176846</v>
      </c>
      <c r="V15" s="403">
        <f t="shared" ref="V15:W15" si="12">IFERROR((D15-#REF!)/D15,)</f>
        <v>0</v>
      </c>
      <c r="W15" s="403">
        <f t="shared" si="12"/>
        <v>0</v>
      </c>
      <c r="X15" s="403"/>
      <c r="Y15" s="404"/>
      <c r="Z15" s="66"/>
    </row>
    <row r="16" spans="1:26" ht="14" outlineLevel="1" x14ac:dyDescent="0.2">
      <c r="A16" s="424">
        <v>45261</v>
      </c>
      <c r="B16" s="411">
        <v>45291</v>
      </c>
      <c r="C16" s="393" t="s">
        <v>35</v>
      </c>
      <c r="D16" s="407">
        <v>40834.49</v>
      </c>
      <c r="E16" s="395">
        <v>579</v>
      </c>
      <c r="F16" s="395">
        <v>553</v>
      </c>
      <c r="G16" s="396">
        <f t="shared" si="0"/>
        <v>1.0470162748643761</v>
      </c>
      <c r="H16" s="397">
        <f t="shared" si="1"/>
        <v>70.52588946459413</v>
      </c>
      <c r="I16" s="397">
        <f t="shared" si="2"/>
        <v>67.358923789154673</v>
      </c>
      <c r="J16" s="415">
        <v>3991</v>
      </c>
      <c r="K16" s="398">
        <f t="shared" si="3"/>
        <v>0.14507642194938611</v>
      </c>
      <c r="L16" s="426">
        <v>5104.9799999999996</v>
      </c>
      <c r="M16" s="415">
        <v>717223</v>
      </c>
      <c r="N16" s="395">
        <v>239</v>
      </c>
      <c r="O16" s="407">
        <v>17593.93</v>
      </c>
      <c r="P16" s="399">
        <f t="shared" si="4"/>
        <v>0.29015575258057746</v>
      </c>
      <c r="Q16" s="400">
        <f t="shared" si="5"/>
        <v>3.446424863564598</v>
      </c>
      <c r="R16" s="399">
        <f t="shared" si="6"/>
        <v>0.12501637708711436</v>
      </c>
      <c r="S16" s="398">
        <f t="shared" si="7"/>
        <v>0.43085955034579837</v>
      </c>
      <c r="T16" s="427">
        <f t="shared" si="8"/>
        <v>23240.559999999998</v>
      </c>
      <c r="U16" s="402">
        <f t="shared" si="9"/>
        <v>9.2314285714285713</v>
      </c>
      <c r="V16" s="403">
        <f t="shared" ref="V16:W16" si="13">IFERROR((D16-#REF!)/D16,)</f>
        <v>0</v>
      </c>
      <c r="W16" s="403">
        <f t="shared" si="13"/>
        <v>0</v>
      </c>
      <c r="X16" s="403"/>
      <c r="Y16" s="404"/>
      <c r="Z16" s="66"/>
    </row>
    <row r="17" spans="1:26" ht="14" outlineLevel="1" x14ac:dyDescent="0.2">
      <c r="A17" s="424">
        <v>45261</v>
      </c>
      <c r="B17" s="411">
        <v>45291</v>
      </c>
      <c r="C17" s="393" t="s">
        <v>36</v>
      </c>
      <c r="D17" s="412">
        <v>130446</v>
      </c>
      <c r="E17" s="395">
        <v>2251</v>
      </c>
      <c r="F17" s="415">
        <v>1983</v>
      </c>
      <c r="G17" s="396">
        <f t="shared" si="0"/>
        <v>1.135148764498235</v>
      </c>
      <c r="H17" s="397">
        <f t="shared" si="1"/>
        <v>57.950244335850734</v>
      </c>
      <c r="I17" s="397">
        <f t="shared" si="2"/>
        <v>51.050792766766776</v>
      </c>
      <c r="J17" s="415">
        <v>9298</v>
      </c>
      <c r="K17" s="398">
        <f t="shared" si="3"/>
        <v>0.24209507420950743</v>
      </c>
      <c r="L17" s="426">
        <v>16477.45</v>
      </c>
      <c r="M17" s="415">
        <v>1006168</v>
      </c>
      <c r="N17" s="395">
        <v>707</v>
      </c>
      <c r="O17" s="412">
        <v>47020.800000000003</v>
      </c>
      <c r="P17" s="399">
        <f t="shared" si="4"/>
        <v>0.35042895909895194</v>
      </c>
      <c r="Q17" s="400">
        <f t="shared" si="5"/>
        <v>2.8536454366421991</v>
      </c>
      <c r="R17" s="399">
        <f t="shared" si="6"/>
        <v>0.12631625346886835</v>
      </c>
      <c r="S17" s="398">
        <f t="shared" si="7"/>
        <v>0.36046180028517549</v>
      </c>
      <c r="T17" s="427">
        <f t="shared" si="8"/>
        <v>83425.2</v>
      </c>
      <c r="U17" s="402">
        <f t="shared" si="9"/>
        <v>8.3093545133635907</v>
      </c>
      <c r="V17" s="403">
        <f t="shared" ref="V17:W17" si="14">IFERROR((D17-#REF!)/D17,)</f>
        <v>0</v>
      </c>
      <c r="W17" s="403">
        <f t="shared" si="14"/>
        <v>0</v>
      </c>
      <c r="X17" s="403"/>
      <c r="Y17" s="404"/>
      <c r="Z17" s="66"/>
    </row>
    <row r="18" spans="1:26" ht="14" outlineLevel="1" x14ac:dyDescent="0.2">
      <c r="A18" s="424">
        <v>45261</v>
      </c>
      <c r="B18" s="411">
        <v>45291</v>
      </c>
      <c r="C18" s="393" t="s">
        <v>37</v>
      </c>
      <c r="D18" s="412">
        <v>8870.5</v>
      </c>
      <c r="E18" s="395">
        <v>170</v>
      </c>
      <c r="F18" s="415">
        <v>141</v>
      </c>
      <c r="G18" s="396">
        <f t="shared" si="0"/>
        <v>1.2056737588652482</v>
      </c>
      <c r="H18" s="397">
        <f t="shared" si="1"/>
        <v>52.179411764705883</v>
      </c>
      <c r="I18" s="397">
        <f t="shared" si="2"/>
        <v>43.278217993079586</v>
      </c>
      <c r="J18" s="415">
        <v>910</v>
      </c>
      <c r="K18" s="398">
        <f t="shared" si="3"/>
        <v>0.18681318681318682</v>
      </c>
      <c r="L18" s="426">
        <v>860.86</v>
      </c>
      <c r="M18" s="415">
        <v>753055</v>
      </c>
      <c r="N18" s="395">
        <v>42</v>
      </c>
      <c r="O18" s="412">
        <v>2576.5</v>
      </c>
      <c r="P18" s="399">
        <f t="shared" si="4"/>
        <v>0.33411993013778379</v>
      </c>
      <c r="Q18" s="400">
        <f t="shared" si="5"/>
        <v>2.9929372952628768</v>
      </c>
      <c r="R18" s="399">
        <f t="shared" si="6"/>
        <v>9.7047517050899049E-2</v>
      </c>
      <c r="S18" s="398">
        <f t="shared" si="7"/>
        <v>0.29045713319429572</v>
      </c>
      <c r="T18" s="427">
        <f t="shared" si="8"/>
        <v>6294</v>
      </c>
      <c r="U18" s="402">
        <f t="shared" si="9"/>
        <v>6.1053900709219855</v>
      </c>
      <c r="V18" s="403"/>
      <c r="W18" s="403"/>
      <c r="X18" s="403"/>
      <c r="Y18" s="404"/>
      <c r="Z18" s="67"/>
    </row>
    <row r="19" spans="1:26" ht="14" outlineLevel="1" x14ac:dyDescent="0.2">
      <c r="A19" s="263">
        <v>45566</v>
      </c>
      <c r="B19" s="53">
        <v>45596</v>
      </c>
      <c r="C19" s="54" t="s">
        <v>32</v>
      </c>
      <c r="D19" s="55">
        <v>2430.17</v>
      </c>
      <c r="E19" s="56">
        <v>36</v>
      </c>
      <c r="F19" s="56">
        <v>32</v>
      </c>
      <c r="G19" s="264">
        <f t="shared" si="0"/>
        <v>1.125</v>
      </c>
      <c r="H19" s="265">
        <f t="shared" si="1"/>
        <v>67.504722222222227</v>
      </c>
      <c r="I19" s="265">
        <f t="shared" si="2"/>
        <v>60.004197530864204</v>
      </c>
      <c r="J19" s="89">
        <v>231</v>
      </c>
      <c r="K19" s="266">
        <f t="shared" si="3"/>
        <v>0.15584415584415584</v>
      </c>
      <c r="L19" s="267">
        <v>65.7</v>
      </c>
      <c r="M19" s="89">
        <v>10713</v>
      </c>
      <c r="N19" s="56">
        <v>2</v>
      </c>
      <c r="O19" s="60">
        <v>139.9</v>
      </c>
      <c r="P19" s="268">
        <f t="shared" si="4"/>
        <v>0.46962115796997855</v>
      </c>
      <c r="Q19" s="269">
        <f t="shared" si="5"/>
        <v>2.1293759512937593</v>
      </c>
      <c r="R19" s="270">
        <f t="shared" si="6"/>
        <v>2.7035145689396214E-2</v>
      </c>
      <c r="S19" s="266">
        <f t="shared" si="7"/>
        <v>5.7567989070723448E-2</v>
      </c>
      <c r="T19" s="271">
        <f t="shared" si="8"/>
        <v>2290.27</v>
      </c>
      <c r="U19" s="272">
        <f t="shared" si="9"/>
        <v>2.0531250000000001</v>
      </c>
      <c r="V19" s="65">
        <f t="shared" ref="V19:W19" si="15">IFERROR((D19-#REF!)/D19,)</f>
        <v>0</v>
      </c>
      <c r="W19" s="65">
        <f t="shared" si="15"/>
        <v>0</v>
      </c>
      <c r="X19" s="65"/>
      <c r="Y19" s="65"/>
      <c r="Z19" s="66"/>
    </row>
    <row r="20" spans="1:26" ht="14" outlineLevel="1" x14ac:dyDescent="0.2">
      <c r="A20" s="263">
        <v>45566</v>
      </c>
      <c r="B20" s="53">
        <v>45596</v>
      </c>
      <c r="C20" s="54" t="s">
        <v>33</v>
      </c>
      <c r="D20" s="69">
        <v>59142.85</v>
      </c>
      <c r="E20" s="89">
        <v>879</v>
      </c>
      <c r="F20" s="89">
        <v>829</v>
      </c>
      <c r="G20" s="264">
        <f t="shared" si="0"/>
        <v>1.060313630880579</v>
      </c>
      <c r="H20" s="265">
        <f t="shared" si="1"/>
        <v>67.284243458475544</v>
      </c>
      <c r="I20" s="265">
        <f t="shared" si="2"/>
        <v>63.456925855604354</v>
      </c>
      <c r="J20" s="89">
        <v>10150</v>
      </c>
      <c r="K20" s="266">
        <f t="shared" si="3"/>
        <v>8.6600985221674878E-2</v>
      </c>
      <c r="L20" s="267">
        <v>6635.98</v>
      </c>
      <c r="M20" s="89">
        <v>846256</v>
      </c>
      <c r="N20" s="56">
        <v>245</v>
      </c>
      <c r="O20" s="70">
        <v>17076.45</v>
      </c>
      <c r="P20" s="268">
        <f t="shared" si="4"/>
        <v>0.38860418880973502</v>
      </c>
      <c r="Q20" s="269">
        <f t="shared" si="5"/>
        <v>2.5733124572406791</v>
      </c>
      <c r="R20" s="270">
        <f t="shared" si="6"/>
        <v>0.11220257393750893</v>
      </c>
      <c r="S20" s="266">
        <f t="shared" si="7"/>
        <v>0.2887322812478601</v>
      </c>
      <c r="T20" s="271">
        <f t="shared" si="8"/>
        <v>42066.399999999994</v>
      </c>
      <c r="U20" s="272">
        <f t="shared" si="9"/>
        <v>8.0048009650180934</v>
      </c>
      <c r="V20" s="65">
        <f t="shared" ref="V20:W20" si="16">IFERROR((D20-#REF!)/D20,)</f>
        <v>0</v>
      </c>
      <c r="W20" s="65">
        <f t="shared" si="16"/>
        <v>0</v>
      </c>
      <c r="X20" s="65"/>
      <c r="Y20" s="65"/>
      <c r="Z20" s="66"/>
    </row>
    <row r="21" spans="1:26" ht="14" outlineLevel="1" x14ac:dyDescent="0.2">
      <c r="A21" s="263">
        <v>45566</v>
      </c>
      <c r="B21" s="53">
        <v>45596</v>
      </c>
      <c r="C21" s="54" t="s">
        <v>34</v>
      </c>
      <c r="D21" s="72">
        <v>32346.14</v>
      </c>
      <c r="E21" s="56">
        <v>599</v>
      </c>
      <c r="F21" s="56">
        <v>569</v>
      </c>
      <c r="G21" s="264">
        <f t="shared" si="0"/>
        <v>1.0527240773286468</v>
      </c>
      <c r="H21" s="265">
        <f t="shared" si="1"/>
        <v>54.00023372287145</v>
      </c>
      <c r="I21" s="265">
        <f t="shared" si="2"/>
        <v>51.295714504697585</v>
      </c>
      <c r="J21" s="89">
        <v>5785</v>
      </c>
      <c r="K21" s="266">
        <f t="shared" si="3"/>
        <v>0.10354364736387209</v>
      </c>
      <c r="L21" s="267">
        <v>3812.22</v>
      </c>
      <c r="M21" s="89">
        <v>421763</v>
      </c>
      <c r="N21" s="56">
        <v>176</v>
      </c>
      <c r="O21" s="73">
        <v>8709.85</v>
      </c>
      <c r="P21" s="268">
        <f t="shared" si="4"/>
        <v>0.43769066057394784</v>
      </c>
      <c r="Q21" s="269">
        <f t="shared" si="5"/>
        <v>2.2847186153999508</v>
      </c>
      <c r="R21" s="270">
        <f t="shared" si="6"/>
        <v>0.11785703023606525</v>
      </c>
      <c r="S21" s="266">
        <f t="shared" si="7"/>
        <v>0.26927015093609319</v>
      </c>
      <c r="T21" s="271">
        <f t="shared" si="8"/>
        <v>23636.29</v>
      </c>
      <c r="U21" s="272">
        <f t="shared" si="9"/>
        <v>6.699859402460457</v>
      </c>
      <c r="V21" s="65">
        <f t="shared" ref="V21:W21" si="17">IFERROR((D21-#REF!)/D21,)</f>
        <v>0</v>
      </c>
      <c r="W21" s="65">
        <f t="shared" si="17"/>
        <v>0</v>
      </c>
      <c r="X21" s="65"/>
      <c r="Y21" s="65"/>
      <c r="Z21" s="66"/>
    </row>
    <row r="22" spans="1:26" ht="14" outlineLevel="1" x14ac:dyDescent="0.2">
      <c r="A22" s="263">
        <v>45566</v>
      </c>
      <c r="B22" s="53">
        <v>45596</v>
      </c>
      <c r="C22" s="54" t="s">
        <v>35</v>
      </c>
      <c r="D22" s="75">
        <v>49412.88</v>
      </c>
      <c r="E22" s="56">
        <v>693</v>
      </c>
      <c r="F22" s="56">
        <v>650</v>
      </c>
      <c r="G22" s="264">
        <f t="shared" si="0"/>
        <v>1.0661538461538462</v>
      </c>
      <c r="H22" s="265">
        <f t="shared" si="1"/>
        <v>71.302857142857135</v>
      </c>
      <c r="I22" s="265">
        <f t="shared" si="2"/>
        <v>66.87858173572458</v>
      </c>
      <c r="J22" s="89">
        <v>4222</v>
      </c>
      <c r="K22" s="266">
        <f t="shared" si="3"/>
        <v>0.16414021790620559</v>
      </c>
      <c r="L22" s="267">
        <v>4804.7</v>
      </c>
      <c r="M22" s="89">
        <v>937949</v>
      </c>
      <c r="N22" s="56">
        <v>209</v>
      </c>
      <c r="O22" s="76">
        <v>15226.93</v>
      </c>
      <c r="P22" s="268">
        <f t="shared" si="4"/>
        <v>0.31553963931009071</v>
      </c>
      <c r="Q22" s="269">
        <f t="shared" si="5"/>
        <v>3.1691739338564324</v>
      </c>
      <c r="R22" s="270">
        <f t="shared" si="6"/>
        <v>9.7235781439980837E-2</v>
      </c>
      <c r="S22" s="266">
        <f t="shared" si="7"/>
        <v>0.30815710397774831</v>
      </c>
      <c r="T22" s="271">
        <f t="shared" si="8"/>
        <v>34185.949999999997</v>
      </c>
      <c r="U22" s="272">
        <f t="shared" si="9"/>
        <v>7.3918461538461537</v>
      </c>
      <c r="V22" s="65">
        <f t="shared" ref="V22:W22" si="18">IFERROR((D22-#REF!)/D22,)</f>
        <v>0</v>
      </c>
      <c r="W22" s="65">
        <f t="shared" si="18"/>
        <v>0</v>
      </c>
      <c r="X22" s="65"/>
      <c r="Y22" s="65"/>
      <c r="Z22" s="66"/>
    </row>
    <row r="23" spans="1:26" ht="14" outlineLevel="1" x14ac:dyDescent="0.2">
      <c r="A23" s="263">
        <v>45566</v>
      </c>
      <c r="B23" s="53">
        <v>45596</v>
      </c>
      <c r="C23" s="54" t="s">
        <v>36</v>
      </c>
      <c r="D23" s="273">
        <v>134416</v>
      </c>
      <c r="E23" s="56">
        <v>2320</v>
      </c>
      <c r="F23" s="89">
        <v>2078</v>
      </c>
      <c r="G23" s="264">
        <f t="shared" si="0"/>
        <v>1.1164581328200192</v>
      </c>
      <c r="H23" s="265">
        <f t="shared" si="1"/>
        <v>57.937931034482759</v>
      </c>
      <c r="I23" s="265">
        <f t="shared" si="2"/>
        <v>51.894405469678958</v>
      </c>
      <c r="J23" s="89">
        <v>8724</v>
      </c>
      <c r="K23" s="266">
        <f t="shared" si="3"/>
        <v>0.26593305823016966</v>
      </c>
      <c r="L23" s="267">
        <v>13731.87</v>
      </c>
      <c r="M23" s="89">
        <v>1712990</v>
      </c>
      <c r="N23" s="56">
        <v>670</v>
      </c>
      <c r="O23" s="274">
        <v>43145.7</v>
      </c>
      <c r="P23" s="268">
        <f t="shared" si="4"/>
        <v>0.31826740555837552</v>
      </c>
      <c r="Q23" s="269">
        <f t="shared" si="5"/>
        <v>3.142011976518857</v>
      </c>
      <c r="R23" s="270">
        <f t="shared" si="6"/>
        <v>0.10215948994167362</v>
      </c>
      <c r="S23" s="266">
        <f t="shared" si="7"/>
        <v>0.32098634091179618</v>
      </c>
      <c r="T23" s="271">
        <f t="shared" si="8"/>
        <v>91270.3</v>
      </c>
      <c r="U23" s="272">
        <f t="shared" si="9"/>
        <v>6.6082146294513961</v>
      </c>
      <c r="V23" s="65">
        <f t="shared" ref="V23:W23" si="19">IFERROR((D23-#REF!)/D23,)</f>
        <v>0</v>
      </c>
      <c r="W23" s="65">
        <f t="shared" si="19"/>
        <v>0</v>
      </c>
      <c r="X23" s="65"/>
      <c r="Y23" s="65"/>
      <c r="Z23" s="66"/>
    </row>
    <row r="24" spans="1:26" ht="14" outlineLevel="1" x14ac:dyDescent="0.2">
      <c r="A24" s="263">
        <v>45566</v>
      </c>
      <c r="B24" s="53">
        <v>45596</v>
      </c>
      <c r="C24" s="275" t="s">
        <v>37</v>
      </c>
      <c r="D24" s="273">
        <v>9870</v>
      </c>
      <c r="E24" s="123">
        <v>265</v>
      </c>
      <c r="F24" s="276">
        <v>208</v>
      </c>
      <c r="G24" s="57">
        <f t="shared" si="0"/>
        <v>1.2740384615384615</v>
      </c>
      <c r="H24" s="58">
        <f t="shared" si="1"/>
        <v>37.245283018867923</v>
      </c>
      <c r="I24" s="58">
        <f t="shared" si="2"/>
        <v>29.234033463866144</v>
      </c>
      <c r="J24" s="276">
        <v>720</v>
      </c>
      <c r="K24" s="59">
        <f t="shared" si="3"/>
        <v>0.36805555555555558</v>
      </c>
      <c r="L24" s="267">
        <v>1453.33</v>
      </c>
      <c r="M24" s="276">
        <v>359136</v>
      </c>
      <c r="N24" s="123">
        <v>23</v>
      </c>
      <c r="O24" s="277">
        <v>1005</v>
      </c>
      <c r="P24" s="268">
        <f t="shared" si="4"/>
        <v>1.446099502487562</v>
      </c>
      <c r="Q24" s="269">
        <f t="shared" si="5"/>
        <v>0.69151534751226496</v>
      </c>
      <c r="R24" s="270">
        <f t="shared" si="6"/>
        <v>0.14724721377912867</v>
      </c>
      <c r="S24" s="266">
        <f t="shared" si="7"/>
        <v>0.10182370820668693</v>
      </c>
      <c r="T24" s="271">
        <f t="shared" si="8"/>
        <v>8865</v>
      </c>
      <c r="U24" s="272">
        <f t="shared" si="9"/>
        <v>6.9871634615384615</v>
      </c>
      <c r="V24" s="65"/>
      <c r="W24" s="65"/>
      <c r="X24" s="65"/>
      <c r="Y24" s="65"/>
      <c r="Z24" s="67"/>
    </row>
    <row r="25" spans="1:26" ht="14" x14ac:dyDescent="0.2">
      <c r="A25" s="281" t="str">
        <f>IFERROR(IF(B25&gt;0,MONTH(B25)&amp;"-"&amp;YEAR(B25),B25),)</f>
        <v>10-2024</v>
      </c>
      <c r="B25" s="282">
        <v>45566</v>
      </c>
      <c r="C25" s="134"/>
      <c r="D25" s="429">
        <f t="shared" ref="D25:F25" si="20">SUM(D19:D24)</f>
        <v>287618.04000000004</v>
      </c>
      <c r="E25" s="136">
        <f t="shared" si="20"/>
        <v>4792</v>
      </c>
      <c r="F25" s="136">
        <f t="shared" si="20"/>
        <v>4366</v>
      </c>
      <c r="G25" s="137">
        <f t="shared" si="0"/>
        <v>1.0975721484196062</v>
      </c>
      <c r="H25" s="135">
        <f t="shared" si="1"/>
        <v>60.020459098497504</v>
      </c>
      <c r="I25" s="135">
        <f t="shared" si="2"/>
        <v>54.684750505851433</v>
      </c>
      <c r="J25" s="256">
        <f>SUM(J19:J24)</f>
        <v>29832</v>
      </c>
      <c r="K25" s="257">
        <f t="shared" si="3"/>
        <v>0.16063287744703675</v>
      </c>
      <c r="L25" s="135">
        <f t="shared" ref="L25:O25" si="21">SUM(L19:L24)</f>
        <v>30503.800000000003</v>
      </c>
      <c r="M25" s="256">
        <f t="shared" si="21"/>
        <v>4288807</v>
      </c>
      <c r="N25" s="136">
        <f t="shared" si="21"/>
        <v>1325</v>
      </c>
      <c r="O25" s="135">
        <f t="shared" si="21"/>
        <v>85303.83</v>
      </c>
      <c r="P25" s="258">
        <f t="shared" si="4"/>
        <v>0.35759004021273139</v>
      </c>
      <c r="Q25" s="137">
        <f t="shared" si="5"/>
        <v>2.7964984690432009</v>
      </c>
      <c r="R25" s="259">
        <f t="shared" si="6"/>
        <v>0.10605662982753099</v>
      </c>
      <c r="S25" s="260"/>
      <c r="T25" s="261">
        <f>SUM(T19:T24)</f>
        <v>202314.21</v>
      </c>
      <c r="U25" s="145"/>
      <c r="V25" s="145">
        <f t="shared" ref="V25:W25" si="22">IFERROR((D25-#REF!)/D25,)</f>
        <v>0</v>
      </c>
      <c r="W25" s="145">
        <f t="shared" si="22"/>
        <v>0</v>
      </c>
      <c r="X25" s="145"/>
      <c r="Y25" s="143"/>
      <c r="Z25" s="67"/>
    </row>
    <row r="26" spans="1:26" ht="14" outlineLevel="1" x14ac:dyDescent="0.2">
      <c r="A26" s="263">
        <v>45597</v>
      </c>
      <c r="B26" s="53">
        <v>45626</v>
      </c>
      <c r="C26" s="54" t="s">
        <v>32</v>
      </c>
      <c r="D26" s="55">
        <v>2098.5</v>
      </c>
      <c r="E26" s="56">
        <v>30</v>
      </c>
      <c r="F26" s="56">
        <v>26</v>
      </c>
      <c r="G26" s="264">
        <f t="shared" si="0"/>
        <v>1.1538461538461537</v>
      </c>
      <c r="H26" s="265">
        <f t="shared" si="1"/>
        <v>69.95</v>
      </c>
      <c r="I26" s="265">
        <f t="shared" si="2"/>
        <v>60.623333333333342</v>
      </c>
      <c r="J26" s="89">
        <v>180</v>
      </c>
      <c r="K26" s="266">
        <f t="shared" si="3"/>
        <v>0.16666666666666666</v>
      </c>
      <c r="L26" s="267">
        <v>76.84</v>
      </c>
      <c r="M26" s="89">
        <v>6553</v>
      </c>
      <c r="N26" s="56">
        <v>1</v>
      </c>
      <c r="O26" s="60">
        <v>69.95</v>
      </c>
      <c r="P26" s="268">
        <f t="shared" si="4"/>
        <v>1.0984989278055755</v>
      </c>
      <c r="Q26" s="269">
        <f t="shared" si="5"/>
        <v>0.91033315981259755</v>
      </c>
      <c r="R26" s="270">
        <f t="shared" si="6"/>
        <v>3.6616630926852516E-2</v>
      </c>
      <c r="S26" s="266">
        <f t="shared" ref="S26:S31" si="23">O26/D26</f>
        <v>3.3333333333333333E-2</v>
      </c>
      <c r="T26" s="271">
        <f t="shared" ref="T26:T31" si="24">D26-O26</f>
        <v>2028.55</v>
      </c>
      <c r="U26" s="272">
        <f t="shared" ref="U26:U31" si="25">L26/F26</f>
        <v>2.9553846153846157</v>
      </c>
      <c r="V26" s="65">
        <f t="shared" ref="V26:W26" si="26">IFERROR((D26-#REF!)/D26,)</f>
        <v>0</v>
      </c>
      <c r="W26" s="65">
        <f t="shared" si="26"/>
        <v>0</v>
      </c>
      <c r="X26" s="65"/>
      <c r="Y26" s="65"/>
      <c r="Z26" s="66"/>
    </row>
    <row r="27" spans="1:26" ht="14" outlineLevel="1" x14ac:dyDescent="0.2">
      <c r="A27" s="263">
        <v>45597</v>
      </c>
      <c r="B27" s="53">
        <v>45626</v>
      </c>
      <c r="C27" s="54" t="s">
        <v>33</v>
      </c>
      <c r="D27" s="69">
        <v>57405.1</v>
      </c>
      <c r="E27" s="89">
        <v>836</v>
      </c>
      <c r="F27" s="89">
        <v>799</v>
      </c>
      <c r="G27" s="264">
        <f t="shared" si="0"/>
        <v>1.0463078848560701</v>
      </c>
      <c r="H27" s="265">
        <f t="shared" si="1"/>
        <v>68.666387559808612</v>
      </c>
      <c r="I27" s="265">
        <f t="shared" si="2"/>
        <v>65.627324952496508</v>
      </c>
      <c r="J27" s="89">
        <v>8981</v>
      </c>
      <c r="K27" s="266">
        <f t="shared" si="3"/>
        <v>9.3085402516423554E-2</v>
      </c>
      <c r="L27" s="267">
        <v>8613.2800000000007</v>
      </c>
      <c r="M27" s="89">
        <v>1153999</v>
      </c>
      <c r="N27" s="56">
        <v>241</v>
      </c>
      <c r="O27" s="70">
        <v>17441.599999999999</v>
      </c>
      <c r="P27" s="268">
        <f t="shared" si="4"/>
        <v>0.49383542794239066</v>
      </c>
      <c r="Q27" s="269">
        <f t="shared" si="5"/>
        <v>2.024966098861293</v>
      </c>
      <c r="R27" s="270">
        <f t="shared" si="6"/>
        <v>0.15004381143835654</v>
      </c>
      <c r="S27" s="266">
        <f t="shared" si="23"/>
        <v>0.3038336315066083</v>
      </c>
      <c r="T27" s="271">
        <f t="shared" si="24"/>
        <v>39963.5</v>
      </c>
      <c r="U27" s="272">
        <f t="shared" si="25"/>
        <v>10.780075093867335</v>
      </c>
      <c r="V27" s="65">
        <f t="shared" ref="V27:W27" si="27">IFERROR((D27-#REF!)/D27,)</f>
        <v>0</v>
      </c>
      <c r="W27" s="65">
        <f t="shared" si="27"/>
        <v>0</v>
      </c>
      <c r="X27" s="65"/>
      <c r="Y27" s="65"/>
      <c r="Z27" s="66"/>
    </row>
    <row r="28" spans="1:26" ht="14" outlineLevel="1" x14ac:dyDescent="0.2">
      <c r="A28" s="263">
        <v>45597</v>
      </c>
      <c r="B28" s="53">
        <v>45626</v>
      </c>
      <c r="C28" s="54" t="s">
        <v>34</v>
      </c>
      <c r="D28" s="72">
        <v>28179.200000000001</v>
      </c>
      <c r="E28" s="56">
        <v>537</v>
      </c>
      <c r="F28" s="56">
        <v>510</v>
      </c>
      <c r="G28" s="264">
        <f t="shared" si="0"/>
        <v>1.0529411764705883</v>
      </c>
      <c r="H28" s="265">
        <f t="shared" si="1"/>
        <v>52.475232774674119</v>
      </c>
      <c r="I28" s="265">
        <f t="shared" si="2"/>
        <v>49.836813249690501</v>
      </c>
      <c r="J28" s="89">
        <v>5026</v>
      </c>
      <c r="K28" s="266">
        <f t="shared" si="3"/>
        <v>0.10684440907282133</v>
      </c>
      <c r="L28" s="267">
        <v>3409.02</v>
      </c>
      <c r="M28" s="89">
        <v>490179</v>
      </c>
      <c r="N28" s="56">
        <v>141</v>
      </c>
      <c r="O28" s="73">
        <v>7094.7</v>
      </c>
      <c r="P28" s="268">
        <f t="shared" si="4"/>
        <v>0.48050234682227577</v>
      </c>
      <c r="Q28" s="269">
        <f t="shared" si="5"/>
        <v>2.0811552880299908</v>
      </c>
      <c r="R28" s="270">
        <f t="shared" si="6"/>
        <v>0.12097646491028843</v>
      </c>
      <c r="S28" s="266">
        <f t="shared" si="23"/>
        <v>0.25177080967522142</v>
      </c>
      <c r="T28" s="271">
        <f t="shared" si="24"/>
        <v>21084.5</v>
      </c>
      <c r="U28" s="272">
        <f t="shared" si="25"/>
        <v>6.6843529411764706</v>
      </c>
      <c r="V28" s="65">
        <f t="shared" ref="V28:W28" si="28">IFERROR((D28-#REF!)/D28,)</f>
        <v>0</v>
      </c>
      <c r="W28" s="65">
        <f t="shared" si="28"/>
        <v>0</v>
      </c>
      <c r="X28" s="65"/>
      <c r="Y28" s="65"/>
      <c r="Z28" s="66"/>
    </row>
    <row r="29" spans="1:26" ht="14" outlineLevel="1" x14ac:dyDescent="0.2">
      <c r="A29" s="263">
        <v>45597</v>
      </c>
      <c r="B29" s="53">
        <v>45626</v>
      </c>
      <c r="C29" s="54" t="s">
        <v>35</v>
      </c>
      <c r="D29" s="75">
        <v>44090.99</v>
      </c>
      <c r="E29" s="56">
        <v>619</v>
      </c>
      <c r="F29" s="56">
        <v>576</v>
      </c>
      <c r="G29" s="264">
        <f t="shared" si="0"/>
        <v>1.0746527777777777</v>
      </c>
      <c r="H29" s="265">
        <f t="shared" si="1"/>
        <v>71.229386106623579</v>
      </c>
      <c r="I29" s="265">
        <f t="shared" si="2"/>
        <v>66.281302742189311</v>
      </c>
      <c r="J29" s="89">
        <v>3957</v>
      </c>
      <c r="K29" s="266">
        <f t="shared" si="3"/>
        <v>0.1564316401314127</v>
      </c>
      <c r="L29" s="267">
        <v>6389.74</v>
      </c>
      <c r="M29" s="89">
        <v>1421246</v>
      </c>
      <c r="N29" s="56">
        <v>169</v>
      </c>
      <c r="O29" s="76">
        <v>12688.27</v>
      </c>
      <c r="P29" s="268">
        <f t="shared" si="4"/>
        <v>0.50359426462394008</v>
      </c>
      <c r="Q29" s="269">
        <f t="shared" si="5"/>
        <v>1.9857255537784011</v>
      </c>
      <c r="R29" s="270">
        <f t="shared" si="6"/>
        <v>0.14492167220559121</v>
      </c>
      <c r="S29" s="266">
        <f t="shared" si="23"/>
        <v>0.28777466779493954</v>
      </c>
      <c r="T29" s="271">
        <f t="shared" si="24"/>
        <v>31402.719999999998</v>
      </c>
      <c r="U29" s="272">
        <f t="shared" si="25"/>
        <v>11.093298611111111</v>
      </c>
      <c r="V29" s="65">
        <f t="shared" ref="V29:W29" si="29">IFERROR((D29-#REF!)/D29,)</f>
        <v>0</v>
      </c>
      <c r="W29" s="65">
        <f t="shared" si="29"/>
        <v>0</v>
      </c>
      <c r="X29" s="65"/>
      <c r="Y29" s="65"/>
      <c r="Z29" s="66"/>
    </row>
    <row r="30" spans="1:26" ht="14" outlineLevel="1" x14ac:dyDescent="0.2">
      <c r="A30" s="263">
        <v>45597</v>
      </c>
      <c r="B30" s="53">
        <v>45626</v>
      </c>
      <c r="C30" s="54" t="s">
        <v>36</v>
      </c>
      <c r="D30" s="273">
        <v>134865</v>
      </c>
      <c r="E30" s="56">
        <v>2321</v>
      </c>
      <c r="F30" s="89">
        <v>2060</v>
      </c>
      <c r="G30" s="264">
        <f t="shared" si="0"/>
        <v>1.1266990291262136</v>
      </c>
      <c r="H30" s="265">
        <f t="shared" si="1"/>
        <v>58.106419646704005</v>
      </c>
      <c r="I30" s="265">
        <f t="shared" si="2"/>
        <v>51.572263882899719</v>
      </c>
      <c r="J30" s="89">
        <v>7405</v>
      </c>
      <c r="K30" s="266">
        <f t="shared" si="3"/>
        <v>0.31343686698176909</v>
      </c>
      <c r="L30" s="267">
        <v>12886.92</v>
      </c>
      <c r="M30" s="89">
        <v>1747909</v>
      </c>
      <c r="N30" s="56">
        <v>591</v>
      </c>
      <c r="O30" s="274">
        <v>38083.74</v>
      </c>
      <c r="P30" s="268">
        <f t="shared" si="4"/>
        <v>0.33838378268520897</v>
      </c>
      <c r="Q30" s="269">
        <f t="shared" si="5"/>
        <v>2.9552243670326188</v>
      </c>
      <c r="R30" s="270">
        <f t="shared" si="6"/>
        <v>9.555422088755422E-2</v>
      </c>
      <c r="S30" s="266">
        <f t="shared" si="23"/>
        <v>0.28238416193971749</v>
      </c>
      <c r="T30" s="271">
        <f t="shared" si="24"/>
        <v>96781.260000000009</v>
      </c>
      <c r="U30" s="272">
        <f t="shared" si="25"/>
        <v>6.2557864077669905</v>
      </c>
      <c r="V30" s="65">
        <f t="shared" ref="V30:W30" si="30">IFERROR((D30-#REF!)/D30,)</f>
        <v>0</v>
      </c>
      <c r="W30" s="65">
        <f t="shared" si="30"/>
        <v>0</v>
      </c>
      <c r="X30" s="65"/>
      <c r="Y30" s="65"/>
      <c r="Z30" s="66"/>
    </row>
    <row r="31" spans="1:26" ht="14" outlineLevel="1" x14ac:dyDescent="0.2">
      <c r="A31" s="263">
        <v>45597</v>
      </c>
      <c r="B31" s="53">
        <v>45626</v>
      </c>
      <c r="C31" s="275" t="s">
        <v>37</v>
      </c>
      <c r="D31" s="273">
        <v>9684</v>
      </c>
      <c r="E31" s="123">
        <v>262</v>
      </c>
      <c r="F31" s="276">
        <v>201</v>
      </c>
      <c r="G31" s="57">
        <f t="shared" si="0"/>
        <v>1.3034825870646767</v>
      </c>
      <c r="H31" s="58">
        <f t="shared" si="1"/>
        <v>36.961832061068705</v>
      </c>
      <c r="I31" s="58">
        <f t="shared" si="2"/>
        <v>28.356214672804615</v>
      </c>
      <c r="J31" s="276">
        <v>692</v>
      </c>
      <c r="K31" s="59">
        <f t="shared" si="3"/>
        <v>0.37861271676300579</v>
      </c>
      <c r="L31" s="267">
        <v>1292.47</v>
      </c>
      <c r="M31" s="276">
        <v>659322</v>
      </c>
      <c r="N31" s="123">
        <v>31</v>
      </c>
      <c r="O31" s="277">
        <v>1345</v>
      </c>
      <c r="P31" s="268">
        <f t="shared" si="4"/>
        <v>0.96094423791821559</v>
      </c>
      <c r="Q31" s="269">
        <f t="shared" si="5"/>
        <v>1.040643109704674</v>
      </c>
      <c r="R31" s="270">
        <f t="shared" si="6"/>
        <v>0.13346447748864107</v>
      </c>
      <c r="S31" s="266">
        <f t="shared" si="23"/>
        <v>0.1388888888888889</v>
      </c>
      <c r="T31" s="271">
        <f t="shared" si="24"/>
        <v>8339</v>
      </c>
      <c r="U31" s="272">
        <f t="shared" si="25"/>
        <v>6.4301990049751243</v>
      </c>
      <c r="V31" s="65"/>
      <c r="W31" s="65"/>
      <c r="X31" s="65"/>
      <c r="Y31" s="65"/>
      <c r="Z31" s="67"/>
    </row>
    <row r="32" spans="1:26" ht="14" x14ac:dyDescent="0.2">
      <c r="A32" s="281"/>
      <c r="B32" s="282">
        <v>45597</v>
      </c>
      <c r="C32" s="134"/>
      <c r="D32" s="429">
        <f t="shared" ref="D32:F32" si="31">SUM(D26:D31)</f>
        <v>276322.79000000004</v>
      </c>
      <c r="E32" s="136">
        <f t="shared" si="31"/>
        <v>4605</v>
      </c>
      <c r="F32" s="136">
        <f t="shared" si="31"/>
        <v>4172</v>
      </c>
      <c r="G32" s="137">
        <f t="shared" si="0"/>
        <v>1.1037871524448706</v>
      </c>
      <c r="H32" s="135">
        <f t="shared" si="1"/>
        <v>60.004948968512494</v>
      </c>
      <c r="I32" s="135">
        <f t="shared" si="2"/>
        <v>54.362789814687105</v>
      </c>
      <c r="J32" s="256">
        <f>SUM(J26:J31)</f>
        <v>26241</v>
      </c>
      <c r="K32" s="257">
        <f t="shared" si="3"/>
        <v>0.17548873899622727</v>
      </c>
      <c r="L32" s="135">
        <f t="shared" ref="L32:O32" si="32">SUM(L26:L31)</f>
        <v>32668.270000000004</v>
      </c>
      <c r="M32" s="256">
        <f t="shared" si="32"/>
        <v>5479208</v>
      </c>
      <c r="N32" s="136">
        <f t="shared" si="32"/>
        <v>1174</v>
      </c>
      <c r="O32" s="135">
        <f t="shared" si="32"/>
        <v>76723.260000000009</v>
      </c>
      <c r="P32" s="258">
        <f t="shared" si="4"/>
        <v>0.4257935598669817</v>
      </c>
      <c r="Q32" s="137">
        <f t="shared" si="5"/>
        <v>2.3485559535292198</v>
      </c>
      <c r="R32" s="259">
        <f t="shared" si="6"/>
        <v>0.1182250295026335</v>
      </c>
      <c r="S32" s="260"/>
      <c r="T32" s="261">
        <f>SUM(T26:T31)</f>
        <v>199599.53000000003</v>
      </c>
      <c r="U32" s="145"/>
      <c r="V32" s="145">
        <f t="shared" ref="V32:W32" si="33">IFERROR((D32-#REF!)/D32,)</f>
        <v>0</v>
      </c>
      <c r="W32" s="145">
        <f t="shared" si="33"/>
        <v>0</v>
      </c>
      <c r="X32" s="145"/>
      <c r="Y32" s="143"/>
      <c r="Z32" s="67"/>
    </row>
    <row r="33" spans="1:26" ht="14" hidden="1" outlineLevel="1" x14ac:dyDescent="0.2">
      <c r="A33" s="263">
        <v>45627</v>
      </c>
      <c r="B33" s="53">
        <v>45657</v>
      </c>
      <c r="C33" s="54" t="s">
        <v>32</v>
      </c>
      <c r="D33" s="55">
        <v>1538.9</v>
      </c>
      <c r="E33" s="56">
        <v>22</v>
      </c>
      <c r="F33" s="56">
        <v>19</v>
      </c>
      <c r="G33" s="264">
        <f t="shared" si="0"/>
        <v>1.1578947368421053</v>
      </c>
      <c r="H33" s="265">
        <f t="shared" si="1"/>
        <v>69.95</v>
      </c>
      <c r="I33" s="265">
        <f t="shared" si="2"/>
        <v>60.411363636363639</v>
      </c>
      <c r="J33" s="89">
        <v>180</v>
      </c>
      <c r="K33" s="266">
        <f t="shared" si="3"/>
        <v>0.12222222222222222</v>
      </c>
      <c r="L33" s="267">
        <v>103.08</v>
      </c>
      <c r="M33" s="89">
        <v>15194</v>
      </c>
      <c r="N33" s="56">
        <v>0</v>
      </c>
      <c r="O33" s="60">
        <v>0</v>
      </c>
      <c r="P33" s="268" t="e">
        <f t="shared" si="4"/>
        <v>#DIV/0!</v>
      </c>
      <c r="Q33" s="269">
        <f t="shared" si="5"/>
        <v>0</v>
      </c>
      <c r="R33" s="270">
        <f t="shared" si="6"/>
        <v>6.6982909870686849E-2</v>
      </c>
      <c r="S33" s="266">
        <f t="shared" ref="S33:S38" si="34">O33/D33</f>
        <v>0</v>
      </c>
      <c r="T33" s="271">
        <f t="shared" ref="T33:T38" si="35">D33-O33</f>
        <v>1538.9</v>
      </c>
      <c r="U33" s="272">
        <f t="shared" ref="U33:U38" si="36">L33/F33</f>
        <v>5.4252631578947366</v>
      </c>
      <c r="V33" s="65">
        <f t="shared" ref="V33:W33" si="37">IFERROR((D33-#REF!)/D33,)</f>
        <v>0</v>
      </c>
      <c r="W33" s="65">
        <f t="shared" si="37"/>
        <v>0</v>
      </c>
      <c r="X33" s="65"/>
      <c r="Y33" s="65"/>
      <c r="Z33" s="66"/>
    </row>
    <row r="34" spans="1:26" ht="14" hidden="1" outlineLevel="1" x14ac:dyDescent="0.2">
      <c r="A34" s="263">
        <v>45627</v>
      </c>
      <c r="B34" s="53">
        <v>45657</v>
      </c>
      <c r="C34" s="54" t="s">
        <v>33</v>
      </c>
      <c r="D34" s="69">
        <v>60232.5</v>
      </c>
      <c r="E34" s="89">
        <v>862</v>
      </c>
      <c r="F34" s="89">
        <v>817</v>
      </c>
      <c r="G34" s="264">
        <f t="shared" si="0"/>
        <v>1.0550795593635252</v>
      </c>
      <c r="H34" s="265">
        <f t="shared" si="1"/>
        <v>69.875290023201856</v>
      </c>
      <c r="I34" s="265">
        <f t="shared" si="2"/>
        <v>66.227508061433767</v>
      </c>
      <c r="J34" s="89">
        <v>7991</v>
      </c>
      <c r="K34" s="266">
        <f t="shared" si="3"/>
        <v>0.10787135527468401</v>
      </c>
      <c r="L34" s="267">
        <v>6735.27</v>
      </c>
      <c r="M34" s="89">
        <v>879997</v>
      </c>
      <c r="N34" s="56">
        <v>282</v>
      </c>
      <c r="O34" s="70">
        <v>20469.05</v>
      </c>
      <c r="P34" s="268">
        <f t="shared" si="4"/>
        <v>0.32904653611183715</v>
      </c>
      <c r="Q34" s="269">
        <f t="shared" si="5"/>
        <v>3.0390838080730243</v>
      </c>
      <c r="R34" s="270">
        <f t="shared" si="6"/>
        <v>0.11182119287759931</v>
      </c>
      <c r="S34" s="266">
        <f t="shared" si="34"/>
        <v>0.33983397667372267</v>
      </c>
      <c r="T34" s="271">
        <f t="shared" si="35"/>
        <v>39763.449999999997</v>
      </c>
      <c r="U34" s="272">
        <f t="shared" si="36"/>
        <v>8.2439045287637711</v>
      </c>
      <c r="V34" s="65">
        <f t="shared" ref="V34:W34" si="38">IFERROR((D34-#REF!)/D34,)</f>
        <v>0</v>
      </c>
      <c r="W34" s="65">
        <f t="shared" si="38"/>
        <v>0</v>
      </c>
      <c r="X34" s="65"/>
      <c r="Y34" s="65"/>
      <c r="Z34" s="66"/>
    </row>
    <row r="35" spans="1:26" ht="14" hidden="1" outlineLevel="1" x14ac:dyDescent="0.2">
      <c r="A35" s="263">
        <v>45627</v>
      </c>
      <c r="B35" s="53">
        <v>45657</v>
      </c>
      <c r="C35" s="54" t="s">
        <v>34</v>
      </c>
      <c r="D35" s="72">
        <v>19034.7</v>
      </c>
      <c r="E35" s="56">
        <v>307</v>
      </c>
      <c r="F35" s="56">
        <v>289</v>
      </c>
      <c r="G35" s="264">
        <f t="shared" si="0"/>
        <v>1.0622837370242215</v>
      </c>
      <c r="H35" s="265">
        <f t="shared" si="1"/>
        <v>62.002280130293165</v>
      </c>
      <c r="I35" s="265">
        <f t="shared" si="2"/>
        <v>58.366967288777602</v>
      </c>
      <c r="J35" s="89">
        <v>2030</v>
      </c>
      <c r="K35" s="266">
        <f t="shared" si="3"/>
        <v>0.15123152709359605</v>
      </c>
      <c r="L35" s="267">
        <v>1541.04</v>
      </c>
      <c r="M35" s="89">
        <v>274516</v>
      </c>
      <c r="N35" s="56">
        <v>61</v>
      </c>
      <c r="O35" s="73">
        <v>3571.75</v>
      </c>
      <c r="P35" s="268">
        <f t="shared" si="4"/>
        <v>0.43145236928676417</v>
      </c>
      <c r="Q35" s="269">
        <f t="shared" si="5"/>
        <v>2.3177529460623996</v>
      </c>
      <c r="R35" s="270">
        <f t="shared" si="6"/>
        <v>8.0959510788192079E-2</v>
      </c>
      <c r="S35" s="266">
        <f t="shared" si="34"/>
        <v>0.18764414464110282</v>
      </c>
      <c r="T35" s="271">
        <f t="shared" si="35"/>
        <v>15462.95</v>
      </c>
      <c r="U35" s="272">
        <f t="shared" si="36"/>
        <v>5.3323183391003459</v>
      </c>
      <c r="V35" s="65">
        <f t="shared" ref="V35:W35" si="39">IFERROR((D35-#REF!)/D35,)</f>
        <v>0</v>
      </c>
      <c r="W35" s="65">
        <f t="shared" si="39"/>
        <v>0</v>
      </c>
      <c r="X35" s="65"/>
      <c r="Y35" s="65"/>
      <c r="Z35" s="66"/>
    </row>
    <row r="36" spans="1:26" ht="14" hidden="1" outlineLevel="1" x14ac:dyDescent="0.2">
      <c r="A36" s="263">
        <v>45627</v>
      </c>
      <c r="B36" s="53">
        <v>45657</v>
      </c>
      <c r="C36" s="54" t="s">
        <v>35</v>
      </c>
      <c r="D36" s="75">
        <v>51061.3</v>
      </c>
      <c r="E36" s="56">
        <v>677</v>
      </c>
      <c r="F36" s="56">
        <v>638</v>
      </c>
      <c r="G36" s="264">
        <f t="shared" si="0"/>
        <v>1.061128526645768</v>
      </c>
      <c r="H36" s="265">
        <f t="shared" si="1"/>
        <v>75.422895125553922</v>
      </c>
      <c r="I36" s="265">
        <f t="shared" si="2"/>
        <v>71.078001610197049</v>
      </c>
      <c r="J36" s="89">
        <v>4419</v>
      </c>
      <c r="K36" s="266">
        <f t="shared" si="3"/>
        <v>0.15320208191898618</v>
      </c>
      <c r="L36" s="267">
        <v>6286.52</v>
      </c>
      <c r="M36" s="89">
        <v>732008</v>
      </c>
      <c r="N36" s="56">
        <v>276</v>
      </c>
      <c r="O36" s="76">
        <v>21754.34</v>
      </c>
      <c r="P36" s="268">
        <f t="shared" si="4"/>
        <v>0.28897773961425632</v>
      </c>
      <c r="Q36" s="269">
        <f t="shared" si="5"/>
        <v>3.4604741574034601</v>
      </c>
      <c r="R36" s="270">
        <f t="shared" si="6"/>
        <v>0.12311711609379315</v>
      </c>
      <c r="S36" s="266">
        <f t="shared" si="34"/>
        <v>0.42604359857661278</v>
      </c>
      <c r="T36" s="271">
        <f t="shared" si="35"/>
        <v>29306.960000000003</v>
      </c>
      <c r="U36" s="272">
        <f t="shared" si="36"/>
        <v>9.8534796238244517</v>
      </c>
      <c r="V36" s="65">
        <f t="shared" ref="V36:W36" si="40">IFERROR((D36-#REF!)/D36,)</f>
        <v>0</v>
      </c>
      <c r="W36" s="65">
        <f t="shared" si="40"/>
        <v>0</v>
      </c>
      <c r="X36" s="65"/>
      <c r="Y36" s="65"/>
      <c r="Z36" s="66"/>
    </row>
    <row r="37" spans="1:26" ht="14" hidden="1" outlineLevel="1" x14ac:dyDescent="0.2">
      <c r="A37" s="263">
        <v>45627</v>
      </c>
      <c r="B37" s="53">
        <v>45657</v>
      </c>
      <c r="C37" s="54" t="s">
        <v>36</v>
      </c>
      <c r="D37" s="273">
        <v>142564</v>
      </c>
      <c r="E37" s="56">
        <v>2441</v>
      </c>
      <c r="F37" s="89">
        <v>2191</v>
      </c>
      <c r="G37" s="264">
        <f t="shared" si="0"/>
        <v>1.1141031492469191</v>
      </c>
      <c r="H37" s="265">
        <f t="shared" si="1"/>
        <v>58.403932814420322</v>
      </c>
      <c r="I37" s="265">
        <f t="shared" si="2"/>
        <v>52.422374762963926</v>
      </c>
      <c r="J37" s="89">
        <v>9341</v>
      </c>
      <c r="K37" s="266">
        <f t="shared" si="3"/>
        <v>0.26132105770260144</v>
      </c>
      <c r="L37" s="267">
        <v>15439.58</v>
      </c>
      <c r="M37" s="89">
        <v>1539219</v>
      </c>
      <c r="N37" s="56">
        <v>710</v>
      </c>
      <c r="O37" s="274">
        <v>45984.86</v>
      </c>
      <c r="P37" s="268">
        <f t="shared" si="4"/>
        <v>0.3357535501902148</v>
      </c>
      <c r="Q37" s="269">
        <f t="shared" si="5"/>
        <v>2.9783750594251917</v>
      </c>
      <c r="R37" s="270">
        <f t="shared" si="6"/>
        <v>0.10829929014337421</v>
      </c>
      <c r="S37" s="266">
        <f t="shared" si="34"/>
        <v>0.32255590471647821</v>
      </c>
      <c r="T37" s="271">
        <f t="shared" si="35"/>
        <v>96579.14</v>
      </c>
      <c r="U37" s="272">
        <f t="shared" si="36"/>
        <v>7.0468188041989954</v>
      </c>
      <c r="V37" s="65">
        <f t="shared" ref="V37:W37" si="41">IFERROR((D37-#REF!)/D37,)</f>
        <v>0</v>
      </c>
      <c r="W37" s="65">
        <f t="shared" si="41"/>
        <v>0</v>
      </c>
      <c r="X37" s="65"/>
      <c r="Y37" s="65"/>
      <c r="Z37" s="66"/>
    </row>
    <row r="38" spans="1:26" ht="14" hidden="1" outlineLevel="1" x14ac:dyDescent="0.2">
      <c r="A38" s="263">
        <v>45627</v>
      </c>
      <c r="B38" s="53">
        <v>45657</v>
      </c>
      <c r="C38" s="275" t="s">
        <v>37</v>
      </c>
      <c r="D38" s="273">
        <v>11112</v>
      </c>
      <c r="E38" s="123">
        <v>300</v>
      </c>
      <c r="F38" s="276">
        <v>248</v>
      </c>
      <c r="G38" s="57">
        <f t="shared" si="0"/>
        <v>1.2096774193548387</v>
      </c>
      <c r="H38" s="58">
        <f t="shared" si="1"/>
        <v>37.04</v>
      </c>
      <c r="I38" s="58">
        <f t="shared" si="2"/>
        <v>30.619733333333333</v>
      </c>
      <c r="J38" s="276">
        <v>867</v>
      </c>
      <c r="K38" s="59">
        <f t="shared" si="3"/>
        <v>0.34602076124567471</v>
      </c>
      <c r="L38" s="267">
        <v>1091.47</v>
      </c>
      <c r="M38" s="276">
        <v>525173</v>
      </c>
      <c r="N38" s="123">
        <v>51</v>
      </c>
      <c r="O38" s="277">
        <v>2058</v>
      </c>
      <c r="P38" s="268">
        <f t="shared" si="4"/>
        <v>0.53035471331389705</v>
      </c>
      <c r="Q38" s="269">
        <f t="shared" si="5"/>
        <v>1.8855305230560619</v>
      </c>
      <c r="R38" s="270">
        <f t="shared" si="6"/>
        <v>9.8224442044636429E-2</v>
      </c>
      <c r="S38" s="266">
        <f t="shared" si="34"/>
        <v>0.18520518358531318</v>
      </c>
      <c r="T38" s="271">
        <f t="shared" si="35"/>
        <v>9054</v>
      </c>
      <c r="U38" s="272">
        <f t="shared" si="36"/>
        <v>4.4010887096774196</v>
      </c>
      <c r="V38" s="65"/>
      <c r="W38" s="65"/>
      <c r="X38" s="65"/>
      <c r="Y38" s="65"/>
      <c r="Z38" s="67"/>
    </row>
    <row r="39" spans="1:26" ht="14" collapsed="1" x14ac:dyDescent="0.2">
      <c r="A39" s="281"/>
      <c r="B39" s="282">
        <v>45627</v>
      </c>
      <c r="C39" s="134"/>
      <c r="D39" s="429">
        <f t="shared" ref="D39:F39" si="42">SUM(D33:D38)</f>
        <v>285543.40000000002</v>
      </c>
      <c r="E39" s="136">
        <f t="shared" si="42"/>
        <v>4609</v>
      </c>
      <c r="F39" s="136">
        <f t="shared" si="42"/>
        <v>4202</v>
      </c>
      <c r="G39" s="137">
        <f t="shared" si="0"/>
        <v>1.0968586387434556</v>
      </c>
      <c r="H39" s="135">
        <f t="shared" si="1"/>
        <v>61.953438923844658</v>
      </c>
      <c r="I39" s="135">
        <f t="shared" si="2"/>
        <v>56.482610188326149</v>
      </c>
      <c r="J39" s="256">
        <f>SUM(J33:J38)</f>
        <v>24828</v>
      </c>
      <c r="K39" s="257">
        <f t="shared" si="3"/>
        <v>0.18563718382471403</v>
      </c>
      <c r="L39" s="135">
        <f t="shared" ref="L39:O39" si="43">SUM(L33:L38)</f>
        <v>31196.959999999999</v>
      </c>
      <c r="M39" s="256">
        <f t="shared" si="43"/>
        <v>3966107</v>
      </c>
      <c r="N39" s="136">
        <f t="shared" si="43"/>
        <v>1380</v>
      </c>
      <c r="O39" s="135">
        <f t="shared" si="43"/>
        <v>93838</v>
      </c>
      <c r="P39" s="258">
        <f t="shared" si="4"/>
        <v>0.3324555084294209</v>
      </c>
      <c r="Q39" s="137">
        <f t="shared" si="5"/>
        <v>3.0079212846379906</v>
      </c>
      <c r="R39" s="259">
        <f t="shared" si="6"/>
        <v>0.10925470523920355</v>
      </c>
      <c r="S39" s="260"/>
      <c r="T39" s="261">
        <f>SUM(T33:T38)</f>
        <v>191705.40000000002</v>
      </c>
      <c r="U39" s="145"/>
      <c r="V39" s="145">
        <f t="shared" ref="V39:W39" si="44">IFERROR((D39-#REF!)/D39,)</f>
        <v>0</v>
      </c>
      <c r="W39" s="145">
        <f t="shared" si="44"/>
        <v>0</v>
      </c>
      <c r="X39" s="145"/>
      <c r="Y39" s="143"/>
      <c r="Z39" s="67"/>
    </row>
    <row r="40" spans="1:26" ht="14" hidden="1" outlineLevel="1" x14ac:dyDescent="0.2">
      <c r="A40" s="263">
        <v>45658</v>
      </c>
      <c r="B40" s="53">
        <v>45688</v>
      </c>
      <c r="C40" s="54" t="s">
        <v>32</v>
      </c>
      <c r="D40" s="55">
        <v>2518.1999999999998</v>
      </c>
      <c r="E40" s="56">
        <v>36</v>
      </c>
      <c r="F40" s="56">
        <v>29</v>
      </c>
      <c r="G40" s="264">
        <f t="shared" si="0"/>
        <v>1.2413793103448276</v>
      </c>
      <c r="H40" s="265">
        <f t="shared" si="1"/>
        <v>69.949999999999989</v>
      </c>
      <c r="I40" s="265">
        <f t="shared" si="2"/>
        <v>56.348611111111097</v>
      </c>
      <c r="J40" s="89">
        <v>189</v>
      </c>
      <c r="K40" s="266">
        <f t="shared" si="3"/>
        <v>0.19047619047619047</v>
      </c>
      <c r="L40" s="267">
        <v>99.76</v>
      </c>
      <c r="M40" s="89">
        <v>12704</v>
      </c>
      <c r="N40" s="56">
        <v>2</v>
      </c>
      <c r="O40" s="60">
        <v>139.9</v>
      </c>
      <c r="P40" s="268">
        <f t="shared" si="4"/>
        <v>0.71308077197998576</v>
      </c>
      <c r="Q40" s="269">
        <f t="shared" si="5"/>
        <v>1.4023656776263032</v>
      </c>
      <c r="R40" s="270">
        <f t="shared" si="6"/>
        <v>3.9615598443332546E-2</v>
      </c>
      <c r="S40" s="266">
        <f t="shared" ref="S40:S45" si="45">O40/D40</f>
        <v>5.5555555555555559E-2</v>
      </c>
      <c r="T40" s="271">
        <f t="shared" ref="T40:T45" si="46">D40-O40</f>
        <v>2378.2999999999997</v>
      </c>
      <c r="U40" s="272">
        <f t="shared" ref="U40:U45" si="47">L40/F40</f>
        <v>3.4400000000000004</v>
      </c>
      <c r="V40" s="65">
        <f t="shared" ref="V40:W40" si="48">IFERROR((D40-#REF!)/D40,)</f>
        <v>0</v>
      </c>
      <c r="W40" s="65">
        <f t="shared" si="48"/>
        <v>0</v>
      </c>
      <c r="X40" s="65"/>
      <c r="Y40" s="65"/>
      <c r="Z40" s="66"/>
    </row>
    <row r="41" spans="1:26" ht="14" hidden="1" outlineLevel="1" x14ac:dyDescent="0.2">
      <c r="A41" s="263">
        <v>45658</v>
      </c>
      <c r="B41" s="53">
        <v>45688</v>
      </c>
      <c r="C41" s="54" t="s">
        <v>33</v>
      </c>
      <c r="D41" s="69">
        <v>58485.05</v>
      </c>
      <c r="E41" s="89">
        <v>869</v>
      </c>
      <c r="F41" s="89">
        <v>825</v>
      </c>
      <c r="G41" s="264">
        <f t="shared" si="0"/>
        <v>1.0533333333333332</v>
      </c>
      <c r="H41" s="265">
        <f t="shared" si="1"/>
        <v>67.301553509781357</v>
      </c>
      <c r="I41" s="265">
        <f t="shared" si="2"/>
        <v>63.893879914349398</v>
      </c>
      <c r="J41" s="89">
        <v>8246</v>
      </c>
      <c r="K41" s="266">
        <f t="shared" si="3"/>
        <v>0.10538442881397041</v>
      </c>
      <c r="L41" s="267">
        <v>8769.67</v>
      </c>
      <c r="M41" s="89">
        <v>1056169</v>
      </c>
      <c r="N41" s="56">
        <v>278</v>
      </c>
      <c r="O41" s="70">
        <v>19642.150000000001</v>
      </c>
      <c r="P41" s="268">
        <f t="shared" si="4"/>
        <v>0.44647200026473677</v>
      </c>
      <c r="Q41" s="269">
        <f t="shared" si="5"/>
        <v>2.2397821126678656</v>
      </c>
      <c r="R41" s="270">
        <f t="shared" si="6"/>
        <v>0.14994720873112016</v>
      </c>
      <c r="S41" s="266">
        <f t="shared" si="45"/>
        <v>0.33584907596043778</v>
      </c>
      <c r="T41" s="271">
        <f t="shared" si="46"/>
        <v>38842.9</v>
      </c>
      <c r="U41" s="272">
        <f t="shared" si="47"/>
        <v>10.62990303030303</v>
      </c>
      <c r="V41" s="65">
        <f t="shared" ref="V41:W41" si="49">IFERROR((D41-#REF!)/D41,)</f>
        <v>0</v>
      </c>
      <c r="W41" s="65">
        <f t="shared" si="49"/>
        <v>0</v>
      </c>
      <c r="X41" s="65"/>
      <c r="Y41" s="65"/>
      <c r="Z41" s="66"/>
    </row>
    <row r="42" spans="1:26" ht="14" hidden="1" outlineLevel="1" x14ac:dyDescent="0.2">
      <c r="A42" s="263">
        <v>45658</v>
      </c>
      <c r="B42" s="53">
        <v>45688</v>
      </c>
      <c r="C42" s="54" t="s">
        <v>34</v>
      </c>
      <c r="D42" s="72">
        <v>11228.33</v>
      </c>
      <c r="E42" s="56">
        <v>235</v>
      </c>
      <c r="F42" s="56">
        <v>206</v>
      </c>
      <c r="G42" s="264">
        <f t="shared" si="0"/>
        <v>1.1407766990291262</v>
      </c>
      <c r="H42" s="265">
        <f t="shared" si="1"/>
        <v>47.780127659574468</v>
      </c>
      <c r="I42" s="265">
        <f t="shared" si="2"/>
        <v>41.883856586690811</v>
      </c>
      <c r="J42" s="89">
        <v>1309</v>
      </c>
      <c r="K42" s="266">
        <f t="shared" si="3"/>
        <v>0.17952635599694422</v>
      </c>
      <c r="L42" s="267">
        <v>774.42</v>
      </c>
      <c r="M42" s="89">
        <v>89317</v>
      </c>
      <c r="N42" s="56">
        <v>54</v>
      </c>
      <c r="O42" s="73">
        <v>2661.93</v>
      </c>
      <c r="P42" s="268">
        <f t="shared" si="4"/>
        <v>0.29092425420653434</v>
      </c>
      <c r="Q42" s="269">
        <f t="shared" si="5"/>
        <v>3.4373208336561554</v>
      </c>
      <c r="R42" s="270">
        <f t="shared" si="6"/>
        <v>6.8970185236807258E-2</v>
      </c>
      <c r="S42" s="266">
        <f t="shared" si="45"/>
        <v>0.23707265461560179</v>
      </c>
      <c r="T42" s="271">
        <f t="shared" si="46"/>
        <v>8566.4</v>
      </c>
      <c r="U42" s="272">
        <f t="shared" si="47"/>
        <v>3.7593203883495145</v>
      </c>
      <c r="V42" s="65">
        <f t="shared" ref="V42:W42" si="50">IFERROR((D42-#REF!)/D42,)</f>
        <v>0</v>
      </c>
      <c r="W42" s="65">
        <f t="shared" si="50"/>
        <v>0</v>
      </c>
      <c r="X42" s="65"/>
      <c r="Y42" s="65"/>
      <c r="Z42" s="66"/>
    </row>
    <row r="43" spans="1:26" ht="14" hidden="1" outlineLevel="1" x14ac:dyDescent="0.2">
      <c r="A43" s="263">
        <v>45658</v>
      </c>
      <c r="B43" s="53">
        <v>45688</v>
      </c>
      <c r="C43" s="54" t="s">
        <v>35</v>
      </c>
      <c r="D43" s="75">
        <v>51828.82</v>
      </c>
      <c r="E43" s="56">
        <v>723</v>
      </c>
      <c r="F43" s="56">
        <v>676</v>
      </c>
      <c r="G43" s="264">
        <f t="shared" si="0"/>
        <v>1.069526627218935</v>
      </c>
      <c r="H43" s="265">
        <f t="shared" si="1"/>
        <v>71.685781466113411</v>
      </c>
      <c r="I43" s="265">
        <f t="shared" si="2"/>
        <v>67.025709918523745</v>
      </c>
      <c r="J43" s="89">
        <v>4822</v>
      </c>
      <c r="K43" s="266">
        <f t="shared" si="3"/>
        <v>0.14993778515138947</v>
      </c>
      <c r="L43" s="267">
        <v>6847.82</v>
      </c>
      <c r="M43" s="89">
        <v>1103415</v>
      </c>
      <c r="N43" s="56">
        <v>231</v>
      </c>
      <c r="O43" s="76">
        <v>17651.689999999999</v>
      </c>
      <c r="P43" s="268">
        <f t="shared" si="4"/>
        <v>0.38794132459838127</v>
      </c>
      <c r="Q43" s="269">
        <f t="shared" si="5"/>
        <v>2.5777094024083578</v>
      </c>
      <c r="R43" s="270">
        <f t="shared" si="6"/>
        <v>0.13212378749892434</v>
      </c>
      <c r="S43" s="266">
        <f t="shared" si="45"/>
        <v>0.3405767293177811</v>
      </c>
      <c r="T43" s="271">
        <f t="shared" si="46"/>
        <v>34177.130000000005</v>
      </c>
      <c r="U43" s="272">
        <f t="shared" si="47"/>
        <v>10.12991124260355</v>
      </c>
      <c r="V43" s="65">
        <f t="shared" ref="V43:W43" si="51">IFERROR((D43-#REF!)/D43,)</f>
        <v>0</v>
      </c>
      <c r="W43" s="65">
        <f t="shared" si="51"/>
        <v>0</v>
      </c>
      <c r="X43" s="65"/>
      <c r="Y43" s="65"/>
      <c r="Z43" s="66"/>
    </row>
    <row r="44" spans="1:26" ht="14" hidden="1" outlineLevel="1" x14ac:dyDescent="0.2">
      <c r="A44" s="263">
        <v>45658</v>
      </c>
      <c r="B44" s="53">
        <v>45688</v>
      </c>
      <c r="C44" s="54" t="s">
        <v>36</v>
      </c>
      <c r="D44" s="273">
        <v>159637</v>
      </c>
      <c r="E44" s="56">
        <v>2745</v>
      </c>
      <c r="F44" s="89">
        <v>2457</v>
      </c>
      <c r="G44" s="264">
        <f t="shared" si="0"/>
        <v>1.1172161172161172</v>
      </c>
      <c r="H44" s="265">
        <f t="shared" si="1"/>
        <v>58.155555555555559</v>
      </c>
      <c r="I44" s="265">
        <f t="shared" si="2"/>
        <v>52.053989071038252</v>
      </c>
      <c r="J44" s="89">
        <v>12123</v>
      </c>
      <c r="K44" s="266">
        <f t="shared" si="3"/>
        <v>0.22642910170749814</v>
      </c>
      <c r="L44" s="267">
        <v>21214.51</v>
      </c>
      <c r="M44" s="89">
        <v>2690064</v>
      </c>
      <c r="N44" s="56">
        <v>930</v>
      </c>
      <c r="O44" s="274">
        <v>60148.75</v>
      </c>
      <c r="P44" s="268">
        <f t="shared" si="4"/>
        <v>0.35270076269249151</v>
      </c>
      <c r="Q44" s="269">
        <f t="shared" si="5"/>
        <v>2.8352646372694918</v>
      </c>
      <c r="R44" s="270">
        <f t="shared" si="6"/>
        <v>0.13289218664845867</v>
      </c>
      <c r="S44" s="266">
        <f t="shared" si="45"/>
        <v>0.37678451737379182</v>
      </c>
      <c r="T44" s="271">
        <f t="shared" si="46"/>
        <v>99488.25</v>
      </c>
      <c r="U44" s="272">
        <f t="shared" si="47"/>
        <v>8.6343142043142045</v>
      </c>
      <c r="V44" s="65">
        <f t="shared" ref="V44:W44" si="52">IFERROR((D44-#REF!)/D44,)</f>
        <v>0</v>
      </c>
      <c r="W44" s="65">
        <f t="shared" si="52"/>
        <v>0</v>
      </c>
      <c r="X44" s="65"/>
      <c r="Y44" s="65"/>
      <c r="Z44" s="66"/>
    </row>
    <row r="45" spans="1:26" ht="14" hidden="1" outlineLevel="1" x14ac:dyDescent="0.2">
      <c r="A45" s="263">
        <v>45658</v>
      </c>
      <c r="B45" s="53">
        <v>45688</v>
      </c>
      <c r="C45" s="275" t="s">
        <v>37</v>
      </c>
      <c r="D45" s="273">
        <v>12219</v>
      </c>
      <c r="E45" s="123">
        <v>329</v>
      </c>
      <c r="F45" s="276">
        <v>277</v>
      </c>
      <c r="G45" s="57">
        <f t="shared" si="0"/>
        <v>1.1877256317689531</v>
      </c>
      <c r="H45" s="58">
        <f t="shared" si="1"/>
        <v>37.139817629179333</v>
      </c>
      <c r="I45" s="58">
        <f t="shared" si="2"/>
        <v>31.269694478062842</v>
      </c>
      <c r="J45" s="276">
        <v>1068</v>
      </c>
      <c r="K45" s="59">
        <f t="shared" si="3"/>
        <v>0.30805243445692881</v>
      </c>
      <c r="L45" s="267">
        <v>1723.41</v>
      </c>
      <c r="M45" s="276">
        <v>738989</v>
      </c>
      <c r="N45" s="123">
        <v>62</v>
      </c>
      <c r="O45" s="277">
        <v>2448</v>
      </c>
      <c r="P45" s="268">
        <f t="shared" si="4"/>
        <v>0.70400735294117656</v>
      </c>
      <c r="Q45" s="269">
        <f t="shared" si="5"/>
        <v>1.4204397096454122</v>
      </c>
      <c r="R45" s="270">
        <f t="shared" si="6"/>
        <v>0.14104345691136755</v>
      </c>
      <c r="S45" s="266">
        <f t="shared" si="45"/>
        <v>0.20034372698256814</v>
      </c>
      <c r="T45" s="271">
        <f t="shared" si="46"/>
        <v>9771</v>
      </c>
      <c r="U45" s="272">
        <f t="shared" si="47"/>
        <v>6.2216967509025274</v>
      </c>
      <c r="V45" s="65"/>
      <c r="W45" s="65"/>
      <c r="X45" s="65"/>
      <c r="Y45" s="65"/>
      <c r="Z45" s="67"/>
    </row>
    <row r="46" spans="1:26" ht="14" collapsed="1" x14ac:dyDescent="0.2">
      <c r="A46" s="281"/>
      <c r="B46" s="282">
        <v>45658</v>
      </c>
      <c r="C46" s="134"/>
      <c r="D46" s="429">
        <f t="shared" ref="D46:F46" si="53">SUM(D40:D45)</f>
        <v>295916.40000000002</v>
      </c>
      <c r="E46" s="136">
        <f t="shared" si="53"/>
        <v>4937</v>
      </c>
      <c r="F46" s="136">
        <f t="shared" si="53"/>
        <v>4470</v>
      </c>
      <c r="G46" s="137">
        <f t="shared" si="0"/>
        <v>1.1044742729306487</v>
      </c>
      <c r="H46" s="135">
        <f t="shared" si="1"/>
        <v>59.938505165080009</v>
      </c>
      <c r="I46" s="135">
        <f t="shared" si="2"/>
        <v>54.268810631538919</v>
      </c>
      <c r="J46" s="256">
        <f>SUM(J40:J45)</f>
        <v>27757</v>
      </c>
      <c r="K46" s="257">
        <f t="shared" si="3"/>
        <v>0.17786504305220305</v>
      </c>
      <c r="L46" s="135">
        <f t="shared" ref="L46:O46" si="54">SUM(L40:L45)</f>
        <v>39429.589999999997</v>
      </c>
      <c r="M46" s="256">
        <f t="shared" si="54"/>
        <v>5690658</v>
      </c>
      <c r="N46" s="136">
        <f t="shared" si="54"/>
        <v>1557</v>
      </c>
      <c r="O46" s="135">
        <f t="shared" si="54"/>
        <v>102692.42</v>
      </c>
      <c r="P46" s="258">
        <f t="shared" si="4"/>
        <v>0.38395813439784549</v>
      </c>
      <c r="Q46" s="137">
        <f t="shared" si="5"/>
        <v>2.6044506169097881</v>
      </c>
      <c r="R46" s="259">
        <f t="shared" si="6"/>
        <v>0.13324570723352944</v>
      </c>
      <c r="S46" s="260"/>
      <c r="T46" s="261">
        <f>SUM(T40:T45)</f>
        <v>193223.98</v>
      </c>
      <c r="U46" s="145"/>
      <c r="V46" s="145">
        <f t="shared" ref="V46:W46" si="55">IFERROR((D46-#REF!)/D46,)</f>
        <v>0</v>
      </c>
      <c r="W46" s="145">
        <f t="shared" si="55"/>
        <v>0</v>
      </c>
      <c r="X46" s="145"/>
      <c r="Y46" s="143"/>
      <c r="Z46" s="67"/>
    </row>
    <row r="47" spans="1:26" ht="14" x14ac:dyDescent="0.2">
      <c r="A47" s="263">
        <v>45689</v>
      </c>
      <c r="B47" s="53">
        <v>45716</v>
      </c>
      <c r="C47" s="54" t="s">
        <v>32</v>
      </c>
      <c r="D47" s="55">
        <v>2937.9</v>
      </c>
      <c r="E47" s="56">
        <v>42</v>
      </c>
      <c r="F47" s="56">
        <v>32</v>
      </c>
      <c r="G47" s="264">
        <f t="shared" si="0"/>
        <v>1.3125</v>
      </c>
      <c r="H47" s="265">
        <f t="shared" si="1"/>
        <v>69.95</v>
      </c>
      <c r="I47" s="265">
        <f t="shared" si="2"/>
        <v>53.295238095238098</v>
      </c>
      <c r="J47" s="89">
        <v>196</v>
      </c>
      <c r="K47" s="266">
        <f t="shared" si="3"/>
        <v>0.21428571428571427</v>
      </c>
      <c r="L47" s="267">
        <v>143.76</v>
      </c>
      <c r="M47" s="89">
        <v>20145</v>
      </c>
      <c r="N47" s="56">
        <v>2</v>
      </c>
      <c r="O47" s="60">
        <v>209.85</v>
      </c>
      <c r="P47" s="268">
        <f t="shared" si="4"/>
        <v>0.68506075768406005</v>
      </c>
      <c r="Q47" s="269">
        <f t="shared" si="5"/>
        <v>1.4597245409015025</v>
      </c>
      <c r="R47" s="270">
        <f t="shared" si="6"/>
        <v>4.8932911263147139E-2</v>
      </c>
      <c r="S47" s="266">
        <f t="shared" ref="S47:S52" si="56">O47/D47</f>
        <v>7.1428571428571425E-2</v>
      </c>
      <c r="T47" s="271">
        <f t="shared" ref="T47:T52" si="57">D47-O47</f>
        <v>2728.05</v>
      </c>
      <c r="U47" s="272">
        <f t="shared" ref="U47:U52" si="58">L47/F47</f>
        <v>4.4924999999999997</v>
      </c>
      <c r="V47" s="65">
        <f t="shared" ref="V47:W47" si="59">IFERROR((D47-#REF!)/D47,)</f>
        <v>0</v>
      </c>
      <c r="W47" s="65">
        <f t="shared" si="59"/>
        <v>0</v>
      </c>
      <c r="X47" s="65"/>
      <c r="Y47" s="65"/>
      <c r="Z47" s="66"/>
    </row>
    <row r="48" spans="1:26" ht="14" x14ac:dyDescent="0.2">
      <c r="A48" s="263">
        <v>45689</v>
      </c>
      <c r="B48" s="53">
        <v>45716</v>
      </c>
      <c r="C48" s="54" t="s">
        <v>33</v>
      </c>
      <c r="D48" s="69">
        <v>52938.65</v>
      </c>
      <c r="E48" s="89">
        <v>770</v>
      </c>
      <c r="F48" s="89">
        <v>729</v>
      </c>
      <c r="G48" s="264">
        <f t="shared" si="0"/>
        <v>1.056241426611797</v>
      </c>
      <c r="H48" s="265">
        <f t="shared" si="1"/>
        <v>68.751493506493503</v>
      </c>
      <c r="I48" s="265">
        <f t="shared" si="2"/>
        <v>65.090699696407484</v>
      </c>
      <c r="J48" s="89">
        <v>7759</v>
      </c>
      <c r="K48" s="266">
        <f t="shared" si="3"/>
        <v>9.9239592731022036E-2</v>
      </c>
      <c r="L48" s="267">
        <v>7658.71</v>
      </c>
      <c r="M48" s="89">
        <v>885065</v>
      </c>
      <c r="N48" s="56">
        <v>232</v>
      </c>
      <c r="O48" s="70">
        <v>16912.05</v>
      </c>
      <c r="P48" s="268">
        <f t="shared" si="4"/>
        <v>0.45285521270336832</v>
      </c>
      <c r="Q48" s="269">
        <f t="shared" si="5"/>
        <v>2.2082113045147289</v>
      </c>
      <c r="R48" s="270">
        <f t="shared" si="6"/>
        <v>0.14467142626417559</v>
      </c>
      <c r="S48" s="266">
        <f t="shared" si="56"/>
        <v>0.31946507891682163</v>
      </c>
      <c r="T48" s="271">
        <f t="shared" si="57"/>
        <v>36026.600000000006</v>
      </c>
      <c r="U48" s="272">
        <f t="shared" si="58"/>
        <v>10.505775034293553</v>
      </c>
      <c r="V48" s="65">
        <f t="shared" ref="V48:W48" si="60">IFERROR((D48-#REF!)/D48,)</f>
        <v>0</v>
      </c>
      <c r="W48" s="65">
        <f t="shared" si="60"/>
        <v>0</v>
      </c>
      <c r="X48" s="65"/>
      <c r="Y48" s="65"/>
      <c r="Z48" s="66"/>
    </row>
    <row r="49" spans="1:26" ht="14" x14ac:dyDescent="0.2">
      <c r="A49" s="263">
        <v>45689</v>
      </c>
      <c r="B49" s="53">
        <v>45716</v>
      </c>
      <c r="C49" s="54" t="s">
        <v>34</v>
      </c>
      <c r="D49" s="72">
        <v>1737.3</v>
      </c>
      <c r="E49" s="56">
        <v>54</v>
      </c>
      <c r="F49" s="56">
        <v>44</v>
      </c>
      <c r="G49" s="264">
        <f t="shared" si="0"/>
        <v>1.2272727272727273</v>
      </c>
      <c r="H49" s="265">
        <f t="shared" si="1"/>
        <v>32.172222222222224</v>
      </c>
      <c r="I49" s="265">
        <f t="shared" si="2"/>
        <v>26.214403292181071</v>
      </c>
      <c r="J49" s="89">
        <v>590</v>
      </c>
      <c r="K49" s="266">
        <f t="shared" si="3"/>
        <v>9.152542372881356E-2</v>
      </c>
      <c r="L49" s="267">
        <v>131.56</v>
      </c>
      <c r="M49" s="89">
        <v>1427</v>
      </c>
      <c r="N49" s="56">
        <v>9</v>
      </c>
      <c r="O49" s="73">
        <v>289.55</v>
      </c>
      <c r="P49" s="268">
        <f t="shared" si="4"/>
        <v>0.45436021412536692</v>
      </c>
      <c r="Q49" s="269">
        <f t="shared" si="5"/>
        <v>2.2008969291577989</v>
      </c>
      <c r="R49" s="270">
        <f t="shared" si="6"/>
        <v>7.5726702354227834E-2</v>
      </c>
      <c r="S49" s="266">
        <f t="shared" si="56"/>
        <v>0.16666666666666669</v>
      </c>
      <c r="T49" s="271">
        <f t="shared" si="57"/>
        <v>1447.75</v>
      </c>
      <c r="U49" s="272">
        <f t="shared" si="58"/>
        <v>2.99</v>
      </c>
      <c r="V49" s="65">
        <f t="shared" ref="V49:W49" si="61">IFERROR((D49-#REF!)/D49,)</f>
        <v>0</v>
      </c>
      <c r="W49" s="65">
        <f t="shared" si="61"/>
        <v>0</v>
      </c>
      <c r="X49" s="65"/>
      <c r="Y49" s="65"/>
      <c r="Z49" s="66"/>
    </row>
    <row r="50" spans="1:26" ht="14" x14ac:dyDescent="0.2">
      <c r="A50" s="263">
        <v>45689</v>
      </c>
      <c r="B50" s="53">
        <v>45716</v>
      </c>
      <c r="C50" s="54" t="s">
        <v>35</v>
      </c>
      <c r="D50" s="75">
        <v>40727.96</v>
      </c>
      <c r="E50" s="56">
        <v>578</v>
      </c>
      <c r="F50" s="56">
        <v>539</v>
      </c>
      <c r="G50" s="264">
        <f t="shared" si="0"/>
        <v>1.0723562152133581</v>
      </c>
      <c r="H50" s="265">
        <f t="shared" si="1"/>
        <v>70.463598615916951</v>
      </c>
      <c r="I50" s="265">
        <f t="shared" si="2"/>
        <v>65.709134349445037</v>
      </c>
      <c r="J50" s="89">
        <v>3658</v>
      </c>
      <c r="K50" s="266">
        <f t="shared" si="3"/>
        <v>0.15800984144341171</v>
      </c>
      <c r="L50" s="267">
        <v>6161.18</v>
      </c>
      <c r="M50" s="89">
        <v>1182676</v>
      </c>
      <c r="N50" s="56">
        <v>182</v>
      </c>
      <c r="O50" s="76">
        <v>13209.86</v>
      </c>
      <c r="P50" s="268">
        <f t="shared" si="4"/>
        <v>0.46640766821147234</v>
      </c>
      <c r="Q50" s="269">
        <f t="shared" si="5"/>
        <v>2.1440470818901574</v>
      </c>
      <c r="R50" s="270">
        <f t="shared" si="6"/>
        <v>0.15127642042469105</v>
      </c>
      <c r="S50" s="266">
        <f t="shared" si="56"/>
        <v>0.32434376777034746</v>
      </c>
      <c r="T50" s="271">
        <f t="shared" si="57"/>
        <v>27518.1</v>
      </c>
      <c r="U50" s="272">
        <f t="shared" si="58"/>
        <v>11.430760667903526</v>
      </c>
      <c r="V50" s="65">
        <f t="shared" ref="V50:W50" si="62">IFERROR((D50-#REF!)/D50,)</f>
        <v>0</v>
      </c>
      <c r="W50" s="65">
        <f t="shared" si="62"/>
        <v>0</v>
      </c>
      <c r="X50" s="65"/>
      <c r="Y50" s="65"/>
      <c r="Z50" s="66"/>
    </row>
    <row r="51" spans="1:26" ht="14" x14ac:dyDescent="0.2">
      <c r="A51" s="263">
        <v>45689</v>
      </c>
      <c r="B51" s="53">
        <v>45716</v>
      </c>
      <c r="C51" s="54" t="s">
        <v>36</v>
      </c>
      <c r="D51" s="273">
        <v>130773</v>
      </c>
      <c r="E51" s="56">
        <v>2235</v>
      </c>
      <c r="F51" s="89">
        <v>2042</v>
      </c>
      <c r="G51" s="264">
        <f t="shared" si="0"/>
        <v>1.094515181194907</v>
      </c>
      <c r="H51" s="265">
        <f t="shared" si="1"/>
        <v>58.511409395973153</v>
      </c>
      <c r="I51" s="265">
        <f t="shared" si="2"/>
        <v>53.458746302719092</v>
      </c>
      <c r="J51" s="89">
        <v>9791</v>
      </c>
      <c r="K51" s="266">
        <f t="shared" si="3"/>
        <v>0.22827086099479113</v>
      </c>
      <c r="L51" s="267">
        <v>18819.669999999998</v>
      </c>
      <c r="M51" s="89">
        <v>2442720</v>
      </c>
      <c r="N51" s="56">
        <v>707</v>
      </c>
      <c r="O51" s="274">
        <v>45178.95</v>
      </c>
      <c r="P51" s="268">
        <f t="shared" si="4"/>
        <v>0.41655837508397164</v>
      </c>
      <c r="Q51" s="269">
        <f t="shared" si="5"/>
        <v>2.4006239216734406</v>
      </c>
      <c r="R51" s="270">
        <f t="shared" si="6"/>
        <v>0.14391097550717655</v>
      </c>
      <c r="S51" s="266">
        <f t="shared" si="56"/>
        <v>0.34547613039388864</v>
      </c>
      <c r="T51" s="271">
        <f t="shared" si="57"/>
        <v>85594.05</v>
      </c>
      <c r="U51" s="272">
        <f t="shared" si="58"/>
        <v>9.2162928501469139</v>
      </c>
      <c r="V51" s="65">
        <f t="shared" ref="V51:W51" si="63">IFERROR((D51-#REF!)/D51,)</f>
        <v>0</v>
      </c>
      <c r="W51" s="65">
        <f t="shared" si="63"/>
        <v>0</v>
      </c>
      <c r="X51" s="65"/>
      <c r="Y51" s="65"/>
      <c r="Z51" s="66"/>
    </row>
    <row r="52" spans="1:26" ht="14" x14ac:dyDescent="0.2">
      <c r="A52" s="263">
        <v>45689</v>
      </c>
      <c r="B52" s="53">
        <v>45716</v>
      </c>
      <c r="C52" s="275" t="s">
        <v>37</v>
      </c>
      <c r="D52" s="273">
        <v>13017</v>
      </c>
      <c r="E52" s="123">
        <v>351</v>
      </c>
      <c r="F52" s="276">
        <v>276</v>
      </c>
      <c r="G52" s="57">
        <f t="shared" si="0"/>
        <v>1.2717391304347827</v>
      </c>
      <c r="H52" s="58">
        <f t="shared" si="1"/>
        <v>37.085470085470085</v>
      </c>
      <c r="I52" s="58">
        <f t="shared" si="2"/>
        <v>29.161224340711517</v>
      </c>
      <c r="J52" s="276">
        <v>1271</v>
      </c>
      <c r="K52" s="59">
        <f t="shared" si="3"/>
        <v>0.2761605035405193</v>
      </c>
      <c r="L52" s="267">
        <v>2848.49</v>
      </c>
      <c r="M52" s="276">
        <v>596684</v>
      </c>
      <c r="N52" s="123">
        <v>56</v>
      </c>
      <c r="O52" s="277">
        <v>2610</v>
      </c>
      <c r="P52" s="268">
        <f t="shared" si="4"/>
        <v>1.091375478927203</v>
      </c>
      <c r="Q52" s="62">
        <f t="shared" si="5"/>
        <v>0.91627493865170673</v>
      </c>
      <c r="R52" s="61">
        <f t="shared" si="6"/>
        <v>0.2188284550971806</v>
      </c>
      <c r="S52" s="59">
        <f t="shared" si="56"/>
        <v>0.20050702926941691</v>
      </c>
      <c r="T52" s="271">
        <f t="shared" si="57"/>
        <v>10407</v>
      </c>
      <c r="U52" s="64">
        <f t="shared" si="58"/>
        <v>10.320615942028985</v>
      </c>
      <c r="V52" s="84"/>
      <c r="W52" s="84"/>
      <c r="X52" s="84"/>
      <c r="Y52" s="85"/>
      <c r="Z52" s="278"/>
    </row>
    <row r="53" spans="1:26" ht="14" x14ac:dyDescent="0.2">
      <c r="A53" s="281"/>
      <c r="B53" s="282">
        <v>45689</v>
      </c>
      <c r="C53" s="134"/>
      <c r="D53" s="429">
        <f t="shared" ref="D53:F53" si="64">SUM(D47:D52)</f>
        <v>242131.81</v>
      </c>
      <c r="E53" s="136">
        <f t="shared" si="64"/>
        <v>4030</v>
      </c>
      <c r="F53" s="136">
        <f t="shared" si="64"/>
        <v>3662</v>
      </c>
      <c r="G53" s="137">
        <f t="shared" si="0"/>
        <v>1.1004915346805024</v>
      </c>
      <c r="H53" s="135">
        <f t="shared" si="1"/>
        <v>60.08233498759305</v>
      </c>
      <c r="I53" s="135">
        <f t="shared" si="2"/>
        <v>54.595908368378602</v>
      </c>
      <c r="J53" s="256">
        <f>SUM(J47:J52)</f>
        <v>23265</v>
      </c>
      <c r="K53" s="257">
        <f t="shared" si="3"/>
        <v>0.17322157747689662</v>
      </c>
      <c r="L53" s="135">
        <f t="shared" ref="L53:O53" si="65">SUM(L47:L52)</f>
        <v>35763.369999999995</v>
      </c>
      <c r="M53" s="256">
        <f t="shared" si="65"/>
        <v>5128717</v>
      </c>
      <c r="N53" s="136">
        <f t="shared" si="65"/>
        <v>1188</v>
      </c>
      <c r="O53" s="135">
        <f t="shared" si="65"/>
        <v>78410.259999999995</v>
      </c>
      <c r="P53" s="258">
        <f t="shared" si="4"/>
        <v>0.45610574432478601</v>
      </c>
      <c r="Q53" s="137">
        <f t="shared" si="5"/>
        <v>2.1924740313902187</v>
      </c>
      <c r="R53" s="259">
        <f t="shared" si="6"/>
        <v>0.14770207185912498</v>
      </c>
      <c r="S53" s="260"/>
      <c r="T53" s="261">
        <f>SUM(T47:T52)</f>
        <v>163721.54999999999</v>
      </c>
      <c r="U53" s="145"/>
      <c r="V53" s="145">
        <f t="shared" ref="V53:W53" si="66">IFERROR((D53-#REF!)/D53,)</f>
        <v>0</v>
      </c>
      <c r="W53" s="145">
        <f t="shared" si="66"/>
        <v>0</v>
      </c>
      <c r="X53" s="145"/>
      <c r="Y53" s="143"/>
      <c r="Z53" s="67"/>
    </row>
    <row r="54" spans="1:26" ht="14" x14ac:dyDescent="0.2">
      <c r="A54" s="204">
        <v>45717</v>
      </c>
      <c r="B54" s="110">
        <v>45747</v>
      </c>
      <c r="C54" s="161" t="s">
        <v>32</v>
      </c>
      <c r="D54" s="149">
        <v>3007.85</v>
      </c>
      <c r="E54" s="150">
        <v>43</v>
      </c>
      <c r="F54" s="150">
        <v>33</v>
      </c>
      <c r="G54" s="288">
        <f t="shared" si="0"/>
        <v>1.303030303030303</v>
      </c>
      <c r="H54" s="289">
        <f t="shared" si="1"/>
        <v>69.95</v>
      </c>
      <c r="I54" s="289">
        <f t="shared" si="2"/>
        <v>53.682558139534891</v>
      </c>
      <c r="J54" s="154">
        <v>204</v>
      </c>
      <c r="K54" s="290">
        <f t="shared" si="3"/>
        <v>0.2107843137254902</v>
      </c>
      <c r="L54" s="199">
        <v>168.07</v>
      </c>
      <c r="M54" s="154">
        <v>24340</v>
      </c>
      <c r="N54" s="150">
        <v>2</v>
      </c>
      <c r="O54" s="155">
        <v>129.9</v>
      </c>
      <c r="P54" s="291">
        <f t="shared" si="4"/>
        <v>1.2938414164742109</v>
      </c>
      <c r="Q54" s="292">
        <f t="shared" si="5"/>
        <v>0.77289224727791994</v>
      </c>
      <c r="R54" s="293">
        <f t="shared" si="6"/>
        <v>5.5877121531991286E-2</v>
      </c>
      <c r="S54" s="290">
        <f t="shared" ref="S54:S59" si="67">O54/D54</f>
        <v>4.3186994032282197E-2</v>
      </c>
      <c r="T54" s="202">
        <f t="shared" ref="T54:T59" si="68">D54-O54</f>
        <v>2877.95</v>
      </c>
      <c r="U54" s="294">
        <f t="shared" ref="U54:U59" si="69">L54/F54</f>
        <v>5.0930303030303028</v>
      </c>
      <c r="V54" s="160">
        <f t="shared" ref="V54:W54" si="70">IFERROR((D54-#REF!)/D54,)</f>
        <v>0</v>
      </c>
      <c r="W54" s="160">
        <f t="shared" si="70"/>
        <v>0</v>
      </c>
      <c r="X54" s="160"/>
      <c r="Y54" s="160"/>
      <c r="Z54" s="214"/>
    </row>
    <row r="55" spans="1:26" ht="14" x14ac:dyDescent="0.2">
      <c r="A55" s="204">
        <v>45717</v>
      </c>
      <c r="B55" s="110">
        <v>45747</v>
      </c>
      <c r="C55" s="161" t="s">
        <v>33</v>
      </c>
      <c r="D55" s="205">
        <v>60593</v>
      </c>
      <c r="E55" s="154">
        <v>874</v>
      </c>
      <c r="F55" s="154">
        <v>826</v>
      </c>
      <c r="G55" s="288">
        <f t="shared" si="0"/>
        <v>1.0581113801452784</v>
      </c>
      <c r="H55" s="289">
        <f t="shared" si="1"/>
        <v>69.328375286041194</v>
      </c>
      <c r="I55" s="289">
        <f t="shared" si="2"/>
        <v>65.520867261178523</v>
      </c>
      <c r="J55" s="154">
        <v>7369</v>
      </c>
      <c r="K55" s="290">
        <f t="shared" si="3"/>
        <v>0.1186049667526123</v>
      </c>
      <c r="L55" s="199">
        <v>7136.93</v>
      </c>
      <c r="M55" s="154">
        <v>969714</v>
      </c>
      <c r="N55" s="150">
        <v>286</v>
      </c>
      <c r="O55" s="200">
        <v>20449.099999999999</v>
      </c>
      <c r="P55" s="291">
        <f t="shared" si="4"/>
        <v>0.34900949186027752</v>
      </c>
      <c r="Q55" s="292">
        <f t="shared" si="5"/>
        <v>2.865251585765868</v>
      </c>
      <c r="R55" s="293">
        <f t="shared" si="6"/>
        <v>0.1177847276087997</v>
      </c>
      <c r="S55" s="290">
        <f t="shared" si="67"/>
        <v>0.33748287756011419</v>
      </c>
      <c r="T55" s="202">
        <f t="shared" si="68"/>
        <v>40143.9</v>
      </c>
      <c r="U55" s="294">
        <f t="shared" si="69"/>
        <v>8.6403510895883784</v>
      </c>
      <c r="V55" s="160">
        <f t="shared" ref="V55:W55" si="71">IFERROR((D55-#REF!)/D55,)</f>
        <v>0</v>
      </c>
      <c r="W55" s="160">
        <f t="shared" si="71"/>
        <v>0</v>
      </c>
      <c r="X55" s="160"/>
      <c r="Y55" s="160"/>
      <c r="Z55" s="214"/>
    </row>
    <row r="56" spans="1:26" ht="14" x14ac:dyDescent="0.2">
      <c r="A56" s="204">
        <v>45717</v>
      </c>
      <c r="B56" s="110">
        <v>45747</v>
      </c>
      <c r="C56" s="161" t="s">
        <v>34</v>
      </c>
      <c r="D56" s="206">
        <v>124.75</v>
      </c>
      <c r="E56" s="150">
        <v>5</v>
      </c>
      <c r="F56" s="150">
        <v>5</v>
      </c>
      <c r="G56" s="288">
        <f t="shared" si="0"/>
        <v>1</v>
      </c>
      <c r="H56" s="289">
        <f t="shared" si="1"/>
        <v>24.95</v>
      </c>
      <c r="I56" s="289">
        <f t="shared" si="2"/>
        <v>24.95</v>
      </c>
      <c r="J56" s="154">
        <v>500</v>
      </c>
      <c r="K56" s="290">
        <f t="shared" si="3"/>
        <v>0.01</v>
      </c>
      <c r="L56" s="199">
        <v>127.69</v>
      </c>
      <c r="M56" s="154">
        <v>1956</v>
      </c>
      <c r="N56" s="150">
        <v>2</v>
      </c>
      <c r="O56" s="207">
        <v>44.9</v>
      </c>
      <c r="P56" s="291">
        <f t="shared" si="4"/>
        <v>2.8438752783964367</v>
      </c>
      <c r="Q56" s="292">
        <f t="shared" si="5"/>
        <v>0.35163286083483436</v>
      </c>
      <c r="R56" s="293">
        <f t="shared" si="6"/>
        <v>1.0235671342685371</v>
      </c>
      <c r="S56" s="290">
        <f t="shared" si="67"/>
        <v>0.3599198396793587</v>
      </c>
      <c r="T56" s="202">
        <f t="shared" si="68"/>
        <v>79.849999999999994</v>
      </c>
      <c r="U56" s="294">
        <f t="shared" si="69"/>
        <v>25.538</v>
      </c>
      <c r="V56" s="160">
        <f t="shared" ref="V56:W56" si="72">IFERROR((D56-#REF!)/D56,)</f>
        <v>0</v>
      </c>
      <c r="W56" s="160">
        <f t="shared" si="72"/>
        <v>0</v>
      </c>
      <c r="X56" s="160"/>
      <c r="Y56" s="160"/>
      <c r="Z56" s="214"/>
    </row>
    <row r="57" spans="1:26" ht="14" x14ac:dyDescent="0.2">
      <c r="A57" s="204">
        <v>45717</v>
      </c>
      <c r="B57" s="110">
        <v>45747</v>
      </c>
      <c r="C57" s="161" t="s">
        <v>35</v>
      </c>
      <c r="D57" s="208">
        <v>45500.61</v>
      </c>
      <c r="E57" s="150">
        <v>706</v>
      </c>
      <c r="F57" s="150">
        <v>630</v>
      </c>
      <c r="G57" s="288">
        <f t="shared" si="0"/>
        <v>1.1206349206349207</v>
      </c>
      <c r="H57" s="289">
        <f t="shared" si="1"/>
        <v>64.448456090651561</v>
      </c>
      <c r="I57" s="289">
        <f t="shared" si="2"/>
        <v>57.510661950581422</v>
      </c>
      <c r="J57" s="154">
        <v>3623</v>
      </c>
      <c r="K57" s="290">
        <f t="shared" si="3"/>
        <v>0.19486613303891803</v>
      </c>
      <c r="L57" s="199">
        <v>6622.97</v>
      </c>
      <c r="M57" s="154">
        <v>953970</v>
      </c>
      <c r="N57" s="150">
        <v>232</v>
      </c>
      <c r="O57" s="209">
        <v>16871.52</v>
      </c>
      <c r="P57" s="291">
        <f t="shared" si="4"/>
        <v>0.39255324949974868</v>
      </c>
      <c r="Q57" s="292">
        <f t="shared" si="5"/>
        <v>2.5474250978035533</v>
      </c>
      <c r="R57" s="293">
        <f t="shared" si="6"/>
        <v>0.14555782878515255</v>
      </c>
      <c r="S57" s="290">
        <f t="shared" si="67"/>
        <v>0.37079766622909011</v>
      </c>
      <c r="T57" s="202">
        <f t="shared" si="68"/>
        <v>28629.09</v>
      </c>
      <c r="U57" s="294">
        <f t="shared" si="69"/>
        <v>10.512650793650794</v>
      </c>
      <c r="V57" s="160">
        <f t="shared" ref="V57:W57" si="73">IFERROR((D57-#REF!)/D57,)</f>
        <v>0</v>
      </c>
      <c r="W57" s="160">
        <f t="shared" si="73"/>
        <v>0</v>
      </c>
      <c r="X57" s="160"/>
      <c r="Y57" s="160"/>
      <c r="Z57" s="214"/>
    </row>
    <row r="58" spans="1:26" ht="14" x14ac:dyDescent="0.2">
      <c r="A58" s="204">
        <v>45717</v>
      </c>
      <c r="B58" s="110">
        <v>45747</v>
      </c>
      <c r="C58" s="161" t="s">
        <v>36</v>
      </c>
      <c r="D58" s="210">
        <v>140316</v>
      </c>
      <c r="E58" s="150">
        <v>2402</v>
      </c>
      <c r="F58" s="154">
        <v>2175</v>
      </c>
      <c r="G58" s="288">
        <f t="shared" si="0"/>
        <v>1.1043678160919541</v>
      </c>
      <c r="H58" s="289">
        <f t="shared" si="1"/>
        <v>58.416319733555369</v>
      </c>
      <c r="I58" s="289">
        <f t="shared" si="2"/>
        <v>52.895710000201049</v>
      </c>
      <c r="J58" s="154">
        <v>9287</v>
      </c>
      <c r="K58" s="290">
        <f t="shared" si="3"/>
        <v>0.25864111123075267</v>
      </c>
      <c r="L58" s="199">
        <v>18623.830000000002</v>
      </c>
      <c r="M58" s="154">
        <v>2298667</v>
      </c>
      <c r="N58" s="150">
        <v>702</v>
      </c>
      <c r="O58" s="211">
        <v>45102.85</v>
      </c>
      <c r="P58" s="291">
        <f t="shared" si="4"/>
        <v>0.4129191392561668</v>
      </c>
      <c r="Q58" s="292">
        <f t="shared" si="5"/>
        <v>2.4217816635998068</v>
      </c>
      <c r="R58" s="293">
        <f t="shared" si="6"/>
        <v>0.13272777160124291</v>
      </c>
      <c r="S58" s="290">
        <f t="shared" si="67"/>
        <v>0.32143768351435331</v>
      </c>
      <c r="T58" s="202">
        <f t="shared" si="68"/>
        <v>95213.15</v>
      </c>
      <c r="U58" s="294">
        <f t="shared" si="69"/>
        <v>8.5626804597701156</v>
      </c>
      <c r="V58" s="160">
        <f t="shared" ref="V58:W58" si="74">IFERROR((D58-#REF!)/D58,)</f>
        <v>0</v>
      </c>
      <c r="W58" s="160">
        <f t="shared" si="74"/>
        <v>0</v>
      </c>
      <c r="X58" s="160"/>
      <c r="Y58" s="160"/>
      <c r="Z58" s="214"/>
    </row>
    <row r="59" spans="1:26" ht="14" x14ac:dyDescent="0.2">
      <c r="A59" s="204">
        <v>45717</v>
      </c>
      <c r="B59" s="110">
        <v>45747</v>
      </c>
      <c r="C59" s="275" t="s">
        <v>37</v>
      </c>
      <c r="D59" s="210">
        <v>6411</v>
      </c>
      <c r="E59" s="295">
        <v>176</v>
      </c>
      <c r="F59" s="296">
        <v>145</v>
      </c>
      <c r="G59" s="57">
        <f t="shared" si="0"/>
        <v>1.2137931034482758</v>
      </c>
      <c r="H59" s="58">
        <f t="shared" si="1"/>
        <v>36.426136363636367</v>
      </c>
      <c r="I59" s="58">
        <f t="shared" si="2"/>
        <v>30.010169163223143</v>
      </c>
      <c r="J59" s="296">
        <v>614</v>
      </c>
      <c r="K59" s="59">
        <f t="shared" si="3"/>
        <v>0.28664495114006516</v>
      </c>
      <c r="L59" s="199">
        <v>934.27</v>
      </c>
      <c r="M59" s="296">
        <v>249996</v>
      </c>
      <c r="N59" s="295">
        <v>30</v>
      </c>
      <c r="O59" s="428">
        <v>1317</v>
      </c>
      <c r="P59" s="291">
        <f t="shared" si="4"/>
        <v>0.70939255884586183</v>
      </c>
      <c r="Q59" s="62">
        <f t="shared" si="5"/>
        <v>1.4096567373457352</v>
      </c>
      <c r="R59" s="61">
        <f t="shared" si="6"/>
        <v>0.14572921541101233</v>
      </c>
      <c r="S59" s="59">
        <f t="shared" si="67"/>
        <v>0.20542817033224145</v>
      </c>
      <c r="T59" s="271">
        <f t="shared" si="68"/>
        <v>5094</v>
      </c>
      <c r="U59" s="64">
        <f t="shared" si="69"/>
        <v>6.4432413793103445</v>
      </c>
      <c r="V59" s="84"/>
      <c r="W59" s="84"/>
      <c r="X59" s="84"/>
      <c r="Y59" s="85"/>
      <c r="Z59" s="278"/>
    </row>
    <row r="60" spans="1:26" ht="14" x14ac:dyDescent="0.2">
      <c r="A60" s="7">
        <f>IFERROR(IF(B60&gt;0,MONTH(B60)&amp;"-"&amp;YEAR(B60),B60),)</f>
        <v>0</v>
      </c>
      <c r="B60" s="95" t="s">
        <v>48</v>
      </c>
      <c r="C60" s="134"/>
      <c r="D60" s="429">
        <f t="shared" ref="D60:F60" si="75">SUM(D54:D59)</f>
        <v>255953.21</v>
      </c>
      <c r="E60" s="136">
        <f t="shared" si="75"/>
        <v>4206</v>
      </c>
      <c r="F60" s="136">
        <f t="shared" si="75"/>
        <v>3814</v>
      </c>
      <c r="G60" s="137">
        <f t="shared" si="0"/>
        <v>1.1027792343995806</v>
      </c>
      <c r="H60" s="135">
        <f t="shared" si="1"/>
        <v>60.85430575368521</v>
      </c>
      <c r="I60" s="135">
        <f t="shared" si="2"/>
        <v>55.182672882680784</v>
      </c>
      <c r="J60" s="256">
        <f>SUM(J54:J59)</f>
        <v>21597</v>
      </c>
      <c r="K60" s="257">
        <f t="shared" si="3"/>
        <v>0.19474927073204612</v>
      </c>
      <c r="L60" s="135">
        <f t="shared" ref="L60:O60" si="76">SUM(L54:L59)</f>
        <v>33613.760000000002</v>
      </c>
      <c r="M60" s="256">
        <f t="shared" si="76"/>
        <v>4498643</v>
      </c>
      <c r="N60" s="136">
        <f t="shared" si="76"/>
        <v>1254</v>
      </c>
      <c r="O60" s="135">
        <f t="shared" si="76"/>
        <v>83915.26999999999</v>
      </c>
      <c r="P60" s="258">
        <f t="shared" si="4"/>
        <v>0.40056785850775439</v>
      </c>
      <c r="Q60" s="137">
        <f t="shared" si="5"/>
        <v>2.4964559156726289</v>
      </c>
      <c r="R60" s="259">
        <f t="shared" si="6"/>
        <v>0.13132775322489607</v>
      </c>
      <c r="S60" s="260"/>
      <c r="T60" s="261">
        <f>SUM(T54:T59)</f>
        <v>172037.94</v>
      </c>
      <c r="U60" s="139"/>
      <c r="V60" s="301">
        <f t="shared" ref="V60:W60" si="77">IFERROR((D60-#REF!)/D60,)</f>
        <v>0</v>
      </c>
      <c r="W60" s="262">
        <f t="shared" si="77"/>
        <v>0</v>
      </c>
      <c r="X60" s="301"/>
      <c r="Y60" s="302"/>
      <c r="Z60" s="67"/>
    </row>
    <row r="61" spans="1:26" ht="14" x14ac:dyDescent="0.2">
      <c r="A61" s="204">
        <v>45751</v>
      </c>
      <c r="B61" s="110">
        <v>45777</v>
      </c>
      <c r="C61" s="161" t="s">
        <v>32</v>
      </c>
      <c r="D61" s="149">
        <v>3007.85</v>
      </c>
      <c r="E61" s="150">
        <v>43</v>
      </c>
      <c r="F61" s="150">
        <v>33</v>
      </c>
      <c r="G61" s="288">
        <f t="shared" si="0"/>
        <v>1.303030303030303</v>
      </c>
      <c r="H61" s="289">
        <f t="shared" si="1"/>
        <v>69.95</v>
      </c>
      <c r="I61" s="289">
        <f t="shared" si="2"/>
        <v>53.682558139534891</v>
      </c>
      <c r="J61" s="154">
        <v>204</v>
      </c>
      <c r="K61" s="290">
        <f t="shared" si="3"/>
        <v>0.2107843137254902</v>
      </c>
      <c r="L61" s="199">
        <v>120.67</v>
      </c>
      <c r="M61" s="154">
        <v>19224</v>
      </c>
      <c r="N61" s="150">
        <v>2</v>
      </c>
      <c r="O61" s="155">
        <v>139.9</v>
      </c>
      <c r="P61" s="291">
        <f t="shared" si="4"/>
        <v>0.86254467476769114</v>
      </c>
      <c r="Q61" s="292">
        <f t="shared" si="5"/>
        <v>1.1593602386674402</v>
      </c>
      <c r="R61" s="293">
        <f t="shared" si="6"/>
        <v>4.0118356965939128E-2</v>
      </c>
      <c r="S61" s="290">
        <f t="shared" ref="S61:S66" si="78">O61/D61</f>
        <v>4.651162790697675E-2</v>
      </c>
      <c r="T61" s="202">
        <f t="shared" ref="T61:T66" si="79">D61-O61</f>
        <v>2867.95</v>
      </c>
      <c r="U61" s="294">
        <f t="shared" ref="U61:U66" si="80">L61/F61</f>
        <v>3.6566666666666667</v>
      </c>
      <c r="V61" s="160">
        <f t="shared" ref="V61:W61" si="81">IFERROR((D61-#REF!)/D61,)</f>
        <v>0</v>
      </c>
      <c r="W61" s="160">
        <f t="shared" si="81"/>
        <v>0</v>
      </c>
      <c r="X61" s="160"/>
      <c r="Y61" s="160"/>
      <c r="Z61" s="214"/>
    </row>
    <row r="62" spans="1:26" ht="14" x14ac:dyDescent="0.2">
      <c r="A62" s="204">
        <v>45751</v>
      </c>
      <c r="B62" s="110">
        <v>45777</v>
      </c>
      <c r="C62" s="161" t="s">
        <v>33</v>
      </c>
      <c r="D62" s="205">
        <v>54167.9</v>
      </c>
      <c r="E62" s="154">
        <v>784</v>
      </c>
      <c r="F62" s="154">
        <v>736</v>
      </c>
      <c r="G62" s="288">
        <f t="shared" si="0"/>
        <v>1.0652173913043479</v>
      </c>
      <c r="H62" s="289">
        <f t="shared" si="1"/>
        <v>69.091709183673473</v>
      </c>
      <c r="I62" s="289">
        <f t="shared" si="2"/>
        <v>64.861604539775087</v>
      </c>
      <c r="J62" s="154">
        <v>5623</v>
      </c>
      <c r="K62" s="290">
        <f t="shared" si="3"/>
        <v>0.13942735194735906</v>
      </c>
      <c r="L62" s="199">
        <v>6270.94</v>
      </c>
      <c r="M62" s="154">
        <v>651630</v>
      </c>
      <c r="N62" s="150">
        <v>221</v>
      </c>
      <c r="O62" s="200">
        <v>16067.7</v>
      </c>
      <c r="P62" s="291">
        <f t="shared" si="4"/>
        <v>0.39028236773153591</v>
      </c>
      <c r="Q62" s="292">
        <f t="shared" si="5"/>
        <v>2.5622474461563978</v>
      </c>
      <c r="R62" s="293">
        <f t="shared" si="6"/>
        <v>0.11576856403884957</v>
      </c>
      <c r="S62" s="290">
        <f t="shared" si="78"/>
        <v>0.29662770755373569</v>
      </c>
      <c r="T62" s="202">
        <f t="shared" si="79"/>
        <v>38100.199999999997</v>
      </c>
      <c r="U62" s="294">
        <f t="shared" si="80"/>
        <v>8.5202989130434776</v>
      </c>
      <c r="V62" s="160">
        <f t="shared" ref="V62:W62" si="82">IFERROR((D62-#REF!)/D62,)</f>
        <v>0</v>
      </c>
      <c r="W62" s="160">
        <f t="shared" si="82"/>
        <v>0</v>
      </c>
      <c r="X62" s="160"/>
      <c r="Y62" s="160"/>
      <c r="Z62" s="214"/>
    </row>
    <row r="63" spans="1:26" ht="14" x14ac:dyDescent="0.2">
      <c r="A63" s="204">
        <v>45751</v>
      </c>
      <c r="B63" s="110">
        <v>45777</v>
      </c>
      <c r="C63" s="161" t="s">
        <v>34</v>
      </c>
      <c r="D63" s="206">
        <v>2840.83</v>
      </c>
      <c r="E63" s="150">
        <v>85</v>
      </c>
      <c r="F63" s="150">
        <v>52</v>
      </c>
      <c r="G63" s="288">
        <f t="shared" si="0"/>
        <v>1.6346153846153846</v>
      </c>
      <c r="H63" s="289">
        <f t="shared" si="1"/>
        <v>33.421529411764702</v>
      </c>
      <c r="I63" s="289">
        <f t="shared" si="2"/>
        <v>20.446112110726641</v>
      </c>
      <c r="J63" s="154">
        <v>751</v>
      </c>
      <c r="K63" s="290">
        <f t="shared" si="3"/>
        <v>0.11318242343541944</v>
      </c>
      <c r="L63" s="199">
        <v>537.98</v>
      </c>
      <c r="M63" s="154">
        <v>36780</v>
      </c>
      <c r="N63" s="150">
        <v>28</v>
      </c>
      <c r="O63" s="207">
        <v>1338.23</v>
      </c>
      <c r="P63" s="291">
        <f t="shared" si="4"/>
        <v>0.4020086233308176</v>
      </c>
      <c r="Q63" s="292">
        <f t="shared" si="5"/>
        <v>2.48750882932451</v>
      </c>
      <c r="R63" s="293">
        <f t="shared" si="6"/>
        <v>0.18937423217862387</v>
      </c>
      <c r="S63" s="290">
        <f t="shared" si="78"/>
        <v>0.47107007459087663</v>
      </c>
      <c r="T63" s="202">
        <f t="shared" si="79"/>
        <v>1502.6</v>
      </c>
      <c r="U63" s="294">
        <f t="shared" si="80"/>
        <v>10.345769230769232</v>
      </c>
      <c r="V63" s="160">
        <f t="shared" ref="V63:W63" si="83">IFERROR((D63-#REF!)/D63,)</f>
        <v>0</v>
      </c>
      <c r="W63" s="160">
        <f t="shared" si="83"/>
        <v>0</v>
      </c>
      <c r="X63" s="160"/>
      <c r="Y63" s="160"/>
      <c r="Z63" s="214"/>
    </row>
    <row r="64" spans="1:26" ht="14" x14ac:dyDescent="0.2">
      <c r="A64" s="204">
        <v>45751</v>
      </c>
      <c r="B64" s="110">
        <v>45777</v>
      </c>
      <c r="C64" s="161" t="s">
        <v>35</v>
      </c>
      <c r="D64" s="208">
        <v>46970.11</v>
      </c>
      <c r="E64" s="150">
        <v>757</v>
      </c>
      <c r="F64" s="150">
        <v>676</v>
      </c>
      <c r="G64" s="288">
        <f t="shared" si="0"/>
        <v>1.1198224852071006</v>
      </c>
      <c r="H64" s="289">
        <f t="shared" si="1"/>
        <v>62.047701453104359</v>
      </c>
      <c r="I64" s="289">
        <f t="shared" si="2"/>
        <v>55.408515432362677</v>
      </c>
      <c r="J64" s="154">
        <v>3343</v>
      </c>
      <c r="K64" s="290">
        <f t="shared" si="3"/>
        <v>0.226443314388274</v>
      </c>
      <c r="L64" s="199">
        <v>5833.04</v>
      </c>
      <c r="M64" s="154">
        <v>794831</v>
      </c>
      <c r="N64" s="150">
        <v>194</v>
      </c>
      <c r="O64" s="209">
        <v>13118.65</v>
      </c>
      <c r="P64" s="291">
        <f t="shared" si="4"/>
        <v>0.44463721495733177</v>
      </c>
      <c r="Q64" s="292">
        <f t="shared" si="5"/>
        <v>2.2490245223759824</v>
      </c>
      <c r="R64" s="293">
        <f t="shared" si="6"/>
        <v>0.12418621118834935</v>
      </c>
      <c r="S64" s="290">
        <f t="shared" si="78"/>
        <v>0.27929783430356026</v>
      </c>
      <c r="T64" s="202">
        <f t="shared" si="79"/>
        <v>33851.46</v>
      </c>
      <c r="U64" s="294">
        <f t="shared" si="80"/>
        <v>8.6287573964497035</v>
      </c>
      <c r="V64" s="160">
        <f t="shared" ref="V64:W64" si="84">IFERROR((D64-#REF!)/D64,)</f>
        <v>0</v>
      </c>
      <c r="W64" s="160">
        <f t="shared" si="84"/>
        <v>0</v>
      </c>
      <c r="X64" s="160"/>
      <c r="Y64" s="160"/>
      <c r="Z64" s="214"/>
    </row>
    <row r="65" spans="1:26" ht="14" x14ac:dyDescent="0.2">
      <c r="A65" s="204">
        <v>45751</v>
      </c>
      <c r="B65" s="110">
        <v>45777</v>
      </c>
      <c r="C65" s="161" t="s">
        <v>36</v>
      </c>
      <c r="D65" s="210">
        <v>132930</v>
      </c>
      <c r="E65" s="150">
        <v>2265</v>
      </c>
      <c r="F65" s="154">
        <v>2055</v>
      </c>
      <c r="G65" s="288">
        <f t="shared" si="0"/>
        <v>1.1021897810218979</v>
      </c>
      <c r="H65" s="289">
        <f t="shared" si="1"/>
        <v>58.688741721854306</v>
      </c>
      <c r="I65" s="289">
        <f t="shared" si="2"/>
        <v>53.247401429761851</v>
      </c>
      <c r="J65" s="154">
        <v>8974</v>
      </c>
      <c r="K65" s="290">
        <f t="shared" si="3"/>
        <v>0.25239581011811901</v>
      </c>
      <c r="L65" s="199">
        <v>20194.59</v>
      </c>
      <c r="M65" s="154">
        <v>1769811</v>
      </c>
      <c r="N65" s="150">
        <v>626</v>
      </c>
      <c r="O65" s="211">
        <v>40442.85</v>
      </c>
      <c r="P65" s="291">
        <f t="shared" si="4"/>
        <v>0.49933647109439616</v>
      </c>
      <c r="Q65" s="292">
        <f t="shared" si="5"/>
        <v>2.0026576424676112</v>
      </c>
      <c r="R65" s="293">
        <f t="shared" si="6"/>
        <v>0.15191897991424058</v>
      </c>
      <c r="S65" s="290">
        <f t="shared" si="78"/>
        <v>0.30424170616113744</v>
      </c>
      <c r="T65" s="202">
        <f t="shared" si="79"/>
        <v>92487.15</v>
      </c>
      <c r="U65" s="294">
        <f t="shared" si="80"/>
        <v>9.8270510948905105</v>
      </c>
      <c r="V65" s="160">
        <f t="shared" ref="V65:W65" si="85">IFERROR((D65-#REF!)/D65,)</f>
        <v>0</v>
      </c>
      <c r="W65" s="160">
        <f t="shared" si="85"/>
        <v>0</v>
      </c>
      <c r="X65" s="160"/>
      <c r="Y65" s="160"/>
      <c r="Z65" s="214"/>
    </row>
    <row r="66" spans="1:26" ht="14" x14ac:dyDescent="0.2">
      <c r="A66" s="204">
        <v>45751</v>
      </c>
      <c r="B66" s="110">
        <v>45777</v>
      </c>
      <c r="C66" s="275" t="s">
        <v>37</v>
      </c>
      <c r="D66" s="210">
        <v>0</v>
      </c>
      <c r="E66" s="295">
        <v>0</v>
      </c>
      <c r="F66" s="296">
        <v>0</v>
      </c>
      <c r="G66" s="57" t="e">
        <f t="shared" si="0"/>
        <v>#DIV/0!</v>
      </c>
      <c r="H66" s="58" t="e">
        <f t="shared" si="1"/>
        <v>#DIV/0!</v>
      </c>
      <c r="I66" s="58" t="e">
        <f t="shared" si="2"/>
        <v>#DIV/0!</v>
      </c>
      <c r="J66" s="296">
        <v>375</v>
      </c>
      <c r="K66" s="59">
        <f t="shared" si="3"/>
        <v>0</v>
      </c>
      <c r="L66" s="199">
        <v>296.08999999999997</v>
      </c>
      <c r="M66" s="296">
        <v>3709</v>
      </c>
      <c r="N66" s="295">
        <v>0</v>
      </c>
      <c r="O66" s="428">
        <v>0</v>
      </c>
      <c r="P66" s="291" t="e">
        <f t="shared" si="4"/>
        <v>#DIV/0!</v>
      </c>
      <c r="Q66" s="62">
        <f t="shared" si="5"/>
        <v>0</v>
      </c>
      <c r="R66" s="61" t="e">
        <f t="shared" si="6"/>
        <v>#DIV/0!</v>
      </c>
      <c r="S66" s="59" t="e">
        <f t="shared" si="78"/>
        <v>#DIV/0!</v>
      </c>
      <c r="T66" s="271">
        <f t="shared" si="79"/>
        <v>0</v>
      </c>
      <c r="U66" s="64" t="e">
        <f t="shared" si="80"/>
        <v>#DIV/0!</v>
      </c>
      <c r="V66" s="84"/>
      <c r="W66" s="84"/>
      <c r="X66" s="84"/>
      <c r="Y66" s="85"/>
      <c r="Z66" s="278"/>
    </row>
    <row r="67" spans="1:26" ht="14" x14ac:dyDescent="0.2">
      <c r="A67" s="7">
        <f>IFERROR(IF(B67&gt;0,MONTH(B67)&amp;"-"&amp;YEAR(B67),B67),)</f>
        <v>0</v>
      </c>
      <c r="B67" s="38" t="s">
        <v>49</v>
      </c>
      <c r="C67" s="39"/>
      <c r="D67" s="377">
        <f t="shared" ref="D67:F67" si="86">SUM(D61:D66)</f>
        <v>239916.69</v>
      </c>
      <c r="E67" s="41">
        <f t="shared" si="86"/>
        <v>3934</v>
      </c>
      <c r="F67" s="41">
        <f t="shared" si="86"/>
        <v>3552</v>
      </c>
      <c r="G67" s="42">
        <f t="shared" si="0"/>
        <v>1.107545045045045</v>
      </c>
      <c r="H67" s="45">
        <f t="shared" si="1"/>
        <v>60.98543213014743</v>
      </c>
      <c r="I67" s="45">
        <f t="shared" si="2"/>
        <v>55.063613351876889</v>
      </c>
      <c r="J67" s="111">
        <f>SUM(J61:J66)</f>
        <v>19270</v>
      </c>
      <c r="K67" s="303">
        <f t="shared" si="3"/>
        <v>0.20415153087701091</v>
      </c>
      <c r="L67" s="40">
        <f t="shared" ref="L67:O67" si="87">SUM(L61:L66)</f>
        <v>33253.31</v>
      </c>
      <c r="M67" s="111">
        <f t="shared" si="87"/>
        <v>3275985</v>
      </c>
      <c r="N67" s="41">
        <f t="shared" si="87"/>
        <v>1071</v>
      </c>
      <c r="O67" s="45">
        <f t="shared" si="87"/>
        <v>71107.33</v>
      </c>
      <c r="P67" s="46">
        <f t="shared" si="4"/>
        <v>0.46764953767776118</v>
      </c>
      <c r="Q67" s="42">
        <f t="shared" si="5"/>
        <v>2.1383534451156896</v>
      </c>
      <c r="R67" s="304">
        <f t="shared" si="6"/>
        <v>0.13860357109795071</v>
      </c>
      <c r="S67" s="305"/>
      <c r="T67" s="112">
        <f>SUM(T61:T65)</f>
        <v>168809.36</v>
      </c>
      <c r="U67" s="304"/>
      <c r="V67" s="50">
        <f t="shared" ref="V67:W67" si="88">IFERROR((D67-#REF!)/D67,)</f>
        <v>0</v>
      </c>
      <c r="W67" s="50">
        <f t="shared" si="88"/>
        <v>0</v>
      </c>
      <c r="X67" s="51"/>
      <c r="Y67" s="51"/>
      <c r="Z67" s="298"/>
    </row>
    <row r="68" spans="1:26" ht="14"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row r="70" spans="1:26" ht="14" x14ac:dyDescent="0.2">
      <c r="A70" s="7"/>
      <c r="B70" s="18"/>
      <c r="C70" s="18"/>
      <c r="D70" s="115"/>
      <c r="E70" s="18"/>
      <c r="F70" s="18"/>
      <c r="G70" s="116"/>
      <c r="H70" s="115"/>
      <c r="I70" s="115"/>
      <c r="J70" s="18"/>
      <c r="K70" s="117"/>
      <c r="L70" s="115"/>
      <c r="M70" s="18"/>
      <c r="N70" s="18"/>
      <c r="O70" s="115"/>
      <c r="P70" s="118"/>
      <c r="Q70" s="116"/>
      <c r="R70" s="118"/>
      <c r="S70" s="13"/>
      <c r="T70" s="119"/>
      <c r="U70" s="118"/>
      <c r="V70" s="120"/>
      <c r="W70" s="120"/>
      <c r="X70" s="118"/>
      <c r="Y70" s="118"/>
      <c r="Z70" s="298"/>
    </row>
    <row r="71" spans="1:26" ht="14" x14ac:dyDescent="0.2">
      <c r="A71" s="7"/>
      <c r="B71" s="18"/>
      <c r="C71" s="18"/>
      <c r="D71" s="115"/>
      <c r="E71" s="18"/>
      <c r="F71" s="18"/>
      <c r="G71" s="116"/>
      <c r="H71" s="115"/>
      <c r="I71" s="115"/>
      <c r="J71" s="18"/>
      <c r="K71" s="117"/>
      <c r="L71" s="115"/>
      <c r="M71" s="18"/>
      <c r="N71" s="18"/>
      <c r="O71" s="115"/>
      <c r="P71" s="118"/>
      <c r="Q71" s="116"/>
      <c r="R71" s="118"/>
      <c r="S71" s="13"/>
      <c r="T71" s="119"/>
      <c r="U71" s="118"/>
      <c r="V71" s="120"/>
      <c r="W71" s="120"/>
      <c r="X71" s="118"/>
      <c r="Y71" s="118"/>
      <c r="Z71" s="298"/>
    </row>
    <row r="72" spans="1:26" ht="14" x14ac:dyDescent="0.2">
      <c r="A72" s="7"/>
      <c r="B72" s="18"/>
      <c r="C72" s="18"/>
      <c r="D72" s="115"/>
      <c r="E72" s="18"/>
      <c r="F72" s="18"/>
      <c r="G72" s="116"/>
      <c r="H72" s="115"/>
      <c r="I72" s="115"/>
      <c r="J72" s="18"/>
      <c r="K72" s="117"/>
      <c r="L72" s="115"/>
      <c r="M72" s="18"/>
      <c r="N72" s="18"/>
      <c r="O72" s="115"/>
      <c r="P72" s="118"/>
      <c r="Q72" s="116"/>
      <c r="R72" s="118"/>
      <c r="S72" s="13"/>
      <c r="T72" s="119"/>
      <c r="U72" s="118"/>
      <c r="V72" s="120"/>
      <c r="W72" s="120"/>
      <c r="X72" s="118"/>
      <c r="Y72" s="118"/>
      <c r="Z72" s="298"/>
    </row>
    <row r="73" spans="1:26" ht="14" x14ac:dyDescent="0.2">
      <c r="A73" s="7"/>
      <c r="B73" s="18"/>
      <c r="C73" s="18"/>
      <c r="D73" s="115"/>
      <c r="E73" s="18"/>
      <c r="F73" s="18"/>
      <c r="G73" s="116"/>
      <c r="H73" s="115"/>
      <c r="I73" s="115"/>
      <c r="J73" s="18"/>
      <c r="K73" s="117"/>
      <c r="L73" s="115"/>
      <c r="M73" s="18"/>
      <c r="N73" s="18"/>
      <c r="O73" s="115"/>
      <c r="P73" s="118"/>
      <c r="Q73" s="116"/>
      <c r="R73" s="118"/>
      <c r="S73" s="13"/>
      <c r="T73" s="119"/>
      <c r="U73" s="118"/>
      <c r="V73" s="120"/>
      <c r="W73" s="120"/>
      <c r="X73" s="118"/>
      <c r="Y73" s="118"/>
      <c r="Z73" s="298"/>
    </row>
    <row r="74" spans="1:26" ht="14" x14ac:dyDescent="0.2">
      <c r="A74" s="7"/>
      <c r="B74" s="18"/>
      <c r="C74" s="18"/>
      <c r="D74" s="115"/>
      <c r="E74" s="18"/>
      <c r="F74" s="18"/>
      <c r="G74" s="116"/>
      <c r="H74" s="115"/>
      <c r="I74" s="115"/>
      <c r="J74" s="18"/>
      <c r="K74" s="117"/>
      <c r="L74" s="115"/>
      <c r="M74" s="18"/>
      <c r="N74" s="18"/>
      <c r="O74" s="115"/>
      <c r="P74" s="118"/>
      <c r="Q74" s="116"/>
      <c r="R74" s="118"/>
      <c r="S74" s="13"/>
      <c r="T74" s="119"/>
      <c r="U74" s="118"/>
      <c r="V74" s="120"/>
      <c r="W74" s="120"/>
      <c r="X74" s="118"/>
      <c r="Y74" s="118"/>
      <c r="Z74" s="298"/>
    </row>
    <row r="75" spans="1:26" ht="14" x14ac:dyDescent="0.2">
      <c r="A75" s="7"/>
      <c r="B75" s="18"/>
      <c r="C75" s="18"/>
      <c r="D75" s="115"/>
      <c r="E75" s="18"/>
      <c r="F75" s="18"/>
      <c r="G75" s="116"/>
      <c r="H75" s="115"/>
      <c r="I75" s="115"/>
      <c r="J75" s="18"/>
      <c r="K75" s="117"/>
      <c r="L75" s="115"/>
      <c r="M75" s="18"/>
      <c r="N75" s="18"/>
      <c r="O75" s="115"/>
      <c r="P75" s="118"/>
      <c r="Q75" s="116"/>
      <c r="R75" s="118"/>
      <c r="S75" s="13"/>
      <c r="T75" s="119"/>
      <c r="U75" s="118"/>
      <c r="V75" s="120"/>
      <c r="W75" s="120"/>
      <c r="X75" s="118"/>
      <c r="Y75" s="118"/>
      <c r="Z75" s="298"/>
    </row>
    <row r="76" spans="1:26" ht="14" x14ac:dyDescent="0.2">
      <c r="A76" s="7"/>
      <c r="B76" s="18"/>
      <c r="C76" s="18"/>
      <c r="D76" s="115"/>
      <c r="E76" s="18"/>
      <c r="F76" s="18"/>
      <c r="G76" s="116"/>
      <c r="H76" s="115"/>
      <c r="I76" s="115"/>
      <c r="J76" s="18"/>
      <c r="K76" s="117"/>
      <c r="L76" s="115"/>
      <c r="M76" s="18"/>
      <c r="N76" s="18"/>
      <c r="O76" s="115"/>
      <c r="P76" s="118"/>
      <c r="Q76" s="116"/>
      <c r="R76" s="118"/>
      <c r="S76" s="13"/>
      <c r="T76" s="119"/>
      <c r="U76" s="118"/>
      <c r="V76" s="120"/>
      <c r="W76" s="120"/>
      <c r="X76" s="118"/>
      <c r="Y76" s="118"/>
      <c r="Z76" s="298"/>
    </row>
    <row r="77" spans="1:26" ht="14" x14ac:dyDescent="0.2">
      <c r="A77" s="7"/>
      <c r="B77" s="18"/>
      <c r="C77" s="18"/>
      <c r="D77" s="115"/>
      <c r="E77" s="18"/>
      <c r="F77" s="18"/>
      <c r="G77" s="116"/>
      <c r="H77" s="115"/>
      <c r="I77" s="115"/>
      <c r="J77" s="18"/>
      <c r="K77" s="117"/>
      <c r="L77" s="115"/>
      <c r="M77" s="18"/>
      <c r="N77" s="18"/>
      <c r="O77" s="115"/>
      <c r="P77" s="118"/>
      <c r="Q77" s="116"/>
      <c r="R77" s="118"/>
      <c r="S77" s="13"/>
      <c r="T77" s="119"/>
      <c r="U77" s="118"/>
      <c r="V77" s="120"/>
      <c r="W77" s="120"/>
      <c r="X77" s="118"/>
      <c r="Y77" s="118"/>
      <c r="Z77"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104" priority="1" operator="greaterThanOrEqual">
      <formula>0</formula>
    </cfRule>
    <cfRule type="cellIs" dxfId="103" priority="2" operator="lessThanOrEqual">
      <formula>0</formula>
    </cfRule>
  </conditionalFormatting>
  <conditionalFormatting sqref="F9:N9">
    <cfRule type="cellIs" dxfId="102" priority="3" operator="lessThanOrEqual">
      <formula>0</formula>
    </cfRule>
    <cfRule type="cellIs" dxfId="101" priority="4" operator="greaterThanOrEqual">
      <formula>0</formula>
    </cfRule>
  </conditionalFormatting>
  <conditionalFormatting sqref="V12:Y77">
    <cfRule type="cellIs" dxfId="100" priority="5" operator="greaterThanOrEqual">
      <formula>0</formula>
    </cfRule>
    <cfRule type="cellIs" dxfId="99" priority="6" operator="lessThan">
      <formula>0</formula>
    </cfRule>
  </conditionalFormatting>
  <conditionalFormatting sqref="X12:Y77">
    <cfRule type="cellIs" dxfId="98" priority="7" operator="greaterThanOrEqual">
      <formula>0</formula>
    </cfRule>
    <cfRule type="cellIs" dxfId="97" priority="8" operator="lessThan">
      <formula>0</formula>
    </cfRule>
  </conditionalFormatting>
  <dataValidations count="1">
    <dataValidation type="list" allowBlank="1" sqref="B12 B67" xr:uid="{00000000-0002-0000-0B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B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FF"/>
    <outlinePr summaryRight="0"/>
  </sheetPr>
  <dimension ref="A1:Z142"/>
  <sheetViews>
    <sheetView showGridLines="0" workbookViewId="0">
      <pane ySplit="11" topLeftCell="A12" activePane="bottomLeft" state="frozen"/>
      <selection pane="bottomLeft" activeCell="B13" sqref="B13"/>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179</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Month",$B$11:$Z$132,MATCH("SALES",$B$11:$Z$11,0),FALSE)</f>
        <v>293071.55000000005</v>
      </c>
      <c r="F4" s="536">
        <f>VLOOKUP("Current Month",$B$11:$Z$132,MATCH("Units Sold",$B$11:$Z$11,0),FALSE)</f>
        <v>4747</v>
      </c>
      <c r="G4" s="516"/>
      <c r="H4" s="514"/>
      <c r="I4" s="230"/>
      <c r="K4" s="536">
        <f>VLOOKUP("Current Month",$B$11:$Z$132,MATCH("Ordered Items",$B$11:$Z$11,0),FALSE)</f>
        <v>4319</v>
      </c>
      <c r="L4" s="516"/>
      <c r="M4" s="514"/>
      <c r="N4" s="230"/>
      <c r="O4" s="230"/>
      <c r="P4" s="230"/>
      <c r="Q4" s="230"/>
      <c r="R4" s="230"/>
      <c r="S4" s="230"/>
      <c r="T4" s="231"/>
      <c r="U4" s="231"/>
      <c r="V4" s="230"/>
      <c r="W4" s="230"/>
      <c r="X4" s="230"/>
      <c r="Y4" s="230"/>
      <c r="Z4" s="230"/>
    </row>
    <row r="5" spans="1:26" ht="14" x14ac:dyDescent="0.2">
      <c r="A5" s="13"/>
      <c r="B5" s="14"/>
      <c r="C5" s="232">
        <f>(C4-(VLOOKUP("Previous Month",$B$11:$Z$124,MATCH("SALES",$B$11:$Z$11,0),FALSE)))/C4</f>
        <v>2.921201324386492E-2</v>
      </c>
      <c r="D5" s="233"/>
      <c r="E5" s="233"/>
      <c r="F5" s="537">
        <f>(F4-(VLOOKUP("Previous Month",$B$11:$Z$124,MATCH("Units Sold",$B$11:$Z$11,0),FALSE)))/F4</f>
        <v>-1.474615546661049E-3</v>
      </c>
      <c r="G5" s="516"/>
      <c r="H5" s="516"/>
      <c r="I5" s="514"/>
      <c r="J5" s="233"/>
      <c r="K5" s="537">
        <f>(K4-(VLOOKUP("Previous Month",$B$11:$Z$124,MATCH("Ordered Items",$B$11:$Z$11,0),FALSE)))/K4</f>
        <v>5.5568418615420234E-3</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Month",$B$11:$Z$132,MATCH("AD SALES",$B$11:$Z$11,0),FALSE)</f>
        <v>94827.1</v>
      </c>
      <c r="F8" s="541">
        <f>VLOOKUP("Current Month",$B$11:$Z$132,MATCH("SP AD SPEND",$B$11:$Z$11,0),FALSE)</f>
        <v>31751.34</v>
      </c>
      <c r="G8" s="516"/>
      <c r="H8" s="514"/>
      <c r="I8" s="230"/>
      <c r="K8" s="542">
        <f>F8/C8</f>
        <v>0.33483402951266039</v>
      </c>
      <c r="L8" s="516"/>
      <c r="M8" s="514"/>
      <c r="N8" s="230"/>
      <c r="O8" s="230"/>
      <c r="P8" s="230"/>
      <c r="Q8" s="230"/>
      <c r="R8" s="230"/>
      <c r="S8" s="230"/>
      <c r="T8" s="231"/>
      <c r="U8" s="231"/>
      <c r="V8" s="230"/>
      <c r="W8" s="230"/>
      <c r="X8" s="230"/>
      <c r="Y8" s="230"/>
      <c r="Z8" s="230"/>
    </row>
    <row r="9" spans="1:26" ht="14.25" customHeight="1" x14ac:dyDescent="0.2">
      <c r="A9" s="237"/>
      <c r="B9" s="238"/>
      <c r="C9" s="239">
        <f>(C8-(VLOOKUP("Previous Month",$B$11:$Z$124,MATCH("AD SALES",$B$11:$Z$11,0),FALSE)))/C8</f>
        <v>0.18106311381451085</v>
      </c>
      <c r="D9" s="233"/>
      <c r="E9" s="233"/>
      <c r="F9" s="543">
        <f>(F8-(VLOOKUP("Previous Month",$B$11:$Z$124,MATCH("SP AD SPEND",$B$11:$Z$11,0),FALSE)))/F8</f>
        <v>-5.0960683864051198E-2</v>
      </c>
      <c r="G9" s="521"/>
      <c r="H9" s="521"/>
      <c r="I9" s="522"/>
      <c r="J9" s="233"/>
      <c r="K9" s="544">
        <f>(K8-(VLOOKUP("Previous Month",$B$11:$Z$124,MATCH("ACOS",$B$11:$Z$11,0),FALSE)))/K8</f>
        <v>-0.28332317372990895</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255"/>
      <c r="B12" s="38" t="s">
        <v>177</v>
      </c>
      <c r="C12" s="134"/>
      <c r="D12" s="135"/>
      <c r="E12" s="136"/>
      <c r="F12" s="136"/>
      <c r="G12" s="137"/>
      <c r="H12" s="135"/>
      <c r="I12" s="135"/>
      <c r="J12" s="256"/>
      <c r="K12" s="257"/>
      <c r="L12" s="135"/>
      <c r="M12" s="256"/>
      <c r="N12" s="136"/>
      <c r="O12" s="135"/>
      <c r="P12" s="258"/>
      <c r="Q12" s="137"/>
      <c r="R12" s="259"/>
      <c r="S12" s="260"/>
      <c r="T12" s="261"/>
      <c r="U12" s="145"/>
      <c r="V12" s="262"/>
      <c r="W12" s="262"/>
      <c r="X12" s="145"/>
      <c r="Y12" s="143"/>
      <c r="Z12" s="67"/>
    </row>
    <row r="13" spans="1:26" ht="14" hidden="1" outlineLevel="1" x14ac:dyDescent="0.2">
      <c r="A13" s="424">
        <v>45200</v>
      </c>
      <c r="B13" s="122">
        <v>45230</v>
      </c>
      <c r="C13" s="83" t="s">
        <v>32</v>
      </c>
      <c r="D13" s="391">
        <v>3735.33</v>
      </c>
      <c r="E13" s="123">
        <v>55</v>
      </c>
      <c r="F13" s="123">
        <v>31</v>
      </c>
      <c r="G13" s="57">
        <f t="shared" ref="G13:G132" si="0">E13/F13</f>
        <v>1.7741935483870968</v>
      </c>
      <c r="H13" s="58">
        <f t="shared" ref="H13:H132" si="1">D13/E13</f>
        <v>67.915090909090907</v>
      </c>
      <c r="I13" s="58">
        <f t="shared" ref="I13:I132" si="2">H13/G13</f>
        <v>38.279414876033059</v>
      </c>
      <c r="J13" s="276">
        <v>1900</v>
      </c>
      <c r="K13" s="59">
        <f t="shared" ref="K13:K132" si="3">E13/J13</f>
        <v>2.8947368421052631E-2</v>
      </c>
      <c r="L13" s="425">
        <v>667.3</v>
      </c>
      <c r="M13" s="276">
        <v>192598</v>
      </c>
      <c r="N13" s="123">
        <v>16</v>
      </c>
      <c r="O13" s="391">
        <v>1916.63</v>
      </c>
      <c r="P13" s="61">
        <f t="shared" ref="P13:P132" si="4">L13/O13</f>
        <v>0.34816318225218218</v>
      </c>
      <c r="Q13" s="62">
        <f t="shared" ref="Q13:Q132" si="5">O13/L13</f>
        <v>2.8722163944252963</v>
      </c>
      <c r="R13" s="61">
        <f t="shared" ref="R13:R132" si="6">L13/D13</f>
        <v>0.17864552797209349</v>
      </c>
      <c r="S13" s="59">
        <f t="shared" ref="S13:S19" si="7">O13/D13</f>
        <v>0.51310861423220977</v>
      </c>
      <c r="T13" s="271">
        <f t="shared" ref="T13:T19" si="8">D13-O13</f>
        <v>1818.6999999999998</v>
      </c>
      <c r="U13" s="64">
        <f t="shared" ref="U13:U19" si="9">L13/F13</f>
        <v>21.525806451612901</v>
      </c>
      <c r="V13" s="84">
        <f t="shared" ref="V13:W13" si="10">IFERROR((D13-#REF!)/D13,)</f>
        <v>0</v>
      </c>
      <c r="W13" s="84">
        <f t="shared" si="10"/>
        <v>0</v>
      </c>
      <c r="X13" s="84"/>
      <c r="Y13" s="85"/>
      <c r="Z13" s="66"/>
    </row>
    <row r="14" spans="1:26" ht="14" hidden="1" outlineLevel="1" x14ac:dyDescent="0.2">
      <c r="A14" s="424">
        <v>45200</v>
      </c>
      <c r="B14" s="411">
        <v>45230</v>
      </c>
      <c r="C14" s="393" t="s">
        <v>33</v>
      </c>
      <c r="D14" s="394">
        <v>46801.5</v>
      </c>
      <c r="E14" s="395">
        <v>702</v>
      </c>
      <c r="F14" s="395">
        <v>658</v>
      </c>
      <c r="G14" s="396">
        <f t="shared" si="0"/>
        <v>1.0668693009118542</v>
      </c>
      <c r="H14" s="397">
        <f t="shared" si="1"/>
        <v>66.668803418803421</v>
      </c>
      <c r="I14" s="397">
        <f t="shared" si="2"/>
        <v>62.490131979448215</v>
      </c>
      <c r="J14" s="415">
        <v>4503</v>
      </c>
      <c r="K14" s="398">
        <f t="shared" si="3"/>
        <v>0.15589606928714189</v>
      </c>
      <c r="L14" s="426">
        <v>6928</v>
      </c>
      <c r="M14" s="415">
        <v>821020</v>
      </c>
      <c r="N14" s="395">
        <v>279</v>
      </c>
      <c r="O14" s="394">
        <v>20543.099999999999</v>
      </c>
      <c r="P14" s="399">
        <f t="shared" si="4"/>
        <v>0.33724218837468545</v>
      </c>
      <c r="Q14" s="400">
        <f t="shared" si="5"/>
        <v>2.9652280600461891</v>
      </c>
      <c r="R14" s="399">
        <f t="shared" si="6"/>
        <v>0.14802944350074249</v>
      </c>
      <c r="S14" s="398">
        <f t="shared" si="7"/>
        <v>0.43894105958142365</v>
      </c>
      <c r="T14" s="427">
        <f t="shared" si="8"/>
        <v>26258.400000000001</v>
      </c>
      <c r="U14" s="402">
        <f t="shared" si="9"/>
        <v>10.52887537993921</v>
      </c>
      <c r="V14" s="403">
        <f t="shared" ref="V14:W14" si="11">IFERROR((D14-#REF!)/D14,)</f>
        <v>0</v>
      </c>
      <c r="W14" s="403">
        <f t="shared" si="11"/>
        <v>0</v>
      </c>
      <c r="X14" s="403"/>
      <c r="Y14" s="404"/>
      <c r="Z14" s="66"/>
    </row>
    <row r="15" spans="1:26" ht="14" hidden="1" outlineLevel="1" x14ac:dyDescent="0.2">
      <c r="A15" s="424">
        <v>45200</v>
      </c>
      <c r="B15" s="411">
        <v>45230</v>
      </c>
      <c r="C15" s="393" t="s">
        <v>34</v>
      </c>
      <c r="D15" s="405">
        <v>32084.01</v>
      </c>
      <c r="E15" s="395">
        <v>583</v>
      </c>
      <c r="F15" s="395">
        <v>536</v>
      </c>
      <c r="G15" s="396">
        <f t="shared" si="0"/>
        <v>1.0876865671641791</v>
      </c>
      <c r="H15" s="397">
        <f t="shared" si="1"/>
        <v>55.032607204116637</v>
      </c>
      <c r="I15" s="397">
        <f t="shared" si="2"/>
        <v>50.596016228827644</v>
      </c>
      <c r="J15" s="415">
        <v>5034</v>
      </c>
      <c r="K15" s="398">
        <f t="shared" si="3"/>
        <v>0.11581247516885181</v>
      </c>
      <c r="L15" s="426">
        <v>5054.83</v>
      </c>
      <c r="M15" s="415">
        <v>192378</v>
      </c>
      <c r="N15" s="395">
        <v>191</v>
      </c>
      <c r="O15" s="405">
        <v>10438.870000000001</v>
      </c>
      <c r="P15" s="399">
        <f t="shared" si="4"/>
        <v>0.48423153080745324</v>
      </c>
      <c r="Q15" s="400">
        <f t="shared" si="5"/>
        <v>2.0651278084525098</v>
      </c>
      <c r="R15" s="399">
        <f t="shared" si="6"/>
        <v>0.15754981998821221</v>
      </c>
      <c r="S15" s="398">
        <f t="shared" si="7"/>
        <v>0.32536051447434411</v>
      </c>
      <c r="T15" s="427">
        <f t="shared" si="8"/>
        <v>21645.14</v>
      </c>
      <c r="U15" s="402">
        <f t="shared" si="9"/>
        <v>9.4306529850746266</v>
      </c>
      <c r="V15" s="403">
        <f t="shared" ref="V15:W15" si="12">IFERROR((D15-#REF!)/D15,)</f>
        <v>0</v>
      </c>
      <c r="W15" s="403">
        <f t="shared" si="12"/>
        <v>0</v>
      </c>
      <c r="X15" s="403"/>
      <c r="Y15" s="404"/>
      <c r="Z15" s="66"/>
    </row>
    <row r="16" spans="1:26" ht="14" hidden="1" outlineLevel="1" x14ac:dyDescent="0.2">
      <c r="A16" s="424">
        <v>45200</v>
      </c>
      <c r="B16" s="411">
        <v>45230</v>
      </c>
      <c r="C16" s="393" t="s">
        <v>35</v>
      </c>
      <c r="D16" s="407">
        <v>33693.43</v>
      </c>
      <c r="E16" s="395">
        <v>492</v>
      </c>
      <c r="F16" s="395">
        <v>446</v>
      </c>
      <c r="G16" s="396">
        <f t="shared" si="0"/>
        <v>1.1031390134529149</v>
      </c>
      <c r="H16" s="397">
        <f t="shared" si="1"/>
        <v>68.48258130081301</v>
      </c>
      <c r="I16" s="397">
        <f t="shared" si="2"/>
        <v>62.079738333663819</v>
      </c>
      <c r="J16" s="415">
        <v>3599</v>
      </c>
      <c r="K16" s="398">
        <f t="shared" si="3"/>
        <v>0.13670464017782719</v>
      </c>
      <c r="L16" s="426">
        <v>5279</v>
      </c>
      <c r="M16" s="415">
        <v>813535</v>
      </c>
      <c r="N16" s="395">
        <v>158</v>
      </c>
      <c r="O16" s="407">
        <v>11679.72</v>
      </c>
      <c r="P16" s="399">
        <f t="shared" si="4"/>
        <v>0.45198001321949499</v>
      </c>
      <c r="Q16" s="400">
        <f t="shared" si="5"/>
        <v>2.2124872134874027</v>
      </c>
      <c r="R16" s="399">
        <f t="shared" si="6"/>
        <v>0.15667742939795681</v>
      </c>
      <c r="S16" s="398">
        <f t="shared" si="7"/>
        <v>0.34664680918505475</v>
      </c>
      <c r="T16" s="427">
        <f t="shared" si="8"/>
        <v>22013.71</v>
      </c>
      <c r="U16" s="402">
        <f t="shared" si="9"/>
        <v>11.836322869955158</v>
      </c>
      <c r="V16" s="403">
        <f t="shared" ref="V16:W16" si="13">IFERROR((D16-#REF!)/D16,)</f>
        <v>0</v>
      </c>
      <c r="W16" s="403">
        <f t="shared" si="13"/>
        <v>0</v>
      </c>
      <c r="X16" s="403"/>
      <c r="Y16" s="404"/>
      <c r="Z16" s="66"/>
    </row>
    <row r="17" spans="1:26" ht="14" hidden="1" outlineLevel="1" x14ac:dyDescent="0.2">
      <c r="A17" s="424">
        <v>45200</v>
      </c>
      <c r="B17" s="411">
        <v>45230</v>
      </c>
      <c r="C17" s="393" t="s">
        <v>36</v>
      </c>
      <c r="D17" s="412">
        <v>127785</v>
      </c>
      <c r="E17" s="395">
        <v>2214</v>
      </c>
      <c r="F17" s="415">
        <v>1971</v>
      </c>
      <c r="G17" s="396">
        <f t="shared" si="0"/>
        <v>1.1232876712328768</v>
      </c>
      <c r="H17" s="397">
        <f t="shared" si="1"/>
        <v>57.71680216802168</v>
      </c>
      <c r="I17" s="397">
        <f t="shared" si="2"/>
        <v>51.382031198360764</v>
      </c>
      <c r="J17" s="415">
        <v>8927</v>
      </c>
      <c r="K17" s="398">
        <f t="shared" si="3"/>
        <v>0.24801165005040887</v>
      </c>
      <c r="L17" s="426">
        <v>17307.650000000001</v>
      </c>
      <c r="M17" s="415">
        <v>1133054</v>
      </c>
      <c r="N17" s="395">
        <v>710</v>
      </c>
      <c r="O17" s="412">
        <v>46421</v>
      </c>
      <c r="P17" s="399">
        <f t="shared" si="4"/>
        <v>0.37284095560199049</v>
      </c>
      <c r="Q17" s="400">
        <f t="shared" si="5"/>
        <v>2.682108778488125</v>
      </c>
      <c r="R17" s="399">
        <f t="shared" si="6"/>
        <v>0.13544351840982902</v>
      </c>
      <c r="S17" s="398">
        <f t="shared" si="7"/>
        <v>0.36327424971632039</v>
      </c>
      <c r="T17" s="427">
        <f t="shared" si="8"/>
        <v>81364</v>
      </c>
      <c r="U17" s="402">
        <f t="shared" si="9"/>
        <v>8.7811516996448518</v>
      </c>
      <c r="V17" s="403">
        <f t="shared" ref="V17:W17" si="14">IFERROR((D17-#REF!)/D17,)</f>
        <v>0</v>
      </c>
      <c r="W17" s="403">
        <f t="shared" si="14"/>
        <v>0</v>
      </c>
      <c r="X17" s="403"/>
      <c r="Y17" s="404"/>
      <c r="Z17" s="66"/>
    </row>
    <row r="18" spans="1:26" ht="14" hidden="1" outlineLevel="1" x14ac:dyDescent="0.2">
      <c r="A18" s="424">
        <v>45200</v>
      </c>
      <c r="B18" s="411">
        <v>45230</v>
      </c>
      <c r="C18" s="393" t="s">
        <v>37</v>
      </c>
      <c r="D18" s="412">
        <v>10982.45</v>
      </c>
      <c r="E18" s="395">
        <v>213</v>
      </c>
      <c r="F18" s="415">
        <v>180</v>
      </c>
      <c r="G18" s="396">
        <f t="shared" si="0"/>
        <v>1.1833333333333333</v>
      </c>
      <c r="H18" s="397">
        <f t="shared" si="1"/>
        <v>51.560798122065734</v>
      </c>
      <c r="I18" s="397">
        <f t="shared" si="2"/>
        <v>43.572505455266814</v>
      </c>
      <c r="J18" s="415">
        <v>1630</v>
      </c>
      <c r="K18" s="398">
        <f t="shared" si="3"/>
        <v>0.13067484662576687</v>
      </c>
      <c r="L18" s="426">
        <v>2901.67</v>
      </c>
      <c r="M18" s="415">
        <v>585662</v>
      </c>
      <c r="N18" s="395">
        <v>54</v>
      </c>
      <c r="O18" s="412">
        <v>3735.5</v>
      </c>
      <c r="P18" s="399">
        <f t="shared" si="4"/>
        <v>0.77678222460179358</v>
      </c>
      <c r="Q18" s="400">
        <f t="shared" si="5"/>
        <v>1.2873621052704132</v>
      </c>
      <c r="R18" s="399">
        <f t="shared" si="6"/>
        <v>0.26420971641118329</v>
      </c>
      <c r="S18" s="398">
        <f t="shared" si="7"/>
        <v>0.34013357675199973</v>
      </c>
      <c r="T18" s="427">
        <f t="shared" si="8"/>
        <v>7246.9500000000007</v>
      </c>
      <c r="U18" s="402">
        <f t="shared" si="9"/>
        <v>16.12038888888889</v>
      </c>
      <c r="V18" s="403"/>
      <c r="W18" s="403"/>
      <c r="X18" s="403"/>
      <c r="Y18" s="404"/>
      <c r="Z18" s="67"/>
    </row>
    <row r="19" spans="1:26" ht="14" collapsed="1" x14ac:dyDescent="0.2">
      <c r="A19" s="424">
        <v>45200</v>
      </c>
      <c r="B19" s="122">
        <v>45230</v>
      </c>
      <c r="C19" s="393" t="s">
        <v>38</v>
      </c>
      <c r="D19" s="414">
        <v>7771.97</v>
      </c>
      <c r="E19" s="395">
        <v>114</v>
      </c>
      <c r="F19" s="415">
        <v>102</v>
      </c>
      <c r="G19" s="396">
        <f t="shared" si="0"/>
        <v>1.1176470588235294</v>
      </c>
      <c r="H19" s="397">
        <f t="shared" si="1"/>
        <v>68.175175438596497</v>
      </c>
      <c r="I19" s="397">
        <f t="shared" si="2"/>
        <v>60.998841181902129</v>
      </c>
      <c r="J19" s="415">
        <v>808</v>
      </c>
      <c r="K19" s="398">
        <f t="shared" si="3"/>
        <v>0.14108910891089108</v>
      </c>
      <c r="L19" s="430"/>
      <c r="M19" s="431"/>
      <c r="N19" s="66"/>
      <c r="O19" s="432"/>
      <c r="P19" s="399" t="e">
        <f t="shared" si="4"/>
        <v>#DIV/0!</v>
      </c>
      <c r="Q19" s="400" t="e">
        <f t="shared" si="5"/>
        <v>#DIV/0!</v>
      </c>
      <c r="R19" s="399">
        <f t="shared" si="6"/>
        <v>0</v>
      </c>
      <c r="S19" s="398">
        <f t="shared" si="7"/>
        <v>0</v>
      </c>
      <c r="T19" s="427">
        <f t="shared" si="8"/>
        <v>7771.97</v>
      </c>
      <c r="U19" s="402">
        <f t="shared" si="9"/>
        <v>0</v>
      </c>
      <c r="V19" s="403"/>
      <c r="W19" s="403"/>
      <c r="X19" s="403"/>
      <c r="Y19" s="404"/>
      <c r="Z19" s="67"/>
    </row>
    <row r="20" spans="1:26" ht="14" x14ac:dyDescent="0.2">
      <c r="A20" s="263" t="str">
        <f>IFERROR(IF(B20&gt;0,MONTH(B20)&amp;"-"&amp;YEAR(B20),B20),)</f>
        <v>10-2023</v>
      </c>
      <c r="B20" s="282">
        <v>45200</v>
      </c>
      <c r="C20" s="134"/>
      <c r="D20" s="135">
        <f t="shared" ref="D20:F20" si="15">SUM(D13:D18)</f>
        <v>255081.72</v>
      </c>
      <c r="E20" s="136">
        <f t="shared" si="15"/>
        <v>4259</v>
      </c>
      <c r="F20" s="136">
        <f t="shared" si="15"/>
        <v>3822</v>
      </c>
      <c r="G20" s="137">
        <f t="shared" si="0"/>
        <v>1.1143380429094716</v>
      </c>
      <c r="H20" s="135">
        <f t="shared" si="1"/>
        <v>59.89239727635595</v>
      </c>
      <c r="I20" s="135">
        <f t="shared" si="2"/>
        <v>53.747063251991648</v>
      </c>
      <c r="J20" s="256">
        <f>SUM(J13:J18)</f>
        <v>25593</v>
      </c>
      <c r="K20" s="257">
        <f t="shared" si="3"/>
        <v>0.16641269097018715</v>
      </c>
      <c r="L20" s="135">
        <f t="shared" ref="L20:O20" si="16">SUM(L13:L18)</f>
        <v>38138.449999999997</v>
      </c>
      <c r="M20" s="256">
        <f t="shared" si="16"/>
        <v>3738247</v>
      </c>
      <c r="N20" s="136">
        <f t="shared" si="16"/>
        <v>1408</v>
      </c>
      <c r="O20" s="135">
        <f t="shared" si="16"/>
        <v>94734.82</v>
      </c>
      <c r="P20" s="258">
        <f t="shared" si="4"/>
        <v>0.40258112064814178</v>
      </c>
      <c r="Q20" s="137">
        <f t="shared" si="5"/>
        <v>2.4839714251627956</v>
      </c>
      <c r="R20" s="259">
        <f t="shared" si="6"/>
        <v>0.14951463397690748</v>
      </c>
      <c r="S20" s="260"/>
      <c r="T20" s="261">
        <f>SUM(T13:T18)</f>
        <v>160346.90000000002</v>
      </c>
      <c r="U20" s="145"/>
      <c r="V20" s="145">
        <f t="shared" ref="V20:W20" si="17">IFERROR((D20-#REF!)/D20,)</f>
        <v>0</v>
      </c>
      <c r="W20" s="145">
        <f t="shared" si="17"/>
        <v>0</v>
      </c>
      <c r="X20" s="145"/>
      <c r="Y20" s="143"/>
      <c r="Z20" s="67"/>
    </row>
    <row r="21" spans="1:26" ht="14" hidden="1" outlineLevel="1" x14ac:dyDescent="0.2">
      <c r="A21" s="204">
        <v>45231</v>
      </c>
      <c r="B21" s="110">
        <v>45260</v>
      </c>
      <c r="C21" s="161" t="s">
        <v>32</v>
      </c>
      <c r="D21" s="149">
        <v>2588.15</v>
      </c>
      <c r="E21" s="150">
        <v>37</v>
      </c>
      <c r="F21" s="150">
        <v>26</v>
      </c>
      <c r="G21" s="288">
        <f t="shared" si="0"/>
        <v>1.4230769230769231</v>
      </c>
      <c r="H21" s="289">
        <f t="shared" si="1"/>
        <v>69.95</v>
      </c>
      <c r="I21" s="289">
        <f t="shared" si="2"/>
        <v>49.154054054054058</v>
      </c>
      <c r="J21" s="154">
        <v>1767</v>
      </c>
      <c r="K21" s="290">
        <f t="shared" si="3"/>
        <v>2.0939445387662705E-2</v>
      </c>
      <c r="L21" s="199">
        <v>388.5</v>
      </c>
      <c r="M21" s="154">
        <v>211970</v>
      </c>
      <c r="N21" s="150">
        <v>4</v>
      </c>
      <c r="O21" s="155">
        <v>349.75</v>
      </c>
      <c r="P21" s="291">
        <f t="shared" si="4"/>
        <v>1.1107934238741959</v>
      </c>
      <c r="Q21" s="292">
        <f t="shared" si="5"/>
        <v>0.90025740025740031</v>
      </c>
      <c r="R21" s="293">
        <f t="shared" si="6"/>
        <v>0.15010721944245889</v>
      </c>
      <c r="S21" s="290">
        <f t="shared" ref="S21:S27" si="18">O21/D21</f>
        <v>0.13513513513513514</v>
      </c>
      <c r="T21" s="202">
        <f t="shared" ref="T21:T27" si="19">D21-O21</f>
        <v>2238.4</v>
      </c>
      <c r="U21" s="294">
        <f t="shared" ref="U21:U27" si="20">L21/F21</f>
        <v>14.942307692307692</v>
      </c>
      <c r="V21" s="160">
        <f t="shared" ref="V21:W21" si="21">IFERROR((D21-#REF!)/D21,)</f>
        <v>0</v>
      </c>
      <c r="W21" s="160">
        <f t="shared" si="21"/>
        <v>0</v>
      </c>
      <c r="X21" s="160"/>
      <c r="Y21" s="160"/>
      <c r="Z21" s="214"/>
    </row>
    <row r="22" spans="1:26" ht="14" hidden="1" outlineLevel="1" x14ac:dyDescent="0.2">
      <c r="A22" s="204">
        <v>45231</v>
      </c>
      <c r="B22" s="110">
        <v>45260</v>
      </c>
      <c r="C22" s="161" t="s">
        <v>33</v>
      </c>
      <c r="D22" s="205">
        <v>47390.85</v>
      </c>
      <c r="E22" s="150">
        <v>701</v>
      </c>
      <c r="F22" s="150">
        <v>656</v>
      </c>
      <c r="G22" s="288">
        <f t="shared" si="0"/>
        <v>1.0685975609756098</v>
      </c>
      <c r="H22" s="289">
        <f t="shared" si="1"/>
        <v>67.604636233951496</v>
      </c>
      <c r="I22" s="289">
        <f t="shared" si="2"/>
        <v>63.264823636907536</v>
      </c>
      <c r="J22" s="154">
        <v>4463</v>
      </c>
      <c r="K22" s="290">
        <f t="shared" si="3"/>
        <v>0.1570692359399507</v>
      </c>
      <c r="L22" s="199">
        <v>6948.95</v>
      </c>
      <c r="M22" s="154">
        <v>826033</v>
      </c>
      <c r="N22" s="150">
        <v>271</v>
      </c>
      <c r="O22" s="200">
        <v>20427.32</v>
      </c>
      <c r="P22" s="291">
        <f t="shared" si="4"/>
        <v>0.34017923055985805</v>
      </c>
      <c r="Q22" s="292">
        <f t="shared" si="5"/>
        <v>2.9396268500996552</v>
      </c>
      <c r="R22" s="293">
        <f t="shared" si="6"/>
        <v>0.14663062595416626</v>
      </c>
      <c r="S22" s="290">
        <f t="shared" si="18"/>
        <v>0.43103932510178655</v>
      </c>
      <c r="T22" s="202">
        <f t="shared" si="19"/>
        <v>26963.53</v>
      </c>
      <c r="U22" s="294">
        <f t="shared" si="20"/>
        <v>10.592911585365853</v>
      </c>
      <c r="V22" s="160">
        <f t="shared" ref="V22:W22" si="22">IFERROR((D22-#REF!)/D22,)</f>
        <v>0</v>
      </c>
      <c r="W22" s="160">
        <f t="shared" si="22"/>
        <v>0</v>
      </c>
      <c r="X22" s="160"/>
      <c r="Y22" s="160"/>
      <c r="Z22" s="214"/>
    </row>
    <row r="23" spans="1:26" ht="14" hidden="1" outlineLevel="1" x14ac:dyDescent="0.2">
      <c r="A23" s="204">
        <v>45231</v>
      </c>
      <c r="B23" s="110">
        <v>45260</v>
      </c>
      <c r="C23" s="161" t="s">
        <v>34</v>
      </c>
      <c r="D23" s="206">
        <v>29134.74</v>
      </c>
      <c r="E23" s="150">
        <v>507</v>
      </c>
      <c r="F23" s="150">
        <v>469</v>
      </c>
      <c r="G23" s="288">
        <f t="shared" si="0"/>
        <v>1.0810234541577826</v>
      </c>
      <c r="H23" s="289">
        <f t="shared" si="1"/>
        <v>57.46497041420119</v>
      </c>
      <c r="I23" s="289">
        <f t="shared" si="2"/>
        <v>53.157931211558889</v>
      </c>
      <c r="J23" s="154">
        <v>4143</v>
      </c>
      <c r="K23" s="290">
        <f t="shared" si="3"/>
        <v>0.1223750905141202</v>
      </c>
      <c r="L23" s="199">
        <v>3540.4</v>
      </c>
      <c r="M23" s="154">
        <v>233563</v>
      </c>
      <c r="N23" s="150">
        <v>145</v>
      </c>
      <c r="O23" s="207">
        <v>8277.1</v>
      </c>
      <c r="P23" s="291">
        <f t="shared" si="4"/>
        <v>0.42773435140326926</v>
      </c>
      <c r="Q23" s="292">
        <f t="shared" si="5"/>
        <v>2.3378996723534065</v>
      </c>
      <c r="R23" s="293">
        <f t="shared" si="6"/>
        <v>0.12151816010714356</v>
      </c>
      <c r="S23" s="290">
        <f t="shared" si="18"/>
        <v>0.28409726669947971</v>
      </c>
      <c r="T23" s="202">
        <f t="shared" si="19"/>
        <v>20857.64</v>
      </c>
      <c r="U23" s="294">
        <f t="shared" si="20"/>
        <v>7.5488272921108743</v>
      </c>
      <c r="V23" s="160">
        <f t="shared" ref="V23:W23" si="23">IFERROR((D23-#REF!)/D23,)</f>
        <v>0</v>
      </c>
      <c r="W23" s="160">
        <f t="shared" si="23"/>
        <v>0</v>
      </c>
      <c r="X23" s="160"/>
      <c r="Y23" s="160"/>
      <c r="Z23" s="214"/>
    </row>
    <row r="24" spans="1:26" ht="14" hidden="1" outlineLevel="1" x14ac:dyDescent="0.2">
      <c r="A24" s="204">
        <v>45231</v>
      </c>
      <c r="B24" s="110">
        <v>45260</v>
      </c>
      <c r="C24" s="161" t="s">
        <v>35</v>
      </c>
      <c r="D24" s="208">
        <v>36183.39</v>
      </c>
      <c r="E24" s="150">
        <v>513</v>
      </c>
      <c r="F24" s="150">
        <v>479</v>
      </c>
      <c r="G24" s="288">
        <f t="shared" si="0"/>
        <v>1.07098121085595</v>
      </c>
      <c r="H24" s="289">
        <f t="shared" si="1"/>
        <v>70.532923976608188</v>
      </c>
      <c r="I24" s="289">
        <f t="shared" si="2"/>
        <v>65.858227260809585</v>
      </c>
      <c r="J24" s="154">
        <v>2856</v>
      </c>
      <c r="K24" s="290">
        <f t="shared" si="3"/>
        <v>0.1796218487394958</v>
      </c>
      <c r="L24" s="199">
        <v>3801.49</v>
      </c>
      <c r="M24" s="154">
        <v>715728</v>
      </c>
      <c r="N24" s="150">
        <v>164</v>
      </c>
      <c r="O24" s="209">
        <v>11680.73</v>
      </c>
      <c r="P24" s="291">
        <f t="shared" si="4"/>
        <v>0.32544969364072279</v>
      </c>
      <c r="Q24" s="292">
        <f t="shared" si="5"/>
        <v>3.0726715051203608</v>
      </c>
      <c r="R24" s="293">
        <f t="shared" si="6"/>
        <v>0.10506174241827534</v>
      </c>
      <c r="S24" s="290">
        <f t="shared" si="18"/>
        <v>0.32282022220692974</v>
      </c>
      <c r="T24" s="202">
        <f t="shared" si="19"/>
        <v>24502.66</v>
      </c>
      <c r="U24" s="294">
        <f t="shared" si="20"/>
        <v>7.9363048016701461</v>
      </c>
      <c r="V24" s="160">
        <f t="shared" ref="V24:W24" si="24">IFERROR((D24-#REF!)/D24,)</f>
        <v>0</v>
      </c>
      <c r="W24" s="160">
        <f t="shared" si="24"/>
        <v>0</v>
      </c>
      <c r="X24" s="160"/>
      <c r="Y24" s="160"/>
      <c r="Z24" s="214"/>
    </row>
    <row r="25" spans="1:26" ht="14" hidden="1" outlineLevel="1" x14ac:dyDescent="0.2">
      <c r="A25" s="204">
        <v>45231</v>
      </c>
      <c r="B25" s="110">
        <v>45260</v>
      </c>
      <c r="C25" s="161" t="s">
        <v>36</v>
      </c>
      <c r="D25" s="210">
        <v>127552</v>
      </c>
      <c r="E25" s="150">
        <v>2203</v>
      </c>
      <c r="F25" s="154">
        <v>1937</v>
      </c>
      <c r="G25" s="288">
        <f t="shared" si="0"/>
        <v>1.1373257614868353</v>
      </c>
      <c r="H25" s="289">
        <f t="shared" si="1"/>
        <v>57.89922832501135</v>
      </c>
      <c r="I25" s="289">
        <f t="shared" si="2"/>
        <v>50.908218459167948</v>
      </c>
      <c r="J25" s="154">
        <v>9280</v>
      </c>
      <c r="K25" s="290">
        <f t="shared" si="3"/>
        <v>0.23739224137931034</v>
      </c>
      <c r="L25" s="199">
        <v>17811.84</v>
      </c>
      <c r="M25" s="154">
        <v>1183588</v>
      </c>
      <c r="N25" s="150">
        <v>667</v>
      </c>
      <c r="O25" s="211">
        <v>44893.77</v>
      </c>
      <c r="P25" s="291">
        <f t="shared" si="4"/>
        <v>0.396755273615916</v>
      </c>
      <c r="Q25" s="292">
        <f t="shared" si="5"/>
        <v>2.5204453891344181</v>
      </c>
      <c r="R25" s="293">
        <f t="shared" si="6"/>
        <v>0.13964375313597591</v>
      </c>
      <c r="S25" s="290">
        <f t="shared" si="18"/>
        <v>0.35196445371299545</v>
      </c>
      <c r="T25" s="202">
        <f t="shared" si="19"/>
        <v>82658.23000000001</v>
      </c>
      <c r="U25" s="294">
        <f t="shared" si="20"/>
        <v>9.1955807950438828</v>
      </c>
      <c r="V25" s="160">
        <f t="shared" ref="V25:W25" si="25">IFERROR((D25-#REF!)/D25,)</f>
        <v>0</v>
      </c>
      <c r="W25" s="160">
        <f t="shared" si="25"/>
        <v>0</v>
      </c>
      <c r="X25" s="160"/>
      <c r="Y25" s="160"/>
      <c r="Z25" s="214"/>
    </row>
    <row r="26" spans="1:26" ht="14" hidden="1" outlineLevel="1" x14ac:dyDescent="0.2">
      <c r="A26" s="204">
        <v>45231</v>
      </c>
      <c r="B26" s="110">
        <v>45260</v>
      </c>
      <c r="C26" s="161" t="s">
        <v>37</v>
      </c>
      <c r="D26" s="210">
        <v>11081.1</v>
      </c>
      <c r="E26" s="295">
        <v>214</v>
      </c>
      <c r="F26" s="296">
        <v>159</v>
      </c>
      <c r="G26" s="288">
        <f t="shared" si="0"/>
        <v>1.3459119496855345</v>
      </c>
      <c r="H26" s="289">
        <f t="shared" si="1"/>
        <v>51.780841121495328</v>
      </c>
      <c r="I26" s="289">
        <f t="shared" si="2"/>
        <v>38.472681020176438</v>
      </c>
      <c r="J26" s="296">
        <v>999</v>
      </c>
      <c r="K26" s="290">
        <f t="shared" si="3"/>
        <v>0.21421421421421422</v>
      </c>
      <c r="L26" s="199">
        <v>560.28</v>
      </c>
      <c r="M26" s="296">
        <v>458773</v>
      </c>
      <c r="N26" s="295">
        <v>44</v>
      </c>
      <c r="O26" s="428">
        <v>3440.9</v>
      </c>
      <c r="P26" s="291">
        <f t="shared" si="4"/>
        <v>0.16282949228399546</v>
      </c>
      <c r="Q26" s="292">
        <f t="shared" si="5"/>
        <v>6.1413935889198266</v>
      </c>
      <c r="R26" s="293">
        <f t="shared" si="6"/>
        <v>5.0561767333567965E-2</v>
      </c>
      <c r="S26" s="290">
        <f t="shared" si="18"/>
        <v>0.31051971374683018</v>
      </c>
      <c r="T26" s="202">
        <f t="shared" si="19"/>
        <v>7640.2000000000007</v>
      </c>
      <c r="U26" s="294">
        <f t="shared" si="20"/>
        <v>3.5237735849056602</v>
      </c>
      <c r="V26" s="160"/>
      <c r="W26" s="160"/>
      <c r="X26" s="160"/>
      <c r="Y26" s="160"/>
      <c r="Z26" s="298"/>
    </row>
    <row r="27" spans="1:26" ht="14" hidden="1" outlineLevel="1" x14ac:dyDescent="0.2">
      <c r="A27" s="204">
        <v>45231</v>
      </c>
      <c r="B27" s="110">
        <v>45260</v>
      </c>
      <c r="C27" s="393" t="s">
        <v>38</v>
      </c>
      <c r="D27" s="414">
        <v>7222.3</v>
      </c>
      <c r="E27" s="395">
        <v>92</v>
      </c>
      <c r="F27" s="415">
        <v>86</v>
      </c>
      <c r="G27" s="396">
        <f t="shared" si="0"/>
        <v>1.069767441860465</v>
      </c>
      <c r="H27" s="397">
        <f t="shared" si="1"/>
        <v>78.503260869565224</v>
      </c>
      <c r="I27" s="397">
        <f t="shared" si="2"/>
        <v>73.383482986767504</v>
      </c>
      <c r="J27" s="415">
        <v>885</v>
      </c>
      <c r="K27" s="398">
        <f t="shared" si="3"/>
        <v>0.103954802259887</v>
      </c>
      <c r="L27" s="430"/>
      <c r="M27" s="431"/>
      <c r="N27" s="66"/>
      <c r="O27" s="432"/>
      <c r="P27" s="399" t="e">
        <f t="shared" si="4"/>
        <v>#DIV/0!</v>
      </c>
      <c r="Q27" s="400" t="e">
        <f t="shared" si="5"/>
        <v>#DIV/0!</v>
      </c>
      <c r="R27" s="399">
        <f t="shared" si="6"/>
        <v>0</v>
      </c>
      <c r="S27" s="398">
        <f t="shared" si="18"/>
        <v>0</v>
      </c>
      <c r="T27" s="427">
        <f t="shared" si="19"/>
        <v>7222.3</v>
      </c>
      <c r="U27" s="402">
        <f t="shared" si="20"/>
        <v>0</v>
      </c>
      <c r="V27" s="403"/>
      <c r="W27" s="403"/>
      <c r="X27" s="403"/>
      <c r="Y27" s="404"/>
      <c r="Z27" s="67"/>
    </row>
    <row r="28" spans="1:26" ht="14" collapsed="1" x14ac:dyDescent="0.2">
      <c r="A28" s="263" t="str">
        <f>IFERROR(IF(B28&gt;0,MONTH(B28)&amp;"-"&amp;YEAR(B28),B28),)</f>
        <v>11-2023</v>
      </c>
      <c r="B28" s="282">
        <v>45231</v>
      </c>
      <c r="C28" s="134"/>
      <c r="D28" s="135">
        <f t="shared" ref="D28:F28" si="26">SUM(D21:D26)</f>
        <v>253930.23</v>
      </c>
      <c r="E28" s="136">
        <f t="shared" si="26"/>
        <v>4175</v>
      </c>
      <c r="F28" s="136">
        <f t="shared" si="26"/>
        <v>3726</v>
      </c>
      <c r="G28" s="137">
        <f t="shared" si="0"/>
        <v>1.1205045625335481</v>
      </c>
      <c r="H28" s="135">
        <f t="shared" si="1"/>
        <v>60.821611976047905</v>
      </c>
      <c r="I28" s="135">
        <f t="shared" si="2"/>
        <v>54.280557179102871</v>
      </c>
      <c r="J28" s="256">
        <f>SUM(J21:J26)</f>
        <v>23508</v>
      </c>
      <c r="K28" s="257">
        <f t="shared" si="3"/>
        <v>0.1775991151948273</v>
      </c>
      <c r="L28" s="135">
        <f t="shared" ref="L28:O28" si="27">SUM(L21:L26)</f>
        <v>33051.46</v>
      </c>
      <c r="M28" s="256">
        <f t="shared" si="27"/>
        <v>3629655</v>
      </c>
      <c r="N28" s="136">
        <f t="shared" si="27"/>
        <v>1295</v>
      </c>
      <c r="O28" s="135">
        <f t="shared" si="27"/>
        <v>89069.569999999978</v>
      </c>
      <c r="P28" s="258">
        <f t="shared" si="4"/>
        <v>0.37107465546313972</v>
      </c>
      <c r="Q28" s="137">
        <f t="shared" si="5"/>
        <v>2.6948755062560013</v>
      </c>
      <c r="R28" s="259">
        <f t="shared" si="6"/>
        <v>0.13015961116563396</v>
      </c>
      <c r="S28" s="260"/>
      <c r="T28" s="261">
        <f>SUM(T21:T26)</f>
        <v>164860.66000000003</v>
      </c>
      <c r="U28" s="145"/>
      <c r="V28" s="145">
        <f t="shared" ref="V28:W28" si="28">IFERROR((D28-#REF!)/D28,)</f>
        <v>0</v>
      </c>
      <c r="W28" s="145">
        <f t="shared" si="28"/>
        <v>0</v>
      </c>
      <c r="X28" s="145"/>
      <c r="Y28" s="143"/>
      <c r="Z28" s="67"/>
    </row>
    <row r="29" spans="1:26" ht="14" hidden="1" outlineLevel="1" x14ac:dyDescent="0.2">
      <c r="A29" s="424">
        <v>45261</v>
      </c>
      <c r="B29" s="122">
        <v>45291</v>
      </c>
      <c r="C29" s="83" t="s">
        <v>32</v>
      </c>
      <c r="D29" s="391">
        <v>2929.82</v>
      </c>
      <c r="E29" s="123">
        <v>42</v>
      </c>
      <c r="F29" s="123">
        <v>35</v>
      </c>
      <c r="G29" s="57">
        <f t="shared" si="0"/>
        <v>1.2</v>
      </c>
      <c r="H29" s="58">
        <f t="shared" si="1"/>
        <v>69.757619047619045</v>
      </c>
      <c r="I29" s="58">
        <f t="shared" si="2"/>
        <v>58.131349206349206</v>
      </c>
      <c r="J29" s="276">
        <v>2717</v>
      </c>
      <c r="K29" s="59">
        <f t="shared" si="3"/>
        <v>1.5458225984541774E-2</v>
      </c>
      <c r="L29" s="425">
        <v>506.65</v>
      </c>
      <c r="M29" s="276">
        <v>289635</v>
      </c>
      <c r="N29" s="123">
        <v>12</v>
      </c>
      <c r="O29" s="391">
        <v>899.35</v>
      </c>
      <c r="P29" s="61">
        <f t="shared" si="4"/>
        <v>0.56335130927892363</v>
      </c>
      <c r="Q29" s="62">
        <f t="shared" si="5"/>
        <v>1.7750912858975625</v>
      </c>
      <c r="R29" s="61">
        <f t="shared" si="6"/>
        <v>0.17292871234410304</v>
      </c>
      <c r="S29" s="59">
        <f t="shared" ref="S29:S35" si="29">O29/D29</f>
        <v>0.30696425036350355</v>
      </c>
      <c r="T29" s="271">
        <f t="shared" ref="T29:T35" si="30">D29-O29</f>
        <v>2030.4700000000003</v>
      </c>
      <c r="U29" s="64">
        <f t="shared" ref="U29:U35" si="31">L29/F29</f>
        <v>14.475714285714284</v>
      </c>
      <c r="V29" s="84">
        <f t="shared" ref="V29:W29" si="32">IFERROR((D29-#REF!)/D29,)</f>
        <v>0</v>
      </c>
      <c r="W29" s="84">
        <f t="shared" si="32"/>
        <v>0</v>
      </c>
      <c r="X29" s="84"/>
      <c r="Y29" s="85"/>
      <c r="Z29" s="66"/>
    </row>
    <row r="30" spans="1:26" ht="14" hidden="1" outlineLevel="1" x14ac:dyDescent="0.2">
      <c r="A30" s="424">
        <v>45261</v>
      </c>
      <c r="B30" s="411">
        <v>45291</v>
      </c>
      <c r="C30" s="393" t="s">
        <v>33</v>
      </c>
      <c r="D30" s="394">
        <v>53806.65</v>
      </c>
      <c r="E30" s="395">
        <v>787</v>
      </c>
      <c r="F30" s="395">
        <v>743</v>
      </c>
      <c r="G30" s="396">
        <f t="shared" si="0"/>
        <v>1.0592193808882908</v>
      </c>
      <c r="H30" s="397">
        <f t="shared" si="1"/>
        <v>68.369313850063534</v>
      </c>
      <c r="I30" s="397">
        <f t="shared" si="2"/>
        <v>64.546887154507246</v>
      </c>
      <c r="J30" s="415">
        <v>6106</v>
      </c>
      <c r="K30" s="398">
        <f t="shared" si="3"/>
        <v>0.12888961677038979</v>
      </c>
      <c r="L30" s="426">
        <v>8405.1299999999992</v>
      </c>
      <c r="M30" s="415">
        <v>1064598</v>
      </c>
      <c r="N30" s="395">
        <v>321</v>
      </c>
      <c r="O30" s="394">
        <v>23781</v>
      </c>
      <c r="P30" s="399">
        <f t="shared" si="4"/>
        <v>0.353438879777974</v>
      </c>
      <c r="Q30" s="400">
        <f t="shared" si="5"/>
        <v>2.8293435080718563</v>
      </c>
      <c r="R30" s="399">
        <f t="shared" si="6"/>
        <v>0.15620987368661679</v>
      </c>
      <c r="S30" s="398">
        <f t="shared" si="29"/>
        <v>0.4419713920119539</v>
      </c>
      <c r="T30" s="427">
        <f t="shared" si="30"/>
        <v>30025.65</v>
      </c>
      <c r="U30" s="402">
        <f t="shared" si="31"/>
        <v>11.312422611036338</v>
      </c>
      <c r="V30" s="403">
        <f t="shared" ref="V30:W30" si="33">IFERROR((D30-#REF!)/D30,)</f>
        <v>0</v>
      </c>
      <c r="W30" s="403">
        <f t="shared" si="33"/>
        <v>0</v>
      </c>
      <c r="X30" s="403"/>
      <c r="Y30" s="404"/>
      <c r="Z30" s="66"/>
    </row>
    <row r="31" spans="1:26" ht="14" hidden="1" outlineLevel="1" x14ac:dyDescent="0.2">
      <c r="A31" s="424">
        <v>45261</v>
      </c>
      <c r="B31" s="411">
        <v>45291</v>
      </c>
      <c r="C31" s="393" t="s">
        <v>34</v>
      </c>
      <c r="D31" s="405">
        <v>36081.589999999997</v>
      </c>
      <c r="E31" s="395">
        <v>669</v>
      </c>
      <c r="F31" s="395">
        <v>622</v>
      </c>
      <c r="G31" s="396">
        <f t="shared" si="0"/>
        <v>1.0755627009646302</v>
      </c>
      <c r="H31" s="397">
        <f t="shared" si="1"/>
        <v>53.933617339312399</v>
      </c>
      <c r="I31" s="397">
        <f t="shared" si="2"/>
        <v>50.144559021004952</v>
      </c>
      <c r="J31" s="415">
        <v>6391</v>
      </c>
      <c r="K31" s="398">
        <f t="shared" si="3"/>
        <v>0.10467845407604444</v>
      </c>
      <c r="L31" s="426">
        <v>4601.07</v>
      </c>
      <c r="M31" s="415">
        <v>217563</v>
      </c>
      <c r="N31" s="395">
        <v>242</v>
      </c>
      <c r="O31" s="405">
        <v>12672.05</v>
      </c>
      <c r="P31" s="399">
        <f t="shared" si="4"/>
        <v>0.3630880559972538</v>
      </c>
      <c r="Q31" s="400">
        <f t="shared" si="5"/>
        <v>2.7541528383615117</v>
      </c>
      <c r="R31" s="399">
        <f t="shared" si="6"/>
        <v>0.12751849350319652</v>
      </c>
      <c r="S31" s="398">
        <f t="shared" si="29"/>
        <v>0.35120542082541262</v>
      </c>
      <c r="T31" s="427">
        <f t="shared" si="30"/>
        <v>23409.539999999997</v>
      </c>
      <c r="U31" s="402">
        <f t="shared" si="31"/>
        <v>7.3972186495176846</v>
      </c>
      <c r="V31" s="403">
        <f t="shared" ref="V31:W31" si="34">IFERROR((D31-#REF!)/D31,)</f>
        <v>0</v>
      </c>
      <c r="W31" s="403">
        <f t="shared" si="34"/>
        <v>0</v>
      </c>
      <c r="X31" s="403"/>
      <c r="Y31" s="404"/>
      <c r="Z31" s="66"/>
    </row>
    <row r="32" spans="1:26" ht="14" hidden="1" outlineLevel="1" x14ac:dyDescent="0.2">
      <c r="A32" s="424">
        <v>45261</v>
      </c>
      <c r="B32" s="411">
        <v>45291</v>
      </c>
      <c r="C32" s="393" t="s">
        <v>35</v>
      </c>
      <c r="D32" s="407">
        <v>40834.49</v>
      </c>
      <c r="E32" s="395">
        <v>579</v>
      </c>
      <c r="F32" s="395">
        <v>553</v>
      </c>
      <c r="G32" s="396">
        <f t="shared" si="0"/>
        <v>1.0470162748643761</v>
      </c>
      <c r="H32" s="397">
        <f t="shared" si="1"/>
        <v>70.52588946459413</v>
      </c>
      <c r="I32" s="397">
        <f t="shared" si="2"/>
        <v>67.358923789154673</v>
      </c>
      <c r="J32" s="415">
        <v>3991</v>
      </c>
      <c r="K32" s="398">
        <f t="shared" si="3"/>
        <v>0.14507642194938611</v>
      </c>
      <c r="L32" s="426">
        <v>5104.9799999999996</v>
      </c>
      <c r="M32" s="415">
        <v>717223</v>
      </c>
      <c r="N32" s="395">
        <v>239</v>
      </c>
      <c r="O32" s="407">
        <v>17593.93</v>
      </c>
      <c r="P32" s="399">
        <f t="shared" si="4"/>
        <v>0.29015575258057746</v>
      </c>
      <c r="Q32" s="400">
        <f t="shared" si="5"/>
        <v>3.446424863564598</v>
      </c>
      <c r="R32" s="399">
        <f t="shared" si="6"/>
        <v>0.12501637708711436</v>
      </c>
      <c r="S32" s="398">
        <f t="shared" si="29"/>
        <v>0.43085955034579837</v>
      </c>
      <c r="T32" s="427">
        <f t="shared" si="30"/>
        <v>23240.559999999998</v>
      </c>
      <c r="U32" s="402">
        <f t="shared" si="31"/>
        <v>9.2314285714285713</v>
      </c>
      <c r="V32" s="403">
        <f t="shared" ref="V32:W32" si="35">IFERROR((D32-#REF!)/D32,)</f>
        <v>0</v>
      </c>
      <c r="W32" s="403">
        <f t="shared" si="35"/>
        <v>0</v>
      </c>
      <c r="X32" s="403"/>
      <c r="Y32" s="404"/>
      <c r="Z32" s="66"/>
    </row>
    <row r="33" spans="1:26" ht="14" hidden="1" outlineLevel="1" x14ac:dyDescent="0.2">
      <c r="A33" s="424">
        <v>45261</v>
      </c>
      <c r="B33" s="411">
        <v>45291</v>
      </c>
      <c r="C33" s="393" t="s">
        <v>36</v>
      </c>
      <c r="D33" s="412">
        <v>130446</v>
      </c>
      <c r="E33" s="395">
        <v>2251</v>
      </c>
      <c r="F33" s="415">
        <v>1983</v>
      </c>
      <c r="G33" s="396">
        <f t="shared" si="0"/>
        <v>1.135148764498235</v>
      </c>
      <c r="H33" s="397">
        <f t="shared" si="1"/>
        <v>57.950244335850734</v>
      </c>
      <c r="I33" s="397">
        <f t="shared" si="2"/>
        <v>51.050792766766776</v>
      </c>
      <c r="J33" s="415">
        <v>9298</v>
      </c>
      <c r="K33" s="398">
        <f t="shared" si="3"/>
        <v>0.24209507420950743</v>
      </c>
      <c r="L33" s="426">
        <v>16477.45</v>
      </c>
      <c r="M33" s="415">
        <v>1006168</v>
      </c>
      <c r="N33" s="395">
        <v>707</v>
      </c>
      <c r="O33" s="412">
        <v>47020.800000000003</v>
      </c>
      <c r="P33" s="399">
        <f t="shared" si="4"/>
        <v>0.35042895909895194</v>
      </c>
      <c r="Q33" s="400">
        <f t="shared" si="5"/>
        <v>2.8536454366421991</v>
      </c>
      <c r="R33" s="399">
        <f t="shared" si="6"/>
        <v>0.12631625346886835</v>
      </c>
      <c r="S33" s="398">
        <f t="shared" si="29"/>
        <v>0.36046180028517549</v>
      </c>
      <c r="T33" s="427">
        <f t="shared" si="30"/>
        <v>83425.2</v>
      </c>
      <c r="U33" s="402">
        <f t="shared" si="31"/>
        <v>8.3093545133635907</v>
      </c>
      <c r="V33" s="403">
        <f t="shared" ref="V33:W33" si="36">IFERROR((D33-#REF!)/D33,)</f>
        <v>0</v>
      </c>
      <c r="W33" s="403">
        <f t="shared" si="36"/>
        <v>0</v>
      </c>
      <c r="X33" s="403"/>
      <c r="Y33" s="404"/>
      <c r="Z33" s="66"/>
    </row>
    <row r="34" spans="1:26" ht="14" hidden="1" outlineLevel="1" x14ac:dyDescent="0.2">
      <c r="A34" s="424">
        <v>45261</v>
      </c>
      <c r="B34" s="411">
        <v>45291</v>
      </c>
      <c r="C34" s="393" t="s">
        <v>37</v>
      </c>
      <c r="D34" s="412">
        <v>8870.5</v>
      </c>
      <c r="E34" s="395">
        <v>170</v>
      </c>
      <c r="F34" s="415">
        <v>141</v>
      </c>
      <c r="G34" s="396">
        <f t="shared" si="0"/>
        <v>1.2056737588652482</v>
      </c>
      <c r="H34" s="397">
        <f t="shared" si="1"/>
        <v>52.179411764705883</v>
      </c>
      <c r="I34" s="397">
        <f t="shared" si="2"/>
        <v>43.278217993079586</v>
      </c>
      <c r="J34" s="415">
        <v>910</v>
      </c>
      <c r="K34" s="398">
        <f t="shared" si="3"/>
        <v>0.18681318681318682</v>
      </c>
      <c r="L34" s="426">
        <v>860.86</v>
      </c>
      <c r="M34" s="415">
        <v>753055</v>
      </c>
      <c r="N34" s="395">
        <v>42</v>
      </c>
      <c r="O34" s="412">
        <v>2576.5</v>
      </c>
      <c r="P34" s="399">
        <f t="shared" si="4"/>
        <v>0.33411993013778379</v>
      </c>
      <c r="Q34" s="400">
        <f t="shared" si="5"/>
        <v>2.9929372952628768</v>
      </c>
      <c r="R34" s="399">
        <f t="shared" si="6"/>
        <v>9.7047517050899049E-2</v>
      </c>
      <c r="S34" s="398">
        <f t="shared" si="29"/>
        <v>0.29045713319429572</v>
      </c>
      <c r="T34" s="427">
        <f t="shared" si="30"/>
        <v>6294</v>
      </c>
      <c r="U34" s="402">
        <f t="shared" si="31"/>
        <v>6.1053900709219855</v>
      </c>
      <c r="V34" s="403"/>
      <c r="W34" s="403"/>
      <c r="X34" s="403"/>
      <c r="Y34" s="404"/>
      <c r="Z34" s="67"/>
    </row>
    <row r="35" spans="1:26" ht="14" hidden="1" outlineLevel="1" x14ac:dyDescent="0.2">
      <c r="A35" s="424">
        <v>45261</v>
      </c>
      <c r="B35" s="411">
        <v>45291</v>
      </c>
      <c r="C35" s="393" t="s">
        <v>38</v>
      </c>
      <c r="D35" s="414">
        <v>5684.1</v>
      </c>
      <c r="E35" s="395">
        <v>78</v>
      </c>
      <c r="F35" s="415">
        <v>73</v>
      </c>
      <c r="G35" s="396">
        <f t="shared" si="0"/>
        <v>1.0684931506849316</v>
      </c>
      <c r="H35" s="397">
        <f t="shared" si="1"/>
        <v>72.873076923076923</v>
      </c>
      <c r="I35" s="397">
        <f t="shared" si="2"/>
        <v>68.201725838264295</v>
      </c>
      <c r="J35" s="415">
        <v>841</v>
      </c>
      <c r="K35" s="398">
        <f t="shared" si="3"/>
        <v>9.2746730083234238E-2</v>
      </c>
      <c r="L35" s="426"/>
      <c r="M35" s="415"/>
      <c r="N35" s="395"/>
      <c r="O35" s="414"/>
      <c r="P35" s="399" t="e">
        <f t="shared" si="4"/>
        <v>#DIV/0!</v>
      </c>
      <c r="Q35" s="400" t="e">
        <f t="shared" si="5"/>
        <v>#DIV/0!</v>
      </c>
      <c r="R35" s="399">
        <f t="shared" si="6"/>
        <v>0</v>
      </c>
      <c r="S35" s="398">
        <f t="shared" si="29"/>
        <v>0</v>
      </c>
      <c r="T35" s="427">
        <f t="shared" si="30"/>
        <v>5684.1</v>
      </c>
      <c r="U35" s="402">
        <f t="shared" si="31"/>
        <v>0</v>
      </c>
      <c r="V35" s="403"/>
      <c r="W35" s="403"/>
      <c r="X35" s="403"/>
      <c r="Y35" s="404"/>
      <c r="Z35" s="67"/>
    </row>
    <row r="36" spans="1:26" ht="14" collapsed="1" x14ac:dyDescent="0.2">
      <c r="A36" s="263" t="str">
        <f>IFERROR(IF(B36&gt;0,MONTH(B36)&amp;"-"&amp;YEAR(B36),B36),)</f>
        <v>12-2023</v>
      </c>
      <c r="B36" s="282">
        <v>45261</v>
      </c>
      <c r="C36" s="134"/>
      <c r="D36" s="135">
        <f t="shared" ref="D36:F36" si="37">SUM(D29:D34)</f>
        <v>272969.05</v>
      </c>
      <c r="E36" s="136">
        <f t="shared" si="37"/>
        <v>4498</v>
      </c>
      <c r="F36" s="136">
        <f t="shared" si="37"/>
        <v>4077</v>
      </c>
      <c r="G36" s="137">
        <f t="shared" si="0"/>
        <v>1.103262202599951</v>
      </c>
      <c r="H36" s="135">
        <f t="shared" si="1"/>
        <v>60.686760782570026</v>
      </c>
      <c r="I36" s="135">
        <f t="shared" si="2"/>
        <v>55.006652670195194</v>
      </c>
      <c r="J36" s="256">
        <f>SUM(J29:J34)</f>
        <v>29413</v>
      </c>
      <c r="K36" s="257">
        <f t="shared" si="3"/>
        <v>0.15292557712576071</v>
      </c>
      <c r="L36" s="135">
        <f t="shared" ref="L36:O36" si="38">SUM(L29:L34)</f>
        <v>35956.14</v>
      </c>
      <c r="M36" s="256">
        <f t="shared" si="38"/>
        <v>4048242</v>
      </c>
      <c r="N36" s="136">
        <f t="shared" si="38"/>
        <v>1563</v>
      </c>
      <c r="O36" s="135">
        <f t="shared" si="38"/>
        <v>104543.63</v>
      </c>
      <c r="P36" s="258">
        <f t="shared" si="4"/>
        <v>0.34393429805335818</v>
      </c>
      <c r="Q36" s="137">
        <f t="shared" si="5"/>
        <v>2.9075320654553023</v>
      </c>
      <c r="R36" s="259">
        <f t="shared" si="6"/>
        <v>0.13172240589180348</v>
      </c>
      <c r="S36" s="260"/>
      <c r="T36" s="261">
        <f>SUM(T29:T34)</f>
        <v>168425.41999999998</v>
      </c>
      <c r="U36" s="145"/>
      <c r="V36" s="145">
        <f t="shared" ref="V36:W36" si="39">IFERROR((D36-#REF!)/D36,)</f>
        <v>0</v>
      </c>
      <c r="W36" s="145">
        <f t="shared" si="39"/>
        <v>0</v>
      </c>
      <c r="X36" s="145"/>
      <c r="Y36" s="143"/>
      <c r="Z36" s="67"/>
    </row>
    <row r="37" spans="1:26" ht="14" hidden="1" outlineLevel="1" x14ac:dyDescent="0.2">
      <c r="A37" s="424">
        <v>45292</v>
      </c>
      <c r="B37" s="122">
        <v>45322</v>
      </c>
      <c r="C37" s="83" t="s">
        <v>32</v>
      </c>
      <c r="D37" s="391">
        <v>2438.25</v>
      </c>
      <c r="E37" s="123">
        <v>35</v>
      </c>
      <c r="F37" s="123">
        <v>30</v>
      </c>
      <c r="G37" s="57">
        <f t="shared" si="0"/>
        <v>1.1666666666666667</v>
      </c>
      <c r="H37" s="58">
        <f t="shared" si="1"/>
        <v>69.664285714285711</v>
      </c>
      <c r="I37" s="58">
        <f t="shared" si="2"/>
        <v>59.712244897959174</v>
      </c>
      <c r="J37" s="276">
        <v>3314</v>
      </c>
      <c r="K37" s="59">
        <f t="shared" si="3"/>
        <v>1.0561255280627639E-2</v>
      </c>
      <c r="L37" s="425">
        <v>1013.71</v>
      </c>
      <c r="M37" s="276">
        <v>918246</v>
      </c>
      <c r="N37" s="123">
        <v>10</v>
      </c>
      <c r="O37" s="391">
        <v>809.4</v>
      </c>
      <c r="P37" s="61">
        <f t="shared" si="4"/>
        <v>1.2524215468248086</v>
      </c>
      <c r="Q37" s="62">
        <f t="shared" si="5"/>
        <v>0.79845320653835905</v>
      </c>
      <c r="R37" s="61">
        <f t="shared" si="6"/>
        <v>0.41575310160976109</v>
      </c>
      <c r="S37" s="59">
        <f t="shared" ref="S37:S43" si="40">O37/D37</f>
        <v>0.33195939710858197</v>
      </c>
      <c r="T37" s="271">
        <f t="shared" ref="T37:T43" si="41">D37-O37</f>
        <v>1628.85</v>
      </c>
      <c r="U37" s="64">
        <f t="shared" ref="U37:U43" si="42">L37/F37</f>
        <v>33.790333333333336</v>
      </c>
      <c r="V37" s="84">
        <f t="shared" ref="V37:W37" si="43">IFERROR((D37-#REF!)/D37,)</f>
        <v>0</v>
      </c>
      <c r="W37" s="84">
        <f t="shared" si="43"/>
        <v>0</v>
      </c>
      <c r="X37" s="84"/>
      <c r="Y37" s="85"/>
      <c r="Z37" s="66"/>
    </row>
    <row r="38" spans="1:26" ht="14" hidden="1" outlineLevel="1" x14ac:dyDescent="0.2">
      <c r="A38" s="424">
        <v>45292</v>
      </c>
      <c r="B38" s="411">
        <v>45322</v>
      </c>
      <c r="C38" s="393" t="s">
        <v>33</v>
      </c>
      <c r="D38" s="394">
        <v>64138.15</v>
      </c>
      <c r="E38" s="395">
        <v>936</v>
      </c>
      <c r="F38" s="395">
        <v>895</v>
      </c>
      <c r="G38" s="396">
        <f t="shared" si="0"/>
        <v>1.0458100558659218</v>
      </c>
      <c r="H38" s="397">
        <f t="shared" si="1"/>
        <v>68.523664529914527</v>
      </c>
      <c r="I38" s="397">
        <f t="shared" si="2"/>
        <v>65.522093754565702</v>
      </c>
      <c r="J38" s="415">
        <v>9825</v>
      </c>
      <c r="K38" s="398">
        <f t="shared" si="3"/>
        <v>9.5267175572519083E-2</v>
      </c>
      <c r="L38" s="426">
        <v>11638.68</v>
      </c>
      <c r="M38" s="415">
        <v>1787116</v>
      </c>
      <c r="N38" s="395">
        <v>424</v>
      </c>
      <c r="O38" s="394">
        <v>31498.11</v>
      </c>
      <c r="P38" s="399">
        <f t="shared" si="4"/>
        <v>0.36950407500640514</v>
      </c>
      <c r="Q38" s="400">
        <f t="shared" si="5"/>
        <v>2.7063300992896102</v>
      </c>
      <c r="R38" s="399">
        <f t="shared" si="6"/>
        <v>0.18146267081292491</v>
      </c>
      <c r="S38" s="398">
        <f t="shared" si="40"/>
        <v>0.4910978879185009</v>
      </c>
      <c r="T38" s="427">
        <f t="shared" si="41"/>
        <v>32640.04</v>
      </c>
      <c r="U38" s="402">
        <f t="shared" si="42"/>
        <v>13.004111731843576</v>
      </c>
      <c r="V38" s="403">
        <f t="shared" ref="V38:W38" si="44">IFERROR((D38-#REF!)/D38,)</f>
        <v>0</v>
      </c>
      <c r="W38" s="403">
        <f t="shared" si="44"/>
        <v>0</v>
      </c>
      <c r="X38" s="403"/>
      <c r="Y38" s="404"/>
      <c r="Z38" s="66"/>
    </row>
    <row r="39" spans="1:26" ht="14" hidden="1" outlineLevel="1" x14ac:dyDescent="0.2">
      <c r="A39" s="424">
        <v>45292</v>
      </c>
      <c r="B39" s="411">
        <v>45322</v>
      </c>
      <c r="C39" s="393" t="s">
        <v>34</v>
      </c>
      <c r="D39" s="405">
        <v>43884.05</v>
      </c>
      <c r="E39" s="395">
        <v>819</v>
      </c>
      <c r="F39" s="395">
        <v>764</v>
      </c>
      <c r="G39" s="396">
        <f t="shared" si="0"/>
        <v>1.0719895287958114</v>
      </c>
      <c r="H39" s="397">
        <f t="shared" si="1"/>
        <v>53.582478632478633</v>
      </c>
      <c r="I39" s="397">
        <f t="shared" si="2"/>
        <v>49.984143681579582</v>
      </c>
      <c r="J39" s="415">
        <v>9028</v>
      </c>
      <c r="K39" s="398">
        <f t="shared" si="3"/>
        <v>9.0717766947275139E-2</v>
      </c>
      <c r="L39" s="426">
        <v>5377.08</v>
      </c>
      <c r="M39" s="415">
        <v>400929</v>
      </c>
      <c r="N39" s="395">
        <v>308</v>
      </c>
      <c r="O39" s="405">
        <v>16413.650000000001</v>
      </c>
      <c r="P39" s="399">
        <f t="shared" si="4"/>
        <v>0.32759806624364474</v>
      </c>
      <c r="Q39" s="400">
        <f t="shared" si="5"/>
        <v>3.0525210709158133</v>
      </c>
      <c r="R39" s="399">
        <f t="shared" si="6"/>
        <v>0.12252925607367596</v>
      </c>
      <c r="S39" s="398">
        <f t="shared" si="40"/>
        <v>0.37402313596853526</v>
      </c>
      <c r="T39" s="427">
        <f t="shared" si="41"/>
        <v>27470.400000000001</v>
      </c>
      <c r="U39" s="402">
        <f t="shared" si="42"/>
        <v>7.0380628272251311</v>
      </c>
      <c r="V39" s="403">
        <f t="shared" ref="V39:W39" si="45">IFERROR((D39-#REF!)/D39,)</f>
        <v>0</v>
      </c>
      <c r="W39" s="403">
        <f t="shared" si="45"/>
        <v>0</v>
      </c>
      <c r="X39" s="403"/>
      <c r="Y39" s="404"/>
      <c r="Z39" s="66"/>
    </row>
    <row r="40" spans="1:26" ht="14" hidden="1" outlineLevel="1" x14ac:dyDescent="0.2">
      <c r="A40" s="424">
        <v>45292</v>
      </c>
      <c r="B40" s="411">
        <v>45322</v>
      </c>
      <c r="C40" s="393" t="s">
        <v>35</v>
      </c>
      <c r="D40" s="407">
        <v>58464.45</v>
      </c>
      <c r="E40" s="395">
        <v>838</v>
      </c>
      <c r="F40" s="395">
        <v>789</v>
      </c>
      <c r="G40" s="396">
        <f t="shared" si="0"/>
        <v>1.062103929024081</v>
      </c>
      <c r="H40" s="397">
        <f t="shared" si="1"/>
        <v>69.766646778042954</v>
      </c>
      <c r="I40" s="397">
        <f t="shared" si="2"/>
        <v>65.687212777894871</v>
      </c>
      <c r="J40" s="415">
        <v>5885</v>
      </c>
      <c r="K40" s="398">
        <f t="shared" si="3"/>
        <v>0.14239592183517416</v>
      </c>
      <c r="L40" s="426">
        <v>6751.91</v>
      </c>
      <c r="M40" s="415">
        <v>1043998</v>
      </c>
      <c r="N40" s="395">
        <v>367</v>
      </c>
      <c r="O40" s="407">
        <v>26072.32</v>
      </c>
      <c r="P40" s="399">
        <f t="shared" si="4"/>
        <v>0.25896851526829984</v>
      </c>
      <c r="Q40" s="400">
        <f t="shared" si="5"/>
        <v>3.8614732720074763</v>
      </c>
      <c r="R40" s="399">
        <f t="shared" si="6"/>
        <v>0.11548744578970639</v>
      </c>
      <c r="S40" s="398">
        <f t="shared" si="40"/>
        <v>0.44595168516936362</v>
      </c>
      <c r="T40" s="427">
        <f t="shared" si="41"/>
        <v>32392.129999999997</v>
      </c>
      <c r="U40" s="402">
        <f t="shared" si="42"/>
        <v>8.557553865652725</v>
      </c>
      <c r="V40" s="403">
        <f t="shared" ref="V40:W40" si="46">IFERROR((D40-#REF!)/D40,)</f>
        <v>0</v>
      </c>
      <c r="W40" s="403">
        <f t="shared" si="46"/>
        <v>0</v>
      </c>
      <c r="X40" s="403"/>
      <c r="Y40" s="404"/>
      <c r="Z40" s="66"/>
    </row>
    <row r="41" spans="1:26" ht="14" hidden="1" outlineLevel="1" x14ac:dyDescent="0.2">
      <c r="A41" s="424">
        <v>45292</v>
      </c>
      <c r="B41" s="411">
        <v>45322</v>
      </c>
      <c r="C41" s="393" t="s">
        <v>36</v>
      </c>
      <c r="D41" s="412">
        <v>135481</v>
      </c>
      <c r="E41" s="395">
        <v>2335</v>
      </c>
      <c r="F41" s="415">
        <v>2068</v>
      </c>
      <c r="G41" s="396">
        <f t="shared" si="0"/>
        <v>1.129110251450677</v>
      </c>
      <c r="H41" s="397">
        <f t="shared" si="1"/>
        <v>58.02184154175589</v>
      </c>
      <c r="I41" s="397">
        <f t="shared" si="2"/>
        <v>51.387224114925559</v>
      </c>
      <c r="J41" s="415">
        <v>10999</v>
      </c>
      <c r="K41" s="398">
        <f t="shared" si="3"/>
        <v>0.212292026547868</v>
      </c>
      <c r="L41" s="426">
        <v>18273.45</v>
      </c>
      <c r="M41" s="415">
        <v>1234238</v>
      </c>
      <c r="N41" s="395">
        <v>767</v>
      </c>
      <c r="O41" s="412">
        <v>50029.8</v>
      </c>
      <c r="P41" s="399">
        <f t="shared" si="4"/>
        <v>0.36525131021910939</v>
      </c>
      <c r="Q41" s="400">
        <f t="shared" si="5"/>
        <v>2.7378409659916438</v>
      </c>
      <c r="R41" s="399">
        <f t="shared" si="6"/>
        <v>0.13487832242159417</v>
      </c>
      <c r="S41" s="398">
        <f t="shared" si="40"/>
        <v>0.36927539655006975</v>
      </c>
      <c r="T41" s="427">
        <f t="shared" si="41"/>
        <v>85451.199999999997</v>
      </c>
      <c r="U41" s="402">
        <f t="shared" si="42"/>
        <v>8.8362911025145063</v>
      </c>
      <c r="V41" s="403">
        <f t="shared" ref="V41:W41" si="47">IFERROR((D41-#REF!)/D41,)</f>
        <v>0</v>
      </c>
      <c r="W41" s="403">
        <f t="shared" si="47"/>
        <v>0</v>
      </c>
      <c r="X41" s="403"/>
      <c r="Y41" s="404"/>
      <c r="Z41" s="66"/>
    </row>
    <row r="42" spans="1:26" ht="14" hidden="1" outlineLevel="1" x14ac:dyDescent="0.2">
      <c r="A42" s="424">
        <v>45292</v>
      </c>
      <c r="B42" s="122">
        <v>45322</v>
      </c>
      <c r="C42" s="83" t="s">
        <v>37</v>
      </c>
      <c r="D42" s="277">
        <v>11553</v>
      </c>
      <c r="E42" s="123">
        <v>220</v>
      </c>
      <c r="F42" s="276">
        <v>177</v>
      </c>
      <c r="G42" s="57">
        <f t="shared" si="0"/>
        <v>1.2429378531073447</v>
      </c>
      <c r="H42" s="58">
        <f t="shared" si="1"/>
        <v>52.513636363636365</v>
      </c>
      <c r="I42" s="58">
        <f t="shared" si="2"/>
        <v>42.249607438016525</v>
      </c>
      <c r="J42" s="276">
        <v>1367</v>
      </c>
      <c r="K42" s="59">
        <f t="shared" si="3"/>
        <v>0.16093635698610095</v>
      </c>
      <c r="L42" s="425">
        <v>1755.21</v>
      </c>
      <c r="M42" s="276">
        <v>1074858</v>
      </c>
      <c r="N42" s="123">
        <v>61</v>
      </c>
      <c r="O42" s="277">
        <v>4605.25</v>
      </c>
      <c r="P42" s="61">
        <f t="shared" si="4"/>
        <v>0.38113240323543784</v>
      </c>
      <c r="Q42" s="62">
        <f t="shared" si="5"/>
        <v>2.623760119871696</v>
      </c>
      <c r="R42" s="61">
        <f t="shared" si="6"/>
        <v>0.15192677226694365</v>
      </c>
      <c r="S42" s="59">
        <f t="shared" si="40"/>
        <v>0.39861940621483599</v>
      </c>
      <c r="T42" s="271">
        <f t="shared" si="41"/>
        <v>6947.75</v>
      </c>
      <c r="U42" s="64">
        <f t="shared" si="42"/>
        <v>9.9164406779661025</v>
      </c>
      <c r="V42" s="84"/>
      <c r="W42" s="84"/>
      <c r="X42" s="84"/>
      <c r="Y42" s="85"/>
      <c r="Z42" s="278"/>
    </row>
    <row r="43" spans="1:26" ht="14" hidden="1" outlineLevel="1" x14ac:dyDescent="0.2">
      <c r="A43" s="424">
        <v>45292</v>
      </c>
      <c r="B43" s="411">
        <v>45322</v>
      </c>
      <c r="C43" s="393" t="s">
        <v>38</v>
      </c>
      <c r="D43" s="414">
        <v>7187.55</v>
      </c>
      <c r="E43" s="395">
        <v>100</v>
      </c>
      <c r="F43" s="415">
        <v>93</v>
      </c>
      <c r="G43" s="57">
        <f t="shared" si="0"/>
        <v>1.075268817204301</v>
      </c>
      <c r="H43" s="397">
        <f t="shared" si="1"/>
        <v>71.875500000000002</v>
      </c>
      <c r="I43" s="397">
        <f t="shared" si="2"/>
        <v>66.844215000000005</v>
      </c>
      <c r="J43" s="415">
        <v>1108</v>
      </c>
      <c r="K43" s="398">
        <f t="shared" si="3"/>
        <v>9.0252707581227443E-2</v>
      </c>
      <c r="L43" s="426">
        <v>68.569999999999993</v>
      </c>
      <c r="M43" s="415">
        <v>8684</v>
      </c>
      <c r="N43" s="395">
        <v>7</v>
      </c>
      <c r="O43" s="414">
        <v>489.5</v>
      </c>
      <c r="P43" s="399">
        <f t="shared" si="4"/>
        <v>0.14008171603677219</v>
      </c>
      <c r="Q43" s="400">
        <f t="shared" si="5"/>
        <v>7.1386903893831128</v>
      </c>
      <c r="R43" s="399">
        <f t="shared" si="6"/>
        <v>9.5401075470779324E-3</v>
      </c>
      <c r="S43" s="398">
        <f t="shared" si="40"/>
        <v>6.8103874060006536E-2</v>
      </c>
      <c r="T43" s="427">
        <f t="shared" si="41"/>
        <v>6698.05</v>
      </c>
      <c r="U43" s="402">
        <f t="shared" si="42"/>
        <v>0.73731182795698913</v>
      </c>
      <c r="V43" s="403"/>
      <c r="W43" s="403"/>
      <c r="X43" s="403"/>
      <c r="Y43" s="404"/>
      <c r="Z43" s="67"/>
    </row>
    <row r="44" spans="1:26" ht="14" collapsed="1" x14ac:dyDescent="0.2">
      <c r="A44" s="263" t="str">
        <f>IFERROR(IF(B44&gt;0,MONTH(B44)&amp;"-"&amp;YEAR(B44),B44),)</f>
        <v>1-2024</v>
      </c>
      <c r="B44" s="282">
        <v>45292</v>
      </c>
      <c r="C44" s="134"/>
      <c r="D44" s="135">
        <f t="shared" ref="D44:F44" si="48">SUM(D37:D43)</f>
        <v>323146.45</v>
      </c>
      <c r="E44" s="136">
        <f t="shared" si="48"/>
        <v>5283</v>
      </c>
      <c r="F44" s="136">
        <f t="shared" si="48"/>
        <v>4816</v>
      </c>
      <c r="G44" s="137">
        <f t="shared" si="0"/>
        <v>1.0969684385382059</v>
      </c>
      <c r="H44" s="135">
        <f t="shared" si="1"/>
        <v>61.167225061518081</v>
      </c>
      <c r="I44" s="135">
        <f t="shared" si="2"/>
        <v>55.760241509799563</v>
      </c>
      <c r="J44" s="256">
        <f>SUM(J37:J43)</f>
        <v>41526</v>
      </c>
      <c r="K44" s="257">
        <f t="shared" si="3"/>
        <v>0.12722149978326833</v>
      </c>
      <c r="L44" s="135">
        <f t="shared" ref="L44:O44" si="49">SUM(L37:L43)</f>
        <v>44878.61</v>
      </c>
      <c r="M44" s="256">
        <f t="shared" si="49"/>
        <v>6468069</v>
      </c>
      <c r="N44" s="136">
        <f t="shared" si="49"/>
        <v>1944</v>
      </c>
      <c r="O44" s="135">
        <f t="shared" si="49"/>
        <v>129918.03000000001</v>
      </c>
      <c r="P44" s="258">
        <f t="shared" si="4"/>
        <v>0.34543788879803672</v>
      </c>
      <c r="Q44" s="137">
        <f t="shared" si="5"/>
        <v>2.8948764233116848</v>
      </c>
      <c r="R44" s="259">
        <f t="shared" si="6"/>
        <v>0.13888009600600595</v>
      </c>
      <c r="S44" s="260"/>
      <c r="T44" s="261">
        <f>SUM(T37:T43)</f>
        <v>193228.41999999998</v>
      </c>
      <c r="U44" s="145"/>
      <c r="V44" s="145">
        <f t="shared" ref="V44:W44" si="50">IFERROR((D44-#REF!)/D44,)</f>
        <v>0</v>
      </c>
      <c r="W44" s="145">
        <f t="shared" si="50"/>
        <v>0</v>
      </c>
      <c r="X44" s="145"/>
      <c r="Y44" s="143"/>
      <c r="Z44" s="67"/>
    </row>
    <row r="45" spans="1:26" ht="14" hidden="1" outlineLevel="1" x14ac:dyDescent="0.2">
      <c r="A45" s="424">
        <v>45323</v>
      </c>
      <c r="B45" s="122">
        <v>45351</v>
      </c>
      <c r="C45" s="83" t="s">
        <v>32</v>
      </c>
      <c r="D45" s="391">
        <v>3637.4</v>
      </c>
      <c r="E45" s="123">
        <v>52</v>
      </c>
      <c r="F45" s="123">
        <v>41</v>
      </c>
      <c r="G45" s="57">
        <f t="shared" si="0"/>
        <v>1.2682926829268293</v>
      </c>
      <c r="H45" s="58">
        <f t="shared" si="1"/>
        <v>69.95</v>
      </c>
      <c r="I45" s="58">
        <f t="shared" si="2"/>
        <v>55.152884615384615</v>
      </c>
      <c r="J45" s="276">
        <v>754</v>
      </c>
      <c r="K45" s="59">
        <f t="shared" si="3"/>
        <v>6.8965517241379309E-2</v>
      </c>
      <c r="L45" s="425">
        <v>1048.8900000000001</v>
      </c>
      <c r="M45" s="276">
        <v>567539</v>
      </c>
      <c r="N45" s="123">
        <v>19</v>
      </c>
      <c r="O45" s="391">
        <v>1587.55</v>
      </c>
      <c r="P45" s="61">
        <f t="shared" si="4"/>
        <v>0.66069730087241352</v>
      </c>
      <c r="Q45" s="62">
        <f t="shared" si="5"/>
        <v>1.5135524220842984</v>
      </c>
      <c r="R45" s="61">
        <f t="shared" si="6"/>
        <v>0.28836256666849952</v>
      </c>
      <c r="S45" s="59">
        <f t="shared" ref="S45:S51" si="51">O45/D45</f>
        <v>0.43645186121955243</v>
      </c>
      <c r="T45" s="271">
        <f t="shared" ref="T45:T51" si="52">D45-O45</f>
        <v>2049.8500000000004</v>
      </c>
      <c r="U45" s="64">
        <f t="shared" ref="U45:U51" si="53">L45/F45</f>
        <v>25.582682926829271</v>
      </c>
      <c r="V45" s="84">
        <f t="shared" ref="V45:W45" si="54">IFERROR((D45-#REF!)/D45,)</f>
        <v>0</v>
      </c>
      <c r="W45" s="84">
        <f t="shared" si="54"/>
        <v>0</v>
      </c>
      <c r="X45" s="84"/>
      <c r="Y45" s="85"/>
      <c r="Z45" s="66"/>
    </row>
    <row r="46" spans="1:26" ht="14" hidden="1" outlineLevel="1" x14ac:dyDescent="0.2">
      <c r="A46" s="424">
        <v>45323</v>
      </c>
      <c r="B46" s="411">
        <v>45351</v>
      </c>
      <c r="C46" s="393" t="s">
        <v>33</v>
      </c>
      <c r="D46" s="394">
        <v>66196.649999999994</v>
      </c>
      <c r="E46" s="395">
        <v>970</v>
      </c>
      <c r="F46" s="395">
        <v>928</v>
      </c>
      <c r="G46" s="396">
        <f t="shared" si="0"/>
        <v>1.0452586206896552</v>
      </c>
      <c r="H46" s="397">
        <f t="shared" si="1"/>
        <v>68.243969072164944</v>
      </c>
      <c r="I46" s="397">
        <f t="shared" si="2"/>
        <v>65.289075565947485</v>
      </c>
      <c r="J46" s="415">
        <v>9732</v>
      </c>
      <c r="K46" s="398">
        <f t="shared" si="3"/>
        <v>9.9671187833949862E-2</v>
      </c>
      <c r="L46" s="426">
        <v>10344.11</v>
      </c>
      <c r="M46" s="415">
        <v>1546411</v>
      </c>
      <c r="N46" s="395">
        <v>400</v>
      </c>
      <c r="O46" s="394">
        <v>28966.95</v>
      </c>
      <c r="P46" s="399">
        <f t="shared" si="4"/>
        <v>0.35710041961614875</v>
      </c>
      <c r="Q46" s="400">
        <f t="shared" si="5"/>
        <v>2.8003327497484074</v>
      </c>
      <c r="R46" s="399">
        <f t="shared" si="6"/>
        <v>0.15626334565268787</v>
      </c>
      <c r="S46" s="398">
        <f t="shared" si="51"/>
        <v>0.43758936441647733</v>
      </c>
      <c r="T46" s="427">
        <f t="shared" si="52"/>
        <v>37229.699999999997</v>
      </c>
      <c r="U46" s="402">
        <f t="shared" si="53"/>
        <v>11.14667025862069</v>
      </c>
      <c r="V46" s="403">
        <f t="shared" ref="V46:W46" si="55">IFERROR((D46-#REF!)/D46,)</f>
        <v>0</v>
      </c>
      <c r="W46" s="403">
        <f t="shared" si="55"/>
        <v>0</v>
      </c>
      <c r="X46" s="403"/>
      <c r="Y46" s="404"/>
      <c r="Z46" s="66"/>
    </row>
    <row r="47" spans="1:26" ht="14" hidden="1" outlineLevel="1" x14ac:dyDescent="0.2">
      <c r="A47" s="424">
        <v>45323</v>
      </c>
      <c r="B47" s="411">
        <v>45351</v>
      </c>
      <c r="C47" s="393" t="s">
        <v>34</v>
      </c>
      <c r="D47" s="405">
        <v>38323.96</v>
      </c>
      <c r="E47" s="395">
        <v>724</v>
      </c>
      <c r="F47" s="395">
        <v>686</v>
      </c>
      <c r="G47" s="396">
        <f t="shared" si="0"/>
        <v>1.055393586005831</v>
      </c>
      <c r="H47" s="397">
        <f t="shared" si="1"/>
        <v>52.933646408839778</v>
      </c>
      <c r="I47" s="397">
        <f t="shared" si="2"/>
        <v>50.155361100088513</v>
      </c>
      <c r="J47" s="415">
        <v>8108</v>
      </c>
      <c r="K47" s="398">
        <f t="shared" si="3"/>
        <v>8.9294523926985697E-2</v>
      </c>
      <c r="L47" s="426">
        <v>5275.71</v>
      </c>
      <c r="M47" s="415">
        <v>381683</v>
      </c>
      <c r="N47" s="395">
        <v>275</v>
      </c>
      <c r="O47" s="405">
        <v>13855.59</v>
      </c>
      <c r="P47" s="399">
        <f t="shared" si="4"/>
        <v>0.3807640093276432</v>
      </c>
      <c r="Q47" s="400">
        <f t="shared" si="5"/>
        <v>2.6262986403725757</v>
      </c>
      <c r="R47" s="399">
        <f t="shared" si="6"/>
        <v>0.13766087846871775</v>
      </c>
      <c r="S47" s="398">
        <f t="shared" si="51"/>
        <v>0.36153857795488775</v>
      </c>
      <c r="T47" s="427">
        <f t="shared" si="52"/>
        <v>24468.37</v>
      </c>
      <c r="U47" s="402">
        <f t="shared" si="53"/>
        <v>7.6905393586005832</v>
      </c>
      <c r="V47" s="403">
        <f t="shared" ref="V47:W47" si="56">IFERROR((D47-#REF!)/D47,)</f>
        <v>0</v>
      </c>
      <c r="W47" s="403">
        <f t="shared" si="56"/>
        <v>0</v>
      </c>
      <c r="X47" s="403"/>
      <c r="Y47" s="404"/>
      <c r="Z47" s="66"/>
    </row>
    <row r="48" spans="1:26" ht="14" hidden="1" outlineLevel="1" x14ac:dyDescent="0.2">
      <c r="A48" s="424">
        <v>45323</v>
      </c>
      <c r="B48" s="411">
        <v>45351</v>
      </c>
      <c r="C48" s="393" t="s">
        <v>35</v>
      </c>
      <c r="D48" s="407">
        <v>58808.18</v>
      </c>
      <c r="E48" s="395">
        <v>841</v>
      </c>
      <c r="F48" s="395">
        <v>803</v>
      </c>
      <c r="G48" s="396">
        <f t="shared" si="0"/>
        <v>1.0473225404732254</v>
      </c>
      <c r="H48" s="397">
        <f t="shared" si="1"/>
        <v>69.926492271105829</v>
      </c>
      <c r="I48" s="397">
        <f t="shared" si="2"/>
        <v>66.766912358737201</v>
      </c>
      <c r="J48" s="415">
        <v>6332</v>
      </c>
      <c r="K48" s="398">
        <f t="shared" si="3"/>
        <v>0.13281743524952622</v>
      </c>
      <c r="L48" s="426">
        <v>8642.25</v>
      </c>
      <c r="M48" s="415">
        <v>1125578</v>
      </c>
      <c r="N48" s="395">
        <v>337</v>
      </c>
      <c r="O48" s="407">
        <v>24291.51</v>
      </c>
      <c r="P48" s="399">
        <f t="shared" si="4"/>
        <v>0.35577244889263782</v>
      </c>
      <c r="Q48" s="400">
        <f t="shared" si="5"/>
        <v>2.8107853857502385</v>
      </c>
      <c r="R48" s="399">
        <f t="shared" si="6"/>
        <v>0.14695659685438317</v>
      </c>
      <c r="S48" s="398">
        <f t="shared" si="51"/>
        <v>0.41306345477788969</v>
      </c>
      <c r="T48" s="427">
        <f t="shared" si="52"/>
        <v>34516.67</v>
      </c>
      <c r="U48" s="402">
        <f t="shared" si="53"/>
        <v>10.762453300124532</v>
      </c>
      <c r="V48" s="403">
        <f t="shared" ref="V48:W48" si="57">IFERROR((D48-#REF!)/D48,)</f>
        <v>0</v>
      </c>
      <c r="W48" s="403">
        <f t="shared" si="57"/>
        <v>0</v>
      </c>
      <c r="X48" s="403"/>
      <c r="Y48" s="404"/>
      <c r="Z48" s="66"/>
    </row>
    <row r="49" spans="1:26" ht="14" hidden="1" outlineLevel="1" x14ac:dyDescent="0.2">
      <c r="A49" s="424">
        <v>45323</v>
      </c>
      <c r="B49" s="411">
        <v>45351</v>
      </c>
      <c r="C49" s="393" t="s">
        <v>36</v>
      </c>
      <c r="D49" s="412">
        <v>142536</v>
      </c>
      <c r="E49" s="395">
        <v>2461</v>
      </c>
      <c r="F49" s="415">
        <v>2208</v>
      </c>
      <c r="G49" s="396">
        <f t="shared" si="0"/>
        <v>1.1145833333333333</v>
      </c>
      <c r="H49" s="397">
        <f t="shared" si="1"/>
        <v>57.91791954490045</v>
      </c>
      <c r="I49" s="397">
        <f t="shared" si="2"/>
        <v>51.963740900097605</v>
      </c>
      <c r="J49" s="415">
        <v>11024</v>
      </c>
      <c r="K49" s="398">
        <f t="shared" si="3"/>
        <v>0.22324020319303339</v>
      </c>
      <c r="L49" s="426">
        <v>16854.68</v>
      </c>
      <c r="M49" s="415">
        <v>1007175</v>
      </c>
      <c r="N49" s="395">
        <v>785</v>
      </c>
      <c r="O49" s="412">
        <v>50761.8</v>
      </c>
      <c r="P49" s="399">
        <f t="shared" si="4"/>
        <v>0.33203471902099607</v>
      </c>
      <c r="Q49" s="400">
        <f t="shared" si="5"/>
        <v>3.0117332396699315</v>
      </c>
      <c r="R49" s="399">
        <f t="shared" si="6"/>
        <v>0.11824858281416625</v>
      </c>
      <c r="S49" s="398">
        <f t="shared" si="51"/>
        <v>0.3561331874052871</v>
      </c>
      <c r="T49" s="427">
        <f t="shared" si="52"/>
        <v>91774.2</v>
      </c>
      <c r="U49" s="402">
        <f t="shared" si="53"/>
        <v>7.6334601449275361</v>
      </c>
      <c r="V49" s="403">
        <f t="shared" ref="V49:W49" si="58">IFERROR((D49-#REF!)/D49,)</f>
        <v>0</v>
      </c>
      <c r="W49" s="403">
        <f t="shared" si="58"/>
        <v>0</v>
      </c>
      <c r="X49" s="403"/>
      <c r="Y49" s="404"/>
      <c r="Z49" s="66"/>
    </row>
    <row r="50" spans="1:26" ht="14" hidden="1" outlineLevel="1" x14ac:dyDescent="0.2">
      <c r="A50" s="424">
        <v>45323</v>
      </c>
      <c r="B50" s="411">
        <v>45351</v>
      </c>
      <c r="C50" s="393" t="s">
        <v>37</v>
      </c>
      <c r="D50" s="412">
        <v>11590.3</v>
      </c>
      <c r="E50" s="395">
        <v>222</v>
      </c>
      <c r="F50" s="415">
        <v>173</v>
      </c>
      <c r="G50" s="396">
        <f t="shared" si="0"/>
        <v>1.2832369942196531</v>
      </c>
      <c r="H50" s="397">
        <f t="shared" si="1"/>
        <v>52.208558558558558</v>
      </c>
      <c r="I50" s="397">
        <f t="shared" si="2"/>
        <v>40.685047885723563</v>
      </c>
      <c r="J50" s="415">
        <v>1165</v>
      </c>
      <c r="K50" s="398">
        <f t="shared" si="3"/>
        <v>0.19055793991416309</v>
      </c>
      <c r="L50" s="426">
        <v>1080.8499999999999</v>
      </c>
      <c r="M50" s="415">
        <v>910213</v>
      </c>
      <c r="N50" s="395">
        <v>46</v>
      </c>
      <c r="O50" s="412">
        <v>3410.9</v>
      </c>
      <c r="P50" s="399">
        <f t="shared" si="4"/>
        <v>0.3168811750564367</v>
      </c>
      <c r="Q50" s="400">
        <f t="shared" si="5"/>
        <v>3.1557570430679562</v>
      </c>
      <c r="R50" s="399">
        <f t="shared" si="6"/>
        <v>9.3254704364856819E-2</v>
      </c>
      <c r="S50" s="398">
        <f t="shared" si="51"/>
        <v>0.29428919009861698</v>
      </c>
      <c r="T50" s="427">
        <f t="shared" si="52"/>
        <v>8179.4</v>
      </c>
      <c r="U50" s="402">
        <f t="shared" si="53"/>
        <v>6.2476878612716762</v>
      </c>
      <c r="V50" s="403"/>
      <c r="W50" s="403"/>
      <c r="X50" s="403"/>
      <c r="Y50" s="404"/>
      <c r="Z50" s="67"/>
    </row>
    <row r="51" spans="1:26" ht="14" hidden="1" outlineLevel="1" x14ac:dyDescent="0.2">
      <c r="A51" s="424">
        <v>45323</v>
      </c>
      <c r="B51" s="433">
        <v>45351</v>
      </c>
      <c r="C51" s="393" t="s">
        <v>38</v>
      </c>
      <c r="D51" s="414">
        <v>6633</v>
      </c>
      <c r="E51" s="395">
        <v>87</v>
      </c>
      <c r="F51" s="415">
        <v>84</v>
      </c>
      <c r="G51" s="396">
        <f t="shared" si="0"/>
        <v>1.0357142857142858</v>
      </c>
      <c r="H51" s="397">
        <f t="shared" si="1"/>
        <v>76.241379310344826</v>
      </c>
      <c r="I51" s="397">
        <f t="shared" si="2"/>
        <v>73.61236623067775</v>
      </c>
      <c r="J51" s="415">
        <v>1260</v>
      </c>
      <c r="K51" s="398">
        <f t="shared" si="3"/>
        <v>6.9047619047619052E-2</v>
      </c>
      <c r="L51" s="426">
        <v>201.24</v>
      </c>
      <c r="M51" s="415">
        <v>18754</v>
      </c>
      <c r="N51" s="395">
        <v>24</v>
      </c>
      <c r="O51" s="414">
        <v>2017.8</v>
      </c>
      <c r="P51" s="399">
        <f t="shared" si="4"/>
        <v>9.9732381801962547E-2</v>
      </c>
      <c r="Q51" s="400">
        <f t="shared" si="5"/>
        <v>10.026833631484793</v>
      </c>
      <c r="R51" s="399">
        <f t="shared" si="6"/>
        <v>3.0339213025780191E-2</v>
      </c>
      <c r="S51" s="398">
        <f t="shared" si="51"/>
        <v>0.30420624151967435</v>
      </c>
      <c r="T51" s="427">
        <f t="shared" si="52"/>
        <v>4615.2</v>
      </c>
      <c r="U51" s="402">
        <f t="shared" si="53"/>
        <v>2.3957142857142859</v>
      </c>
      <c r="V51" s="403"/>
      <c r="W51" s="403"/>
      <c r="X51" s="403"/>
      <c r="Y51" s="404"/>
      <c r="Z51" s="67"/>
    </row>
    <row r="52" spans="1:26" ht="14" collapsed="1" x14ac:dyDescent="0.2">
      <c r="A52" s="263" t="str">
        <f>IFERROR(IF(B52&gt;0,MONTH(B52)&amp;"-"&amp;YEAR(B52),B52),)</f>
        <v>2-2024</v>
      </c>
      <c r="B52" s="282">
        <v>45323</v>
      </c>
      <c r="C52" s="134"/>
      <c r="D52" s="135">
        <f t="shared" ref="D52:F52" si="59">SUM(D45:D51)</f>
        <v>327725.48999999993</v>
      </c>
      <c r="E52" s="136">
        <f t="shared" si="59"/>
        <v>5357</v>
      </c>
      <c r="F52" s="136">
        <f t="shared" si="59"/>
        <v>4923</v>
      </c>
      <c r="G52" s="137">
        <f t="shared" si="0"/>
        <v>1.0881576274629292</v>
      </c>
      <c r="H52" s="135">
        <f t="shared" si="1"/>
        <v>61.177056188165004</v>
      </c>
      <c r="I52" s="135">
        <f t="shared" si="2"/>
        <v>56.220766775123444</v>
      </c>
      <c r="J52" s="256">
        <f>SUM(J45:J51)</f>
        <v>38375</v>
      </c>
      <c r="K52" s="257">
        <f t="shared" si="3"/>
        <v>0.13959609120521171</v>
      </c>
      <c r="L52" s="135">
        <f t="shared" ref="L52:O52" si="60">SUM(L45:L51)</f>
        <v>43447.729999999996</v>
      </c>
      <c r="M52" s="256">
        <f t="shared" si="60"/>
        <v>5557353</v>
      </c>
      <c r="N52" s="136">
        <f t="shared" si="60"/>
        <v>1886</v>
      </c>
      <c r="O52" s="135">
        <f t="shared" si="60"/>
        <v>124892.09999999999</v>
      </c>
      <c r="P52" s="258">
        <f t="shared" si="4"/>
        <v>0.3478821318562183</v>
      </c>
      <c r="Q52" s="137">
        <f t="shared" si="5"/>
        <v>2.8745368285063457</v>
      </c>
      <c r="R52" s="259">
        <f t="shared" si="6"/>
        <v>0.13257354501171087</v>
      </c>
      <c r="S52" s="260"/>
      <c r="T52" s="261">
        <f>SUM(T45:T51)</f>
        <v>202833.38999999998</v>
      </c>
      <c r="U52" s="145"/>
      <c r="V52" s="145">
        <f t="shared" ref="V52:W52" si="61">IFERROR((D52-#REF!)/D52,)</f>
        <v>0</v>
      </c>
      <c r="W52" s="145">
        <f t="shared" si="61"/>
        <v>0</v>
      </c>
      <c r="X52" s="145"/>
      <c r="Y52" s="143"/>
      <c r="Z52" s="67"/>
    </row>
    <row r="53" spans="1:26" ht="14" hidden="1" outlineLevel="1" x14ac:dyDescent="0.2">
      <c r="A53" s="424">
        <v>45352</v>
      </c>
      <c r="B53" s="122">
        <v>45382</v>
      </c>
      <c r="C53" s="83" t="s">
        <v>32</v>
      </c>
      <c r="D53" s="391">
        <v>4266.95</v>
      </c>
      <c r="E53" s="123">
        <v>61</v>
      </c>
      <c r="F53" s="123">
        <v>52</v>
      </c>
      <c r="G53" s="57">
        <f t="shared" si="0"/>
        <v>1.1730769230769231</v>
      </c>
      <c r="H53" s="58">
        <f t="shared" si="1"/>
        <v>69.95</v>
      </c>
      <c r="I53" s="58">
        <f t="shared" si="2"/>
        <v>59.629508196721311</v>
      </c>
      <c r="J53" s="276">
        <v>657</v>
      </c>
      <c r="K53" s="59">
        <f t="shared" si="3"/>
        <v>9.2846270928462704E-2</v>
      </c>
      <c r="L53" s="425">
        <v>952.23</v>
      </c>
      <c r="M53" s="276">
        <v>332047</v>
      </c>
      <c r="N53" s="123">
        <v>21</v>
      </c>
      <c r="O53" s="391">
        <v>1808.7</v>
      </c>
      <c r="P53" s="61">
        <f t="shared" si="4"/>
        <v>0.52647205174987555</v>
      </c>
      <c r="Q53" s="62">
        <f t="shared" si="5"/>
        <v>1.8994360606156075</v>
      </c>
      <c r="R53" s="61">
        <f t="shared" si="6"/>
        <v>0.22316408675986363</v>
      </c>
      <c r="S53" s="59">
        <f t="shared" ref="S53:S59" si="62">O53/D53</f>
        <v>0.42388591382603502</v>
      </c>
      <c r="T53" s="271">
        <f t="shared" ref="T53:T59" si="63">D53-O53</f>
        <v>2458.25</v>
      </c>
      <c r="U53" s="64">
        <f t="shared" ref="U53:U59" si="64">L53/F53</f>
        <v>18.312115384615385</v>
      </c>
      <c r="V53" s="84">
        <f t="shared" ref="V53:W53" si="65">IFERROR((D53-#REF!)/D53,)</f>
        <v>0</v>
      </c>
      <c r="W53" s="84">
        <f t="shared" si="65"/>
        <v>0</v>
      </c>
      <c r="X53" s="84"/>
      <c r="Y53" s="85"/>
      <c r="Z53" s="66"/>
    </row>
    <row r="54" spans="1:26" ht="14" hidden="1" outlineLevel="1" x14ac:dyDescent="0.2">
      <c r="A54" s="424">
        <v>45352</v>
      </c>
      <c r="B54" s="411">
        <v>45382</v>
      </c>
      <c r="C54" s="393" t="s">
        <v>33</v>
      </c>
      <c r="D54" s="394">
        <v>74379.55</v>
      </c>
      <c r="E54" s="415">
        <v>1083</v>
      </c>
      <c r="F54" s="415">
        <v>1023</v>
      </c>
      <c r="G54" s="396">
        <f t="shared" si="0"/>
        <v>1.0586510263929618</v>
      </c>
      <c r="H54" s="397">
        <f t="shared" si="1"/>
        <v>68.679178208679602</v>
      </c>
      <c r="I54" s="397">
        <f t="shared" si="2"/>
        <v>64.874237587700122</v>
      </c>
      <c r="J54" s="415">
        <v>11422</v>
      </c>
      <c r="K54" s="398">
        <f t="shared" si="3"/>
        <v>9.481701978637716E-2</v>
      </c>
      <c r="L54" s="426">
        <v>11178.24</v>
      </c>
      <c r="M54" s="415">
        <v>1435381</v>
      </c>
      <c r="N54" s="395">
        <v>440</v>
      </c>
      <c r="O54" s="394">
        <v>31744.5</v>
      </c>
      <c r="P54" s="399">
        <f t="shared" si="4"/>
        <v>0.35213155034730426</v>
      </c>
      <c r="Q54" s="400">
        <f t="shared" si="5"/>
        <v>2.8398477756784613</v>
      </c>
      <c r="R54" s="399">
        <f t="shared" si="6"/>
        <v>0.15028646986974242</v>
      </c>
      <c r="S54" s="398">
        <f t="shared" si="62"/>
        <v>0.42679069717415608</v>
      </c>
      <c r="T54" s="427">
        <f t="shared" si="63"/>
        <v>42635.05</v>
      </c>
      <c r="U54" s="402">
        <f t="shared" si="64"/>
        <v>10.926920821114368</v>
      </c>
      <c r="V54" s="403">
        <f t="shared" ref="V54:W54" si="66">IFERROR((D54-#REF!)/D54,)</f>
        <v>0</v>
      </c>
      <c r="W54" s="403">
        <f t="shared" si="66"/>
        <v>0</v>
      </c>
      <c r="X54" s="403"/>
      <c r="Y54" s="404"/>
      <c r="Z54" s="66"/>
    </row>
    <row r="55" spans="1:26" ht="14" hidden="1" outlineLevel="1" x14ac:dyDescent="0.2">
      <c r="A55" s="424">
        <v>45352</v>
      </c>
      <c r="B55" s="411">
        <v>45382</v>
      </c>
      <c r="C55" s="393" t="s">
        <v>34</v>
      </c>
      <c r="D55" s="405">
        <v>43188.75</v>
      </c>
      <c r="E55" s="395">
        <v>825</v>
      </c>
      <c r="F55" s="395">
        <v>769</v>
      </c>
      <c r="G55" s="396">
        <f t="shared" si="0"/>
        <v>1.0728218465539663</v>
      </c>
      <c r="H55" s="397">
        <f t="shared" si="1"/>
        <v>52.35</v>
      </c>
      <c r="I55" s="397">
        <f t="shared" si="2"/>
        <v>48.796545454545452</v>
      </c>
      <c r="J55" s="415">
        <v>8990</v>
      </c>
      <c r="K55" s="398">
        <f t="shared" si="3"/>
        <v>9.1768631813125695E-2</v>
      </c>
      <c r="L55" s="426">
        <v>5546.47</v>
      </c>
      <c r="M55" s="415">
        <v>290149</v>
      </c>
      <c r="N55" s="395">
        <v>318</v>
      </c>
      <c r="O55" s="405">
        <v>16588.09</v>
      </c>
      <c r="P55" s="399">
        <f t="shared" si="4"/>
        <v>0.33436459532110085</v>
      </c>
      <c r="Q55" s="400">
        <f t="shared" si="5"/>
        <v>2.9907472680822216</v>
      </c>
      <c r="R55" s="399">
        <f t="shared" si="6"/>
        <v>0.12842395299701889</v>
      </c>
      <c r="S55" s="398">
        <f t="shared" si="62"/>
        <v>0.38408358658215391</v>
      </c>
      <c r="T55" s="427">
        <f t="shared" si="63"/>
        <v>26600.66</v>
      </c>
      <c r="U55" s="402">
        <f t="shared" si="64"/>
        <v>7.2125747724317302</v>
      </c>
      <c r="V55" s="403">
        <f t="shared" ref="V55:W55" si="67">IFERROR((D55-#REF!)/D55,)</f>
        <v>0</v>
      </c>
      <c r="W55" s="403">
        <f t="shared" si="67"/>
        <v>0</v>
      </c>
      <c r="X55" s="403"/>
      <c r="Y55" s="404"/>
      <c r="Z55" s="66"/>
    </row>
    <row r="56" spans="1:26" ht="14" hidden="1" outlineLevel="1" x14ac:dyDescent="0.2">
      <c r="A56" s="424">
        <v>45352</v>
      </c>
      <c r="B56" s="411">
        <v>45382</v>
      </c>
      <c r="C56" s="393" t="s">
        <v>35</v>
      </c>
      <c r="D56" s="407">
        <v>57940.68</v>
      </c>
      <c r="E56" s="395">
        <v>830</v>
      </c>
      <c r="F56" s="395">
        <v>793</v>
      </c>
      <c r="G56" s="396">
        <f t="shared" si="0"/>
        <v>1.0466582597730139</v>
      </c>
      <c r="H56" s="397">
        <f t="shared" si="1"/>
        <v>69.808048192771082</v>
      </c>
      <c r="I56" s="397">
        <f t="shared" si="2"/>
        <v>66.696123152852365</v>
      </c>
      <c r="J56" s="415">
        <v>5631</v>
      </c>
      <c r="K56" s="398">
        <f t="shared" si="3"/>
        <v>0.14739833066950808</v>
      </c>
      <c r="L56" s="426">
        <v>6523.77</v>
      </c>
      <c r="M56" s="415">
        <v>1150637</v>
      </c>
      <c r="N56" s="395">
        <v>313</v>
      </c>
      <c r="O56" s="407">
        <v>22154.57</v>
      </c>
      <c r="P56" s="399">
        <f t="shared" si="4"/>
        <v>0.29446610789557193</v>
      </c>
      <c r="Q56" s="400">
        <f t="shared" si="5"/>
        <v>3.3959765595660176</v>
      </c>
      <c r="R56" s="399">
        <f t="shared" si="6"/>
        <v>0.11259394953597369</v>
      </c>
      <c r="S56" s="398">
        <f t="shared" si="62"/>
        <v>0.38236641337312577</v>
      </c>
      <c r="T56" s="427">
        <f t="shared" si="63"/>
        <v>35786.11</v>
      </c>
      <c r="U56" s="402">
        <f t="shared" si="64"/>
        <v>8.2266960907944515</v>
      </c>
      <c r="V56" s="403">
        <f t="shared" ref="V56:W56" si="68">IFERROR((D56-#REF!)/D56,)</f>
        <v>0</v>
      </c>
      <c r="W56" s="403">
        <f t="shared" si="68"/>
        <v>0</v>
      </c>
      <c r="X56" s="403"/>
      <c r="Y56" s="404"/>
      <c r="Z56" s="66"/>
    </row>
    <row r="57" spans="1:26" ht="14" hidden="1" outlineLevel="1" x14ac:dyDescent="0.2">
      <c r="A57" s="424">
        <v>45352</v>
      </c>
      <c r="B57" s="411">
        <v>45382</v>
      </c>
      <c r="C57" s="393" t="s">
        <v>36</v>
      </c>
      <c r="D57" s="412">
        <v>154307</v>
      </c>
      <c r="E57" s="395">
        <v>2659</v>
      </c>
      <c r="F57" s="415">
        <v>2375</v>
      </c>
      <c r="G57" s="396">
        <f t="shared" si="0"/>
        <v>1.119578947368421</v>
      </c>
      <c r="H57" s="397">
        <f t="shared" si="1"/>
        <v>58.031966904851451</v>
      </c>
      <c r="I57" s="397">
        <f t="shared" si="2"/>
        <v>51.833742534419784</v>
      </c>
      <c r="J57" s="415">
        <v>11490</v>
      </c>
      <c r="K57" s="398">
        <f t="shared" si="3"/>
        <v>0.23141862489120973</v>
      </c>
      <c r="L57" s="426">
        <v>16680.13</v>
      </c>
      <c r="M57" s="415">
        <v>1316501</v>
      </c>
      <c r="N57" s="395">
        <v>864</v>
      </c>
      <c r="O57" s="412">
        <v>55709.91</v>
      </c>
      <c r="P57" s="399">
        <f t="shared" si="4"/>
        <v>0.29941046395515625</v>
      </c>
      <c r="Q57" s="400">
        <f t="shared" si="5"/>
        <v>3.3398966315010736</v>
      </c>
      <c r="R57" s="399">
        <f t="shared" si="6"/>
        <v>0.10809704031573422</v>
      </c>
      <c r="S57" s="398">
        <f t="shared" si="62"/>
        <v>0.36103294082575649</v>
      </c>
      <c r="T57" s="427">
        <f t="shared" si="63"/>
        <v>98597.09</v>
      </c>
      <c r="U57" s="402">
        <f t="shared" si="64"/>
        <v>7.0232126315789474</v>
      </c>
      <c r="V57" s="403">
        <f t="shared" ref="V57:W57" si="69">IFERROR((D57-#REF!)/D57,)</f>
        <v>0</v>
      </c>
      <c r="W57" s="403">
        <f t="shared" si="69"/>
        <v>0</v>
      </c>
      <c r="X57" s="403"/>
      <c r="Y57" s="404"/>
      <c r="Z57" s="66"/>
    </row>
    <row r="58" spans="1:26" ht="14" hidden="1" outlineLevel="1" x14ac:dyDescent="0.2">
      <c r="A58" s="263">
        <v>45352</v>
      </c>
      <c r="B58" s="411">
        <v>45382</v>
      </c>
      <c r="C58" s="393" t="s">
        <v>37</v>
      </c>
      <c r="D58" s="412">
        <v>9951.75</v>
      </c>
      <c r="E58" s="395">
        <v>254</v>
      </c>
      <c r="F58" s="415">
        <v>188</v>
      </c>
      <c r="G58" s="396">
        <f t="shared" si="0"/>
        <v>1.3510638297872339</v>
      </c>
      <c r="H58" s="397">
        <f t="shared" si="1"/>
        <v>39.180118110236222</v>
      </c>
      <c r="I58" s="397">
        <f t="shared" si="2"/>
        <v>28.999457498915</v>
      </c>
      <c r="J58" s="415">
        <v>1138</v>
      </c>
      <c r="K58" s="398">
        <f t="shared" si="3"/>
        <v>0.22319859402460457</v>
      </c>
      <c r="L58" s="426">
        <v>1155.3399999999999</v>
      </c>
      <c r="M58" s="415">
        <v>753718</v>
      </c>
      <c r="N58" s="395">
        <v>38</v>
      </c>
      <c r="O58" s="412">
        <v>2422.5</v>
      </c>
      <c r="P58" s="399">
        <f t="shared" si="4"/>
        <v>0.47692053663570688</v>
      </c>
      <c r="Q58" s="400">
        <f t="shared" si="5"/>
        <v>2.0967853618848133</v>
      </c>
      <c r="R58" s="399">
        <f t="shared" si="6"/>
        <v>0.11609415429447081</v>
      </c>
      <c r="S58" s="398">
        <f t="shared" si="62"/>
        <v>0.24342452332504333</v>
      </c>
      <c r="T58" s="427">
        <f t="shared" si="63"/>
        <v>7529.25</v>
      </c>
      <c r="U58" s="402">
        <f t="shared" si="64"/>
        <v>6.1454255319148929</v>
      </c>
      <c r="V58" s="403"/>
      <c r="W58" s="403"/>
      <c r="X58" s="403"/>
      <c r="Y58" s="404"/>
      <c r="Z58" s="67"/>
    </row>
    <row r="59" spans="1:26" ht="14" hidden="1" outlineLevel="1" x14ac:dyDescent="0.2">
      <c r="A59" s="424">
        <v>45352</v>
      </c>
      <c r="B59" s="411">
        <v>45382</v>
      </c>
      <c r="C59" s="393" t="s">
        <v>38</v>
      </c>
      <c r="D59" s="414">
        <v>4635.6000000000004</v>
      </c>
      <c r="E59" s="395">
        <v>81</v>
      </c>
      <c r="F59" s="415">
        <v>63</v>
      </c>
      <c r="G59" s="396">
        <f t="shared" si="0"/>
        <v>1.2857142857142858</v>
      </c>
      <c r="H59" s="397">
        <f t="shared" si="1"/>
        <v>57.229629629629635</v>
      </c>
      <c r="I59" s="397">
        <f t="shared" si="2"/>
        <v>44.511934156378601</v>
      </c>
      <c r="J59" s="415">
        <v>647</v>
      </c>
      <c r="K59" s="398">
        <f t="shared" si="3"/>
        <v>0.12519319938176199</v>
      </c>
      <c r="L59" s="426">
        <v>105.48</v>
      </c>
      <c r="M59" s="415">
        <v>11768</v>
      </c>
      <c r="N59" s="395">
        <v>22</v>
      </c>
      <c r="O59" s="414">
        <v>1498.6</v>
      </c>
      <c r="P59" s="399">
        <f t="shared" si="4"/>
        <v>7.0385693313759518E-2</v>
      </c>
      <c r="Q59" s="400">
        <f t="shared" si="5"/>
        <v>14.207432688661356</v>
      </c>
      <c r="R59" s="399">
        <f t="shared" si="6"/>
        <v>2.2754336008283717E-2</v>
      </c>
      <c r="S59" s="398">
        <f t="shared" si="62"/>
        <v>0.32328069721287422</v>
      </c>
      <c r="T59" s="427">
        <f t="shared" si="63"/>
        <v>3137.0000000000005</v>
      </c>
      <c r="U59" s="402">
        <f t="shared" si="64"/>
        <v>1.6742857142857144</v>
      </c>
      <c r="V59" s="403"/>
      <c r="W59" s="403"/>
      <c r="X59" s="403"/>
      <c r="Y59" s="404"/>
      <c r="Z59" s="67"/>
    </row>
    <row r="60" spans="1:26" ht="14" collapsed="1" x14ac:dyDescent="0.2">
      <c r="A60" s="281" t="str">
        <f>IFERROR(IF(B60&gt;0,MONTH(B60)&amp;"-"&amp;YEAR(B60),B60),)</f>
        <v>3-2024</v>
      </c>
      <c r="B60" s="282">
        <v>45352</v>
      </c>
      <c r="C60" s="134"/>
      <c r="D60" s="135">
        <f t="shared" ref="D60:F60" si="70">SUM(D53:D59)</f>
        <v>348670.27999999997</v>
      </c>
      <c r="E60" s="136">
        <f t="shared" si="70"/>
        <v>5793</v>
      </c>
      <c r="F60" s="136">
        <f t="shared" si="70"/>
        <v>5263</v>
      </c>
      <c r="G60" s="137">
        <f t="shared" si="0"/>
        <v>1.1007030210906328</v>
      </c>
      <c r="H60" s="135">
        <f t="shared" si="1"/>
        <v>60.188206456067661</v>
      </c>
      <c r="I60" s="135">
        <f t="shared" si="2"/>
        <v>54.68160375941379</v>
      </c>
      <c r="J60" s="256">
        <f>SUM(J53:J59)</f>
        <v>39975</v>
      </c>
      <c r="K60" s="257">
        <f t="shared" si="3"/>
        <v>0.1449155722326454</v>
      </c>
      <c r="L60" s="135">
        <f t="shared" ref="L60:O60" si="71">SUM(L53:L59)</f>
        <v>42141.659999999996</v>
      </c>
      <c r="M60" s="256">
        <f t="shared" si="71"/>
        <v>5290201</v>
      </c>
      <c r="N60" s="136">
        <f t="shared" si="71"/>
        <v>2016</v>
      </c>
      <c r="O60" s="135">
        <f t="shared" si="71"/>
        <v>131926.87</v>
      </c>
      <c r="P60" s="258">
        <f t="shared" si="4"/>
        <v>0.31943197015134217</v>
      </c>
      <c r="Q60" s="137">
        <f t="shared" si="5"/>
        <v>3.1305570307387041</v>
      </c>
      <c r="R60" s="259">
        <f t="shared" si="6"/>
        <v>0.12086392909656653</v>
      </c>
      <c r="S60" s="260"/>
      <c r="T60" s="261">
        <f>SUM(T53:T59)</f>
        <v>216743.41</v>
      </c>
      <c r="U60" s="145"/>
      <c r="V60" s="145">
        <f t="shared" ref="V60:W60" si="72">IFERROR((D60-#REF!)/D60,)</f>
        <v>0</v>
      </c>
      <c r="W60" s="145">
        <f t="shared" si="72"/>
        <v>0</v>
      </c>
      <c r="X60" s="145"/>
      <c r="Y60" s="143"/>
      <c r="Z60" s="67"/>
    </row>
    <row r="61" spans="1:26" ht="14" hidden="1" outlineLevel="1" x14ac:dyDescent="0.2">
      <c r="A61" s="424">
        <v>45383</v>
      </c>
      <c r="B61" s="122">
        <v>45412</v>
      </c>
      <c r="C61" s="83" t="s">
        <v>32</v>
      </c>
      <c r="D61" s="391">
        <v>2492.04</v>
      </c>
      <c r="E61" s="123">
        <v>36</v>
      </c>
      <c r="F61" s="123">
        <v>35</v>
      </c>
      <c r="G61" s="57">
        <f t="shared" si="0"/>
        <v>1.0285714285714285</v>
      </c>
      <c r="H61" s="58">
        <f t="shared" si="1"/>
        <v>69.223333333333329</v>
      </c>
      <c r="I61" s="58">
        <f t="shared" si="2"/>
        <v>67.300462962962968</v>
      </c>
      <c r="J61" s="276">
        <v>683</v>
      </c>
      <c r="K61" s="59">
        <f t="shared" si="3"/>
        <v>5.2708638360175697E-2</v>
      </c>
      <c r="L61" s="425">
        <v>817.15</v>
      </c>
      <c r="M61" s="276">
        <v>0</v>
      </c>
      <c r="N61" s="123">
        <v>10</v>
      </c>
      <c r="O61" s="391">
        <v>679.5</v>
      </c>
      <c r="P61" s="61">
        <f t="shared" si="4"/>
        <v>1.2025754231052244</v>
      </c>
      <c r="Q61" s="62">
        <f t="shared" si="5"/>
        <v>0.83154867527381759</v>
      </c>
      <c r="R61" s="61">
        <f t="shared" si="6"/>
        <v>0.32790404648400506</v>
      </c>
      <c r="S61" s="59">
        <f t="shared" ref="S61:S67" si="73">O61/D61</f>
        <v>0.27266817547069871</v>
      </c>
      <c r="T61" s="271">
        <f t="shared" ref="T61:T67" si="74">D61-O61</f>
        <v>1812.54</v>
      </c>
      <c r="U61" s="64">
        <f t="shared" ref="U61:U67" si="75">L61/F61</f>
        <v>23.347142857142856</v>
      </c>
      <c r="V61" s="84">
        <f t="shared" ref="V61:W61" si="76">IFERROR((D61-#REF!)/D61,)</f>
        <v>0</v>
      </c>
      <c r="W61" s="84">
        <f t="shared" si="76"/>
        <v>0</v>
      </c>
      <c r="X61" s="84"/>
      <c r="Y61" s="85"/>
      <c r="Z61" s="66"/>
    </row>
    <row r="62" spans="1:26" ht="14" hidden="1" outlineLevel="1" x14ac:dyDescent="0.2">
      <c r="A62" s="424">
        <v>45383</v>
      </c>
      <c r="B62" s="411">
        <v>45412</v>
      </c>
      <c r="C62" s="393" t="s">
        <v>33</v>
      </c>
      <c r="D62" s="394">
        <v>54403.55</v>
      </c>
      <c r="E62" s="415">
        <v>800</v>
      </c>
      <c r="F62" s="415">
        <v>761</v>
      </c>
      <c r="G62" s="396">
        <f t="shared" si="0"/>
        <v>1.0512483574244416</v>
      </c>
      <c r="H62" s="397">
        <f t="shared" si="1"/>
        <v>68.004437500000009</v>
      </c>
      <c r="I62" s="397">
        <f t="shared" si="2"/>
        <v>64.689221171875005</v>
      </c>
      <c r="J62" s="415">
        <v>5056</v>
      </c>
      <c r="K62" s="398">
        <f t="shared" si="3"/>
        <v>0.15822784810126583</v>
      </c>
      <c r="L62" s="426">
        <v>8160.91</v>
      </c>
      <c r="M62" s="415">
        <v>896172</v>
      </c>
      <c r="N62" s="395">
        <v>461</v>
      </c>
      <c r="O62" s="394">
        <v>28089.45</v>
      </c>
      <c r="P62" s="399">
        <f t="shared" si="4"/>
        <v>0.29053292250293256</v>
      </c>
      <c r="Q62" s="400">
        <f t="shared" si="5"/>
        <v>3.4419507138297081</v>
      </c>
      <c r="R62" s="399">
        <f t="shared" si="6"/>
        <v>0.15000693888542199</v>
      </c>
      <c r="S62" s="398">
        <f t="shared" si="73"/>
        <v>0.51631649037608762</v>
      </c>
      <c r="T62" s="427">
        <f t="shared" si="74"/>
        <v>26314.100000000002</v>
      </c>
      <c r="U62" s="402">
        <f t="shared" si="75"/>
        <v>10.723929040735873</v>
      </c>
      <c r="V62" s="403">
        <f t="shared" ref="V62:W62" si="77">IFERROR((D62-#REF!)/D62,)</f>
        <v>0</v>
      </c>
      <c r="W62" s="403">
        <f t="shared" si="77"/>
        <v>0</v>
      </c>
      <c r="X62" s="403"/>
      <c r="Y62" s="404"/>
      <c r="Z62" s="66"/>
    </row>
    <row r="63" spans="1:26" ht="14" hidden="1" outlineLevel="1" x14ac:dyDescent="0.2">
      <c r="A63" s="424">
        <v>45383</v>
      </c>
      <c r="B63" s="411">
        <v>45412</v>
      </c>
      <c r="C63" s="393" t="s">
        <v>34</v>
      </c>
      <c r="D63" s="405">
        <v>39673.129999999997</v>
      </c>
      <c r="E63" s="395">
        <v>739</v>
      </c>
      <c r="F63" s="395">
        <v>687</v>
      </c>
      <c r="G63" s="396">
        <f t="shared" si="0"/>
        <v>1.0756914119359535</v>
      </c>
      <c r="H63" s="397">
        <f t="shared" si="1"/>
        <v>53.684884979702296</v>
      </c>
      <c r="I63" s="397">
        <f t="shared" si="2"/>
        <v>49.907328797098067</v>
      </c>
      <c r="J63" s="415">
        <v>7794</v>
      </c>
      <c r="K63" s="398">
        <f t="shared" si="3"/>
        <v>9.4816525532460866E-2</v>
      </c>
      <c r="L63" s="426">
        <v>3692.13</v>
      </c>
      <c r="M63" s="415">
        <v>208819</v>
      </c>
      <c r="N63" s="395">
        <v>239</v>
      </c>
      <c r="O63" s="405">
        <v>11452.64</v>
      </c>
      <c r="P63" s="399">
        <f t="shared" si="4"/>
        <v>0.32238243758644297</v>
      </c>
      <c r="Q63" s="400">
        <f t="shared" si="5"/>
        <v>3.1019059458903122</v>
      </c>
      <c r="R63" s="399">
        <f t="shared" si="6"/>
        <v>9.3063743647148589E-2</v>
      </c>
      <c r="S63" s="398">
        <f t="shared" si="73"/>
        <v>0.28867497976590201</v>
      </c>
      <c r="T63" s="427">
        <f t="shared" si="74"/>
        <v>28220.489999999998</v>
      </c>
      <c r="U63" s="402">
        <f t="shared" si="75"/>
        <v>5.374279475982533</v>
      </c>
      <c r="V63" s="403">
        <f t="shared" ref="V63:W63" si="78">IFERROR((D63-#REF!)/D63,)</f>
        <v>0</v>
      </c>
      <c r="W63" s="403">
        <f t="shared" si="78"/>
        <v>0</v>
      </c>
      <c r="X63" s="403"/>
      <c r="Y63" s="404"/>
      <c r="Z63" s="66"/>
    </row>
    <row r="64" spans="1:26" ht="14" hidden="1" outlineLevel="1" x14ac:dyDescent="0.2">
      <c r="A64" s="424">
        <v>45383</v>
      </c>
      <c r="B64" s="411">
        <v>45412</v>
      </c>
      <c r="C64" s="393" t="s">
        <v>35</v>
      </c>
      <c r="D64" s="407">
        <v>54057.25</v>
      </c>
      <c r="E64" s="395">
        <v>768</v>
      </c>
      <c r="F64" s="395">
        <v>722</v>
      </c>
      <c r="G64" s="396">
        <f t="shared" si="0"/>
        <v>1.0637119113573408</v>
      </c>
      <c r="H64" s="397">
        <f t="shared" si="1"/>
        <v>70.387044270833329</v>
      </c>
      <c r="I64" s="397">
        <f t="shared" si="2"/>
        <v>66.171153598361542</v>
      </c>
      <c r="J64" s="415">
        <v>5016</v>
      </c>
      <c r="K64" s="398">
        <f t="shared" si="3"/>
        <v>0.15311004784688995</v>
      </c>
      <c r="L64" s="426">
        <v>4890.32</v>
      </c>
      <c r="M64" s="415">
        <v>1009831</v>
      </c>
      <c r="N64" s="395">
        <v>242</v>
      </c>
      <c r="O64" s="407">
        <v>17651.05</v>
      </c>
      <c r="P64" s="399">
        <f t="shared" si="4"/>
        <v>0.27705547262060898</v>
      </c>
      <c r="Q64" s="400">
        <f t="shared" si="5"/>
        <v>3.609385479886797</v>
      </c>
      <c r="R64" s="399">
        <f t="shared" si="6"/>
        <v>9.0465571223101435E-2</v>
      </c>
      <c r="S64" s="398">
        <f t="shared" si="73"/>
        <v>0.32652511920232713</v>
      </c>
      <c r="T64" s="427">
        <f t="shared" si="74"/>
        <v>36406.199999999997</v>
      </c>
      <c r="U64" s="402">
        <f t="shared" si="75"/>
        <v>6.7732963988919668</v>
      </c>
      <c r="V64" s="403">
        <f t="shared" ref="V64:W64" si="79">IFERROR((D64-#REF!)/D64,)</f>
        <v>0</v>
      </c>
      <c r="W64" s="403">
        <f t="shared" si="79"/>
        <v>0</v>
      </c>
      <c r="X64" s="403"/>
      <c r="Y64" s="404"/>
      <c r="Z64" s="66"/>
    </row>
    <row r="65" spans="1:26" ht="14" hidden="1" outlineLevel="1" x14ac:dyDescent="0.2">
      <c r="A65" s="424">
        <v>45383</v>
      </c>
      <c r="B65" s="411">
        <v>45412</v>
      </c>
      <c r="C65" s="393" t="s">
        <v>36</v>
      </c>
      <c r="D65" s="412">
        <v>134657</v>
      </c>
      <c r="E65" s="395">
        <v>2329</v>
      </c>
      <c r="F65" s="415">
        <v>2084</v>
      </c>
      <c r="G65" s="396">
        <f t="shared" si="0"/>
        <v>1.1175623800383878</v>
      </c>
      <c r="H65" s="397">
        <f t="shared" si="1"/>
        <v>57.817518248175183</v>
      </c>
      <c r="I65" s="397">
        <f t="shared" si="2"/>
        <v>51.735383438899561</v>
      </c>
      <c r="J65" s="415">
        <v>8975</v>
      </c>
      <c r="K65" s="398">
        <f t="shared" si="3"/>
        <v>0.25949860724233981</v>
      </c>
      <c r="L65" s="426">
        <v>11001.36</v>
      </c>
      <c r="M65" s="415">
        <v>1157959</v>
      </c>
      <c r="N65" s="395">
        <v>695</v>
      </c>
      <c r="O65" s="412">
        <v>44632.79</v>
      </c>
      <c r="P65" s="399">
        <f t="shared" si="4"/>
        <v>0.24648604758967568</v>
      </c>
      <c r="Q65" s="400">
        <f t="shared" si="5"/>
        <v>4.057024767846884</v>
      </c>
      <c r="R65" s="399">
        <f t="shared" si="6"/>
        <v>8.1699131868376698E-2</v>
      </c>
      <c r="S65" s="398">
        <f t="shared" si="73"/>
        <v>0.33145540150159292</v>
      </c>
      <c r="T65" s="427">
        <f t="shared" si="74"/>
        <v>90024.209999999992</v>
      </c>
      <c r="U65" s="402">
        <f t="shared" si="75"/>
        <v>5.2789635316698655</v>
      </c>
      <c r="V65" s="403">
        <f t="shared" ref="V65:W65" si="80">IFERROR((D65-#REF!)/D65,)</f>
        <v>0</v>
      </c>
      <c r="W65" s="403">
        <f t="shared" si="80"/>
        <v>0</v>
      </c>
      <c r="X65" s="403"/>
      <c r="Y65" s="404"/>
      <c r="Z65" s="66"/>
    </row>
    <row r="66" spans="1:26" ht="14" hidden="1" outlineLevel="1" x14ac:dyDescent="0.2">
      <c r="A66" s="424">
        <v>45383</v>
      </c>
      <c r="B66" s="433">
        <v>45412</v>
      </c>
      <c r="C66" s="393" t="s">
        <v>37</v>
      </c>
      <c r="D66" s="412">
        <v>9138</v>
      </c>
      <c r="E66" s="395">
        <v>247</v>
      </c>
      <c r="F66" s="415">
        <v>187</v>
      </c>
      <c r="G66" s="396">
        <f t="shared" si="0"/>
        <v>1.320855614973262</v>
      </c>
      <c r="H66" s="397">
        <f t="shared" si="1"/>
        <v>36.995951417004051</v>
      </c>
      <c r="I66" s="397">
        <f t="shared" si="2"/>
        <v>28.009080627448412</v>
      </c>
      <c r="J66" s="415">
        <v>846</v>
      </c>
      <c r="K66" s="398">
        <f t="shared" si="3"/>
        <v>0.29196217494089832</v>
      </c>
      <c r="L66" s="426">
        <v>830.02</v>
      </c>
      <c r="M66" s="415">
        <v>629223</v>
      </c>
      <c r="N66" s="395">
        <v>52</v>
      </c>
      <c r="O66" s="412">
        <v>2874</v>
      </c>
      <c r="P66" s="399">
        <f t="shared" si="4"/>
        <v>0.28880306193458594</v>
      </c>
      <c r="Q66" s="400">
        <f t="shared" si="5"/>
        <v>3.4625671670562155</v>
      </c>
      <c r="R66" s="399">
        <f t="shared" si="6"/>
        <v>9.0831691836288031E-2</v>
      </c>
      <c r="S66" s="398">
        <f t="shared" si="73"/>
        <v>0.314510833880499</v>
      </c>
      <c r="T66" s="427">
        <f t="shared" si="74"/>
        <v>6264</v>
      </c>
      <c r="U66" s="402">
        <f t="shared" si="75"/>
        <v>4.4386096256684491</v>
      </c>
      <c r="V66" s="403"/>
      <c r="W66" s="403"/>
      <c r="X66" s="403"/>
      <c r="Y66" s="404"/>
      <c r="Z66" s="67"/>
    </row>
    <row r="67" spans="1:26" ht="14" hidden="1" outlineLevel="1" x14ac:dyDescent="0.2">
      <c r="A67" s="424">
        <v>45383</v>
      </c>
      <c r="B67" s="433">
        <v>45412</v>
      </c>
      <c r="C67" s="393" t="s">
        <v>38</v>
      </c>
      <c r="D67" s="414">
        <v>8791.2000000000007</v>
      </c>
      <c r="E67" s="395">
        <v>132</v>
      </c>
      <c r="F67" s="415">
        <v>120</v>
      </c>
      <c r="G67" s="396">
        <f t="shared" si="0"/>
        <v>1.1000000000000001</v>
      </c>
      <c r="H67" s="397">
        <f t="shared" si="1"/>
        <v>66.600000000000009</v>
      </c>
      <c r="I67" s="397">
        <f t="shared" si="2"/>
        <v>60.545454545454547</v>
      </c>
      <c r="J67" s="415">
        <v>1383</v>
      </c>
      <c r="K67" s="398">
        <f t="shared" si="3"/>
        <v>9.5444685466377438E-2</v>
      </c>
      <c r="L67" s="426">
        <v>325.39999999999998</v>
      </c>
      <c r="M67" s="415">
        <v>48033</v>
      </c>
      <c r="N67" s="395">
        <v>36</v>
      </c>
      <c r="O67" s="414">
        <v>2592.35</v>
      </c>
      <c r="P67" s="399">
        <f t="shared" si="4"/>
        <v>0.12552317395413429</v>
      </c>
      <c r="Q67" s="400">
        <f t="shared" si="5"/>
        <v>7.9666564228641672</v>
      </c>
      <c r="R67" s="399">
        <f t="shared" si="6"/>
        <v>3.7014287014287009E-2</v>
      </c>
      <c r="S67" s="398">
        <f t="shared" si="73"/>
        <v>0.29488010738010734</v>
      </c>
      <c r="T67" s="427">
        <f t="shared" si="74"/>
        <v>6198.85</v>
      </c>
      <c r="U67" s="402">
        <f t="shared" si="75"/>
        <v>2.7116666666666664</v>
      </c>
      <c r="V67" s="403"/>
      <c r="W67" s="403"/>
      <c r="X67" s="403"/>
      <c r="Y67" s="404"/>
      <c r="Z67" s="67"/>
    </row>
    <row r="68" spans="1:26" ht="14" collapsed="1" x14ac:dyDescent="0.2">
      <c r="A68" s="281" t="str">
        <f>IFERROR(IF(B68&gt;0,MONTH(B68)&amp;"-"&amp;YEAR(B68),B68),)</f>
        <v>4-2024</v>
      </c>
      <c r="B68" s="282">
        <v>45383</v>
      </c>
      <c r="C68" s="134"/>
      <c r="D68" s="135">
        <f t="shared" ref="D68:F68" si="81">SUM(D61:D67)</f>
        <v>303212.17</v>
      </c>
      <c r="E68" s="136">
        <f t="shared" si="81"/>
        <v>5051</v>
      </c>
      <c r="F68" s="136">
        <f t="shared" si="81"/>
        <v>4596</v>
      </c>
      <c r="G68" s="137">
        <f t="shared" si="0"/>
        <v>1.0989991296779809</v>
      </c>
      <c r="H68" s="135">
        <f t="shared" si="1"/>
        <v>60.030126707582653</v>
      </c>
      <c r="I68" s="135">
        <f t="shared" si="2"/>
        <v>54.622542535745374</v>
      </c>
      <c r="J68" s="256">
        <f>SUM(J61:J67)</f>
        <v>29753</v>
      </c>
      <c r="K68" s="257">
        <f t="shared" si="3"/>
        <v>0.16976439350653716</v>
      </c>
      <c r="L68" s="135">
        <f t="shared" ref="L68:O68" si="82">SUM(L61:L67)</f>
        <v>29717.29</v>
      </c>
      <c r="M68" s="256">
        <f t="shared" si="82"/>
        <v>3950037</v>
      </c>
      <c r="N68" s="136">
        <f t="shared" si="82"/>
        <v>1735</v>
      </c>
      <c r="O68" s="135">
        <f t="shared" si="82"/>
        <v>107971.78</v>
      </c>
      <c r="P68" s="258">
        <f t="shared" si="4"/>
        <v>0.27523200969734873</v>
      </c>
      <c r="Q68" s="137">
        <f t="shared" si="5"/>
        <v>3.6332983256548625</v>
      </c>
      <c r="R68" s="259">
        <f t="shared" si="6"/>
        <v>9.8008236278906619E-2</v>
      </c>
      <c r="S68" s="260"/>
      <c r="T68" s="261">
        <f>SUM(T61:T67)</f>
        <v>195240.38999999998</v>
      </c>
      <c r="U68" s="145"/>
      <c r="V68" s="145">
        <f t="shared" ref="V68:W68" si="83">IFERROR((D68-#REF!)/D68,)</f>
        <v>0</v>
      </c>
      <c r="W68" s="145">
        <f t="shared" si="83"/>
        <v>0</v>
      </c>
      <c r="X68" s="145"/>
      <c r="Y68" s="143"/>
      <c r="Z68" s="67"/>
    </row>
    <row r="69" spans="1:26" ht="14" hidden="1" outlineLevel="1" x14ac:dyDescent="0.2">
      <c r="A69" s="424">
        <v>45413</v>
      </c>
      <c r="B69" s="122">
        <v>45443</v>
      </c>
      <c r="C69" s="83" t="s">
        <v>32</v>
      </c>
      <c r="D69" s="391">
        <v>4188.92</v>
      </c>
      <c r="E69" s="123">
        <v>60</v>
      </c>
      <c r="F69" s="123">
        <v>54</v>
      </c>
      <c r="G69" s="57">
        <f t="shared" si="0"/>
        <v>1.1111111111111112</v>
      </c>
      <c r="H69" s="58">
        <f t="shared" si="1"/>
        <v>69.815333333333328</v>
      </c>
      <c r="I69" s="58">
        <f t="shared" si="2"/>
        <v>62.833799999999989</v>
      </c>
      <c r="J69" s="276">
        <v>802</v>
      </c>
      <c r="K69" s="59">
        <f t="shared" si="3"/>
        <v>7.4812967581047385E-2</v>
      </c>
      <c r="L69" s="425">
        <v>829.39</v>
      </c>
      <c r="M69" s="276">
        <v>308509</v>
      </c>
      <c r="N69" s="123">
        <v>13</v>
      </c>
      <c r="O69" s="391">
        <v>939.3</v>
      </c>
      <c r="P69" s="61">
        <f t="shared" si="4"/>
        <v>0.88298733099116367</v>
      </c>
      <c r="Q69" s="62">
        <f t="shared" si="5"/>
        <v>1.1325190802879224</v>
      </c>
      <c r="R69" s="61">
        <f t="shared" si="6"/>
        <v>0.19799614220371836</v>
      </c>
      <c r="S69" s="59">
        <f t="shared" ref="S69:S75" si="84">O69/D69</f>
        <v>0.22423440886911183</v>
      </c>
      <c r="T69" s="271">
        <f t="shared" ref="T69:T75" si="85">D69-O69</f>
        <v>3249.62</v>
      </c>
      <c r="U69" s="64">
        <f t="shared" ref="U69:U75" si="86">L69/F69</f>
        <v>15.359074074074075</v>
      </c>
      <c r="V69" s="84">
        <f t="shared" ref="V69:W69" si="87">IFERROR((D69-#REF!)/D69,)</f>
        <v>0</v>
      </c>
      <c r="W69" s="84">
        <f t="shared" si="87"/>
        <v>0</v>
      </c>
      <c r="X69" s="84"/>
      <c r="Y69" s="85"/>
      <c r="Z69" s="66"/>
    </row>
    <row r="70" spans="1:26" ht="14" hidden="1" outlineLevel="1" x14ac:dyDescent="0.2">
      <c r="A70" s="424">
        <v>45413</v>
      </c>
      <c r="B70" s="411">
        <v>45443</v>
      </c>
      <c r="C70" s="393" t="s">
        <v>33</v>
      </c>
      <c r="D70" s="394">
        <v>62300.1</v>
      </c>
      <c r="E70" s="415">
        <v>915</v>
      </c>
      <c r="F70" s="415">
        <v>868</v>
      </c>
      <c r="G70" s="396">
        <f t="shared" si="0"/>
        <v>1.054147465437788</v>
      </c>
      <c r="H70" s="397">
        <f t="shared" si="1"/>
        <v>68.087540983606559</v>
      </c>
      <c r="I70" s="397">
        <f t="shared" si="2"/>
        <v>64.59014816805518</v>
      </c>
      <c r="J70" s="415">
        <v>9053</v>
      </c>
      <c r="K70" s="398">
        <f t="shared" si="3"/>
        <v>0.10107146802165028</v>
      </c>
      <c r="L70" s="426">
        <v>4967.5200000000004</v>
      </c>
      <c r="M70" s="415">
        <v>554195</v>
      </c>
      <c r="N70" s="395">
        <v>278</v>
      </c>
      <c r="O70" s="394">
        <v>20137.5</v>
      </c>
      <c r="P70" s="399">
        <f t="shared" si="4"/>
        <v>0.24668007448789575</v>
      </c>
      <c r="Q70" s="400">
        <f t="shared" si="5"/>
        <v>4.0538337037394916</v>
      </c>
      <c r="R70" s="399">
        <f t="shared" si="6"/>
        <v>7.9735345529140411E-2</v>
      </c>
      <c r="S70" s="398">
        <f t="shared" si="84"/>
        <v>0.32323383108534337</v>
      </c>
      <c r="T70" s="427">
        <f t="shared" si="85"/>
        <v>42162.6</v>
      </c>
      <c r="U70" s="402">
        <f t="shared" si="86"/>
        <v>5.7229493087557612</v>
      </c>
      <c r="V70" s="403">
        <f t="shared" ref="V70:W70" si="88">IFERROR((D70-#REF!)/D70,)</f>
        <v>0</v>
      </c>
      <c r="W70" s="403">
        <f t="shared" si="88"/>
        <v>0</v>
      </c>
      <c r="X70" s="403"/>
      <c r="Y70" s="404"/>
      <c r="Z70" s="66"/>
    </row>
    <row r="71" spans="1:26" ht="14" hidden="1" outlineLevel="1" x14ac:dyDescent="0.2">
      <c r="A71" s="424">
        <v>45413</v>
      </c>
      <c r="B71" s="411">
        <v>45443</v>
      </c>
      <c r="C71" s="393" t="s">
        <v>34</v>
      </c>
      <c r="D71" s="405">
        <v>33228.89</v>
      </c>
      <c r="E71" s="395">
        <v>623</v>
      </c>
      <c r="F71" s="395">
        <v>589</v>
      </c>
      <c r="G71" s="396">
        <f t="shared" si="0"/>
        <v>1.0577249575551784</v>
      </c>
      <c r="H71" s="397">
        <f t="shared" si="1"/>
        <v>53.33690208667737</v>
      </c>
      <c r="I71" s="397">
        <f t="shared" si="2"/>
        <v>50.426059918223061</v>
      </c>
      <c r="J71" s="415">
        <v>6681</v>
      </c>
      <c r="K71" s="398">
        <f t="shared" si="3"/>
        <v>9.3249513545876364E-2</v>
      </c>
      <c r="L71" s="426">
        <v>2765.28</v>
      </c>
      <c r="M71" s="415">
        <v>176344</v>
      </c>
      <c r="N71" s="395">
        <v>178</v>
      </c>
      <c r="O71" s="405">
        <v>9105.7900000000009</v>
      </c>
      <c r="P71" s="399">
        <f t="shared" si="4"/>
        <v>0.30368370015122248</v>
      </c>
      <c r="Q71" s="400">
        <f t="shared" si="5"/>
        <v>3.2928998148469595</v>
      </c>
      <c r="R71" s="399">
        <f t="shared" si="6"/>
        <v>8.3219150564463648E-2</v>
      </c>
      <c r="S71" s="398">
        <f t="shared" si="84"/>
        <v>0.2740323254854436</v>
      </c>
      <c r="T71" s="427">
        <f t="shared" si="85"/>
        <v>24123.1</v>
      </c>
      <c r="U71" s="402">
        <f t="shared" si="86"/>
        <v>4.6948726655348052</v>
      </c>
      <c r="V71" s="403">
        <f t="shared" ref="V71:W71" si="89">IFERROR((D71-#REF!)/D71,)</f>
        <v>0</v>
      </c>
      <c r="W71" s="403">
        <f t="shared" si="89"/>
        <v>0</v>
      </c>
      <c r="X71" s="403"/>
      <c r="Y71" s="404"/>
      <c r="Z71" s="66"/>
    </row>
    <row r="72" spans="1:26" ht="14" hidden="1" outlineLevel="1" x14ac:dyDescent="0.2">
      <c r="A72" s="424">
        <v>45413</v>
      </c>
      <c r="B72" s="411">
        <v>45443</v>
      </c>
      <c r="C72" s="393" t="s">
        <v>35</v>
      </c>
      <c r="D72" s="407">
        <v>53986.67</v>
      </c>
      <c r="E72" s="395">
        <v>749</v>
      </c>
      <c r="F72" s="395">
        <v>710</v>
      </c>
      <c r="G72" s="396">
        <f t="shared" si="0"/>
        <v>1.0549295774647887</v>
      </c>
      <c r="H72" s="397">
        <f t="shared" si="1"/>
        <v>72.078331108144184</v>
      </c>
      <c r="I72" s="397">
        <f t="shared" si="2"/>
        <v>68.325253787426405</v>
      </c>
      <c r="J72" s="415">
        <v>5116</v>
      </c>
      <c r="K72" s="398">
        <f t="shared" si="3"/>
        <v>0.14640344018764659</v>
      </c>
      <c r="L72" s="426">
        <v>6179.73</v>
      </c>
      <c r="M72" s="415">
        <v>1052430</v>
      </c>
      <c r="N72" s="395">
        <v>220</v>
      </c>
      <c r="O72" s="407">
        <v>16146.38</v>
      </c>
      <c r="P72" s="399">
        <f t="shared" si="4"/>
        <v>0.38273160919041915</v>
      </c>
      <c r="Q72" s="400">
        <f t="shared" si="5"/>
        <v>2.6127969992216489</v>
      </c>
      <c r="R72" s="399">
        <f t="shared" si="6"/>
        <v>0.11446770100841559</v>
      </c>
      <c r="S72" s="398">
        <f t="shared" si="84"/>
        <v>0.29908086570258918</v>
      </c>
      <c r="T72" s="427">
        <f t="shared" si="85"/>
        <v>37840.29</v>
      </c>
      <c r="U72" s="402">
        <f t="shared" si="86"/>
        <v>8.7038450704225347</v>
      </c>
      <c r="V72" s="403">
        <f t="shared" ref="V72:W72" si="90">IFERROR((D72-#REF!)/D72,)</f>
        <v>0</v>
      </c>
      <c r="W72" s="403">
        <f t="shared" si="90"/>
        <v>0</v>
      </c>
      <c r="X72" s="403"/>
      <c r="Y72" s="404"/>
      <c r="Z72" s="66"/>
    </row>
    <row r="73" spans="1:26" ht="14" hidden="1" outlineLevel="1" x14ac:dyDescent="0.2">
      <c r="A73" s="424">
        <v>45413</v>
      </c>
      <c r="B73" s="411">
        <v>45443</v>
      </c>
      <c r="C73" s="393" t="s">
        <v>36</v>
      </c>
      <c r="D73" s="412">
        <v>138457</v>
      </c>
      <c r="E73" s="395">
        <v>2397</v>
      </c>
      <c r="F73" s="415">
        <v>2081</v>
      </c>
      <c r="G73" s="396">
        <f t="shared" si="0"/>
        <v>1.1518500720807303</v>
      </c>
      <c r="H73" s="397">
        <f t="shared" si="1"/>
        <v>57.762619941593655</v>
      </c>
      <c r="I73" s="397">
        <f t="shared" si="2"/>
        <v>50.147689653089863</v>
      </c>
      <c r="J73" s="415">
        <v>7818</v>
      </c>
      <c r="K73" s="398">
        <f t="shared" si="3"/>
        <v>0.3066001534919417</v>
      </c>
      <c r="L73" s="426">
        <v>10392.91</v>
      </c>
      <c r="M73" s="415">
        <v>1080720</v>
      </c>
      <c r="N73" s="395">
        <v>606</v>
      </c>
      <c r="O73" s="412">
        <v>40825.79</v>
      </c>
      <c r="P73" s="399">
        <f t="shared" si="4"/>
        <v>0.25456727230507969</v>
      </c>
      <c r="Q73" s="400">
        <f t="shared" si="5"/>
        <v>3.9282347292529236</v>
      </c>
      <c r="R73" s="399">
        <f t="shared" si="6"/>
        <v>7.5062365933105585E-2</v>
      </c>
      <c r="S73" s="398">
        <f t="shared" si="84"/>
        <v>0.29486259271831688</v>
      </c>
      <c r="T73" s="427">
        <f t="shared" si="85"/>
        <v>97631.209999999992</v>
      </c>
      <c r="U73" s="402">
        <f t="shared" si="86"/>
        <v>4.9941902931283035</v>
      </c>
      <c r="V73" s="403">
        <f t="shared" ref="V73:W73" si="91">IFERROR((D73-#REF!)/D73,)</f>
        <v>0</v>
      </c>
      <c r="W73" s="403">
        <f t="shared" si="91"/>
        <v>0</v>
      </c>
      <c r="X73" s="403"/>
      <c r="Y73" s="404"/>
      <c r="Z73" s="66"/>
    </row>
    <row r="74" spans="1:26" ht="14" hidden="1" outlineLevel="1" x14ac:dyDescent="0.2">
      <c r="A74" s="424">
        <v>45413</v>
      </c>
      <c r="B74" s="433">
        <v>45443</v>
      </c>
      <c r="C74" s="393" t="s">
        <v>37</v>
      </c>
      <c r="D74" s="412">
        <v>9144</v>
      </c>
      <c r="E74" s="395">
        <v>248</v>
      </c>
      <c r="F74" s="415">
        <v>191</v>
      </c>
      <c r="G74" s="396">
        <f t="shared" si="0"/>
        <v>1.2984293193717278</v>
      </c>
      <c r="H74" s="397">
        <f t="shared" si="1"/>
        <v>36.87096774193548</v>
      </c>
      <c r="I74" s="397">
        <f t="shared" si="2"/>
        <v>28.396592091571275</v>
      </c>
      <c r="J74" s="415">
        <v>751</v>
      </c>
      <c r="K74" s="398">
        <f t="shared" si="3"/>
        <v>0.33022636484687085</v>
      </c>
      <c r="L74" s="426">
        <v>492.86</v>
      </c>
      <c r="M74" s="415">
        <v>611068</v>
      </c>
      <c r="N74" s="395">
        <v>30</v>
      </c>
      <c r="O74" s="412">
        <v>1554</v>
      </c>
      <c r="P74" s="399">
        <f t="shared" si="4"/>
        <v>0.31715572715572715</v>
      </c>
      <c r="Q74" s="400">
        <f t="shared" si="5"/>
        <v>3.1530251998539138</v>
      </c>
      <c r="R74" s="399">
        <f t="shared" si="6"/>
        <v>5.3899825021872266E-2</v>
      </c>
      <c r="S74" s="398">
        <f t="shared" si="84"/>
        <v>0.16994750656167978</v>
      </c>
      <c r="T74" s="427">
        <f t="shared" si="85"/>
        <v>7590</v>
      </c>
      <c r="U74" s="402">
        <f t="shared" si="86"/>
        <v>2.5804188481675392</v>
      </c>
      <c r="V74" s="403"/>
      <c r="W74" s="403"/>
      <c r="X74" s="403"/>
      <c r="Y74" s="404"/>
      <c r="Z74" s="67"/>
    </row>
    <row r="75" spans="1:26" ht="14" hidden="1" outlineLevel="1" x14ac:dyDescent="0.2">
      <c r="A75" s="424">
        <v>45413</v>
      </c>
      <c r="B75" s="433">
        <v>45443</v>
      </c>
      <c r="C75" s="393" t="s">
        <v>38</v>
      </c>
      <c r="D75" s="414">
        <v>6454</v>
      </c>
      <c r="E75" s="395">
        <v>114</v>
      </c>
      <c r="F75" s="415">
        <v>99</v>
      </c>
      <c r="G75" s="396">
        <f t="shared" si="0"/>
        <v>1.1515151515151516</v>
      </c>
      <c r="H75" s="397">
        <f t="shared" si="1"/>
        <v>56.614035087719301</v>
      </c>
      <c r="I75" s="397">
        <f t="shared" si="2"/>
        <v>49.164819944598335</v>
      </c>
      <c r="J75" s="415">
        <v>897</v>
      </c>
      <c r="K75" s="398">
        <f t="shared" si="3"/>
        <v>0.12709030100334448</v>
      </c>
      <c r="L75" s="426">
        <v>296.23</v>
      </c>
      <c r="M75" s="415">
        <v>88306</v>
      </c>
      <c r="N75" s="395">
        <v>21</v>
      </c>
      <c r="O75" s="414">
        <v>1388.7</v>
      </c>
      <c r="P75" s="399">
        <f t="shared" si="4"/>
        <v>0.21331461078706704</v>
      </c>
      <c r="Q75" s="400">
        <f t="shared" si="5"/>
        <v>4.6879114201802654</v>
      </c>
      <c r="R75" s="399">
        <f t="shared" si="6"/>
        <v>4.5898667493027581E-2</v>
      </c>
      <c r="S75" s="398">
        <f t="shared" si="84"/>
        <v>0.21516888751162072</v>
      </c>
      <c r="T75" s="427">
        <f t="shared" si="85"/>
        <v>5065.3</v>
      </c>
      <c r="U75" s="402">
        <f t="shared" si="86"/>
        <v>2.9922222222222223</v>
      </c>
      <c r="V75" s="403"/>
      <c r="W75" s="403"/>
      <c r="X75" s="403"/>
      <c r="Y75" s="404"/>
      <c r="Z75" s="67"/>
    </row>
    <row r="76" spans="1:26" ht="14" collapsed="1" x14ac:dyDescent="0.2">
      <c r="A76" s="281" t="str">
        <f>IFERROR(IF(B76&gt;0,MONTH(B76)&amp;"-"&amp;YEAR(B76),B76),)</f>
        <v>5-2024</v>
      </c>
      <c r="B76" s="282">
        <v>45413</v>
      </c>
      <c r="C76" s="134"/>
      <c r="D76" s="135">
        <f t="shared" ref="D76:F76" si="92">SUM(D69:D75)</f>
        <v>307759.58</v>
      </c>
      <c r="E76" s="136">
        <f t="shared" si="92"/>
        <v>5106</v>
      </c>
      <c r="F76" s="136">
        <f t="shared" si="92"/>
        <v>4592</v>
      </c>
      <c r="G76" s="137">
        <f t="shared" si="0"/>
        <v>1.1119337979094077</v>
      </c>
      <c r="H76" s="135">
        <f t="shared" si="1"/>
        <v>60.27410497453976</v>
      </c>
      <c r="I76" s="135">
        <f t="shared" si="2"/>
        <v>54.206558958693023</v>
      </c>
      <c r="J76" s="256">
        <f>SUM(J69:J75)</f>
        <v>31118</v>
      </c>
      <c r="K76" s="257">
        <f t="shared" si="3"/>
        <v>0.16408509544315186</v>
      </c>
      <c r="L76" s="135">
        <f t="shared" ref="L76:O76" si="93">SUM(L69:L75)</f>
        <v>25923.920000000002</v>
      </c>
      <c r="M76" s="256">
        <f t="shared" si="93"/>
        <v>3871572</v>
      </c>
      <c r="N76" s="136">
        <f t="shared" si="93"/>
        <v>1346</v>
      </c>
      <c r="O76" s="135">
        <f t="shared" si="93"/>
        <v>90097.46</v>
      </c>
      <c r="P76" s="258">
        <f t="shared" si="4"/>
        <v>0.28773197379815146</v>
      </c>
      <c r="Q76" s="137">
        <f t="shared" si="5"/>
        <v>3.4754566439026195</v>
      </c>
      <c r="R76" s="259">
        <f t="shared" si="6"/>
        <v>8.4234323428697175E-2</v>
      </c>
      <c r="S76" s="260"/>
      <c r="T76" s="261">
        <f>SUM(T69:T75)</f>
        <v>217662.12</v>
      </c>
      <c r="U76" s="145"/>
      <c r="V76" s="145">
        <f t="shared" ref="V76:W76" si="94">IFERROR((D76-#REF!)/D76,)</f>
        <v>0</v>
      </c>
      <c r="W76" s="145">
        <f t="shared" si="94"/>
        <v>0</v>
      </c>
      <c r="X76" s="145"/>
      <c r="Y76" s="143"/>
      <c r="Z76" s="67"/>
    </row>
    <row r="77" spans="1:26" ht="14" hidden="1" outlineLevel="1" x14ac:dyDescent="0.2">
      <c r="A77" s="263">
        <v>45444</v>
      </c>
      <c r="B77" s="53">
        <v>45473</v>
      </c>
      <c r="C77" s="54" t="s">
        <v>32</v>
      </c>
      <c r="D77" s="55">
        <v>3147.75</v>
      </c>
      <c r="E77" s="56">
        <v>45</v>
      </c>
      <c r="F77" s="56">
        <v>38</v>
      </c>
      <c r="G77" s="264">
        <f t="shared" si="0"/>
        <v>1.1842105263157894</v>
      </c>
      <c r="H77" s="265">
        <f t="shared" si="1"/>
        <v>69.95</v>
      </c>
      <c r="I77" s="265">
        <f t="shared" si="2"/>
        <v>59.068888888888893</v>
      </c>
      <c r="J77" s="89">
        <v>631</v>
      </c>
      <c r="K77" s="266">
        <f t="shared" si="3"/>
        <v>7.1315372424722662E-2</v>
      </c>
      <c r="L77" s="267">
        <v>705.87</v>
      </c>
      <c r="M77" s="89">
        <v>220271</v>
      </c>
      <c r="N77" s="56">
        <v>12</v>
      </c>
      <c r="O77" s="60">
        <v>958.32</v>
      </c>
      <c r="P77" s="268">
        <f t="shared" si="4"/>
        <v>0.73657024793388426</v>
      </c>
      <c r="Q77" s="269">
        <f t="shared" si="5"/>
        <v>1.3576437587657784</v>
      </c>
      <c r="R77" s="270">
        <f t="shared" si="6"/>
        <v>0.2242458899213724</v>
      </c>
      <c r="S77" s="266">
        <f t="shared" ref="S77:S83" si="95">O77/D77</f>
        <v>0.30444603288062905</v>
      </c>
      <c r="T77" s="271">
        <f t="shared" ref="T77:T83" si="96">D77-O77</f>
        <v>2189.4299999999998</v>
      </c>
      <c r="U77" s="272">
        <f t="shared" ref="U77:U83" si="97">L77/F77</f>
        <v>18.575526315789475</v>
      </c>
      <c r="V77" s="65">
        <f t="shared" ref="V77:W77" si="98">IFERROR((D77-#REF!)/D77,)</f>
        <v>0</v>
      </c>
      <c r="W77" s="65">
        <f t="shared" si="98"/>
        <v>0</v>
      </c>
      <c r="X77" s="65"/>
      <c r="Y77" s="65"/>
      <c r="Z77" s="66"/>
    </row>
    <row r="78" spans="1:26" ht="14" hidden="1" outlineLevel="1" x14ac:dyDescent="0.2">
      <c r="A78" s="263">
        <v>45444</v>
      </c>
      <c r="B78" s="53">
        <v>45473</v>
      </c>
      <c r="C78" s="54" t="s">
        <v>33</v>
      </c>
      <c r="D78" s="69">
        <v>58812.800000000003</v>
      </c>
      <c r="E78" s="89">
        <v>869</v>
      </c>
      <c r="F78" s="89">
        <v>829</v>
      </c>
      <c r="G78" s="264">
        <f t="shared" si="0"/>
        <v>1.0482509047044632</v>
      </c>
      <c r="H78" s="265">
        <f t="shared" si="1"/>
        <v>67.678711162255468</v>
      </c>
      <c r="I78" s="265">
        <f t="shared" si="2"/>
        <v>64.563465539136686</v>
      </c>
      <c r="J78" s="89">
        <v>8541</v>
      </c>
      <c r="K78" s="266">
        <f t="shared" si="3"/>
        <v>0.10174452640206065</v>
      </c>
      <c r="L78" s="267">
        <v>4841.2</v>
      </c>
      <c r="M78" s="89">
        <v>499402</v>
      </c>
      <c r="N78" s="56">
        <v>216</v>
      </c>
      <c r="O78" s="70">
        <v>14586.26</v>
      </c>
      <c r="P78" s="268">
        <f t="shared" si="4"/>
        <v>0.33190139213204756</v>
      </c>
      <c r="Q78" s="269">
        <f t="shared" si="5"/>
        <v>3.0129430719656285</v>
      </c>
      <c r="R78" s="270">
        <f t="shared" si="6"/>
        <v>8.2315414331574077E-2</v>
      </c>
      <c r="S78" s="266">
        <f t="shared" si="95"/>
        <v>0.24801165732629632</v>
      </c>
      <c r="T78" s="271">
        <f t="shared" si="96"/>
        <v>44226.54</v>
      </c>
      <c r="U78" s="272">
        <f t="shared" si="97"/>
        <v>5.8398069963811823</v>
      </c>
      <c r="V78" s="65">
        <f t="shared" ref="V78:W78" si="99">IFERROR((D78-#REF!)/D78,)</f>
        <v>0</v>
      </c>
      <c r="W78" s="65">
        <f t="shared" si="99"/>
        <v>0</v>
      </c>
      <c r="X78" s="65"/>
      <c r="Y78" s="65"/>
      <c r="Z78" s="66"/>
    </row>
    <row r="79" spans="1:26" ht="14" hidden="1" outlineLevel="1" x14ac:dyDescent="0.2">
      <c r="A79" s="263">
        <v>45444</v>
      </c>
      <c r="B79" s="53">
        <v>45473</v>
      </c>
      <c r="C79" s="54" t="s">
        <v>34</v>
      </c>
      <c r="D79" s="72">
        <v>32916.800000000003</v>
      </c>
      <c r="E79" s="56">
        <v>565</v>
      </c>
      <c r="F79" s="56">
        <v>533</v>
      </c>
      <c r="G79" s="264">
        <f t="shared" si="0"/>
        <v>1.0600375234521575</v>
      </c>
      <c r="H79" s="265">
        <f t="shared" si="1"/>
        <v>58.259823008849565</v>
      </c>
      <c r="I79" s="265">
        <f t="shared" si="2"/>
        <v>54.960151617197916</v>
      </c>
      <c r="J79" s="89">
        <v>5614</v>
      </c>
      <c r="K79" s="266">
        <f t="shared" si="3"/>
        <v>0.10064125400783755</v>
      </c>
      <c r="L79" s="267">
        <v>2739.25</v>
      </c>
      <c r="M79" s="89">
        <v>218344</v>
      </c>
      <c r="N79" s="56">
        <v>152</v>
      </c>
      <c r="O79" s="73">
        <v>8102.35</v>
      </c>
      <c r="P79" s="268">
        <f t="shared" si="4"/>
        <v>0.3380809271384228</v>
      </c>
      <c r="Q79" s="269">
        <f t="shared" si="5"/>
        <v>2.9578716802044358</v>
      </c>
      <c r="R79" s="270">
        <f t="shared" si="6"/>
        <v>8.3217384435911132E-2</v>
      </c>
      <c r="S79" s="266">
        <f t="shared" si="95"/>
        <v>0.24614634472366692</v>
      </c>
      <c r="T79" s="271">
        <f t="shared" si="96"/>
        <v>24814.450000000004</v>
      </c>
      <c r="U79" s="272">
        <f t="shared" si="97"/>
        <v>5.1393058161350842</v>
      </c>
      <c r="V79" s="65">
        <f t="shared" ref="V79:W79" si="100">IFERROR((D79-#REF!)/D79,)</f>
        <v>0</v>
      </c>
      <c r="W79" s="65">
        <f t="shared" si="100"/>
        <v>0</v>
      </c>
      <c r="X79" s="65"/>
      <c r="Y79" s="65"/>
      <c r="Z79" s="66"/>
    </row>
    <row r="80" spans="1:26" ht="14" hidden="1" outlineLevel="1" x14ac:dyDescent="0.2">
      <c r="A80" s="263">
        <v>45444</v>
      </c>
      <c r="B80" s="53">
        <v>45473</v>
      </c>
      <c r="C80" s="54" t="s">
        <v>35</v>
      </c>
      <c r="D80" s="75">
        <v>47805.08</v>
      </c>
      <c r="E80" s="56">
        <v>675</v>
      </c>
      <c r="F80" s="56">
        <v>649</v>
      </c>
      <c r="G80" s="264">
        <f t="shared" si="0"/>
        <v>1.0400616332819723</v>
      </c>
      <c r="H80" s="265">
        <f t="shared" si="1"/>
        <v>70.822340740740742</v>
      </c>
      <c r="I80" s="265">
        <f t="shared" si="2"/>
        <v>68.094369097393681</v>
      </c>
      <c r="J80" s="89">
        <v>4051</v>
      </c>
      <c r="K80" s="266">
        <f t="shared" si="3"/>
        <v>0.16662552456183657</v>
      </c>
      <c r="L80" s="267">
        <v>5268.52</v>
      </c>
      <c r="M80" s="89">
        <v>889738</v>
      </c>
      <c r="N80" s="56">
        <v>202</v>
      </c>
      <c r="O80" s="76">
        <v>14616.41</v>
      </c>
      <c r="P80" s="268">
        <f t="shared" si="4"/>
        <v>0.36045239562929615</v>
      </c>
      <c r="Q80" s="269">
        <f t="shared" si="5"/>
        <v>2.774291451868836</v>
      </c>
      <c r="R80" s="270">
        <f t="shared" si="6"/>
        <v>0.11020837116055449</v>
      </c>
      <c r="S80" s="266">
        <f t="shared" si="95"/>
        <v>0.30575014203511425</v>
      </c>
      <c r="T80" s="271">
        <f t="shared" si="96"/>
        <v>33188.67</v>
      </c>
      <c r="U80" s="272">
        <f t="shared" si="97"/>
        <v>8.1179044684129433</v>
      </c>
      <c r="V80" s="65">
        <f t="shared" ref="V80:W80" si="101">IFERROR((D80-#REF!)/D80,)</f>
        <v>0</v>
      </c>
      <c r="W80" s="65">
        <f t="shared" si="101"/>
        <v>0</v>
      </c>
      <c r="X80" s="65"/>
      <c r="Y80" s="65"/>
      <c r="Z80" s="66"/>
    </row>
    <row r="81" spans="1:26" ht="14" hidden="1" outlineLevel="1" x14ac:dyDescent="0.2">
      <c r="A81" s="263">
        <v>45444</v>
      </c>
      <c r="B81" s="53">
        <v>45473</v>
      </c>
      <c r="C81" s="54" t="s">
        <v>36</v>
      </c>
      <c r="D81" s="273">
        <v>135298</v>
      </c>
      <c r="E81" s="56">
        <v>2338</v>
      </c>
      <c r="F81" s="89">
        <v>2068</v>
      </c>
      <c r="G81" s="264">
        <f t="shared" si="0"/>
        <v>1.1305609284332689</v>
      </c>
      <c r="H81" s="265">
        <f t="shared" si="1"/>
        <v>57.869118905047046</v>
      </c>
      <c r="I81" s="265">
        <f t="shared" si="2"/>
        <v>51.186200981880788</v>
      </c>
      <c r="J81" s="89">
        <v>7546</v>
      </c>
      <c r="K81" s="266">
        <f t="shared" si="3"/>
        <v>0.30983302411873842</v>
      </c>
      <c r="L81" s="267">
        <v>10432.450000000001</v>
      </c>
      <c r="M81" s="89">
        <v>1212183</v>
      </c>
      <c r="N81" s="56">
        <v>613</v>
      </c>
      <c r="O81" s="274">
        <v>40037.5</v>
      </c>
      <c r="P81" s="268">
        <f t="shared" si="4"/>
        <v>0.26056696846706212</v>
      </c>
      <c r="Q81" s="269">
        <f t="shared" si="5"/>
        <v>3.8377849881859003</v>
      </c>
      <c r="R81" s="270">
        <f t="shared" si="6"/>
        <v>7.7107200402075429E-2</v>
      </c>
      <c r="S81" s="266">
        <f t="shared" si="95"/>
        <v>0.29592085618412689</v>
      </c>
      <c r="T81" s="271">
        <f t="shared" si="96"/>
        <v>95260.5</v>
      </c>
      <c r="U81" s="272">
        <f t="shared" si="97"/>
        <v>5.0447050290135396</v>
      </c>
      <c r="V81" s="65">
        <f t="shared" ref="V81:W81" si="102">IFERROR((D81-#REF!)/D81,)</f>
        <v>0</v>
      </c>
      <c r="W81" s="65">
        <f t="shared" si="102"/>
        <v>0</v>
      </c>
      <c r="X81" s="65"/>
      <c r="Y81" s="65"/>
      <c r="Z81" s="66"/>
    </row>
    <row r="82" spans="1:26" ht="14" hidden="1" outlineLevel="1" x14ac:dyDescent="0.2">
      <c r="A82" s="263">
        <v>45444</v>
      </c>
      <c r="B82" s="53">
        <v>45473</v>
      </c>
      <c r="C82" s="83" t="s">
        <v>37</v>
      </c>
      <c r="D82" s="273">
        <v>10368</v>
      </c>
      <c r="E82" s="123">
        <v>282</v>
      </c>
      <c r="F82" s="276">
        <v>194</v>
      </c>
      <c r="G82" s="57">
        <f t="shared" si="0"/>
        <v>1.4536082474226804</v>
      </c>
      <c r="H82" s="58">
        <f t="shared" si="1"/>
        <v>36.765957446808514</v>
      </c>
      <c r="I82" s="58">
        <f t="shared" si="2"/>
        <v>25.292892711634227</v>
      </c>
      <c r="J82" s="276">
        <v>752</v>
      </c>
      <c r="K82" s="59">
        <f t="shared" si="3"/>
        <v>0.375</v>
      </c>
      <c r="L82" s="267">
        <v>630.30999999999995</v>
      </c>
      <c r="M82" s="276">
        <v>602715</v>
      </c>
      <c r="N82" s="123">
        <v>29</v>
      </c>
      <c r="O82" s="277">
        <v>2040</v>
      </c>
      <c r="P82" s="268">
        <f t="shared" si="4"/>
        <v>0.3089754901960784</v>
      </c>
      <c r="Q82" s="62">
        <f t="shared" si="5"/>
        <v>3.2365026732877475</v>
      </c>
      <c r="R82" s="61">
        <f t="shared" si="6"/>
        <v>6.0793788580246907E-2</v>
      </c>
      <c r="S82" s="59">
        <f t="shared" si="95"/>
        <v>0.19675925925925927</v>
      </c>
      <c r="T82" s="271">
        <f t="shared" si="96"/>
        <v>8328</v>
      </c>
      <c r="U82" s="64">
        <f t="shared" si="97"/>
        <v>3.2490206185567008</v>
      </c>
      <c r="V82" s="84"/>
      <c r="W82" s="84"/>
      <c r="X82" s="84"/>
      <c r="Y82" s="85"/>
      <c r="Z82" s="278"/>
    </row>
    <row r="83" spans="1:26" ht="14" hidden="1" outlineLevel="1" x14ac:dyDescent="0.2">
      <c r="A83" s="263">
        <v>45444</v>
      </c>
      <c r="B83" s="53">
        <v>45473</v>
      </c>
      <c r="C83" s="393" t="s">
        <v>38</v>
      </c>
      <c r="D83" s="87">
        <v>8461.5</v>
      </c>
      <c r="E83" s="123">
        <v>127</v>
      </c>
      <c r="F83" s="276">
        <v>122</v>
      </c>
      <c r="G83" s="264">
        <f t="shared" si="0"/>
        <v>1.040983606557377</v>
      </c>
      <c r="H83" s="265">
        <f t="shared" si="1"/>
        <v>66.625984251968504</v>
      </c>
      <c r="I83" s="265">
        <f t="shared" si="2"/>
        <v>64.002914005828018</v>
      </c>
      <c r="J83" s="276">
        <v>594</v>
      </c>
      <c r="K83" s="266">
        <f t="shared" si="3"/>
        <v>0.2138047138047138</v>
      </c>
      <c r="L83" s="267">
        <v>292.87</v>
      </c>
      <c r="M83" s="276">
        <v>105088</v>
      </c>
      <c r="N83" s="123">
        <v>17</v>
      </c>
      <c r="O83" s="280">
        <v>1183.8499999999999</v>
      </c>
      <c r="P83" s="268">
        <f t="shared" si="4"/>
        <v>0.24738776027368334</v>
      </c>
      <c r="Q83" s="269">
        <f t="shared" si="5"/>
        <v>4.0422371700754596</v>
      </c>
      <c r="R83" s="270">
        <f t="shared" si="6"/>
        <v>3.4612066418483724E-2</v>
      </c>
      <c r="S83" s="266">
        <f t="shared" si="95"/>
        <v>0.13991018140991549</v>
      </c>
      <c r="T83" s="271">
        <f t="shared" si="96"/>
        <v>7277.65</v>
      </c>
      <c r="U83" s="272">
        <f t="shared" si="97"/>
        <v>2.4005737704918033</v>
      </c>
      <c r="V83" s="65"/>
      <c r="W83" s="65"/>
      <c r="X83" s="65"/>
      <c r="Y83" s="65"/>
      <c r="Z83" s="67"/>
    </row>
    <row r="84" spans="1:26" ht="14" collapsed="1" x14ac:dyDescent="0.2">
      <c r="A84" s="281" t="str">
        <f>IFERROR(IF(B84&gt;0,MONTH(B84)&amp;"-"&amp;YEAR(B84),B84),)</f>
        <v>6-2024</v>
      </c>
      <c r="B84" s="282">
        <v>45444</v>
      </c>
      <c r="C84" s="134"/>
      <c r="D84" s="135">
        <f t="shared" ref="D84:F84" si="103">SUM(D77:D83)</f>
        <v>296809.93</v>
      </c>
      <c r="E84" s="136">
        <f t="shared" si="103"/>
        <v>4901</v>
      </c>
      <c r="F84" s="136">
        <f t="shared" si="103"/>
        <v>4433</v>
      </c>
      <c r="G84" s="137">
        <f t="shared" si="0"/>
        <v>1.1055718475073313</v>
      </c>
      <c r="H84" s="135">
        <f t="shared" si="1"/>
        <v>60.561095694756169</v>
      </c>
      <c r="I84" s="135">
        <f t="shared" si="2"/>
        <v>54.778073294195906</v>
      </c>
      <c r="J84" s="256">
        <f>SUM(J77:J83)</f>
        <v>27729</v>
      </c>
      <c r="K84" s="257">
        <f t="shared" si="3"/>
        <v>0.17674636661978435</v>
      </c>
      <c r="L84" s="135">
        <f t="shared" ref="L84:O84" si="104">SUM(L77:L83)</f>
        <v>24910.47</v>
      </c>
      <c r="M84" s="256">
        <f t="shared" si="104"/>
        <v>3747741</v>
      </c>
      <c r="N84" s="136">
        <f t="shared" si="104"/>
        <v>1241</v>
      </c>
      <c r="O84" s="135">
        <f t="shared" si="104"/>
        <v>81524.69</v>
      </c>
      <c r="P84" s="258">
        <f t="shared" si="4"/>
        <v>0.30555737163796637</v>
      </c>
      <c r="Q84" s="137">
        <f t="shared" si="5"/>
        <v>3.2727078212494587</v>
      </c>
      <c r="R84" s="259">
        <f t="shared" si="6"/>
        <v>8.3927347039905315E-2</v>
      </c>
      <c r="S84" s="260"/>
      <c r="T84" s="261">
        <f>SUM(T77:T83)</f>
        <v>215285.24000000002</v>
      </c>
      <c r="U84" s="145"/>
      <c r="V84" s="145">
        <f t="shared" ref="V84:W84" si="105">IFERROR((D84-#REF!)/D84,)</f>
        <v>0</v>
      </c>
      <c r="W84" s="145">
        <f t="shared" si="105"/>
        <v>0</v>
      </c>
      <c r="X84" s="145"/>
      <c r="Y84" s="143"/>
      <c r="Z84" s="67"/>
    </row>
    <row r="85" spans="1:26" ht="14" hidden="1" outlineLevel="1" x14ac:dyDescent="0.2">
      <c r="A85" s="263">
        <v>45474</v>
      </c>
      <c r="B85" s="53">
        <v>45504</v>
      </c>
      <c r="C85" s="54" t="s">
        <v>32</v>
      </c>
      <c r="D85" s="55">
        <v>2798</v>
      </c>
      <c r="E85" s="56">
        <v>40</v>
      </c>
      <c r="F85" s="56">
        <v>34</v>
      </c>
      <c r="G85" s="264">
        <f t="shared" si="0"/>
        <v>1.1764705882352942</v>
      </c>
      <c r="H85" s="265">
        <f t="shared" si="1"/>
        <v>69.95</v>
      </c>
      <c r="I85" s="265">
        <f t="shared" si="2"/>
        <v>59.457500000000003</v>
      </c>
      <c r="J85" s="89">
        <v>539</v>
      </c>
      <c r="K85" s="266">
        <f t="shared" si="3"/>
        <v>7.4211502782931357E-2</v>
      </c>
      <c r="L85" s="267">
        <v>616.57000000000005</v>
      </c>
      <c r="M85" s="89">
        <v>211270</v>
      </c>
      <c r="N85" s="56">
        <v>3</v>
      </c>
      <c r="O85" s="60">
        <v>209.85</v>
      </c>
      <c r="P85" s="268">
        <f t="shared" si="4"/>
        <v>2.9381462949725998</v>
      </c>
      <c r="Q85" s="269">
        <f t="shared" si="5"/>
        <v>0.34035064956128253</v>
      </c>
      <c r="R85" s="270">
        <f t="shared" si="6"/>
        <v>0.22036097212294498</v>
      </c>
      <c r="S85" s="266">
        <f t="shared" ref="S85:S91" si="106">O85/D85</f>
        <v>7.4999999999999997E-2</v>
      </c>
      <c r="T85" s="271">
        <f t="shared" ref="T85:T91" si="107">D85-O85</f>
        <v>2588.15</v>
      </c>
      <c r="U85" s="272">
        <f t="shared" ref="U85:U91" si="108">L85/F85</f>
        <v>18.134411764705884</v>
      </c>
      <c r="V85" s="65">
        <f t="shared" ref="V85:W85" si="109">IFERROR((D85-#REF!)/D85,)</f>
        <v>0</v>
      </c>
      <c r="W85" s="65">
        <f t="shared" si="109"/>
        <v>0</v>
      </c>
      <c r="X85" s="65"/>
      <c r="Y85" s="65"/>
      <c r="Z85" s="66"/>
    </row>
    <row r="86" spans="1:26" ht="14" hidden="1" outlineLevel="1" x14ac:dyDescent="0.2">
      <c r="A86" s="263">
        <v>45474</v>
      </c>
      <c r="B86" s="53">
        <v>45504</v>
      </c>
      <c r="C86" s="54" t="s">
        <v>33</v>
      </c>
      <c r="D86" s="69">
        <v>58024.05</v>
      </c>
      <c r="E86" s="89">
        <v>854</v>
      </c>
      <c r="F86" s="89">
        <v>810</v>
      </c>
      <c r="G86" s="264">
        <f t="shared" si="0"/>
        <v>1.0543209876543209</v>
      </c>
      <c r="H86" s="265">
        <f t="shared" si="1"/>
        <v>67.943852459016398</v>
      </c>
      <c r="I86" s="265">
        <f t="shared" si="2"/>
        <v>64.44323242599917</v>
      </c>
      <c r="J86" s="89">
        <v>8717</v>
      </c>
      <c r="K86" s="266">
        <f t="shared" si="3"/>
        <v>9.7969484914534818E-2</v>
      </c>
      <c r="L86" s="267">
        <v>5503.3</v>
      </c>
      <c r="M86" s="89">
        <v>571921</v>
      </c>
      <c r="N86" s="56">
        <v>257</v>
      </c>
      <c r="O86" s="70">
        <v>18041</v>
      </c>
      <c r="P86" s="268">
        <f t="shared" si="4"/>
        <v>0.30504406629344272</v>
      </c>
      <c r="Q86" s="269">
        <f t="shared" si="5"/>
        <v>3.278214889248269</v>
      </c>
      <c r="R86" s="270">
        <f t="shared" si="6"/>
        <v>9.4845154724635727E-2</v>
      </c>
      <c r="S86" s="266">
        <f t="shared" si="106"/>
        <v>0.31092279839135667</v>
      </c>
      <c r="T86" s="271">
        <f t="shared" si="107"/>
        <v>39983.050000000003</v>
      </c>
      <c r="U86" s="272">
        <f t="shared" si="108"/>
        <v>6.7941975308641975</v>
      </c>
      <c r="V86" s="65">
        <f t="shared" ref="V86:W86" si="110">IFERROR((D86-#REF!)/D86,)</f>
        <v>0</v>
      </c>
      <c r="W86" s="65">
        <f t="shared" si="110"/>
        <v>0</v>
      </c>
      <c r="X86" s="65"/>
      <c r="Y86" s="65"/>
      <c r="Z86" s="66"/>
    </row>
    <row r="87" spans="1:26" ht="14" hidden="1" outlineLevel="1" x14ac:dyDescent="0.2">
      <c r="A87" s="263">
        <v>45474</v>
      </c>
      <c r="B87" s="53">
        <v>45504</v>
      </c>
      <c r="C87" s="54" t="s">
        <v>34</v>
      </c>
      <c r="D87" s="72">
        <v>31217.19</v>
      </c>
      <c r="E87" s="56">
        <v>557</v>
      </c>
      <c r="F87" s="56">
        <v>523</v>
      </c>
      <c r="G87" s="264">
        <f t="shared" si="0"/>
        <v>1.0650095602294456</v>
      </c>
      <c r="H87" s="265">
        <f t="shared" si="1"/>
        <v>56.045224416517051</v>
      </c>
      <c r="I87" s="265">
        <f t="shared" si="2"/>
        <v>52.624151471882257</v>
      </c>
      <c r="J87" s="89">
        <v>6085</v>
      </c>
      <c r="K87" s="266">
        <f t="shared" si="3"/>
        <v>9.1536565324568608E-2</v>
      </c>
      <c r="L87" s="267">
        <v>2804.68</v>
      </c>
      <c r="M87" s="89">
        <v>216010</v>
      </c>
      <c r="N87" s="56">
        <v>157</v>
      </c>
      <c r="O87" s="73">
        <v>8297.11</v>
      </c>
      <c r="P87" s="268">
        <f t="shared" si="4"/>
        <v>0.33803095294626678</v>
      </c>
      <c r="Q87" s="269">
        <f t="shared" si="5"/>
        <v>2.9583089692941802</v>
      </c>
      <c r="R87" s="270">
        <f t="shared" si="6"/>
        <v>8.9844089106034211E-2</v>
      </c>
      <c r="S87" s="266">
        <f t="shared" si="106"/>
        <v>0.26578657464044653</v>
      </c>
      <c r="T87" s="271">
        <f t="shared" si="107"/>
        <v>22920.079999999998</v>
      </c>
      <c r="U87" s="272">
        <f t="shared" si="108"/>
        <v>5.362676864244742</v>
      </c>
      <c r="V87" s="65">
        <f t="shared" ref="V87:W87" si="111">IFERROR((D87-#REF!)/D87,)</f>
        <v>0</v>
      </c>
      <c r="W87" s="65">
        <f t="shared" si="111"/>
        <v>0</v>
      </c>
      <c r="X87" s="65"/>
      <c r="Y87" s="65"/>
      <c r="Z87" s="66"/>
    </row>
    <row r="88" spans="1:26" ht="14" hidden="1" outlineLevel="1" x14ac:dyDescent="0.2">
      <c r="A88" s="263">
        <v>45474</v>
      </c>
      <c r="B88" s="53">
        <v>45504</v>
      </c>
      <c r="C88" s="54" t="s">
        <v>35</v>
      </c>
      <c r="D88" s="75">
        <v>51987.97</v>
      </c>
      <c r="E88" s="56">
        <v>718</v>
      </c>
      <c r="F88" s="56">
        <v>673</v>
      </c>
      <c r="G88" s="264">
        <f t="shared" si="0"/>
        <v>1.0668647845468053</v>
      </c>
      <c r="H88" s="265">
        <f t="shared" si="1"/>
        <v>72.406643454038999</v>
      </c>
      <c r="I88" s="265">
        <f t="shared" si="2"/>
        <v>67.868622624746862</v>
      </c>
      <c r="J88" s="89">
        <v>4272</v>
      </c>
      <c r="K88" s="266">
        <f t="shared" si="3"/>
        <v>0.16807116104868913</v>
      </c>
      <c r="L88" s="267">
        <v>4546.72</v>
      </c>
      <c r="M88" s="89">
        <v>818485</v>
      </c>
      <c r="N88" s="56">
        <v>225</v>
      </c>
      <c r="O88" s="76">
        <v>16891.54</v>
      </c>
      <c r="P88" s="268">
        <f t="shared" si="4"/>
        <v>0.26917143137925847</v>
      </c>
      <c r="Q88" s="269">
        <f t="shared" si="5"/>
        <v>3.715104514903051</v>
      </c>
      <c r="R88" s="270">
        <f t="shared" si="6"/>
        <v>8.7457155953579266E-2</v>
      </c>
      <c r="S88" s="266">
        <f t="shared" si="106"/>
        <v>0.32491247494372255</v>
      </c>
      <c r="T88" s="271">
        <f t="shared" si="107"/>
        <v>35096.43</v>
      </c>
      <c r="U88" s="272">
        <f t="shared" si="108"/>
        <v>6.7558989598811294</v>
      </c>
      <c r="V88" s="65">
        <f t="shared" ref="V88:W88" si="112">IFERROR((D88-#REF!)/D88,)</f>
        <v>0</v>
      </c>
      <c r="W88" s="65">
        <f t="shared" si="112"/>
        <v>0</v>
      </c>
      <c r="X88" s="65"/>
      <c r="Y88" s="65"/>
      <c r="Z88" s="66"/>
    </row>
    <row r="89" spans="1:26" ht="14" hidden="1" outlineLevel="1" x14ac:dyDescent="0.2">
      <c r="A89" s="263">
        <v>45474</v>
      </c>
      <c r="B89" s="53">
        <v>45504</v>
      </c>
      <c r="C89" s="54" t="s">
        <v>36</v>
      </c>
      <c r="D89" s="273">
        <v>127776</v>
      </c>
      <c r="E89" s="56">
        <v>2209</v>
      </c>
      <c r="F89" s="89">
        <v>1950</v>
      </c>
      <c r="G89" s="264">
        <f t="shared" si="0"/>
        <v>1.1328205128205129</v>
      </c>
      <c r="H89" s="265">
        <f t="shared" si="1"/>
        <v>57.843368039837031</v>
      </c>
      <c r="I89" s="265">
        <f t="shared" si="2"/>
        <v>51.06137061008701</v>
      </c>
      <c r="J89" s="89">
        <v>7640</v>
      </c>
      <c r="K89" s="266">
        <f t="shared" si="3"/>
        <v>0.28913612565445024</v>
      </c>
      <c r="L89" s="267">
        <v>10148.790000000001</v>
      </c>
      <c r="M89" s="89">
        <v>1242472</v>
      </c>
      <c r="N89" s="56">
        <v>565</v>
      </c>
      <c r="O89" s="274">
        <v>37219.300000000003</v>
      </c>
      <c r="P89" s="268">
        <f t="shared" si="4"/>
        <v>0.27267546676052479</v>
      </c>
      <c r="Q89" s="269">
        <f t="shared" si="5"/>
        <v>3.6673633014379052</v>
      </c>
      <c r="R89" s="270">
        <f t="shared" si="6"/>
        <v>7.9426418106686714E-2</v>
      </c>
      <c r="S89" s="266">
        <f t="shared" si="106"/>
        <v>0.29128553092912601</v>
      </c>
      <c r="T89" s="271">
        <f t="shared" si="107"/>
        <v>90556.7</v>
      </c>
      <c r="U89" s="272">
        <f t="shared" si="108"/>
        <v>5.2045076923076925</v>
      </c>
      <c r="V89" s="65">
        <f t="shared" ref="V89:W89" si="113">IFERROR((D89-#REF!)/D89,)</f>
        <v>0</v>
      </c>
      <c r="W89" s="65">
        <f t="shared" si="113"/>
        <v>0</v>
      </c>
      <c r="X89" s="65"/>
      <c r="Y89" s="65"/>
      <c r="Z89" s="66"/>
    </row>
    <row r="90" spans="1:26" ht="14" hidden="1" outlineLevel="1" x14ac:dyDescent="0.2">
      <c r="A90" s="263">
        <v>45474</v>
      </c>
      <c r="B90" s="53">
        <v>45504</v>
      </c>
      <c r="C90" s="83" t="s">
        <v>37</v>
      </c>
      <c r="D90" s="273">
        <v>8787</v>
      </c>
      <c r="E90" s="123">
        <v>237</v>
      </c>
      <c r="F90" s="276">
        <v>185</v>
      </c>
      <c r="G90" s="57">
        <f t="shared" si="0"/>
        <v>1.2810810810810811</v>
      </c>
      <c r="H90" s="58">
        <f t="shared" si="1"/>
        <v>37.075949367088604</v>
      </c>
      <c r="I90" s="58">
        <f t="shared" si="2"/>
        <v>28.94114191101853</v>
      </c>
      <c r="J90" s="276">
        <v>841</v>
      </c>
      <c r="K90" s="59">
        <f t="shared" si="3"/>
        <v>0.28180737217598095</v>
      </c>
      <c r="L90" s="267">
        <v>962.2</v>
      </c>
      <c r="M90" s="276">
        <v>473614</v>
      </c>
      <c r="N90" s="123">
        <v>18</v>
      </c>
      <c r="O90" s="277">
        <v>996</v>
      </c>
      <c r="P90" s="268">
        <f t="shared" si="4"/>
        <v>0.96606425702811249</v>
      </c>
      <c r="Q90" s="62">
        <f t="shared" si="5"/>
        <v>1.0351278320515485</v>
      </c>
      <c r="R90" s="61">
        <f t="shared" si="6"/>
        <v>0.10950267440537158</v>
      </c>
      <c r="S90" s="59">
        <f t="shared" si="106"/>
        <v>0.11334926596107886</v>
      </c>
      <c r="T90" s="271">
        <f t="shared" si="107"/>
        <v>7791</v>
      </c>
      <c r="U90" s="64">
        <f t="shared" si="108"/>
        <v>5.2010810810810817</v>
      </c>
      <c r="V90" s="84"/>
      <c r="W90" s="84"/>
      <c r="X90" s="84"/>
      <c r="Y90" s="85"/>
      <c r="Z90" s="278"/>
    </row>
    <row r="91" spans="1:26" ht="14" hidden="1" outlineLevel="1" x14ac:dyDescent="0.2">
      <c r="A91" s="263">
        <v>45474</v>
      </c>
      <c r="B91" s="53">
        <v>45504</v>
      </c>
      <c r="C91" s="393" t="s">
        <v>38</v>
      </c>
      <c r="D91" s="87">
        <v>7103.5</v>
      </c>
      <c r="E91" s="123">
        <v>129</v>
      </c>
      <c r="F91" s="276">
        <v>107</v>
      </c>
      <c r="G91" s="264">
        <f t="shared" si="0"/>
        <v>1.205607476635514</v>
      </c>
      <c r="H91" s="265">
        <f t="shared" si="1"/>
        <v>55.065891472868216</v>
      </c>
      <c r="I91" s="265">
        <f t="shared" si="2"/>
        <v>45.674809206177514</v>
      </c>
      <c r="J91" s="276">
        <v>567</v>
      </c>
      <c r="K91" s="266">
        <f t="shared" si="3"/>
        <v>0.2275132275132275</v>
      </c>
      <c r="L91" s="267">
        <v>239.05</v>
      </c>
      <c r="M91" s="276">
        <v>33082</v>
      </c>
      <c r="N91" s="123">
        <v>16</v>
      </c>
      <c r="O91" s="280">
        <v>989.1</v>
      </c>
      <c r="P91" s="268">
        <f t="shared" si="4"/>
        <v>0.24168435951875442</v>
      </c>
      <c r="Q91" s="269">
        <f t="shared" si="5"/>
        <v>4.1376281112737923</v>
      </c>
      <c r="R91" s="270">
        <f t="shared" si="6"/>
        <v>3.365242486098402E-2</v>
      </c>
      <c r="S91" s="266">
        <f t="shared" si="106"/>
        <v>0.13924121911733653</v>
      </c>
      <c r="T91" s="271">
        <f t="shared" si="107"/>
        <v>6114.4</v>
      </c>
      <c r="U91" s="272">
        <f t="shared" si="108"/>
        <v>2.2341121495327103</v>
      </c>
      <c r="V91" s="65"/>
      <c r="W91" s="65"/>
      <c r="X91" s="65"/>
      <c r="Y91" s="65"/>
      <c r="Z91" s="67"/>
    </row>
    <row r="92" spans="1:26" ht="14" collapsed="1" x14ac:dyDescent="0.2">
      <c r="A92" s="281" t="str">
        <f>IFERROR(IF(B92&gt;0,MONTH(B92)&amp;"-"&amp;YEAR(B92),B92),)</f>
        <v>7-2024</v>
      </c>
      <c r="B92" s="282">
        <v>45474</v>
      </c>
      <c r="C92" s="134"/>
      <c r="D92" s="135">
        <f t="shared" ref="D92:F92" si="114">SUM(D85:D91)</f>
        <v>287693.71000000002</v>
      </c>
      <c r="E92" s="136">
        <f t="shared" si="114"/>
        <v>4744</v>
      </c>
      <c r="F92" s="136">
        <f t="shared" si="114"/>
        <v>4282</v>
      </c>
      <c r="G92" s="137">
        <f t="shared" si="0"/>
        <v>1.1078935077066792</v>
      </c>
      <c r="H92" s="135">
        <f t="shared" si="1"/>
        <v>60.64369940978078</v>
      </c>
      <c r="I92" s="135">
        <f t="shared" si="2"/>
        <v>54.737841667934504</v>
      </c>
      <c r="J92" s="256">
        <f>SUM(J85:J91)</f>
        <v>28661</v>
      </c>
      <c r="K92" s="257">
        <f t="shared" si="3"/>
        <v>0.1655210913785283</v>
      </c>
      <c r="L92" s="135">
        <f t="shared" ref="L92:O92" si="115">SUM(L85:L91)</f>
        <v>24821.31</v>
      </c>
      <c r="M92" s="256">
        <f t="shared" si="115"/>
        <v>3566854</v>
      </c>
      <c r="N92" s="136">
        <f t="shared" si="115"/>
        <v>1241</v>
      </c>
      <c r="O92" s="135">
        <f t="shared" si="115"/>
        <v>82643.900000000009</v>
      </c>
      <c r="P92" s="258">
        <f t="shared" si="4"/>
        <v>0.30034049699977855</v>
      </c>
      <c r="Q92" s="137">
        <f t="shared" si="5"/>
        <v>3.329554322475325</v>
      </c>
      <c r="R92" s="259">
        <f t="shared" si="6"/>
        <v>8.6276860206641284E-2</v>
      </c>
      <c r="S92" s="260"/>
      <c r="T92" s="261">
        <f>SUM(T85:T91)</f>
        <v>205049.80999999997</v>
      </c>
      <c r="U92" s="145"/>
      <c r="V92" s="145">
        <f t="shared" ref="V92:W92" si="116">IFERROR((D92-#REF!)/D92,)</f>
        <v>0</v>
      </c>
      <c r="W92" s="145">
        <f t="shared" si="116"/>
        <v>0</v>
      </c>
      <c r="X92" s="145"/>
      <c r="Y92" s="143"/>
      <c r="Z92" s="67"/>
    </row>
    <row r="93" spans="1:26" ht="14" hidden="1" outlineLevel="1" x14ac:dyDescent="0.2">
      <c r="A93" s="263">
        <v>45505</v>
      </c>
      <c r="B93" s="53">
        <v>45535</v>
      </c>
      <c r="C93" s="54" t="s">
        <v>32</v>
      </c>
      <c r="D93" s="55">
        <v>4197</v>
      </c>
      <c r="E93" s="56">
        <v>60</v>
      </c>
      <c r="F93" s="56">
        <v>47</v>
      </c>
      <c r="G93" s="264">
        <f t="shared" si="0"/>
        <v>1.2765957446808511</v>
      </c>
      <c r="H93" s="265">
        <f t="shared" si="1"/>
        <v>69.95</v>
      </c>
      <c r="I93" s="265">
        <f t="shared" si="2"/>
        <v>54.794166666666669</v>
      </c>
      <c r="J93" s="89">
        <v>339</v>
      </c>
      <c r="K93" s="266">
        <f t="shared" si="3"/>
        <v>0.17699115044247787</v>
      </c>
      <c r="L93" s="267">
        <v>262.14</v>
      </c>
      <c r="M93" s="89">
        <v>56344</v>
      </c>
      <c r="N93" s="56">
        <v>3</v>
      </c>
      <c r="O93" s="60">
        <v>209.85</v>
      </c>
      <c r="P93" s="268">
        <f t="shared" si="4"/>
        <v>1.2491779842744817</v>
      </c>
      <c r="Q93" s="269">
        <f t="shared" si="5"/>
        <v>0.80052643625543607</v>
      </c>
      <c r="R93" s="270">
        <f t="shared" si="6"/>
        <v>6.2458899213724085E-2</v>
      </c>
      <c r="S93" s="266">
        <f t="shared" ref="S93:S99" si="117">O93/D93</f>
        <v>4.9999999999999996E-2</v>
      </c>
      <c r="T93" s="271">
        <f t="shared" ref="T93:T99" si="118">D93-O93</f>
        <v>3987.15</v>
      </c>
      <c r="U93" s="272">
        <f t="shared" ref="U93:U99" si="119">L93/F93</f>
        <v>5.5774468085106381</v>
      </c>
      <c r="V93" s="65">
        <f t="shared" ref="V93:W93" si="120">IFERROR((D93-#REF!)/D93,)</f>
        <v>0</v>
      </c>
      <c r="W93" s="65">
        <f t="shared" si="120"/>
        <v>0</v>
      </c>
      <c r="X93" s="65"/>
      <c r="Y93" s="65"/>
      <c r="Z93" s="66"/>
    </row>
    <row r="94" spans="1:26" ht="14" hidden="1" outlineLevel="1" x14ac:dyDescent="0.2">
      <c r="A94" s="263">
        <v>45505</v>
      </c>
      <c r="B94" s="53">
        <v>45535</v>
      </c>
      <c r="C94" s="54" t="s">
        <v>33</v>
      </c>
      <c r="D94" s="69">
        <v>62301.1</v>
      </c>
      <c r="E94" s="89">
        <v>916</v>
      </c>
      <c r="F94" s="89">
        <v>860</v>
      </c>
      <c r="G94" s="264">
        <f t="shared" si="0"/>
        <v>1.0651162790697675</v>
      </c>
      <c r="H94" s="265">
        <f t="shared" si="1"/>
        <v>68.014301310043663</v>
      </c>
      <c r="I94" s="265">
        <f t="shared" si="2"/>
        <v>63.85622175397112</v>
      </c>
      <c r="J94" s="89">
        <v>9732</v>
      </c>
      <c r="K94" s="266">
        <f t="shared" si="3"/>
        <v>9.412248253185368E-2</v>
      </c>
      <c r="L94" s="267">
        <v>7862.37</v>
      </c>
      <c r="M94" s="89">
        <v>722993</v>
      </c>
      <c r="N94" s="56">
        <v>281</v>
      </c>
      <c r="O94" s="70">
        <v>19839.55</v>
      </c>
      <c r="P94" s="268">
        <f t="shared" si="4"/>
        <v>0.39629779909322543</v>
      </c>
      <c r="Q94" s="269">
        <f t="shared" si="5"/>
        <v>2.523354917156023</v>
      </c>
      <c r="R94" s="270">
        <f t="shared" si="6"/>
        <v>0.12619953740784673</v>
      </c>
      <c r="S94" s="266">
        <f t="shared" si="117"/>
        <v>0.31844622326090549</v>
      </c>
      <c r="T94" s="271">
        <f t="shared" si="118"/>
        <v>42461.55</v>
      </c>
      <c r="U94" s="272">
        <f t="shared" si="119"/>
        <v>9.1422906976744187</v>
      </c>
      <c r="V94" s="65">
        <f t="shared" ref="V94:W94" si="121">IFERROR((D94-#REF!)/D94,)</f>
        <v>0</v>
      </c>
      <c r="W94" s="65">
        <f t="shared" si="121"/>
        <v>0</v>
      </c>
      <c r="X94" s="65"/>
      <c r="Y94" s="65"/>
      <c r="Z94" s="66"/>
    </row>
    <row r="95" spans="1:26" ht="14" hidden="1" outlineLevel="1" x14ac:dyDescent="0.2">
      <c r="A95" s="263">
        <v>45505</v>
      </c>
      <c r="B95" s="53">
        <v>45535</v>
      </c>
      <c r="C95" s="54" t="s">
        <v>34</v>
      </c>
      <c r="D95" s="72">
        <v>31396.2</v>
      </c>
      <c r="E95" s="56">
        <v>576</v>
      </c>
      <c r="F95" s="56">
        <v>538</v>
      </c>
      <c r="G95" s="264">
        <f t="shared" si="0"/>
        <v>1.0706319702602229</v>
      </c>
      <c r="H95" s="265">
        <f t="shared" si="1"/>
        <v>54.507291666666667</v>
      </c>
      <c r="I95" s="265">
        <f t="shared" si="2"/>
        <v>50.911324508101856</v>
      </c>
      <c r="J95" s="89">
        <v>5795</v>
      </c>
      <c r="K95" s="266">
        <f t="shared" si="3"/>
        <v>9.9396031061259701E-2</v>
      </c>
      <c r="L95" s="267">
        <v>3629.89</v>
      </c>
      <c r="M95" s="89">
        <v>310538</v>
      </c>
      <c r="N95" s="56">
        <v>170</v>
      </c>
      <c r="O95" s="73">
        <v>8321.25</v>
      </c>
      <c r="P95" s="268">
        <f t="shared" si="4"/>
        <v>0.43621931801111613</v>
      </c>
      <c r="Q95" s="269">
        <f t="shared" si="5"/>
        <v>2.2924248393202</v>
      </c>
      <c r="R95" s="270">
        <f t="shared" si="6"/>
        <v>0.11561558405157311</v>
      </c>
      <c r="S95" s="266">
        <f t="shared" si="117"/>
        <v>0.26504003669233855</v>
      </c>
      <c r="T95" s="271">
        <f t="shared" si="118"/>
        <v>23074.95</v>
      </c>
      <c r="U95" s="272">
        <f t="shared" si="119"/>
        <v>6.7470074349442379</v>
      </c>
      <c r="V95" s="65">
        <f t="shared" ref="V95:W95" si="122">IFERROR((D95-#REF!)/D95,)</f>
        <v>0</v>
      </c>
      <c r="W95" s="65">
        <f t="shared" si="122"/>
        <v>0</v>
      </c>
      <c r="X95" s="65"/>
      <c r="Y95" s="65"/>
      <c r="Z95" s="66"/>
    </row>
    <row r="96" spans="1:26" ht="14" hidden="1" outlineLevel="1" x14ac:dyDescent="0.2">
      <c r="A96" s="263">
        <v>45505</v>
      </c>
      <c r="B96" s="53">
        <v>45535</v>
      </c>
      <c r="C96" s="54" t="s">
        <v>35</v>
      </c>
      <c r="D96" s="75">
        <v>47199.7</v>
      </c>
      <c r="E96" s="56">
        <v>660</v>
      </c>
      <c r="F96" s="56">
        <v>632</v>
      </c>
      <c r="G96" s="264">
        <f t="shared" si="0"/>
        <v>1.0443037974683544</v>
      </c>
      <c r="H96" s="265">
        <f t="shared" si="1"/>
        <v>71.514696969696971</v>
      </c>
      <c r="I96" s="265">
        <f t="shared" si="2"/>
        <v>68.48074012855831</v>
      </c>
      <c r="J96" s="89">
        <v>3924</v>
      </c>
      <c r="K96" s="266">
        <f t="shared" si="3"/>
        <v>0.16819571865443425</v>
      </c>
      <c r="L96" s="267">
        <v>4722.96</v>
      </c>
      <c r="M96" s="89">
        <v>827799</v>
      </c>
      <c r="N96" s="56">
        <v>184</v>
      </c>
      <c r="O96" s="76">
        <v>13067.59</v>
      </c>
      <c r="P96" s="268">
        <f t="shared" si="4"/>
        <v>0.36142548090351778</v>
      </c>
      <c r="Q96" s="269">
        <f t="shared" si="5"/>
        <v>2.7668220776800991</v>
      </c>
      <c r="R96" s="270">
        <f t="shared" si="6"/>
        <v>0.10006334786026183</v>
      </c>
      <c r="S96" s="266">
        <f t="shared" si="117"/>
        <v>0.27685748002635613</v>
      </c>
      <c r="T96" s="271">
        <f t="shared" si="118"/>
        <v>34132.11</v>
      </c>
      <c r="U96" s="272">
        <f t="shared" si="119"/>
        <v>7.4730379746835442</v>
      </c>
      <c r="V96" s="65">
        <f t="shared" ref="V96:W96" si="123">IFERROR((D96-#REF!)/D96,)</f>
        <v>0</v>
      </c>
      <c r="W96" s="65">
        <f t="shared" si="123"/>
        <v>0</v>
      </c>
      <c r="X96" s="65"/>
      <c r="Y96" s="65"/>
      <c r="Z96" s="66"/>
    </row>
    <row r="97" spans="1:26" ht="14" hidden="1" outlineLevel="1" x14ac:dyDescent="0.2">
      <c r="A97" s="263">
        <v>45505</v>
      </c>
      <c r="B97" s="53">
        <v>45535</v>
      </c>
      <c r="C97" s="54" t="s">
        <v>36</v>
      </c>
      <c r="D97" s="273">
        <v>130911</v>
      </c>
      <c r="E97" s="56">
        <v>2253</v>
      </c>
      <c r="F97" s="89">
        <v>1995</v>
      </c>
      <c r="G97" s="264">
        <f t="shared" si="0"/>
        <v>1.1293233082706766</v>
      </c>
      <c r="H97" s="265">
        <f t="shared" si="1"/>
        <v>58.105193075898804</v>
      </c>
      <c r="I97" s="265">
        <f t="shared" si="2"/>
        <v>51.451336079191357</v>
      </c>
      <c r="J97" s="89">
        <v>8260</v>
      </c>
      <c r="K97" s="266">
        <f t="shared" si="3"/>
        <v>0.27276029055690071</v>
      </c>
      <c r="L97" s="267">
        <v>13736.62</v>
      </c>
      <c r="M97" s="89">
        <v>1364167</v>
      </c>
      <c r="N97" s="56">
        <v>585</v>
      </c>
      <c r="O97" s="274">
        <v>39004.660000000003</v>
      </c>
      <c r="P97" s="268">
        <f t="shared" si="4"/>
        <v>0.35217894477224004</v>
      </c>
      <c r="Q97" s="269">
        <f t="shared" si="5"/>
        <v>2.8394656036201047</v>
      </c>
      <c r="R97" s="270">
        <f t="shared" si="6"/>
        <v>0.1049309836453774</v>
      </c>
      <c r="S97" s="266">
        <f t="shared" si="117"/>
        <v>0.29794791881507288</v>
      </c>
      <c r="T97" s="271">
        <f t="shared" si="118"/>
        <v>91906.34</v>
      </c>
      <c r="U97" s="272">
        <f t="shared" si="119"/>
        <v>6.8855238095238098</v>
      </c>
      <c r="V97" s="65">
        <f t="shared" ref="V97:W97" si="124">IFERROR((D97-#REF!)/D97,)</f>
        <v>0</v>
      </c>
      <c r="W97" s="65">
        <f t="shared" si="124"/>
        <v>0</v>
      </c>
      <c r="X97" s="65"/>
      <c r="Y97" s="65"/>
      <c r="Z97" s="66"/>
    </row>
    <row r="98" spans="1:26" ht="14" hidden="1" outlineLevel="1" x14ac:dyDescent="0.2">
      <c r="A98" s="263">
        <v>45505</v>
      </c>
      <c r="B98" s="53">
        <v>45535</v>
      </c>
      <c r="C98" s="83" t="s">
        <v>37</v>
      </c>
      <c r="D98" s="273">
        <v>9909</v>
      </c>
      <c r="E98" s="123">
        <v>267</v>
      </c>
      <c r="F98" s="276">
        <v>204</v>
      </c>
      <c r="G98" s="57">
        <f t="shared" si="0"/>
        <v>1.3088235294117647</v>
      </c>
      <c r="H98" s="58">
        <f t="shared" si="1"/>
        <v>37.112359550561798</v>
      </c>
      <c r="I98" s="58">
        <f t="shared" si="2"/>
        <v>28.355510667844971</v>
      </c>
      <c r="J98" s="276">
        <v>863</v>
      </c>
      <c r="K98" s="59">
        <f t="shared" si="3"/>
        <v>0.30938586326767092</v>
      </c>
      <c r="L98" s="267">
        <v>1573.81</v>
      </c>
      <c r="M98" s="276">
        <v>444028</v>
      </c>
      <c r="N98" s="123">
        <v>22</v>
      </c>
      <c r="O98" s="277">
        <v>1005</v>
      </c>
      <c r="P98" s="268">
        <f t="shared" si="4"/>
        <v>1.5659800995024875</v>
      </c>
      <c r="Q98" s="62">
        <f t="shared" si="5"/>
        <v>0.63857771903851168</v>
      </c>
      <c r="R98" s="61">
        <f t="shared" si="6"/>
        <v>0.15882631950751841</v>
      </c>
      <c r="S98" s="59">
        <f t="shared" si="117"/>
        <v>0.10142294883439297</v>
      </c>
      <c r="T98" s="271">
        <f t="shared" si="118"/>
        <v>8904</v>
      </c>
      <c r="U98" s="64">
        <f t="shared" si="119"/>
        <v>7.7147549019607844</v>
      </c>
      <c r="V98" s="84"/>
      <c r="W98" s="84"/>
      <c r="X98" s="84"/>
      <c r="Y98" s="85"/>
      <c r="Z98" s="278"/>
    </row>
    <row r="99" spans="1:26" ht="14" hidden="1" outlineLevel="1" x14ac:dyDescent="0.2">
      <c r="A99" s="263">
        <v>45505</v>
      </c>
      <c r="B99" s="53">
        <v>45535</v>
      </c>
      <c r="C99" s="393" t="s">
        <v>38</v>
      </c>
      <c r="D99" s="87">
        <v>7143.5</v>
      </c>
      <c r="E99" s="123">
        <v>130</v>
      </c>
      <c r="F99" s="276">
        <v>116</v>
      </c>
      <c r="G99" s="264">
        <f t="shared" si="0"/>
        <v>1.1206896551724137</v>
      </c>
      <c r="H99" s="265">
        <f t="shared" si="1"/>
        <v>54.95</v>
      </c>
      <c r="I99" s="265">
        <f t="shared" si="2"/>
        <v>49.032307692307697</v>
      </c>
      <c r="J99" s="276">
        <v>638</v>
      </c>
      <c r="K99" s="266">
        <f t="shared" si="3"/>
        <v>0.20376175548589343</v>
      </c>
      <c r="L99" s="267">
        <v>792.66</v>
      </c>
      <c r="M99" s="276">
        <v>95052</v>
      </c>
      <c r="N99" s="123">
        <v>25</v>
      </c>
      <c r="O99" s="280">
        <v>1648.5</v>
      </c>
      <c r="P99" s="268">
        <f t="shared" si="4"/>
        <v>0.4808371246587807</v>
      </c>
      <c r="Q99" s="269">
        <f t="shared" si="5"/>
        <v>2.0797063053516012</v>
      </c>
      <c r="R99" s="270">
        <f t="shared" si="6"/>
        <v>0.11096241338279554</v>
      </c>
      <c r="S99" s="266">
        <f t="shared" si="117"/>
        <v>0.23076923076923078</v>
      </c>
      <c r="T99" s="271">
        <f t="shared" si="118"/>
        <v>5495</v>
      </c>
      <c r="U99" s="272">
        <f t="shared" si="119"/>
        <v>6.8332758620689651</v>
      </c>
      <c r="V99" s="65"/>
      <c r="W99" s="65"/>
      <c r="X99" s="65"/>
      <c r="Y99" s="65"/>
      <c r="Z99" s="67"/>
    </row>
    <row r="100" spans="1:26" ht="14" collapsed="1" x14ac:dyDescent="0.2">
      <c r="A100" s="281" t="str">
        <f>IFERROR(IF(B100&gt;0,MONTH(B100)&amp;"-"&amp;YEAR(B100),B100),)</f>
        <v>8-2024</v>
      </c>
      <c r="B100" s="282">
        <v>45505</v>
      </c>
      <c r="C100" s="134"/>
      <c r="D100" s="135">
        <f t="shared" ref="D100:F100" si="125">SUM(D93:D99)</f>
        <v>293057.5</v>
      </c>
      <c r="E100" s="136">
        <f t="shared" si="125"/>
        <v>4862</v>
      </c>
      <c r="F100" s="136">
        <f t="shared" si="125"/>
        <v>4392</v>
      </c>
      <c r="G100" s="137">
        <f t="shared" si="0"/>
        <v>1.1070127504553735</v>
      </c>
      <c r="H100" s="135">
        <f t="shared" si="1"/>
        <v>60.275092554504319</v>
      </c>
      <c r="I100" s="135">
        <f t="shared" si="2"/>
        <v>54.44841762636424</v>
      </c>
      <c r="J100" s="256">
        <f>SUM(J93:J99)</f>
        <v>29551</v>
      </c>
      <c r="K100" s="257">
        <f t="shared" si="3"/>
        <v>0.16452911914994417</v>
      </c>
      <c r="L100" s="135">
        <f t="shared" ref="L100:O100" si="126">SUM(L93:L99)</f>
        <v>32580.450000000004</v>
      </c>
      <c r="M100" s="256">
        <f t="shared" si="126"/>
        <v>3820921</v>
      </c>
      <c r="N100" s="136">
        <f t="shared" si="126"/>
        <v>1270</v>
      </c>
      <c r="O100" s="135">
        <f t="shared" si="126"/>
        <v>83096.399999999994</v>
      </c>
      <c r="P100" s="258">
        <f t="shared" si="4"/>
        <v>0.3920801623175012</v>
      </c>
      <c r="Q100" s="137">
        <f t="shared" si="5"/>
        <v>2.5504988420970238</v>
      </c>
      <c r="R100" s="259">
        <f t="shared" si="6"/>
        <v>0.11117425761156088</v>
      </c>
      <c r="S100" s="260"/>
      <c r="T100" s="261">
        <f>SUM(T93:T99)</f>
        <v>209961.1</v>
      </c>
      <c r="U100" s="145"/>
      <c r="V100" s="145">
        <f t="shared" ref="V100:W100" si="127">IFERROR((D100-#REF!)/D100,)</f>
        <v>0</v>
      </c>
      <c r="W100" s="145">
        <f t="shared" si="127"/>
        <v>0</v>
      </c>
      <c r="X100" s="145"/>
      <c r="Y100" s="143"/>
      <c r="Z100" s="67"/>
    </row>
    <row r="101" spans="1:26" ht="14" hidden="1" outlineLevel="1" x14ac:dyDescent="0.2">
      <c r="A101" s="263">
        <v>45536</v>
      </c>
      <c r="B101" s="53">
        <v>45565</v>
      </c>
      <c r="C101" s="54" t="s">
        <v>32</v>
      </c>
      <c r="D101" s="55">
        <v>2588.15</v>
      </c>
      <c r="E101" s="56">
        <v>37</v>
      </c>
      <c r="F101" s="56">
        <v>33</v>
      </c>
      <c r="G101" s="264">
        <f t="shared" si="0"/>
        <v>1.1212121212121211</v>
      </c>
      <c r="H101" s="265">
        <f t="shared" si="1"/>
        <v>69.95</v>
      </c>
      <c r="I101" s="265">
        <f t="shared" si="2"/>
        <v>62.387837837837843</v>
      </c>
      <c r="J101" s="89">
        <v>203</v>
      </c>
      <c r="K101" s="266">
        <f t="shared" si="3"/>
        <v>0.18226600985221675</v>
      </c>
      <c r="L101" s="267">
        <v>67.13</v>
      </c>
      <c r="M101" s="89">
        <v>9152</v>
      </c>
      <c r="N101" s="56">
        <v>5</v>
      </c>
      <c r="O101" s="60">
        <v>349.75</v>
      </c>
      <c r="P101" s="268">
        <f t="shared" si="4"/>
        <v>0.19193709792709077</v>
      </c>
      <c r="Q101" s="269">
        <f t="shared" si="5"/>
        <v>5.2100402204677492</v>
      </c>
      <c r="R101" s="270">
        <f t="shared" si="6"/>
        <v>2.5937445665823077E-2</v>
      </c>
      <c r="S101" s="266">
        <f t="shared" ref="S101:S107" si="128">O101/D101</f>
        <v>0.13513513513513514</v>
      </c>
      <c r="T101" s="271">
        <f t="shared" ref="T101:T107" si="129">D101-O101</f>
        <v>2238.4</v>
      </c>
      <c r="U101" s="272">
        <f t="shared" ref="U101:U107" si="130">L101/F101</f>
        <v>2.0342424242424242</v>
      </c>
      <c r="V101" s="65">
        <f t="shared" ref="V101:W101" si="131">IFERROR((D101-#REF!)/D101,)</f>
        <v>0</v>
      </c>
      <c r="W101" s="65">
        <f t="shared" si="131"/>
        <v>0</v>
      </c>
      <c r="X101" s="65"/>
      <c r="Y101" s="65"/>
      <c r="Z101" s="66"/>
    </row>
    <row r="102" spans="1:26" ht="14" hidden="1" outlineLevel="1" x14ac:dyDescent="0.2">
      <c r="A102" s="263">
        <v>45536</v>
      </c>
      <c r="B102" s="53">
        <v>45565</v>
      </c>
      <c r="C102" s="54" t="s">
        <v>33</v>
      </c>
      <c r="D102" s="69">
        <v>61361.65</v>
      </c>
      <c r="E102" s="89">
        <v>903</v>
      </c>
      <c r="F102" s="89">
        <v>857</v>
      </c>
      <c r="G102" s="264">
        <f t="shared" si="0"/>
        <v>1.0536756126021003</v>
      </c>
      <c r="H102" s="265">
        <f t="shared" si="1"/>
        <v>67.953100775193803</v>
      </c>
      <c r="I102" s="265">
        <f t="shared" si="2"/>
        <v>64.49148102363354</v>
      </c>
      <c r="J102" s="89">
        <v>8894</v>
      </c>
      <c r="K102" s="266">
        <f t="shared" si="3"/>
        <v>0.10152912075556556</v>
      </c>
      <c r="L102" s="267">
        <v>6918.75</v>
      </c>
      <c r="M102" s="89">
        <v>739554</v>
      </c>
      <c r="N102" s="56">
        <v>239</v>
      </c>
      <c r="O102" s="70">
        <v>17185.669999999998</v>
      </c>
      <c r="P102" s="268">
        <f t="shared" si="4"/>
        <v>0.4025883192217703</v>
      </c>
      <c r="Q102" s="269">
        <f t="shared" si="5"/>
        <v>2.4839270099367656</v>
      </c>
      <c r="R102" s="270">
        <f t="shared" si="6"/>
        <v>0.11275364987740714</v>
      </c>
      <c r="S102" s="266">
        <f t="shared" si="128"/>
        <v>0.28007183639944488</v>
      </c>
      <c r="T102" s="271">
        <f t="shared" si="129"/>
        <v>44175.98</v>
      </c>
      <c r="U102" s="272">
        <f t="shared" si="130"/>
        <v>8.0732205367561267</v>
      </c>
      <c r="V102" s="65">
        <f t="shared" ref="V102:W102" si="132">IFERROR((D102-#REF!)/D102,)</f>
        <v>0</v>
      </c>
      <c r="W102" s="65">
        <f t="shared" si="132"/>
        <v>0</v>
      </c>
      <c r="X102" s="65"/>
      <c r="Y102" s="65"/>
      <c r="Z102" s="66"/>
    </row>
    <row r="103" spans="1:26" ht="14" hidden="1" outlineLevel="1" x14ac:dyDescent="0.2">
      <c r="A103" s="263">
        <v>45536</v>
      </c>
      <c r="B103" s="53">
        <v>45565</v>
      </c>
      <c r="C103" s="54" t="s">
        <v>34</v>
      </c>
      <c r="D103" s="72">
        <v>28503.3</v>
      </c>
      <c r="E103" s="56">
        <v>534</v>
      </c>
      <c r="F103" s="56">
        <v>491</v>
      </c>
      <c r="G103" s="264">
        <f t="shared" si="0"/>
        <v>1.0875763747454175</v>
      </c>
      <c r="H103" s="265">
        <f t="shared" si="1"/>
        <v>53.376966292134831</v>
      </c>
      <c r="I103" s="265">
        <f t="shared" si="2"/>
        <v>49.07882106636368</v>
      </c>
      <c r="J103" s="89">
        <v>5319</v>
      </c>
      <c r="K103" s="266">
        <f t="shared" si="3"/>
        <v>0.10039481105470953</v>
      </c>
      <c r="L103" s="267">
        <v>3287.03</v>
      </c>
      <c r="M103" s="89">
        <v>290430</v>
      </c>
      <c r="N103" s="56">
        <v>157</v>
      </c>
      <c r="O103" s="73">
        <v>8241.7000000000007</v>
      </c>
      <c r="P103" s="268">
        <f t="shared" si="4"/>
        <v>0.39882912505915041</v>
      </c>
      <c r="Q103" s="269">
        <f t="shared" si="5"/>
        <v>2.5073394523323489</v>
      </c>
      <c r="R103" s="270">
        <f t="shared" si="6"/>
        <v>0.11532103300319613</v>
      </c>
      <c r="S103" s="266">
        <f t="shared" si="128"/>
        <v>0.28914897573263448</v>
      </c>
      <c r="T103" s="271">
        <f t="shared" si="129"/>
        <v>20261.599999999999</v>
      </c>
      <c r="U103" s="272">
        <f t="shared" si="130"/>
        <v>6.6945621181262736</v>
      </c>
      <c r="V103" s="65">
        <f t="shared" ref="V103:W103" si="133">IFERROR((D103-#REF!)/D103,)</f>
        <v>0</v>
      </c>
      <c r="W103" s="65">
        <f t="shared" si="133"/>
        <v>0</v>
      </c>
      <c r="X103" s="65"/>
      <c r="Y103" s="65"/>
      <c r="Z103" s="66"/>
    </row>
    <row r="104" spans="1:26" ht="14" hidden="1" outlineLevel="1" x14ac:dyDescent="0.2">
      <c r="A104" s="263">
        <v>45536</v>
      </c>
      <c r="B104" s="53">
        <v>45565</v>
      </c>
      <c r="C104" s="54" t="s">
        <v>35</v>
      </c>
      <c r="D104" s="75">
        <v>45641.7</v>
      </c>
      <c r="E104" s="56">
        <v>620</v>
      </c>
      <c r="F104" s="56">
        <v>582</v>
      </c>
      <c r="G104" s="264">
        <f t="shared" si="0"/>
        <v>1.0652920962199313</v>
      </c>
      <c r="H104" s="265">
        <f t="shared" si="1"/>
        <v>73.615645161290317</v>
      </c>
      <c r="I104" s="265">
        <f t="shared" si="2"/>
        <v>69.103718522372517</v>
      </c>
      <c r="J104" s="89">
        <v>3470</v>
      </c>
      <c r="K104" s="266">
        <f t="shared" si="3"/>
        <v>0.17867435158501441</v>
      </c>
      <c r="L104" s="267">
        <v>3950.74</v>
      </c>
      <c r="M104" s="89">
        <v>874732</v>
      </c>
      <c r="N104" s="56">
        <v>174</v>
      </c>
      <c r="O104" s="76">
        <v>13052.71</v>
      </c>
      <c r="P104" s="268">
        <f t="shared" si="4"/>
        <v>0.30267584279433163</v>
      </c>
      <c r="Q104" s="269">
        <f t="shared" si="5"/>
        <v>3.303864592456097</v>
      </c>
      <c r="R104" s="270">
        <f t="shared" si="6"/>
        <v>8.6559878356853498E-2</v>
      </c>
      <c r="S104" s="266">
        <f t="shared" si="128"/>
        <v>0.28598211723051509</v>
      </c>
      <c r="T104" s="271">
        <f t="shared" si="129"/>
        <v>32588.989999999998</v>
      </c>
      <c r="U104" s="272">
        <f t="shared" si="130"/>
        <v>6.7882130584192435</v>
      </c>
      <c r="V104" s="65">
        <f t="shared" ref="V104:W104" si="134">IFERROR((D104-#REF!)/D104,)</f>
        <v>0</v>
      </c>
      <c r="W104" s="65">
        <f t="shared" si="134"/>
        <v>0</v>
      </c>
      <c r="X104" s="65"/>
      <c r="Y104" s="65"/>
      <c r="Z104" s="66"/>
    </row>
    <row r="105" spans="1:26" ht="14" hidden="1" outlineLevel="1" x14ac:dyDescent="0.2">
      <c r="A105" s="263">
        <v>45536</v>
      </c>
      <c r="B105" s="53">
        <v>45565</v>
      </c>
      <c r="C105" s="54" t="s">
        <v>36</v>
      </c>
      <c r="D105" s="273">
        <v>134499</v>
      </c>
      <c r="E105" s="56">
        <v>2313</v>
      </c>
      <c r="F105" s="89">
        <v>2051</v>
      </c>
      <c r="G105" s="264">
        <f t="shared" si="0"/>
        <v>1.1277425646026329</v>
      </c>
      <c r="H105" s="265">
        <f t="shared" si="1"/>
        <v>58.149156939040211</v>
      </c>
      <c r="I105" s="265">
        <f t="shared" si="2"/>
        <v>51.562438773009717</v>
      </c>
      <c r="J105" s="89">
        <v>7180</v>
      </c>
      <c r="K105" s="266">
        <f t="shared" si="3"/>
        <v>0.32214484679665739</v>
      </c>
      <c r="L105" s="267">
        <v>11099.1</v>
      </c>
      <c r="M105" s="89">
        <v>1415668</v>
      </c>
      <c r="N105" s="56">
        <v>538</v>
      </c>
      <c r="O105" s="274">
        <v>34873.9</v>
      </c>
      <c r="P105" s="268">
        <f t="shared" si="4"/>
        <v>0.31826380186901954</v>
      </c>
      <c r="Q105" s="269">
        <f t="shared" si="5"/>
        <v>3.1420475534052312</v>
      </c>
      <c r="R105" s="270">
        <f t="shared" si="6"/>
        <v>8.2521803136082802E-2</v>
      </c>
      <c r="S105" s="266">
        <f t="shared" si="128"/>
        <v>0.25928742964631707</v>
      </c>
      <c r="T105" s="271">
        <f t="shared" si="129"/>
        <v>99625.1</v>
      </c>
      <c r="U105" s="272">
        <f t="shared" si="130"/>
        <v>5.4115553388590936</v>
      </c>
      <c r="V105" s="65">
        <f t="shared" ref="V105:W105" si="135">IFERROR((D105-#REF!)/D105,)</f>
        <v>0</v>
      </c>
      <c r="W105" s="65">
        <f t="shared" si="135"/>
        <v>0</v>
      </c>
      <c r="X105" s="65"/>
      <c r="Y105" s="65"/>
      <c r="Z105" s="66"/>
    </row>
    <row r="106" spans="1:26" ht="14" hidden="1" outlineLevel="1" x14ac:dyDescent="0.2">
      <c r="A106" s="263">
        <v>45536</v>
      </c>
      <c r="B106" s="53">
        <v>45565</v>
      </c>
      <c r="C106" s="83" t="s">
        <v>37</v>
      </c>
      <c r="D106" s="273">
        <v>8133</v>
      </c>
      <c r="E106" s="123">
        <v>219</v>
      </c>
      <c r="F106" s="276">
        <v>174</v>
      </c>
      <c r="G106" s="57">
        <f t="shared" si="0"/>
        <v>1.2586206896551724</v>
      </c>
      <c r="H106" s="58">
        <f t="shared" si="1"/>
        <v>37.136986301369866</v>
      </c>
      <c r="I106" s="58">
        <f t="shared" si="2"/>
        <v>29.506098705197978</v>
      </c>
      <c r="J106" s="276">
        <v>639</v>
      </c>
      <c r="K106" s="59">
        <f t="shared" si="3"/>
        <v>0.34272300469483569</v>
      </c>
      <c r="L106" s="267">
        <v>852.53</v>
      </c>
      <c r="M106" s="276">
        <v>326166</v>
      </c>
      <c r="N106" s="123">
        <v>19</v>
      </c>
      <c r="O106" s="277">
        <v>1014</v>
      </c>
      <c r="P106" s="268">
        <f t="shared" si="4"/>
        <v>0.84075936883629188</v>
      </c>
      <c r="Q106" s="62">
        <f t="shared" si="5"/>
        <v>1.1894009594970265</v>
      </c>
      <c r="R106" s="61">
        <f t="shared" si="6"/>
        <v>0.10482355834255502</v>
      </c>
      <c r="S106" s="59">
        <f t="shared" si="128"/>
        <v>0.12467724087052748</v>
      </c>
      <c r="T106" s="271">
        <f t="shared" si="129"/>
        <v>7119</v>
      </c>
      <c r="U106" s="64">
        <f t="shared" si="130"/>
        <v>4.8995977011494247</v>
      </c>
      <c r="V106" s="84"/>
      <c r="W106" s="84"/>
      <c r="X106" s="84"/>
      <c r="Y106" s="85"/>
      <c r="Z106" s="278"/>
    </row>
    <row r="107" spans="1:26" ht="14" hidden="1" outlineLevel="1" x14ac:dyDescent="0.2">
      <c r="A107" s="263">
        <v>45536</v>
      </c>
      <c r="B107" s="53">
        <v>45565</v>
      </c>
      <c r="C107" s="393" t="s">
        <v>38</v>
      </c>
      <c r="D107" s="87">
        <v>7638.05</v>
      </c>
      <c r="E107" s="123">
        <v>140</v>
      </c>
      <c r="F107" s="276">
        <v>115</v>
      </c>
      <c r="G107" s="264">
        <f t="shared" si="0"/>
        <v>1.2173913043478262</v>
      </c>
      <c r="H107" s="265">
        <f t="shared" si="1"/>
        <v>54.557500000000005</v>
      </c>
      <c r="I107" s="265">
        <f t="shared" si="2"/>
        <v>44.815089285714286</v>
      </c>
      <c r="J107" s="276">
        <v>832</v>
      </c>
      <c r="K107" s="266">
        <f t="shared" si="3"/>
        <v>0.16826923076923078</v>
      </c>
      <c r="L107" s="267">
        <v>1074.1099999999999</v>
      </c>
      <c r="M107" s="276">
        <v>223814</v>
      </c>
      <c r="N107" s="123">
        <v>28</v>
      </c>
      <c r="O107" s="280">
        <v>1813.35</v>
      </c>
      <c r="P107" s="268">
        <f t="shared" si="4"/>
        <v>0.5923346292773044</v>
      </c>
      <c r="Q107" s="269">
        <f t="shared" si="5"/>
        <v>1.6882349107633297</v>
      </c>
      <c r="R107" s="270">
        <f t="shared" si="6"/>
        <v>0.14062620695072695</v>
      </c>
      <c r="S107" s="266">
        <f t="shared" si="128"/>
        <v>0.23741007194244604</v>
      </c>
      <c r="T107" s="271">
        <f t="shared" si="129"/>
        <v>5824.7000000000007</v>
      </c>
      <c r="U107" s="272">
        <f t="shared" si="130"/>
        <v>9.3400869565217377</v>
      </c>
      <c r="V107" s="65"/>
      <c r="W107" s="65"/>
      <c r="X107" s="65"/>
      <c r="Y107" s="65"/>
      <c r="Z107" s="67"/>
    </row>
    <row r="108" spans="1:26" ht="14" collapsed="1" x14ac:dyDescent="0.2">
      <c r="A108" s="281" t="str">
        <f>IFERROR(IF(B108&gt;0,MONTH(B108)&amp;"-"&amp;YEAR(B108),B108),)</f>
        <v>9-2024</v>
      </c>
      <c r="B108" s="282">
        <v>45536</v>
      </c>
      <c r="C108" s="134"/>
      <c r="D108" s="135">
        <f t="shared" ref="D108:F108" si="136">SUM(D101:D107)</f>
        <v>288364.84999999998</v>
      </c>
      <c r="E108" s="136">
        <f t="shared" si="136"/>
        <v>4766</v>
      </c>
      <c r="F108" s="136">
        <f t="shared" si="136"/>
        <v>4303</v>
      </c>
      <c r="G108" s="137">
        <f t="shared" si="0"/>
        <v>1.1075993492911922</v>
      </c>
      <c r="H108" s="135">
        <f t="shared" si="1"/>
        <v>60.504584557280737</v>
      </c>
      <c r="I108" s="135">
        <f t="shared" si="2"/>
        <v>54.62677871380172</v>
      </c>
      <c r="J108" s="256">
        <f>SUM(J101:J107)</f>
        <v>26537</v>
      </c>
      <c r="K108" s="257">
        <f t="shared" si="3"/>
        <v>0.17959829671779026</v>
      </c>
      <c r="L108" s="135">
        <f t="shared" ref="L108:O108" si="137">SUM(L101:L107)</f>
        <v>27249.39</v>
      </c>
      <c r="M108" s="256">
        <f t="shared" si="137"/>
        <v>3879516</v>
      </c>
      <c r="N108" s="136">
        <f t="shared" si="137"/>
        <v>1160</v>
      </c>
      <c r="O108" s="135">
        <f t="shared" si="137"/>
        <v>76531.080000000016</v>
      </c>
      <c r="P108" s="258">
        <f t="shared" si="4"/>
        <v>0.35605651978255098</v>
      </c>
      <c r="Q108" s="137">
        <f t="shared" si="5"/>
        <v>2.8085428701339743</v>
      </c>
      <c r="R108" s="259">
        <f t="shared" si="6"/>
        <v>9.4496225874963619E-2</v>
      </c>
      <c r="S108" s="260"/>
      <c r="T108" s="261">
        <f>SUM(T101:T107)</f>
        <v>211833.77000000002</v>
      </c>
      <c r="U108" s="145"/>
      <c r="V108" s="145">
        <f t="shared" ref="V108:W108" si="138">IFERROR((D108-#REF!)/D108,)</f>
        <v>0</v>
      </c>
      <c r="W108" s="145">
        <f t="shared" si="138"/>
        <v>0</v>
      </c>
      <c r="X108" s="145"/>
      <c r="Y108" s="143"/>
      <c r="Z108" s="67"/>
    </row>
    <row r="109" spans="1:26" ht="14" hidden="1" outlineLevel="1" x14ac:dyDescent="0.2">
      <c r="A109" s="263">
        <v>45566</v>
      </c>
      <c r="B109" s="53">
        <v>45596</v>
      </c>
      <c r="C109" s="54" t="s">
        <v>32</v>
      </c>
      <c r="D109" s="55">
        <v>2430.17</v>
      </c>
      <c r="E109" s="56">
        <v>36</v>
      </c>
      <c r="F109" s="56">
        <v>32</v>
      </c>
      <c r="G109" s="264">
        <f t="shared" si="0"/>
        <v>1.125</v>
      </c>
      <c r="H109" s="265">
        <f t="shared" si="1"/>
        <v>67.504722222222227</v>
      </c>
      <c r="I109" s="265">
        <f t="shared" si="2"/>
        <v>60.004197530864204</v>
      </c>
      <c r="J109" s="89">
        <v>231</v>
      </c>
      <c r="K109" s="266">
        <f t="shared" si="3"/>
        <v>0.15584415584415584</v>
      </c>
      <c r="L109" s="267">
        <v>65.7</v>
      </c>
      <c r="M109" s="89">
        <v>10713</v>
      </c>
      <c r="N109" s="56">
        <v>2</v>
      </c>
      <c r="O109" s="60">
        <v>139.9</v>
      </c>
      <c r="P109" s="268">
        <f t="shared" si="4"/>
        <v>0.46962115796997855</v>
      </c>
      <c r="Q109" s="269">
        <f t="shared" si="5"/>
        <v>2.1293759512937593</v>
      </c>
      <c r="R109" s="270">
        <f t="shared" si="6"/>
        <v>2.7035145689396214E-2</v>
      </c>
      <c r="S109" s="266">
        <f t="shared" ref="S109:S115" si="139">O109/D109</f>
        <v>5.7567989070723448E-2</v>
      </c>
      <c r="T109" s="271">
        <f t="shared" ref="T109:T115" si="140">D109-O109</f>
        <v>2290.27</v>
      </c>
      <c r="U109" s="272">
        <f t="shared" ref="U109:U115" si="141">L109/F109</f>
        <v>2.0531250000000001</v>
      </c>
      <c r="V109" s="65">
        <f t="shared" ref="V109:W109" si="142">IFERROR((D109-#REF!)/D109,)</f>
        <v>0</v>
      </c>
      <c r="W109" s="65">
        <f t="shared" si="142"/>
        <v>0</v>
      </c>
      <c r="X109" s="65"/>
      <c r="Y109" s="65"/>
      <c r="Z109" s="66"/>
    </row>
    <row r="110" spans="1:26" ht="14" hidden="1" outlineLevel="1" x14ac:dyDescent="0.2">
      <c r="A110" s="263">
        <v>45566</v>
      </c>
      <c r="B110" s="53">
        <v>45596</v>
      </c>
      <c r="C110" s="54" t="s">
        <v>33</v>
      </c>
      <c r="D110" s="69">
        <v>59142.85</v>
      </c>
      <c r="E110" s="89">
        <v>879</v>
      </c>
      <c r="F110" s="89">
        <v>829</v>
      </c>
      <c r="G110" s="264">
        <f t="shared" si="0"/>
        <v>1.060313630880579</v>
      </c>
      <c r="H110" s="265">
        <f t="shared" si="1"/>
        <v>67.284243458475544</v>
      </c>
      <c r="I110" s="265">
        <f t="shared" si="2"/>
        <v>63.456925855604354</v>
      </c>
      <c r="J110" s="89">
        <v>10150</v>
      </c>
      <c r="K110" s="266">
        <f t="shared" si="3"/>
        <v>8.6600985221674878E-2</v>
      </c>
      <c r="L110" s="267">
        <v>6635.98</v>
      </c>
      <c r="M110" s="89">
        <v>846256</v>
      </c>
      <c r="N110" s="56">
        <v>245</v>
      </c>
      <c r="O110" s="70">
        <v>17076.45</v>
      </c>
      <c r="P110" s="268">
        <f t="shared" si="4"/>
        <v>0.38860418880973502</v>
      </c>
      <c r="Q110" s="269">
        <f t="shared" si="5"/>
        <v>2.5733124572406791</v>
      </c>
      <c r="R110" s="270">
        <f t="shared" si="6"/>
        <v>0.11220257393750893</v>
      </c>
      <c r="S110" s="266">
        <f t="shared" si="139"/>
        <v>0.2887322812478601</v>
      </c>
      <c r="T110" s="271">
        <f t="shared" si="140"/>
        <v>42066.399999999994</v>
      </c>
      <c r="U110" s="272">
        <f t="shared" si="141"/>
        <v>8.0048009650180934</v>
      </c>
      <c r="V110" s="65">
        <f t="shared" ref="V110:W110" si="143">IFERROR((D110-#REF!)/D110,)</f>
        <v>0</v>
      </c>
      <c r="W110" s="65">
        <f t="shared" si="143"/>
        <v>0</v>
      </c>
      <c r="X110" s="65"/>
      <c r="Y110" s="65"/>
      <c r="Z110" s="66"/>
    </row>
    <row r="111" spans="1:26" ht="14" hidden="1" outlineLevel="1" x14ac:dyDescent="0.2">
      <c r="A111" s="263">
        <v>45566</v>
      </c>
      <c r="B111" s="53">
        <v>45596</v>
      </c>
      <c r="C111" s="54" t="s">
        <v>34</v>
      </c>
      <c r="D111" s="72">
        <v>32346.14</v>
      </c>
      <c r="E111" s="56">
        <v>599</v>
      </c>
      <c r="F111" s="56">
        <v>569</v>
      </c>
      <c r="G111" s="264">
        <f t="shared" si="0"/>
        <v>1.0527240773286468</v>
      </c>
      <c r="H111" s="265">
        <f t="shared" si="1"/>
        <v>54.00023372287145</v>
      </c>
      <c r="I111" s="265">
        <f t="shared" si="2"/>
        <v>51.295714504697585</v>
      </c>
      <c r="J111" s="89">
        <v>5785</v>
      </c>
      <c r="K111" s="266">
        <f t="shared" si="3"/>
        <v>0.10354364736387209</v>
      </c>
      <c r="L111" s="267">
        <v>3812.22</v>
      </c>
      <c r="M111" s="89">
        <v>421763</v>
      </c>
      <c r="N111" s="56">
        <v>176</v>
      </c>
      <c r="O111" s="73">
        <v>8709.85</v>
      </c>
      <c r="P111" s="268">
        <f t="shared" si="4"/>
        <v>0.43769066057394784</v>
      </c>
      <c r="Q111" s="269">
        <f t="shared" si="5"/>
        <v>2.2847186153999508</v>
      </c>
      <c r="R111" s="270">
        <f t="shared" si="6"/>
        <v>0.11785703023606525</v>
      </c>
      <c r="S111" s="266">
        <f t="shared" si="139"/>
        <v>0.26927015093609319</v>
      </c>
      <c r="T111" s="271">
        <f t="shared" si="140"/>
        <v>23636.29</v>
      </c>
      <c r="U111" s="272">
        <f t="shared" si="141"/>
        <v>6.699859402460457</v>
      </c>
      <c r="V111" s="65">
        <f t="shared" ref="V111:W111" si="144">IFERROR((D111-#REF!)/D111,)</f>
        <v>0</v>
      </c>
      <c r="W111" s="65">
        <f t="shared" si="144"/>
        <v>0</v>
      </c>
      <c r="X111" s="65"/>
      <c r="Y111" s="65"/>
      <c r="Z111" s="66"/>
    </row>
    <row r="112" spans="1:26" ht="14" hidden="1" outlineLevel="1" x14ac:dyDescent="0.2">
      <c r="A112" s="263">
        <v>45566</v>
      </c>
      <c r="B112" s="53">
        <v>45596</v>
      </c>
      <c r="C112" s="54" t="s">
        <v>35</v>
      </c>
      <c r="D112" s="75">
        <v>49412.88</v>
      </c>
      <c r="E112" s="56">
        <v>693</v>
      </c>
      <c r="F112" s="56">
        <v>650</v>
      </c>
      <c r="G112" s="264">
        <f t="shared" si="0"/>
        <v>1.0661538461538462</v>
      </c>
      <c r="H112" s="265">
        <f t="shared" si="1"/>
        <v>71.302857142857135</v>
      </c>
      <c r="I112" s="265">
        <f t="shared" si="2"/>
        <v>66.87858173572458</v>
      </c>
      <c r="J112" s="89">
        <v>4222</v>
      </c>
      <c r="K112" s="266">
        <f t="shared" si="3"/>
        <v>0.16414021790620559</v>
      </c>
      <c r="L112" s="267">
        <v>4804.7</v>
      </c>
      <c r="M112" s="89">
        <v>937949</v>
      </c>
      <c r="N112" s="56">
        <v>209</v>
      </c>
      <c r="O112" s="76">
        <v>15226.93</v>
      </c>
      <c r="P112" s="268">
        <f t="shared" si="4"/>
        <v>0.31553963931009071</v>
      </c>
      <c r="Q112" s="269">
        <f t="shared" si="5"/>
        <v>3.1691739338564324</v>
      </c>
      <c r="R112" s="270">
        <f t="shared" si="6"/>
        <v>9.7235781439980837E-2</v>
      </c>
      <c r="S112" s="266">
        <f t="shared" si="139"/>
        <v>0.30815710397774831</v>
      </c>
      <c r="T112" s="271">
        <f t="shared" si="140"/>
        <v>34185.949999999997</v>
      </c>
      <c r="U112" s="272">
        <f t="shared" si="141"/>
        <v>7.3918461538461537</v>
      </c>
      <c r="V112" s="65">
        <f t="shared" ref="V112:W112" si="145">IFERROR((D112-#REF!)/D112,)</f>
        <v>0</v>
      </c>
      <c r="W112" s="65">
        <f t="shared" si="145"/>
        <v>0</v>
      </c>
      <c r="X112" s="65"/>
      <c r="Y112" s="65"/>
      <c r="Z112" s="66"/>
    </row>
    <row r="113" spans="1:26" ht="14" hidden="1" outlineLevel="1" x14ac:dyDescent="0.2">
      <c r="A113" s="263">
        <v>45566</v>
      </c>
      <c r="B113" s="53">
        <v>45596</v>
      </c>
      <c r="C113" s="54" t="s">
        <v>36</v>
      </c>
      <c r="D113" s="273">
        <v>134416</v>
      </c>
      <c r="E113" s="56">
        <v>2320</v>
      </c>
      <c r="F113" s="89">
        <v>2078</v>
      </c>
      <c r="G113" s="264">
        <f t="shared" si="0"/>
        <v>1.1164581328200192</v>
      </c>
      <c r="H113" s="265">
        <f t="shared" si="1"/>
        <v>57.937931034482759</v>
      </c>
      <c r="I113" s="265">
        <f t="shared" si="2"/>
        <v>51.894405469678958</v>
      </c>
      <c r="J113" s="89">
        <v>8724</v>
      </c>
      <c r="K113" s="266">
        <f t="shared" si="3"/>
        <v>0.26593305823016966</v>
      </c>
      <c r="L113" s="267">
        <v>13731.87</v>
      </c>
      <c r="M113" s="89">
        <v>1712990</v>
      </c>
      <c r="N113" s="56">
        <v>670</v>
      </c>
      <c r="O113" s="274">
        <v>43145.7</v>
      </c>
      <c r="P113" s="268">
        <f t="shared" si="4"/>
        <v>0.31826740555837552</v>
      </c>
      <c r="Q113" s="269">
        <f t="shared" si="5"/>
        <v>3.142011976518857</v>
      </c>
      <c r="R113" s="270">
        <f t="shared" si="6"/>
        <v>0.10215948994167362</v>
      </c>
      <c r="S113" s="266">
        <f t="shared" si="139"/>
        <v>0.32098634091179618</v>
      </c>
      <c r="T113" s="271">
        <f t="shared" si="140"/>
        <v>91270.3</v>
      </c>
      <c r="U113" s="272">
        <f t="shared" si="141"/>
        <v>6.6082146294513961</v>
      </c>
      <c r="V113" s="65">
        <f t="shared" ref="V113:W113" si="146">IFERROR((D113-#REF!)/D113,)</f>
        <v>0</v>
      </c>
      <c r="W113" s="65">
        <f t="shared" si="146"/>
        <v>0</v>
      </c>
      <c r="X113" s="65"/>
      <c r="Y113" s="65"/>
      <c r="Z113" s="66"/>
    </row>
    <row r="114" spans="1:26" ht="14" hidden="1" outlineLevel="1" x14ac:dyDescent="0.2">
      <c r="A114" s="263">
        <v>45566</v>
      </c>
      <c r="B114" s="53">
        <v>45596</v>
      </c>
      <c r="C114" s="275" t="s">
        <v>37</v>
      </c>
      <c r="D114" s="273">
        <v>9870</v>
      </c>
      <c r="E114" s="123">
        <v>265</v>
      </c>
      <c r="F114" s="276">
        <v>208</v>
      </c>
      <c r="G114" s="57">
        <f t="shared" si="0"/>
        <v>1.2740384615384615</v>
      </c>
      <c r="H114" s="58">
        <f t="shared" si="1"/>
        <v>37.245283018867923</v>
      </c>
      <c r="I114" s="58">
        <f t="shared" si="2"/>
        <v>29.234033463866144</v>
      </c>
      <c r="J114" s="276">
        <v>720</v>
      </c>
      <c r="K114" s="59">
        <f t="shared" si="3"/>
        <v>0.36805555555555558</v>
      </c>
      <c r="L114" s="267">
        <v>1453.33</v>
      </c>
      <c r="M114" s="276">
        <v>359136</v>
      </c>
      <c r="N114" s="123">
        <v>23</v>
      </c>
      <c r="O114" s="277">
        <v>1005</v>
      </c>
      <c r="P114" s="268">
        <f t="shared" si="4"/>
        <v>1.446099502487562</v>
      </c>
      <c r="Q114" s="62">
        <f t="shared" si="5"/>
        <v>0.69151534751226496</v>
      </c>
      <c r="R114" s="61">
        <f t="shared" si="6"/>
        <v>0.14724721377912867</v>
      </c>
      <c r="S114" s="59">
        <f t="shared" si="139"/>
        <v>0.10182370820668693</v>
      </c>
      <c r="T114" s="271">
        <f t="shared" si="140"/>
        <v>8865</v>
      </c>
      <c r="U114" s="64">
        <f t="shared" si="141"/>
        <v>6.9871634615384615</v>
      </c>
      <c r="V114" s="84"/>
      <c r="W114" s="84"/>
      <c r="X114" s="84"/>
      <c r="Y114" s="85"/>
      <c r="Z114" s="278"/>
    </row>
    <row r="115" spans="1:26" ht="14" hidden="1" outlineLevel="1" x14ac:dyDescent="0.2">
      <c r="A115" s="263">
        <v>45566</v>
      </c>
      <c r="B115" s="53">
        <v>45596</v>
      </c>
      <c r="C115" s="279" t="s">
        <v>38</v>
      </c>
      <c r="D115" s="87">
        <v>8901.9</v>
      </c>
      <c r="E115" s="123">
        <v>163</v>
      </c>
      <c r="F115" s="276">
        <v>143</v>
      </c>
      <c r="G115" s="264">
        <f t="shared" si="0"/>
        <v>1.1398601398601398</v>
      </c>
      <c r="H115" s="265">
        <f t="shared" si="1"/>
        <v>54.612883435582823</v>
      </c>
      <c r="I115" s="265">
        <f t="shared" si="2"/>
        <v>47.911916142873281</v>
      </c>
      <c r="J115" s="276">
        <v>917</v>
      </c>
      <c r="K115" s="266">
        <f t="shared" si="3"/>
        <v>0.17775354416575789</v>
      </c>
      <c r="L115" s="267">
        <v>1213.9100000000001</v>
      </c>
      <c r="M115" s="276">
        <v>512523</v>
      </c>
      <c r="N115" s="123">
        <v>21</v>
      </c>
      <c r="O115" s="280">
        <v>1208.9000000000001</v>
      </c>
      <c r="P115" s="268">
        <f t="shared" si="4"/>
        <v>1.0041442633799322</v>
      </c>
      <c r="Q115" s="269">
        <f t="shared" si="5"/>
        <v>0.99587284065540282</v>
      </c>
      <c r="R115" s="270">
        <f t="shared" si="6"/>
        <v>0.13636527033554635</v>
      </c>
      <c r="S115" s="266">
        <f t="shared" si="139"/>
        <v>0.13580246913580249</v>
      </c>
      <c r="T115" s="271">
        <f t="shared" si="140"/>
        <v>7693</v>
      </c>
      <c r="U115" s="272">
        <f t="shared" si="141"/>
        <v>8.4888811188811193</v>
      </c>
      <c r="V115" s="65"/>
      <c r="W115" s="65"/>
      <c r="X115" s="65"/>
      <c r="Y115" s="65"/>
      <c r="Z115" s="67"/>
    </row>
    <row r="116" spans="1:26" ht="14" collapsed="1" x14ac:dyDescent="0.2">
      <c r="A116" s="281" t="str">
        <f>IFERROR(IF(B116&gt;0,MONTH(B116)&amp;"-"&amp;YEAR(B116),B116),)</f>
        <v>10-2024</v>
      </c>
      <c r="B116" s="282">
        <v>45566</v>
      </c>
      <c r="C116" s="134"/>
      <c r="D116" s="135">
        <f t="shared" ref="D116:F116" si="147">SUM(D109:D115)</f>
        <v>296519.94000000006</v>
      </c>
      <c r="E116" s="136">
        <f t="shared" si="147"/>
        <v>4955</v>
      </c>
      <c r="F116" s="136">
        <f t="shared" si="147"/>
        <v>4509</v>
      </c>
      <c r="G116" s="137">
        <f t="shared" si="0"/>
        <v>1.0989132845420271</v>
      </c>
      <c r="H116" s="135">
        <f t="shared" si="1"/>
        <v>59.842571140262372</v>
      </c>
      <c r="I116" s="135">
        <f t="shared" si="2"/>
        <v>54.456135877183257</v>
      </c>
      <c r="J116" s="256">
        <f>SUM(J109:J115)</f>
        <v>30749</v>
      </c>
      <c r="K116" s="257">
        <f t="shared" si="3"/>
        <v>0.16114345181957138</v>
      </c>
      <c r="L116" s="135">
        <f t="shared" ref="L116:O116" si="148">SUM(L109:L115)</f>
        <v>31717.710000000003</v>
      </c>
      <c r="M116" s="256">
        <f t="shared" si="148"/>
        <v>4801330</v>
      </c>
      <c r="N116" s="136">
        <f t="shared" si="148"/>
        <v>1346</v>
      </c>
      <c r="O116" s="135">
        <f t="shared" si="148"/>
        <v>86512.73</v>
      </c>
      <c r="P116" s="258">
        <f t="shared" si="4"/>
        <v>0.36662477302473295</v>
      </c>
      <c r="Q116" s="137">
        <f t="shared" si="5"/>
        <v>2.7275843684805738</v>
      </c>
      <c r="R116" s="259">
        <f t="shared" si="6"/>
        <v>0.10696653317817344</v>
      </c>
      <c r="S116" s="260"/>
      <c r="T116" s="261">
        <f>SUM(T109:T115)</f>
        <v>210007.21</v>
      </c>
      <c r="U116" s="145"/>
      <c r="V116" s="145">
        <f t="shared" ref="V116:W116" si="149">IFERROR((D116-#REF!)/D116,)</f>
        <v>0</v>
      </c>
      <c r="W116" s="145">
        <f t="shared" si="149"/>
        <v>0</v>
      </c>
      <c r="X116" s="145"/>
      <c r="Y116" s="143"/>
      <c r="Z116" s="67"/>
    </row>
    <row r="117" spans="1:26" ht="14" x14ac:dyDescent="0.2">
      <c r="A117" s="204">
        <v>45597</v>
      </c>
      <c r="B117" s="110">
        <v>45626</v>
      </c>
      <c r="C117" s="161" t="s">
        <v>32</v>
      </c>
      <c r="D117" s="149">
        <v>2098.5</v>
      </c>
      <c r="E117" s="150">
        <v>30</v>
      </c>
      <c r="F117" s="150">
        <v>26</v>
      </c>
      <c r="G117" s="288">
        <f t="shared" si="0"/>
        <v>1.1538461538461537</v>
      </c>
      <c r="H117" s="289">
        <f t="shared" si="1"/>
        <v>69.95</v>
      </c>
      <c r="I117" s="289">
        <f t="shared" si="2"/>
        <v>60.623333333333342</v>
      </c>
      <c r="J117" s="154">
        <v>180</v>
      </c>
      <c r="K117" s="290">
        <f t="shared" si="3"/>
        <v>0.16666666666666666</v>
      </c>
      <c r="L117" s="199">
        <v>76.84</v>
      </c>
      <c r="M117" s="154">
        <v>6553</v>
      </c>
      <c r="N117" s="150">
        <v>1</v>
      </c>
      <c r="O117" s="155">
        <v>69.95</v>
      </c>
      <c r="P117" s="291">
        <f t="shared" si="4"/>
        <v>1.0984989278055755</v>
      </c>
      <c r="Q117" s="292">
        <f t="shared" si="5"/>
        <v>0.91033315981259755</v>
      </c>
      <c r="R117" s="293">
        <f t="shared" si="6"/>
        <v>3.6616630926852516E-2</v>
      </c>
      <c r="S117" s="290">
        <f t="shared" ref="S117:S123" si="150">O117/D117</f>
        <v>3.3333333333333333E-2</v>
      </c>
      <c r="T117" s="202">
        <f t="shared" ref="T117:T123" si="151">D117-O117</f>
        <v>2028.55</v>
      </c>
      <c r="U117" s="294">
        <f t="shared" ref="U117:U123" si="152">L117/F117</f>
        <v>2.9553846153846157</v>
      </c>
      <c r="V117" s="160">
        <f t="shared" ref="V117:W117" si="153">IFERROR((D117-#REF!)/D117,)</f>
        <v>0</v>
      </c>
      <c r="W117" s="160">
        <f t="shared" si="153"/>
        <v>0</v>
      </c>
      <c r="X117" s="160"/>
      <c r="Y117" s="160"/>
      <c r="Z117" s="214"/>
    </row>
    <row r="118" spans="1:26" ht="14" x14ac:dyDescent="0.2">
      <c r="A118" s="204">
        <v>45597</v>
      </c>
      <c r="B118" s="110">
        <v>45626</v>
      </c>
      <c r="C118" s="161" t="s">
        <v>33</v>
      </c>
      <c r="D118" s="205">
        <v>57405.1</v>
      </c>
      <c r="E118" s="154">
        <v>836</v>
      </c>
      <c r="F118" s="154">
        <v>799</v>
      </c>
      <c r="G118" s="288">
        <f t="shared" si="0"/>
        <v>1.0463078848560701</v>
      </c>
      <c r="H118" s="289">
        <f t="shared" si="1"/>
        <v>68.666387559808612</v>
      </c>
      <c r="I118" s="289">
        <f t="shared" si="2"/>
        <v>65.627324952496508</v>
      </c>
      <c r="J118" s="154">
        <v>8981</v>
      </c>
      <c r="K118" s="290">
        <f t="shared" si="3"/>
        <v>9.3085402516423554E-2</v>
      </c>
      <c r="L118" s="199">
        <v>8613.2800000000007</v>
      </c>
      <c r="M118" s="154">
        <v>1153999</v>
      </c>
      <c r="N118" s="150">
        <v>241</v>
      </c>
      <c r="O118" s="200">
        <v>17441.599999999999</v>
      </c>
      <c r="P118" s="291">
        <f t="shared" si="4"/>
        <v>0.49383542794239066</v>
      </c>
      <c r="Q118" s="292">
        <f t="shared" si="5"/>
        <v>2.024966098861293</v>
      </c>
      <c r="R118" s="293">
        <f t="shared" si="6"/>
        <v>0.15004381143835654</v>
      </c>
      <c r="S118" s="290">
        <f t="shared" si="150"/>
        <v>0.3038336315066083</v>
      </c>
      <c r="T118" s="202">
        <f t="shared" si="151"/>
        <v>39963.5</v>
      </c>
      <c r="U118" s="294">
        <f t="shared" si="152"/>
        <v>10.780075093867335</v>
      </c>
      <c r="V118" s="160">
        <f t="shared" ref="V118:W118" si="154">IFERROR((D118-#REF!)/D118,)</f>
        <v>0</v>
      </c>
      <c r="W118" s="160">
        <f t="shared" si="154"/>
        <v>0</v>
      </c>
      <c r="X118" s="160"/>
      <c r="Y118" s="160"/>
      <c r="Z118" s="214"/>
    </row>
    <row r="119" spans="1:26" ht="14" x14ac:dyDescent="0.2">
      <c r="A119" s="204">
        <v>45597</v>
      </c>
      <c r="B119" s="110">
        <v>45626</v>
      </c>
      <c r="C119" s="161" t="s">
        <v>34</v>
      </c>
      <c r="D119" s="206">
        <v>28179.200000000001</v>
      </c>
      <c r="E119" s="150">
        <v>537</v>
      </c>
      <c r="F119" s="150">
        <v>510</v>
      </c>
      <c r="G119" s="288">
        <f t="shared" si="0"/>
        <v>1.0529411764705883</v>
      </c>
      <c r="H119" s="289">
        <f t="shared" si="1"/>
        <v>52.475232774674119</v>
      </c>
      <c r="I119" s="289">
        <f t="shared" si="2"/>
        <v>49.836813249690501</v>
      </c>
      <c r="J119" s="154">
        <v>5026</v>
      </c>
      <c r="K119" s="290">
        <f t="shared" si="3"/>
        <v>0.10684440907282133</v>
      </c>
      <c r="L119" s="199">
        <v>3409.02</v>
      </c>
      <c r="M119" s="154">
        <v>490179</v>
      </c>
      <c r="N119" s="150">
        <v>141</v>
      </c>
      <c r="O119" s="207">
        <v>7094.7</v>
      </c>
      <c r="P119" s="291">
        <f t="shared" si="4"/>
        <v>0.48050234682227577</v>
      </c>
      <c r="Q119" s="292">
        <f t="shared" si="5"/>
        <v>2.0811552880299908</v>
      </c>
      <c r="R119" s="293">
        <f t="shared" si="6"/>
        <v>0.12097646491028843</v>
      </c>
      <c r="S119" s="290">
        <f t="shared" si="150"/>
        <v>0.25177080967522142</v>
      </c>
      <c r="T119" s="202">
        <f t="shared" si="151"/>
        <v>21084.5</v>
      </c>
      <c r="U119" s="294">
        <f t="shared" si="152"/>
        <v>6.6843529411764706</v>
      </c>
      <c r="V119" s="160">
        <f t="shared" ref="V119:W119" si="155">IFERROR((D119-#REF!)/D119,)</f>
        <v>0</v>
      </c>
      <c r="W119" s="160">
        <f t="shared" si="155"/>
        <v>0</v>
      </c>
      <c r="X119" s="160"/>
      <c r="Y119" s="160"/>
      <c r="Z119" s="214"/>
    </row>
    <row r="120" spans="1:26" ht="14" x14ac:dyDescent="0.2">
      <c r="A120" s="204">
        <v>45597</v>
      </c>
      <c r="B120" s="110">
        <v>45626</v>
      </c>
      <c r="C120" s="161" t="s">
        <v>35</v>
      </c>
      <c r="D120" s="208">
        <v>44090.99</v>
      </c>
      <c r="E120" s="150">
        <v>619</v>
      </c>
      <c r="F120" s="150">
        <v>576</v>
      </c>
      <c r="G120" s="288">
        <f t="shared" si="0"/>
        <v>1.0746527777777777</v>
      </c>
      <c r="H120" s="289">
        <f t="shared" si="1"/>
        <v>71.229386106623579</v>
      </c>
      <c r="I120" s="289">
        <f t="shared" si="2"/>
        <v>66.281302742189311</v>
      </c>
      <c r="J120" s="154">
        <v>3957</v>
      </c>
      <c r="K120" s="290">
        <f t="shared" si="3"/>
        <v>0.1564316401314127</v>
      </c>
      <c r="L120" s="199">
        <v>6389.74</v>
      </c>
      <c r="M120" s="154">
        <v>1421246</v>
      </c>
      <c r="N120" s="150">
        <v>169</v>
      </c>
      <c r="O120" s="209">
        <v>12688.27</v>
      </c>
      <c r="P120" s="291">
        <f t="shared" si="4"/>
        <v>0.50359426462394008</v>
      </c>
      <c r="Q120" s="292">
        <f t="shared" si="5"/>
        <v>1.9857255537784011</v>
      </c>
      <c r="R120" s="293">
        <f t="shared" si="6"/>
        <v>0.14492167220559121</v>
      </c>
      <c r="S120" s="290">
        <f t="shared" si="150"/>
        <v>0.28777466779493954</v>
      </c>
      <c r="T120" s="202">
        <f t="shared" si="151"/>
        <v>31402.719999999998</v>
      </c>
      <c r="U120" s="294">
        <f t="shared" si="152"/>
        <v>11.093298611111111</v>
      </c>
      <c r="V120" s="160">
        <f t="shared" ref="V120:W120" si="156">IFERROR((D120-#REF!)/D120,)</f>
        <v>0</v>
      </c>
      <c r="W120" s="160">
        <f t="shared" si="156"/>
        <v>0</v>
      </c>
      <c r="X120" s="160"/>
      <c r="Y120" s="160"/>
      <c r="Z120" s="214"/>
    </row>
    <row r="121" spans="1:26" ht="14" x14ac:dyDescent="0.2">
      <c r="A121" s="204">
        <v>45597</v>
      </c>
      <c r="B121" s="110">
        <v>45626</v>
      </c>
      <c r="C121" s="161" t="s">
        <v>36</v>
      </c>
      <c r="D121" s="210">
        <v>134865</v>
      </c>
      <c r="E121" s="150">
        <v>2321</v>
      </c>
      <c r="F121" s="154">
        <v>2060</v>
      </c>
      <c r="G121" s="288">
        <f t="shared" si="0"/>
        <v>1.1266990291262136</v>
      </c>
      <c r="H121" s="289">
        <f t="shared" si="1"/>
        <v>58.106419646704005</v>
      </c>
      <c r="I121" s="289">
        <f t="shared" si="2"/>
        <v>51.572263882899719</v>
      </c>
      <c r="J121" s="154">
        <v>7405</v>
      </c>
      <c r="K121" s="290">
        <f t="shared" si="3"/>
        <v>0.31343686698176909</v>
      </c>
      <c r="L121" s="199">
        <v>12886.92</v>
      </c>
      <c r="M121" s="154">
        <v>1747909</v>
      </c>
      <c r="N121" s="150">
        <v>591</v>
      </c>
      <c r="O121" s="211">
        <v>38083.74</v>
      </c>
      <c r="P121" s="291">
        <f t="shared" si="4"/>
        <v>0.33838378268520897</v>
      </c>
      <c r="Q121" s="292">
        <f t="shared" si="5"/>
        <v>2.9552243670326188</v>
      </c>
      <c r="R121" s="293">
        <f t="shared" si="6"/>
        <v>9.555422088755422E-2</v>
      </c>
      <c r="S121" s="290">
        <f t="shared" si="150"/>
        <v>0.28238416193971749</v>
      </c>
      <c r="T121" s="202">
        <f t="shared" si="151"/>
        <v>96781.260000000009</v>
      </c>
      <c r="U121" s="294">
        <f t="shared" si="152"/>
        <v>6.2557864077669905</v>
      </c>
      <c r="V121" s="160">
        <f t="shared" ref="V121:W121" si="157">IFERROR((D121-#REF!)/D121,)</f>
        <v>0</v>
      </c>
      <c r="W121" s="160">
        <f t="shared" si="157"/>
        <v>0</v>
      </c>
      <c r="X121" s="160"/>
      <c r="Y121" s="160"/>
      <c r="Z121" s="214"/>
    </row>
    <row r="122" spans="1:26" ht="14" x14ac:dyDescent="0.2">
      <c r="A122" s="204">
        <v>45597</v>
      </c>
      <c r="B122" s="110">
        <v>45626</v>
      </c>
      <c r="C122" s="275" t="s">
        <v>37</v>
      </c>
      <c r="D122" s="210">
        <v>9684</v>
      </c>
      <c r="E122" s="295">
        <v>262</v>
      </c>
      <c r="F122" s="296">
        <v>201</v>
      </c>
      <c r="G122" s="57">
        <f t="shared" si="0"/>
        <v>1.3034825870646767</v>
      </c>
      <c r="H122" s="58">
        <f t="shared" si="1"/>
        <v>36.961832061068705</v>
      </c>
      <c r="I122" s="58">
        <f t="shared" si="2"/>
        <v>28.356214672804615</v>
      </c>
      <c r="J122" s="296">
        <v>692</v>
      </c>
      <c r="K122" s="59">
        <f t="shared" si="3"/>
        <v>0.37861271676300579</v>
      </c>
      <c r="L122" s="199">
        <v>1292.47</v>
      </c>
      <c r="M122" s="296">
        <v>659322</v>
      </c>
      <c r="N122" s="295">
        <v>31</v>
      </c>
      <c r="O122" s="428">
        <v>1345</v>
      </c>
      <c r="P122" s="291">
        <f t="shared" si="4"/>
        <v>0.96094423791821559</v>
      </c>
      <c r="Q122" s="62">
        <f t="shared" si="5"/>
        <v>1.040643109704674</v>
      </c>
      <c r="R122" s="61">
        <f t="shared" si="6"/>
        <v>0.13346447748864107</v>
      </c>
      <c r="S122" s="59">
        <f t="shared" si="150"/>
        <v>0.1388888888888889</v>
      </c>
      <c r="T122" s="271">
        <f t="shared" si="151"/>
        <v>8339</v>
      </c>
      <c r="U122" s="64">
        <f t="shared" si="152"/>
        <v>6.4301990049751243</v>
      </c>
      <c r="V122" s="84"/>
      <c r="W122" s="84"/>
      <c r="X122" s="84"/>
      <c r="Y122" s="85"/>
      <c r="Z122" s="278"/>
    </row>
    <row r="123" spans="1:26" ht="14" x14ac:dyDescent="0.2">
      <c r="A123" s="204">
        <v>45597</v>
      </c>
      <c r="B123" s="110">
        <v>45626</v>
      </c>
      <c r="C123" s="279" t="s">
        <v>38</v>
      </c>
      <c r="D123" s="162">
        <v>8187.55</v>
      </c>
      <c r="E123" s="295">
        <v>149</v>
      </c>
      <c r="F123" s="296">
        <v>123</v>
      </c>
      <c r="G123" s="288">
        <f t="shared" si="0"/>
        <v>1.2113821138211383</v>
      </c>
      <c r="H123" s="289">
        <f t="shared" si="1"/>
        <v>54.95</v>
      </c>
      <c r="I123" s="289">
        <f t="shared" si="2"/>
        <v>45.361409395973155</v>
      </c>
      <c r="J123" s="296">
        <v>585</v>
      </c>
      <c r="K123" s="290">
        <f t="shared" si="3"/>
        <v>0.25470085470085468</v>
      </c>
      <c r="L123" s="199">
        <v>701.14</v>
      </c>
      <c r="M123" s="296">
        <v>469812</v>
      </c>
      <c r="N123" s="295">
        <v>14</v>
      </c>
      <c r="O123" s="297">
        <v>934.15</v>
      </c>
      <c r="P123" s="291">
        <f t="shared" si="4"/>
        <v>0.75056468447251512</v>
      </c>
      <c r="Q123" s="292">
        <f t="shared" si="5"/>
        <v>1.3323302050945602</v>
      </c>
      <c r="R123" s="293">
        <f t="shared" si="6"/>
        <v>8.5634896886125883E-2</v>
      </c>
      <c r="S123" s="290">
        <f t="shared" si="150"/>
        <v>0.11409395973154361</v>
      </c>
      <c r="T123" s="202">
        <f t="shared" si="151"/>
        <v>7253.4000000000005</v>
      </c>
      <c r="U123" s="294">
        <f t="shared" si="152"/>
        <v>5.7003252032520324</v>
      </c>
      <c r="V123" s="160"/>
      <c r="W123" s="160"/>
      <c r="X123" s="160"/>
      <c r="Y123" s="160"/>
      <c r="Z123" s="298"/>
    </row>
    <row r="124" spans="1:26" ht="14" x14ac:dyDescent="0.2">
      <c r="A124" s="7">
        <f>IFERROR(IF(B124&gt;0,MONTH(B124)&amp;"-"&amp;YEAR(B124),B124),)</f>
        <v>0</v>
      </c>
      <c r="B124" s="95" t="s">
        <v>48</v>
      </c>
      <c r="C124" s="134"/>
      <c r="D124" s="135">
        <f t="shared" ref="D124:F124" si="158">SUM(D117:D123)</f>
        <v>284510.34000000003</v>
      </c>
      <c r="E124" s="136">
        <f t="shared" si="158"/>
        <v>4754</v>
      </c>
      <c r="F124" s="136">
        <f t="shared" si="158"/>
        <v>4295</v>
      </c>
      <c r="G124" s="137">
        <f t="shared" si="0"/>
        <v>1.1068684516880094</v>
      </c>
      <c r="H124" s="135">
        <f t="shared" si="1"/>
        <v>59.846516617585195</v>
      </c>
      <c r="I124" s="135">
        <f t="shared" si="2"/>
        <v>54.06831907289196</v>
      </c>
      <c r="J124" s="256">
        <f>SUM(J117:J123)</f>
        <v>26826</v>
      </c>
      <c r="K124" s="257">
        <f t="shared" si="3"/>
        <v>0.17721613360172966</v>
      </c>
      <c r="L124" s="135">
        <f t="shared" ref="L124:O124" si="159">SUM(L117:L123)</f>
        <v>33369.410000000003</v>
      </c>
      <c r="M124" s="256">
        <f t="shared" si="159"/>
        <v>5949020</v>
      </c>
      <c r="N124" s="136">
        <f t="shared" si="159"/>
        <v>1188</v>
      </c>
      <c r="O124" s="135">
        <f t="shared" si="159"/>
        <v>77657.41</v>
      </c>
      <c r="P124" s="258">
        <f t="shared" si="4"/>
        <v>0.42970026942696132</v>
      </c>
      <c r="Q124" s="137">
        <f t="shared" si="5"/>
        <v>2.3272035675788092</v>
      </c>
      <c r="R124" s="259">
        <f t="shared" si="6"/>
        <v>0.11728716081109741</v>
      </c>
      <c r="S124" s="260"/>
      <c r="T124" s="261">
        <f>SUM(T117:T123)</f>
        <v>206852.93000000002</v>
      </c>
      <c r="U124" s="139"/>
      <c r="V124" s="301">
        <f t="shared" ref="V124:W124" si="160">IFERROR((D124-#REF!)/D124,)</f>
        <v>0</v>
      </c>
      <c r="W124" s="262">
        <f t="shared" si="160"/>
        <v>0</v>
      </c>
      <c r="X124" s="301"/>
      <c r="Y124" s="302"/>
      <c r="Z124" s="67"/>
    </row>
    <row r="125" spans="1:26" ht="14" x14ac:dyDescent="0.2">
      <c r="A125" s="204">
        <v>45627</v>
      </c>
      <c r="B125" s="110">
        <v>45657</v>
      </c>
      <c r="C125" s="161" t="s">
        <v>32</v>
      </c>
      <c r="D125" s="149">
        <v>1538.9</v>
      </c>
      <c r="E125" s="150">
        <v>22</v>
      </c>
      <c r="F125" s="150">
        <v>19</v>
      </c>
      <c r="G125" s="288">
        <f t="shared" si="0"/>
        <v>1.1578947368421053</v>
      </c>
      <c r="H125" s="289">
        <f t="shared" si="1"/>
        <v>69.95</v>
      </c>
      <c r="I125" s="289">
        <f t="shared" si="2"/>
        <v>60.411363636363639</v>
      </c>
      <c r="J125" s="154">
        <v>180</v>
      </c>
      <c r="K125" s="290">
        <f t="shared" si="3"/>
        <v>0.12222222222222222</v>
      </c>
      <c r="L125" s="199">
        <v>103.08</v>
      </c>
      <c r="M125" s="154">
        <v>15194</v>
      </c>
      <c r="N125" s="150">
        <v>0</v>
      </c>
      <c r="O125" s="155">
        <v>0</v>
      </c>
      <c r="P125" s="291" t="e">
        <f t="shared" si="4"/>
        <v>#DIV/0!</v>
      </c>
      <c r="Q125" s="292">
        <f t="shared" si="5"/>
        <v>0</v>
      </c>
      <c r="R125" s="293">
        <f t="shared" si="6"/>
        <v>6.6982909870686849E-2</v>
      </c>
      <c r="S125" s="290">
        <f t="shared" ref="S125:S131" si="161">O125/D125</f>
        <v>0</v>
      </c>
      <c r="T125" s="202">
        <f t="shared" ref="T125:T131" si="162">D125-O125</f>
        <v>1538.9</v>
      </c>
      <c r="U125" s="294">
        <f t="shared" ref="U125:U131" si="163">L125/F125</f>
        <v>5.4252631578947366</v>
      </c>
      <c r="V125" s="160">
        <f t="shared" ref="V125:W125" si="164">IFERROR((D125-#REF!)/D125,)</f>
        <v>0</v>
      </c>
      <c r="W125" s="160">
        <f t="shared" si="164"/>
        <v>0</v>
      </c>
      <c r="X125" s="160"/>
      <c r="Y125" s="160"/>
      <c r="Z125" s="214"/>
    </row>
    <row r="126" spans="1:26" ht="14" x14ac:dyDescent="0.2">
      <c r="A126" s="204">
        <v>45627</v>
      </c>
      <c r="B126" s="110">
        <v>45657</v>
      </c>
      <c r="C126" s="161" t="s">
        <v>33</v>
      </c>
      <c r="D126" s="205">
        <v>60232.5</v>
      </c>
      <c r="E126" s="154">
        <v>862</v>
      </c>
      <c r="F126" s="154">
        <v>817</v>
      </c>
      <c r="G126" s="288">
        <f t="shared" si="0"/>
        <v>1.0550795593635252</v>
      </c>
      <c r="H126" s="289">
        <f t="shared" si="1"/>
        <v>69.875290023201856</v>
      </c>
      <c r="I126" s="289">
        <f t="shared" si="2"/>
        <v>66.227508061433767</v>
      </c>
      <c r="J126" s="154">
        <v>7991</v>
      </c>
      <c r="K126" s="290">
        <f t="shared" si="3"/>
        <v>0.10787135527468401</v>
      </c>
      <c r="L126" s="199">
        <v>6735.27</v>
      </c>
      <c r="M126" s="154">
        <v>879997</v>
      </c>
      <c r="N126" s="150">
        <v>282</v>
      </c>
      <c r="O126" s="200">
        <v>20469.05</v>
      </c>
      <c r="P126" s="291">
        <f t="shared" si="4"/>
        <v>0.32904653611183715</v>
      </c>
      <c r="Q126" s="292">
        <f t="shared" si="5"/>
        <v>3.0390838080730243</v>
      </c>
      <c r="R126" s="293">
        <f t="shared" si="6"/>
        <v>0.11182119287759931</v>
      </c>
      <c r="S126" s="290">
        <f t="shared" si="161"/>
        <v>0.33983397667372267</v>
      </c>
      <c r="T126" s="202">
        <f t="shared" si="162"/>
        <v>39763.449999999997</v>
      </c>
      <c r="U126" s="294">
        <f t="shared" si="163"/>
        <v>8.2439045287637711</v>
      </c>
      <c r="V126" s="160">
        <f t="shared" ref="V126:W126" si="165">IFERROR((D126-#REF!)/D126,)</f>
        <v>0</v>
      </c>
      <c r="W126" s="160">
        <f t="shared" si="165"/>
        <v>0</v>
      </c>
      <c r="X126" s="160"/>
      <c r="Y126" s="160"/>
      <c r="Z126" s="214"/>
    </row>
    <row r="127" spans="1:26" ht="14" x14ac:dyDescent="0.2">
      <c r="A127" s="204">
        <v>45627</v>
      </c>
      <c r="B127" s="110">
        <v>45657</v>
      </c>
      <c r="C127" s="161" t="s">
        <v>34</v>
      </c>
      <c r="D127" s="206">
        <v>19034.7</v>
      </c>
      <c r="E127" s="150">
        <v>307</v>
      </c>
      <c r="F127" s="150">
        <v>289</v>
      </c>
      <c r="G127" s="288">
        <f t="shared" si="0"/>
        <v>1.0622837370242215</v>
      </c>
      <c r="H127" s="289">
        <f t="shared" si="1"/>
        <v>62.002280130293165</v>
      </c>
      <c r="I127" s="289">
        <f t="shared" si="2"/>
        <v>58.366967288777602</v>
      </c>
      <c r="J127" s="154">
        <v>2030</v>
      </c>
      <c r="K127" s="290">
        <f t="shared" si="3"/>
        <v>0.15123152709359605</v>
      </c>
      <c r="L127" s="199">
        <v>1541.04</v>
      </c>
      <c r="M127" s="154">
        <v>274516</v>
      </c>
      <c r="N127" s="150">
        <v>61</v>
      </c>
      <c r="O127" s="207">
        <v>3571.75</v>
      </c>
      <c r="P127" s="291">
        <f t="shared" si="4"/>
        <v>0.43145236928676417</v>
      </c>
      <c r="Q127" s="292">
        <f t="shared" si="5"/>
        <v>2.3177529460623996</v>
      </c>
      <c r="R127" s="293">
        <f t="shared" si="6"/>
        <v>8.0959510788192079E-2</v>
      </c>
      <c r="S127" s="290">
        <f t="shared" si="161"/>
        <v>0.18764414464110282</v>
      </c>
      <c r="T127" s="202">
        <f t="shared" si="162"/>
        <v>15462.95</v>
      </c>
      <c r="U127" s="294">
        <f t="shared" si="163"/>
        <v>5.3323183391003459</v>
      </c>
      <c r="V127" s="160">
        <f t="shared" ref="V127:W127" si="166">IFERROR((D127-#REF!)/D127,)</f>
        <v>0</v>
      </c>
      <c r="W127" s="160">
        <f t="shared" si="166"/>
        <v>0</v>
      </c>
      <c r="X127" s="160"/>
      <c r="Y127" s="160"/>
      <c r="Z127" s="214"/>
    </row>
    <row r="128" spans="1:26" ht="14" x14ac:dyDescent="0.2">
      <c r="A128" s="204">
        <v>45627</v>
      </c>
      <c r="B128" s="110">
        <v>45657</v>
      </c>
      <c r="C128" s="161" t="s">
        <v>35</v>
      </c>
      <c r="D128" s="208">
        <v>51061.3</v>
      </c>
      <c r="E128" s="150">
        <v>677</v>
      </c>
      <c r="F128" s="150">
        <v>638</v>
      </c>
      <c r="G128" s="288">
        <f t="shared" si="0"/>
        <v>1.061128526645768</v>
      </c>
      <c r="H128" s="289">
        <f t="shared" si="1"/>
        <v>75.422895125553922</v>
      </c>
      <c r="I128" s="289">
        <f t="shared" si="2"/>
        <v>71.078001610197049</v>
      </c>
      <c r="J128" s="154">
        <v>4419</v>
      </c>
      <c r="K128" s="290">
        <f t="shared" si="3"/>
        <v>0.15320208191898618</v>
      </c>
      <c r="L128" s="199">
        <v>6286.52</v>
      </c>
      <c r="M128" s="154">
        <v>732008</v>
      </c>
      <c r="N128" s="150">
        <v>276</v>
      </c>
      <c r="O128" s="209">
        <v>21754.34</v>
      </c>
      <c r="P128" s="291">
        <f t="shared" si="4"/>
        <v>0.28897773961425632</v>
      </c>
      <c r="Q128" s="292">
        <f t="shared" si="5"/>
        <v>3.4604741574034601</v>
      </c>
      <c r="R128" s="293">
        <f t="shared" si="6"/>
        <v>0.12311711609379315</v>
      </c>
      <c r="S128" s="290">
        <f t="shared" si="161"/>
        <v>0.42604359857661278</v>
      </c>
      <c r="T128" s="202">
        <f t="shared" si="162"/>
        <v>29306.960000000003</v>
      </c>
      <c r="U128" s="294">
        <f t="shared" si="163"/>
        <v>9.8534796238244517</v>
      </c>
      <c r="V128" s="160">
        <f t="shared" ref="V128:W128" si="167">IFERROR((D128-#REF!)/D128,)</f>
        <v>0</v>
      </c>
      <c r="W128" s="160">
        <f t="shared" si="167"/>
        <v>0</v>
      </c>
      <c r="X128" s="160"/>
      <c r="Y128" s="160"/>
      <c r="Z128" s="214"/>
    </row>
    <row r="129" spans="1:26" ht="14" x14ac:dyDescent="0.2">
      <c r="A129" s="204">
        <v>45627</v>
      </c>
      <c r="B129" s="110">
        <v>45657</v>
      </c>
      <c r="C129" s="161" t="s">
        <v>36</v>
      </c>
      <c r="D129" s="210">
        <v>142564</v>
      </c>
      <c r="E129" s="150">
        <v>2441</v>
      </c>
      <c r="F129" s="154">
        <v>2191</v>
      </c>
      <c r="G129" s="288">
        <f t="shared" si="0"/>
        <v>1.1141031492469191</v>
      </c>
      <c r="H129" s="289">
        <f t="shared" si="1"/>
        <v>58.403932814420322</v>
      </c>
      <c r="I129" s="289">
        <f t="shared" si="2"/>
        <v>52.422374762963926</v>
      </c>
      <c r="J129" s="154">
        <v>9341</v>
      </c>
      <c r="K129" s="290">
        <f t="shared" si="3"/>
        <v>0.26132105770260144</v>
      </c>
      <c r="L129" s="199">
        <v>15439.58</v>
      </c>
      <c r="M129" s="154">
        <v>1539219</v>
      </c>
      <c r="N129" s="150">
        <v>710</v>
      </c>
      <c r="O129" s="211">
        <v>45984.86</v>
      </c>
      <c r="P129" s="291">
        <f t="shared" si="4"/>
        <v>0.3357535501902148</v>
      </c>
      <c r="Q129" s="292">
        <f t="shared" si="5"/>
        <v>2.9783750594251917</v>
      </c>
      <c r="R129" s="293">
        <f t="shared" si="6"/>
        <v>0.10829929014337421</v>
      </c>
      <c r="S129" s="290">
        <f t="shared" si="161"/>
        <v>0.32255590471647821</v>
      </c>
      <c r="T129" s="202">
        <f t="shared" si="162"/>
        <v>96579.14</v>
      </c>
      <c r="U129" s="294">
        <f t="shared" si="163"/>
        <v>7.0468188041989954</v>
      </c>
      <c r="V129" s="160">
        <f t="shared" ref="V129:W129" si="168">IFERROR((D129-#REF!)/D129,)</f>
        <v>0</v>
      </c>
      <c r="W129" s="160">
        <f t="shared" si="168"/>
        <v>0</v>
      </c>
      <c r="X129" s="160"/>
      <c r="Y129" s="160"/>
      <c r="Z129" s="214"/>
    </row>
    <row r="130" spans="1:26" ht="14" x14ac:dyDescent="0.2">
      <c r="A130" s="204">
        <v>45627</v>
      </c>
      <c r="B130" s="110">
        <v>45657</v>
      </c>
      <c r="C130" s="275" t="s">
        <v>37</v>
      </c>
      <c r="D130" s="210">
        <v>11112</v>
      </c>
      <c r="E130" s="295">
        <v>300</v>
      </c>
      <c r="F130" s="296">
        <v>248</v>
      </c>
      <c r="G130" s="57">
        <f t="shared" si="0"/>
        <v>1.2096774193548387</v>
      </c>
      <c r="H130" s="58">
        <f t="shared" si="1"/>
        <v>37.04</v>
      </c>
      <c r="I130" s="58">
        <f t="shared" si="2"/>
        <v>30.619733333333333</v>
      </c>
      <c r="J130" s="296">
        <v>867</v>
      </c>
      <c r="K130" s="59">
        <f t="shared" si="3"/>
        <v>0.34602076124567471</v>
      </c>
      <c r="L130" s="199">
        <v>1091.47</v>
      </c>
      <c r="M130" s="296">
        <v>525173</v>
      </c>
      <c r="N130" s="295">
        <v>51</v>
      </c>
      <c r="O130" s="428">
        <v>2058</v>
      </c>
      <c r="P130" s="291">
        <f t="shared" si="4"/>
        <v>0.53035471331389705</v>
      </c>
      <c r="Q130" s="62">
        <f t="shared" si="5"/>
        <v>1.8855305230560619</v>
      </c>
      <c r="R130" s="61">
        <f t="shared" si="6"/>
        <v>9.8224442044636429E-2</v>
      </c>
      <c r="S130" s="59">
        <f t="shared" si="161"/>
        <v>0.18520518358531318</v>
      </c>
      <c r="T130" s="271">
        <f t="shared" si="162"/>
        <v>9054</v>
      </c>
      <c r="U130" s="64">
        <f t="shared" si="163"/>
        <v>4.4010887096774196</v>
      </c>
      <c r="V130" s="84"/>
      <c r="W130" s="84"/>
      <c r="X130" s="84"/>
      <c r="Y130" s="85"/>
      <c r="Z130" s="278"/>
    </row>
    <row r="131" spans="1:26" ht="14" x14ac:dyDescent="0.2">
      <c r="A131" s="204">
        <v>45627</v>
      </c>
      <c r="B131" s="110">
        <v>45657</v>
      </c>
      <c r="C131" s="279" t="s">
        <v>38</v>
      </c>
      <c r="D131" s="162">
        <v>7528.15</v>
      </c>
      <c r="E131" s="295">
        <v>138</v>
      </c>
      <c r="F131" s="296">
        <v>117</v>
      </c>
      <c r="G131" s="288">
        <f t="shared" si="0"/>
        <v>1.1794871794871795</v>
      </c>
      <c r="H131" s="289">
        <f t="shared" si="1"/>
        <v>54.551811594202896</v>
      </c>
      <c r="I131" s="289">
        <f t="shared" si="2"/>
        <v>46.250448960302457</v>
      </c>
      <c r="J131" s="296">
        <v>490</v>
      </c>
      <c r="K131" s="290">
        <f t="shared" si="3"/>
        <v>0.28163265306122448</v>
      </c>
      <c r="L131" s="199">
        <v>554.38</v>
      </c>
      <c r="M131" s="296">
        <v>83336</v>
      </c>
      <c r="N131" s="295">
        <v>14</v>
      </c>
      <c r="O131" s="297">
        <v>989.1</v>
      </c>
      <c r="P131" s="291">
        <f t="shared" si="4"/>
        <v>0.56048933373774135</v>
      </c>
      <c r="Q131" s="292">
        <f t="shared" si="5"/>
        <v>1.78415527255673</v>
      </c>
      <c r="R131" s="293">
        <f t="shared" si="6"/>
        <v>7.3640934359703245E-2</v>
      </c>
      <c r="S131" s="290">
        <f t="shared" si="161"/>
        <v>0.13138686131386862</v>
      </c>
      <c r="T131" s="202">
        <f t="shared" si="162"/>
        <v>6539.0499999999993</v>
      </c>
      <c r="U131" s="294">
        <f t="shared" si="163"/>
        <v>4.7382905982905985</v>
      </c>
      <c r="V131" s="160"/>
      <c r="W131" s="160"/>
      <c r="X131" s="160"/>
      <c r="Y131" s="160"/>
      <c r="Z131" s="298"/>
    </row>
    <row r="132" spans="1:26" ht="14" x14ac:dyDescent="0.2">
      <c r="A132" s="7">
        <f>IFERROR(IF(B132&gt;0,MONTH(B132)&amp;"-"&amp;YEAR(B132),B132),)</f>
        <v>0</v>
      </c>
      <c r="B132" s="38" t="s">
        <v>49</v>
      </c>
      <c r="C132" s="39"/>
      <c r="D132" s="40">
        <f t="shared" ref="D132:F132" si="169">SUM(D125:D131)</f>
        <v>293071.55000000005</v>
      </c>
      <c r="E132" s="41">
        <f t="shared" si="169"/>
        <v>4747</v>
      </c>
      <c r="F132" s="41">
        <f t="shared" si="169"/>
        <v>4319</v>
      </c>
      <c r="G132" s="42">
        <f t="shared" si="0"/>
        <v>1.0990970131974995</v>
      </c>
      <c r="H132" s="45">
        <f t="shared" si="1"/>
        <v>61.738266273435862</v>
      </c>
      <c r="I132" s="45">
        <f t="shared" si="2"/>
        <v>56.171807886026848</v>
      </c>
      <c r="J132" s="111">
        <f>SUM(J125:J131)</f>
        <v>25318</v>
      </c>
      <c r="K132" s="303">
        <f t="shared" si="3"/>
        <v>0.18749506280116912</v>
      </c>
      <c r="L132" s="40">
        <f t="shared" ref="L132:O132" si="170">SUM(L125:L131)</f>
        <v>31751.34</v>
      </c>
      <c r="M132" s="111">
        <f t="shared" si="170"/>
        <v>4049443</v>
      </c>
      <c r="N132" s="41">
        <f t="shared" si="170"/>
        <v>1394</v>
      </c>
      <c r="O132" s="45">
        <f t="shared" si="170"/>
        <v>94827.1</v>
      </c>
      <c r="P132" s="46">
        <f t="shared" si="4"/>
        <v>0.33483402951266039</v>
      </c>
      <c r="Q132" s="42">
        <f t="shared" si="5"/>
        <v>2.9865542682608042</v>
      </c>
      <c r="R132" s="304">
        <f t="shared" si="6"/>
        <v>0.10833989174315962</v>
      </c>
      <c r="S132" s="305"/>
      <c r="T132" s="112">
        <f>SUM(T125:T129)</f>
        <v>182651.40000000002</v>
      </c>
      <c r="U132" s="304"/>
      <c r="V132" s="50">
        <f t="shared" ref="V132:W132" si="171">IFERROR((D132-#REF!)/D132,)</f>
        <v>0</v>
      </c>
      <c r="W132" s="50">
        <f t="shared" si="171"/>
        <v>0</v>
      </c>
      <c r="X132" s="51"/>
      <c r="Y132" s="51"/>
      <c r="Z132" s="298"/>
    </row>
    <row r="133" spans="1:26" ht="14" x14ac:dyDescent="0.2">
      <c r="A133" s="7"/>
      <c r="B133" s="18"/>
      <c r="C133" s="18"/>
      <c r="D133" s="115"/>
      <c r="E133" s="18"/>
      <c r="F133" s="18"/>
      <c r="G133" s="116"/>
      <c r="H133" s="115"/>
      <c r="I133" s="115"/>
      <c r="J133" s="18"/>
      <c r="K133" s="117"/>
      <c r="L133" s="115"/>
      <c r="M133" s="18"/>
      <c r="N133" s="18"/>
      <c r="O133" s="115"/>
      <c r="P133" s="118"/>
      <c r="Q133" s="116"/>
      <c r="R133" s="118"/>
      <c r="S133" s="13"/>
      <c r="T133" s="119"/>
      <c r="U133" s="118"/>
      <c r="V133" s="120"/>
      <c r="W133" s="120"/>
      <c r="X133" s="118"/>
      <c r="Y133" s="118"/>
      <c r="Z133" s="298"/>
    </row>
    <row r="134" spans="1:26" ht="14" x14ac:dyDescent="0.2">
      <c r="A134" s="7"/>
      <c r="B134" s="18"/>
      <c r="C134" s="18"/>
      <c r="D134" s="115"/>
      <c r="E134" s="18"/>
      <c r="F134" s="18"/>
      <c r="G134" s="116"/>
      <c r="H134" s="115"/>
      <c r="I134" s="115"/>
      <c r="J134" s="18"/>
      <c r="K134" s="117"/>
      <c r="L134" s="115"/>
      <c r="M134" s="18"/>
      <c r="N134" s="18"/>
      <c r="O134" s="115"/>
      <c r="P134" s="118"/>
      <c r="Q134" s="116"/>
      <c r="R134" s="118"/>
      <c r="S134" s="13"/>
      <c r="T134" s="119"/>
      <c r="U134" s="118"/>
      <c r="V134" s="120"/>
      <c r="W134" s="120"/>
      <c r="X134" s="118"/>
      <c r="Y134" s="118"/>
      <c r="Z134" s="298"/>
    </row>
    <row r="135" spans="1:26" ht="14" x14ac:dyDescent="0.2">
      <c r="A135" s="7"/>
      <c r="B135" s="18"/>
      <c r="C135" s="18"/>
      <c r="D135" s="115"/>
      <c r="E135" s="18"/>
      <c r="F135" s="18"/>
      <c r="G135" s="116"/>
      <c r="H135" s="115"/>
      <c r="I135" s="115"/>
      <c r="J135" s="18"/>
      <c r="K135" s="117"/>
      <c r="L135" s="115"/>
      <c r="M135" s="18"/>
      <c r="N135" s="18"/>
      <c r="O135" s="115"/>
      <c r="P135" s="118"/>
      <c r="Q135" s="116"/>
      <c r="R135" s="118"/>
      <c r="S135" s="13"/>
      <c r="T135" s="119"/>
      <c r="U135" s="118"/>
      <c r="V135" s="120"/>
      <c r="W135" s="120"/>
      <c r="X135" s="118"/>
      <c r="Y135" s="118"/>
      <c r="Z135" s="298"/>
    </row>
    <row r="136" spans="1:26" ht="14" x14ac:dyDescent="0.2">
      <c r="A136" s="7"/>
      <c r="B136" s="18"/>
      <c r="C136" s="18"/>
      <c r="D136" s="115"/>
      <c r="E136" s="18"/>
      <c r="F136" s="18"/>
      <c r="G136" s="116"/>
      <c r="H136" s="115"/>
      <c r="I136" s="115"/>
      <c r="J136" s="18"/>
      <c r="K136" s="117"/>
      <c r="L136" s="115"/>
      <c r="M136" s="18"/>
      <c r="N136" s="18"/>
      <c r="O136" s="115"/>
      <c r="P136" s="118"/>
      <c r="Q136" s="116"/>
      <c r="R136" s="118"/>
      <c r="S136" s="13"/>
      <c r="T136" s="119"/>
      <c r="U136" s="118"/>
      <c r="V136" s="120"/>
      <c r="W136" s="120"/>
      <c r="X136" s="118"/>
      <c r="Y136" s="118"/>
      <c r="Z136" s="298"/>
    </row>
    <row r="137" spans="1:26" ht="14" x14ac:dyDescent="0.2">
      <c r="A137" s="7"/>
      <c r="B137" s="18"/>
      <c r="C137" s="18"/>
      <c r="D137" s="115"/>
      <c r="E137" s="18"/>
      <c r="F137" s="18"/>
      <c r="G137" s="116"/>
      <c r="H137" s="115"/>
      <c r="I137" s="115"/>
      <c r="J137" s="18"/>
      <c r="K137" s="117"/>
      <c r="L137" s="115"/>
      <c r="M137" s="18"/>
      <c r="N137" s="18"/>
      <c r="O137" s="115"/>
      <c r="P137" s="118"/>
      <c r="Q137" s="116"/>
      <c r="R137" s="118"/>
      <c r="S137" s="13"/>
      <c r="T137" s="119"/>
      <c r="U137" s="118"/>
      <c r="V137" s="120"/>
      <c r="W137" s="120"/>
      <c r="X137" s="118"/>
      <c r="Y137" s="118"/>
      <c r="Z137" s="298"/>
    </row>
    <row r="138" spans="1:26" ht="14" x14ac:dyDescent="0.2">
      <c r="A138" s="7"/>
      <c r="B138" s="18"/>
      <c r="C138" s="18"/>
      <c r="D138" s="115"/>
      <c r="E138" s="18"/>
      <c r="F138" s="18"/>
      <c r="G138" s="116"/>
      <c r="H138" s="115"/>
      <c r="I138" s="115"/>
      <c r="J138" s="18"/>
      <c r="K138" s="117"/>
      <c r="L138" s="115"/>
      <c r="M138" s="18"/>
      <c r="N138" s="18"/>
      <c r="O138" s="115"/>
      <c r="P138" s="118"/>
      <c r="Q138" s="116"/>
      <c r="R138" s="118"/>
      <c r="S138" s="13"/>
      <c r="T138" s="119"/>
      <c r="U138" s="118"/>
      <c r="V138" s="120"/>
      <c r="W138" s="120"/>
      <c r="X138" s="118"/>
      <c r="Y138" s="118"/>
      <c r="Z138" s="298"/>
    </row>
    <row r="139" spans="1:26" ht="14" x14ac:dyDescent="0.2">
      <c r="A139" s="7"/>
      <c r="B139" s="18"/>
      <c r="C139" s="18"/>
      <c r="D139" s="115"/>
      <c r="E139" s="18"/>
      <c r="F139" s="18"/>
      <c r="G139" s="116"/>
      <c r="H139" s="115"/>
      <c r="I139" s="115"/>
      <c r="J139" s="18"/>
      <c r="K139" s="117"/>
      <c r="L139" s="115"/>
      <c r="M139" s="18"/>
      <c r="N139" s="18"/>
      <c r="O139" s="115"/>
      <c r="P139" s="118"/>
      <c r="Q139" s="116"/>
      <c r="R139" s="118"/>
      <c r="S139" s="13"/>
      <c r="T139" s="119"/>
      <c r="U139" s="118"/>
      <c r="V139" s="120"/>
      <c r="W139" s="120"/>
      <c r="X139" s="118"/>
      <c r="Y139" s="118"/>
      <c r="Z139" s="298"/>
    </row>
    <row r="140" spans="1:26" ht="14" x14ac:dyDescent="0.2">
      <c r="A140" s="7"/>
      <c r="B140" s="18"/>
      <c r="C140" s="18"/>
      <c r="D140" s="115"/>
      <c r="E140" s="18"/>
      <c r="F140" s="18"/>
      <c r="G140" s="116"/>
      <c r="H140" s="115"/>
      <c r="I140" s="115"/>
      <c r="J140" s="18"/>
      <c r="K140" s="117"/>
      <c r="L140" s="115"/>
      <c r="M140" s="18"/>
      <c r="N140" s="18"/>
      <c r="O140" s="115"/>
      <c r="P140" s="118"/>
      <c r="Q140" s="116"/>
      <c r="R140" s="118"/>
      <c r="S140" s="13"/>
      <c r="T140" s="119"/>
      <c r="U140" s="118"/>
      <c r="V140" s="120"/>
      <c r="W140" s="120"/>
      <c r="X140" s="118"/>
      <c r="Y140" s="118"/>
      <c r="Z140" s="298"/>
    </row>
    <row r="141" spans="1:26" ht="14" x14ac:dyDescent="0.2">
      <c r="A141" s="7"/>
      <c r="B141" s="18"/>
      <c r="C141" s="18"/>
      <c r="D141" s="115"/>
      <c r="E141" s="18"/>
      <c r="F141" s="18"/>
      <c r="G141" s="116"/>
      <c r="H141" s="115"/>
      <c r="I141" s="115"/>
      <c r="J141" s="18"/>
      <c r="K141" s="117"/>
      <c r="L141" s="115"/>
      <c r="M141" s="18"/>
      <c r="N141" s="18"/>
      <c r="O141" s="115"/>
      <c r="P141" s="118"/>
      <c r="Q141" s="116"/>
      <c r="R141" s="118"/>
      <c r="S141" s="13"/>
      <c r="T141" s="119"/>
      <c r="U141" s="118"/>
      <c r="V141" s="120"/>
      <c r="W141" s="120"/>
      <c r="X141" s="118"/>
      <c r="Y141" s="118"/>
      <c r="Z141" s="298"/>
    </row>
    <row r="142" spans="1:26" ht="14" x14ac:dyDescent="0.2">
      <c r="A142" s="7"/>
      <c r="B142" s="18"/>
      <c r="C142" s="18"/>
      <c r="D142" s="115"/>
      <c r="E142" s="18"/>
      <c r="F142" s="18"/>
      <c r="G142" s="116"/>
      <c r="H142" s="115"/>
      <c r="I142" s="115"/>
      <c r="J142" s="18"/>
      <c r="K142" s="117"/>
      <c r="L142" s="115"/>
      <c r="M142" s="18"/>
      <c r="N142" s="18"/>
      <c r="O142" s="115"/>
      <c r="P142" s="118"/>
      <c r="Q142" s="116"/>
      <c r="R142" s="118"/>
      <c r="S142" s="13"/>
      <c r="T142" s="119"/>
      <c r="U142" s="118"/>
      <c r="V142" s="120"/>
      <c r="W142" s="120"/>
      <c r="X142" s="118"/>
      <c r="Y142" s="118"/>
      <c r="Z142"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96" priority="1" operator="greaterThanOrEqual">
      <formula>0</formula>
    </cfRule>
    <cfRule type="cellIs" dxfId="95" priority="2" operator="lessThanOrEqual">
      <formula>0</formula>
    </cfRule>
  </conditionalFormatting>
  <conditionalFormatting sqref="F9:N9">
    <cfRule type="cellIs" dxfId="94" priority="3" operator="lessThanOrEqual">
      <formula>0</formula>
    </cfRule>
    <cfRule type="cellIs" dxfId="93" priority="4" operator="greaterThanOrEqual">
      <formula>0</formula>
    </cfRule>
  </conditionalFormatting>
  <conditionalFormatting sqref="V12:Y142">
    <cfRule type="cellIs" dxfId="92" priority="5" operator="greaterThanOrEqual">
      <formula>0</formula>
    </cfRule>
    <cfRule type="cellIs" dxfId="91" priority="6" operator="lessThan">
      <formula>0</formula>
    </cfRule>
  </conditionalFormatting>
  <conditionalFormatting sqref="X12:Y142">
    <cfRule type="cellIs" dxfId="90" priority="7" operator="greaterThanOrEqual">
      <formula>0</formula>
    </cfRule>
    <cfRule type="cellIs" dxfId="89" priority="8" operator="lessThan">
      <formula>0</formula>
    </cfRule>
  </conditionalFormatting>
  <dataValidations count="1">
    <dataValidation type="list" allowBlank="1" sqref="B12 B132" xr:uid="{00000000-0002-0000-0C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C00-000000000000}"/>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FF"/>
    <outlinePr summaryRight="0"/>
  </sheetPr>
  <dimension ref="A1:Z113"/>
  <sheetViews>
    <sheetView showGridLines="0" workbookViewId="0">
      <pane ySplit="11" topLeftCell="A12" activePane="bottomLeft" state="frozen"/>
      <selection pane="bottomLeft" activeCell="B13" sqref="B13"/>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180</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Month",$B$11:$Z$103,MATCH("SALES",$B$11:$Z$11,0),FALSE)</f>
        <v>285543.40000000002</v>
      </c>
      <c r="F4" s="536">
        <f>VLOOKUP("Current Month",$B$11:$Z$103,MATCH("Units Sold",$B$11:$Z$11,0),FALSE)</f>
        <v>4609</v>
      </c>
      <c r="G4" s="516"/>
      <c r="H4" s="514"/>
      <c r="I4" s="230"/>
      <c r="K4" s="536">
        <f>VLOOKUP("Current Month",$B$11:$Z$103,MATCH("Ordered Items",$B$11:$Z$11,0),FALSE)</f>
        <v>4202</v>
      </c>
      <c r="L4" s="516"/>
      <c r="M4" s="514"/>
      <c r="N4" s="230"/>
      <c r="O4" s="230"/>
      <c r="P4" s="230"/>
      <c r="Q4" s="230"/>
      <c r="R4" s="230"/>
      <c r="S4" s="230"/>
      <c r="T4" s="231"/>
      <c r="U4" s="231"/>
      <c r="V4" s="230"/>
      <c r="W4" s="230"/>
      <c r="X4" s="230"/>
      <c r="Y4" s="230"/>
      <c r="Z4" s="230"/>
    </row>
    <row r="5" spans="1:26" ht="14" x14ac:dyDescent="0.2">
      <c r="A5" s="13"/>
      <c r="B5" s="14"/>
      <c r="C5" s="232">
        <f>(C4-(VLOOKUP("Previous Month",$B$11:$Z$96,MATCH("SALES",$B$11:$Z$11,0),FALSE)))/C4</f>
        <v>3.2291448515356987E-2</v>
      </c>
      <c r="D5" s="233"/>
      <c r="E5" s="233"/>
      <c r="F5" s="537">
        <f>(F4-(VLOOKUP("Previous Month",$B$11:$Z$96,MATCH("Units Sold",$B$11:$Z$11,0),FALSE)))/F4</f>
        <v>8.678672163159037E-4</v>
      </c>
      <c r="G5" s="516"/>
      <c r="H5" s="516"/>
      <c r="I5" s="514"/>
      <c r="J5" s="233"/>
      <c r="K5" s="537">
        <f>(K4-(VLOOKUP("Previous Month",$B$11:$Z$96,MATCH("Ordered Items",$B$11:$Z$11,0),FALSE)))/K4</f>
        <v>7.139457401237506E-3</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Month",$B$11:$Z$103,MATCH("AD SALES",$B$11:$Z$11,0),FALSE)</f>
        <v>93838</v>
      </c>
      <c r="F8" s="541">
        <f>VLOOKUP("Current Month",$B$11:$Z$103,MATCH("SP AD SPEND",$B$11:$Z$11,0),FALSE)</f>
        <v>31196.959999999999</v>
      </c>
      <c r="G8" s="516"/>
      <c r="H8" s="514"/>
      <c r="I8" s="230"/>
      <c r="K8" s="542">
        <f>F8/C8</f>
        <v>0.3324555084294209</v>
      </c>
      <c r="L8" s="516"/>
      <c r="M8" s="514"/>
      <c r="N8" s="230"/>
      <c r="O8" s="230"/>
      <c r="P8" s="230"/>
      <c r="Q8" s="230"/>
      <c r="R8" s="230"/>
      <c r="S8" s="230"/>
      <c r="T8" s="231"/>
      <c r="U8" s="231"/>
      <c r="V8" s="230"/>
      <c r="W8" s="230"/>
      <c r="X8" s="230"/>
      <c r="Y8" s="230"/>
      <c r="Z8" s="230"/>
    </row>
    <row r="9" spans="1:26" ht="14.25" customHeight="1" x14ac:dyDescent="0.2">
      <c r="A9" s="237"/>
      <c r="B9" s="238"/>
      <c r="C9" s="239">
        <f>(C8-(VLOOKUP("Previous Month",$B$11:$Z$96,MATCH("AD SALES",$B$11:$Z$11,0),FALSE)))/C8</f>
        <v>0.18238602698267217</v>
      </c>
      <c r="D9" s="233"/>
      <c r="E9" s="233"/>
      <c r="F9" s="543">
        <f>(F8-(VLOOKUP("Previous Month",$B$11:$Z$96,MATCH("SP AD SPEND",$B$11:$Z$11,0),FALSE)))/F8</f>
        <v>-4.7161967063457627E-2</v>
      </c>
      <c r="G9" s="521"/>
      <c r="H9" s="521"/>
      <c r="I9" s="522"/>
      <c r="J9" s="233"/>
      <c r="K9" s="544">
        <f>(K8-(VLOOKUP("Previous Month",$B$11:$Z$96,MATCH("ACOS",$B$11:$Z$11,0),FALSE)))/K8</f>
        <v>-0.28075351158567474</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255"/>
      <c r="B12" s="38" t="s">
        <v>177</v>
      </c>
      <c r="C12" s="134"/>
      <c r="D12" s="135"/>
      <c r="E12" s="136"/>
      <c r="F12" s="136"/>
      <c r="G12" s="137"/>
      <c r="H12" s="135"/>
      <c r="I12" s="135"/>
      <c r="J12" s="256"/>
      <c r="K12" s="257"/>
      <c r="L12" s="135"/>
      <c r="M12" s="256"/>
      <c r="N12" s="136"/>
      <c r="O12" s="135"/>
      <c r="P12" s="258"/>
      <c r="Q12" s="137"/>
      <c r="R12" s="259"/>
      <c r="S12" s="260"/>
      <c r="T12" s="261"/>
      <c r="U12" s="145"/>
      <c r="V12" s="262"/>
      <c r="W12" s="262"/>
      <c r="X12" s="145"/>
      <c r="Y12" s="143"/>
      <c r="Z12" s="67"/>
    </row>
    <row r="13" spans="1:26" ht="14" hidden="1" outlineLevel="1" x14ac:dyDescent="0.2">
      <c r="A13" s="424">
        <v>45261</v>
      </c>
      <c r="B13" s="122">
        <v>45291</v>
      </c>
      <c r="C13" s="83" t="s">
        <v>32</v>
      </c>
      <c r="D13" s="391">
        <v>2929.82</v>
      </c>
      <c r="E13" s="123">
        <v>42</v>
      </c>
      <c r="F13" s="123">
        <v>35</v>
      </c>
      <c r="G13" s="57">
        <f t="shared" ref="G13:G103" si="0">E13/F13</f>
        <v>1.2</v>
      </c>
      <c r="H13" s="58">
        <f t="shared" ref="H13:H103" si="1">D13/E13</f>
        <v>69.757619047619045</v>
      </c>
      <c r="I13" s="58">
        <f t="shared" ref="I13:I103" si="2">H13/G13</f>
        <v>58.131349206349206</v>
      </c>
      <c r="J13" s="276">
        <v>2717</v>
      </c>
      <c r="K13" s="59">
        <f t="shared" ref="K13:K103" si="3">E13/J13</f>
        <v>1.5458225984541774E-2</v>
      </c>
      <c r="L13" s="425">
        <v>506.65</v>
      </c>
      <c r="M13" s="276">
        <v>289635</v>
      </c>
      <c r="N13" s="123">
        <v>12</v>
      </c>
      <c r="O13" s="391">
        <v>899.35</v>
      </c>
      <c r="P13" s="61">
        <f t="shared" ref="P13:P103" si="4">L13/O13</f>
        <v>0.56335130927892363</v>
      </c>
      <c r="Q13" s="62">
        <f t="shared" ref="Q13:Q103" si="5">O13/L13</f>
        <v>1.7750912858975625</v>
      </c>
      <c r="R13" s="61">
        <f t="shared" ref="R13:R103" si="6">L13/D13</f>
        <v>0.17292871234410304</v>
      </c>
      <c r="S13" s="59">
        <f t="shared" ref="S13:S18" si="7">O13/D13</f>
        <v>0.30696425036350355</v>
      </c>
      <c r="T13" s="271">
        <f t="shared" ref="T13:T18" si="8">D13-O13</f>
        <v>2030.4700000000003</v>
      </c>
      <c r="U13" s="64">
        <f t="shared" ref="U13:U18" si="9">L13/F13</f>
        <v>14.475714285714284</v>
      </c>
      <c r="V13" s="84">
        <f t="shared" ref="V13:W13" si="10">IFERROR((D13-#REF!)/D13,)</f>
        <v>0</v>
      </c>
      <c r="W13" s="84">
        <f t="shared" si="10"/>
        <v>0</v>
      </c>
      <c r="X13" s="84"/>
      <c r="Y13" s="85"/>
      <c r="Z13" s="66"/>
    </row>
    <row r="14" spans="1:26" ht="14" hidden="1" outlineLevel="1" x14ac:dyDescent="0.2">
      <c r="A14" s="424">
        <v>45261</v>
      </c>
      <c r="B14" s="411">
        <v>45291</v>
      </c>
      <c r="C14" s="393" t="s">
        <v>33</v>
      </c>
      <c r="D14" s="394">
        <v>53806.65</v>
      </c>
      <c r="E14" s="395">
        <v>787</v>
      </c>
      <c r="F14" s="395">
        <v>743</v>
      </c>
      <c r="G14" s="396">
        <f t="shared" si="0"/>
        <v>1.0592193808882908</v>
      </c>
      <c r="H14" s="397">
        <f t="shared" si="1"/>
        <v>68.369313850063534</v>
      </c>
      <c r="I14" s="397">
        <f t="shared" si="2"/>
        <v>64.546887154507246</v>
      </c>
      <c r="J14" s="415">
        <v>6106</v>
      </c>
      <c r="K14" s="398">
        <f t="shared" si="3"/>
        <v>0.12888961677038979</v>
      </c>
      <c r="L14" s="426">
        <v>8405.1299999999992</v>
      </c>
      <c r="M14" s="415">
        <v>1064598</v>
      </c>
      <c r="N14" s="395">
        <v>321</v>
      </c>
      <c r="O14" s="394">
        <v>23781</v>
      </c>
      <c r="P14" s="399">
        <f t="shared" si="4"/>
        <v>0.353438879777974</v>
      </c>
      <c r="Q14" s="400">
        <f t="shared" si="5"/>
        <v>2.8293435080718563</v>
      </c>
      <c r="R14" s="399">
        <f t="shared" si="6"/>
        <v>0.15620987368661679</v>
      </c>
      <c r="S14" s="398">
        <f t="shared" si="7"/>
        <v>0.4419713920119539</v>
      </c>
      <c r="T14" s="427">
        <f t="shared" si="8"/>
        <v>30025.65</v>
      </c>
      <c r="U14" s="402">
        <f t="shared" si="9"/>
        <v>11.312422611036338</v>
      </c>
      <c r="V14" s="403">
        <f t="shared" ref="V14:W14" si="11">IFERROR((D14-#REF!)/D14,)</f>
        <v>0</v>
      </c>
      <c r="W14" s="403">
        <f t="shared" si="11"/>
        <v>0</v>
      </c>
      <c r="X14" s="403"/>
      <c r="Y14" s="404"/>
      <c r="Z14" s="66"/>
    </row>
    <row r="15" spans="1:26" ht="14" hidden="1" outlineLevel="1" x14ac:dyDescent="0.2">
      <c r="A15" s="424">
        <v>45261</v>
      </c>
      <c r="B15" s="411">
        <v>45291</v>
      </c>
      <c r="C15" s="393" t="s">
        <v>34</v>
      </c>
      <c r="D15" s="405">
        <v>36081.589999999997</v>
      </c>
      <c r="E15" s="395">
        <v>669</v>
      </c>
      <c r="F15" s="395">
        <v>622</v>
      </c>
      <c r="G15" s="396">
        <f t="shared" si="0"/>
        <v>1.0755627009646302</v>
      </c>
      <c r="H15" s="397">
        <f t="shared" si="1"/>
        <v>53.933617339312399</v>
      </c>
      <c r="I15" s="397">
        <f t="shared" si="2"/>
        <v>50.144559021004952</v>
      </c>
      <c r="J15" s="415">
        <v>6391</v>
      </c>
      <c r="K15" s="398">
        <f t="shared" si="3"/>
        <v>0.10467845407604444</v>
      </c>
      <c r="L15" s="426">
        <v>4601.07</v>
      </c>
      <c r="M15" s="415">
        <v>217563</v>
      </c>
      <c r="N15" s="395">
        <v>242</v>
      </c>
      <c r="O15" s="405">
        <v>12672.05</v>
      </c>
      <c r="P15" s="399">
        <f t="shared" si="4"/>
        <v>0.3630880559972538</v>
      </c>
      <c r="Q15" s="400">
        <f t="shared" si="5"/>
        <v>2.7541528383615117</v>
      </c>
      <c r="R15" s="399">
        <f t="shared" si="6"/>
        <v>0.12751849350319652</v>
      </c>
      <c r="S15" s="398">
        <f t="shared" si="7"/>
        <v>0.35120542082541262</v>
      </c>
      <c r="T15" s="427">
        <f t="shared" si="8"/>
        <v>23409.539999999997</v>
      </c>
      <c r="U15" s="402">
        <f t="shared" si="9"/>
        <v>7.3972186495176846</v>
      </c>
      <c r="V15" s="403">
        <f t="shared" ref="V15:W15" si="12">IFERROR((D15-#REF!)/D15,)</f>
        <v>0</v>
      </c>
      <c r="W15" s="403">
        <f t="shared" si="12"/>
        <v>0</v>
      </c>
      <c r="X15" s="403"/>
      <c r="Y15" s="404"/>
      <c r="Z15" s="66"/>
    </row>
    <row r="16" spans="1:26" ht="14" hidden="1" outlineLevel="1" x14ac:dyDescent="0.2">
      <c r="A16" s="424">
        <v>45261</v>
      </c>
      <c r="B16" s="411">
        <v>45291</v>
      </c>
      <c r="C16" s="393" t="s">
        <v>35</v>
      </c>
      <c r="D16" s="407">
        <v>40834.49</v>
      </c>
      <c r="E16" s="395">
        <v>579</v>
      </c>
      <c r="F16" s="395">
        <v>553</v>
      </c>
      <c r="G16" s="396">
        <f t="shared" si="0"/>
        <v>1.0470162748643761</v>
      </c>
      <c r="H16" s="397">
        <f t="shared" si="1"/>
        <v>70.52588946459413</v>
      </c>
      <c r="I16" s="397">
        <f t="shared" si="2"/>
        <v>67.358923789154673</v>
      </c>
      <c r="J16" s="415">
        <v>3991</v>
      </c>
      <c r="K16" s="398">
        <f t="shared" si="3"/>
        <v>0.14507642194938611</v>
      </c>
      <c r="L16" s="426">
        <v>5104.9799999999996</v>
      </c>
      <c r="M16" s="415">
        <v>717223</v>
      </c>
      <c r="N16" s="395">
        <v>239</v>
      </c>
      <c r="O16" s="407">
        <v>17593.93</v>
      </c>
      <c r="P16" s="399">
        <f t="shared" si="4"/>
        <v>0.29015575258057746</v>
      </c>
      <c r="Q16" s="400">
        <f t="shared" si="5"/>
        <v>3.446424863564598</v>
      </c>
      <c r="R16" s="399">
        <f t="shared" si="6"/>
        <v>0.12501637708711436</v>
      </c>
      <c r="S16" s="398">
        <f t="shared" si="7"/>
        <v>0.43085955034579837</v>
      </c>
      <c r="T16" s="427">
        <f t="shared" si="8"/>
        <v>23240.559999999998</v>
      </c>
      <c r="U16" s="402">
        <f t="shared" si="9"/>
        <v>9.2314285714285713</v>
      </c>
      <c r="V16" s="403">
        <f t="shared" ref="V16:W16" si="13">IFERROR((D16-#REF!)/D16,)</f>
        <v>0</v>
      </c>
      <c r="W16" s="403">
        <f t="shared" si="13"/>
        <v>0</v>
      </c>
      <c r="X16" s="403"/>
      <c r="Y16" s="404"/>
      <c r="Z16" s="66"/>
    </row>
    <row r="17" spans="1:26" ht="14" hidden="1" outlineLevel="1" x14ac:dyDescent="0.2">
      <c r="A17" s="424">
        <v>45261</v>
      </c>
      <c r="B17" s="411">
        <v>45291</v>
      </c>
      <c r="C17" s="393" t="s">
        <v>36</v>
      </c>
      <c r="D17" s="412">
        <v>130446</v>
      </c>
      <c r="E17" s="395">
        <v>2251</v>
      </c>
      <c r="F17" s="415">
        <v>1983</v>
      </c>
      <c r="G17" s="396">
        <f t="shared" si="0"/>
        <v>1.135148764498235</v>
      </c>
      <c r="H17" s="397">
        <f t="shared" si="1"/>
        <v>57.950244335850734</v>
      </c>
      <c r="I17" s="397">
        <f t="shared" si="2"/>
        <v>51.050792766766776</v>
      </c>
      <c r="J17" s="415">
        <v>9298</v>
      </c>
      <c r="K17" s="398">
        <f t="shared" si="3"/>
        <v>0.24209507420950743</v>
      </c>
      <c r="L17" s="426">
        <v>16477.45</v>
      </c>
      <c r="M17" s="415">
        <v>1006168</v>
      </c>
      <c r="N17" s="395">
        <v>707</v>
      </c>
      <c r="O17" s="412">
        <v>47020.800000000003</v>
      </c>
      <c r="P17" s="399">
        <f t="shared" si="4"/>
        <v>0.35042895909895194</v>
      </c>
      <c r="Q17" s="400">
        <f t="shared" si="5"/>
        <v>2.8536454366421991</v>
      </c>
      <c r="R17" s="399">
        <f t="shared" si="6"/>
        <v>0.12631625346886835</v>
      </c>
      <c r="S17" s="398">
        <f t="shared" si="7"/>
        <v>0.36046180028517549</v>
      </c>
      <c r="T17" s="427">
        <f t="shared" si="8"/>
        <v>83425.2</v>
      </c>
      <c r="U17" s="402">
        <f t="shared" si="9"/>
        <v>8.3093545133635907</v>
      </c>
      <c r="V17" s="403">
        <f t="shared" ref="V17:W17" si="14">IFERROR((D17-#REF!)/D17,)</f>
        <v>0</v>
      </c>
      <c r="W17" s="403">
        <f t="shared" si="14"/>
        <v>0</v>
      </c>
      <c r="X17" s="403"/>
      <c r="Y17" s="404"/>
      <c r="Z17" s="66"/>
    </row>
    <row r="18" spans="1:26" ht="14" hidden="1" outlineLevel="1" x14ac:dyDescent="0.2">
      <c r="A18" s="424">
        <v>45261</v>
      </c>
      <c r="B18" s="411">
        <v>45291</v>
      </c>
      <c r="C18" s="393" t="s">
        <v>37</v>
      </c>
      <c r="D18" s="412">
        <v>8870.5</v>
      </c>
      <c r="E18" s="395">
        <v>170</v>
      </c>
      <c r="F18" s="415">
        <v>141</v>
      </c>
      <c r="G18" s="396">
        <f t="shared" si="0"/>
        <v>1.2056737588652482</v>
      </c>
      <c r="H18" s="397">
        <f t="shared" si="1"/>
        <v>52.179411764705883</v>
      </c>
      <c r="I18" s="397">
        <f t="shared" si="2"/>
        <v>43.278217993079586</v>
      </c>
      <c r="J18" s="415">
        <v>910</v>
      </c>
      <c r="K18" s="398">
        <f t="shared" si="3"/>
        <v>0.18681318681318682</v>
      </c>
      <c r="L18" s="426">
        <v>860.86</v>
      </c>
      <c r="M18" s="415">
        <v>753055</v>
      </c>
      <c r="N18" s="395">
        <v>42</v>
      </c>
      <c r="O18" s="412">
        <v>2576.5</v>
      </c>
      <c r="P18" s="399">
        <f t="shared" si="4"/>
        <v>0.33411993013778379</v>
      </c>
      <c r="Q18" s="400">
        <f t="shared" si="5"/>
        <v>2.9929372952628768</v>
      </c>
      <c r="R18" s="399">
        <f t="shared" si="6"/>
        <v>9.7047517050899049E-2</v>
      </c>
      <c r="S18" s="398">
        <f t="shared" si="7"/>
        <v>0.29045713319429572</v>
      </c>
      <c r="T18" s="427">
        <f t="shared" si="8"/>
        <v>6294</v>
      </c>
      <c r="U18" s="402">
        <f t="shared" si="9"/>
        <v>6.1053900709219855</v>
      </c>
      <c r="V18" s="403"/>
      <c r="W18" s="403"/>
      <c r="X18" s="403"/>
      <c r="Y18" s="404"/>
      <c r="Z18" s="67"/>
    </row>
    <row r="19" spans="1:26" ht="14" collapsed="1" x14ac:dyDescent="0.2">
      <c r="A19" s="263" t="str">
        <f>IFERROR(IF(B19&gt;0,MONTH(B19)&amp;"-"&amp;YEAR(B19),B19),)</f>
        <v>12-2023</v>
      </c>
      <c r="B19" s="282">
        <v>45261</v>
      </c>
      <c r="C19" s="134"/>
      <c r="D19" s="135">
        <f t="shared" ref="D19:F19" si="15">SUM(D13:D18)</f>
        <v>272969.05</v>
      </c>
      <c r="E19" s="136">
        <f t="shared" si="15"/>
        <v>4498</v>
      </c>
      <c r="F19" s="136">
        <f t="shared" si="15"/>
        <v>4077</v>
      </c>
      <c r="G19" s="137">
        <f t="shared" si="0"/>
        <v>1.103262202599951</v>
      </c>
      <c r="H19" s="135">
        <f t="shared" si="1"/>
        <v>60.686760782570026</v>
      </c>
      <c r="I19" s="135">
        <f t="shared" si="2"/>
        <v>55.006652670195194</v>
      </c>
      <c r="J19" s="256">
        <f>SUM(J13:J18)</f>
        <v>29413</v>
      </c>
      <c r="K19" s="257">
        <f t="shared" si="3"/>
        <v>0.15292557712576071</v>
      </c>
      <c r="L19" s="135">
        <f t="shared" ref="L19:O19" si="16">SUM(L13:L18)</f>
        <v>35956.14</v>
      </c>
      <c r="M19" s="256">
        <f t="shared" si="16"/>
        <v>4048242</v>
      </c>
      <c r="N19" s="136">
        <f t="shared" si="16"/>
        <v>1563</v>
      </c>
      <c r="O19" s="135">
        <f t="shared" si="16"/>
        <v>104543.63</v>
      </c>
      <c r="P19" s="258">
        <f t="shared" si="4"/>
        <v>0.34393429805335818</v>
      </c>
      <c r="Q19" s="137">
        <f t="shared" si="5"/>
        <v>2.9075320654553023</v>
      </c>
      <c r="R19" s="259">
        <f t="shared" si="6"/>
        <v>0.13172240589180348</v>
      </c>
      <c r="S19" s="260"/>
      <c r="T19" s="261">
        <f>SUM(T13:T18)</f>
        <v>168425.41999999998</v>
      </c>
      <c r="U19" s="145"/>
      <c r="V19" s="145">
        <f t="shared" ref="V19:W19" si="17">IFERROR((D19-#REF!)/D19,)</f>
        <v>0</v>
      </c>
      <c r="W19" s="145">
        <f t="shared" si="17"/>
        <v>0</v>
      </c>
      <c r="X19" s="145"/>
      <c r="Y19" s="143"/>
      <c r="Z19" s="67"/>
    </row>
    <row r="20" spans="1:26" ht="14" hidden="1" outlineLevel="1" x14ac:dyDescent="0.2">
      <c r="A20" s="424">
        <v>45292</v>
      </c>
      <c r="B20" s="122">
        <v>45322</v>
      </c>
      <c r="C20" s="83" t="s">
        <v>32</v>
      </c>
      <c r="D20" s="391">
        <v>2438.25</v>
      </c>
      <c r="E20" s="123">
        <v>35</v>
      </c>
      <c r="F20" s="123">
        <v>30</v>
      </c>
      <c r="G20" s="57">
        <f t="shared" si="0"/>
        <v>1.1666666666666667</v>
      </c>
      <c r="H20" s="58">
        <f t="shared" si="1"/>
        <v>69.664285714285711</v>
      </c>
      <c r="I20" s="58">
        <f t="shared" si="2"/>
        <v>59.712244897959174</v>
      </c>
      <c r="J20" s="276">
        <v>3314</v>
      </c>
      <c r="K20" s="59">
        <f t="shared" si="3"/>
        <v>1.0561255280627639E-2</v>
      </c>
      <c r="L20" s="425">
        <v>1013.71</v>
      </c>
      <c r="M20" s="276">
        <v>918246</v>
      </c>
      <c r="N20" s="123">
        <v>10</v>
      </c>
      <c r="O20" s="391">
        <v>809.4</v>
      </c>
      <c r="P20" s="61">
        <f t="shared" si="4"/>
        <v>1.2524215468248086</v>
      </c>
      <c r="Q20" s="62">
        <f t="shared" si="5"/>
        <v>0.79845320653835905</v>
      </c>
      <c r="R20" s="61">
        <f t="shared" si="6"/>
        <v>0.41575310160976109</v>
      </c>
      <c r="S20" s="59">
        <f t="shared" ref="S20:S25" si="18">O20/D20</f>
        <v>0.33195939710858197</v>
      </c>
      <c r="T20" s="271">
        <f t="shared" ref="T20:T25" si="19">D20-O20</f>
        <v>1628.85</v>
      </c>
      <c r="U20" s="64">
        <f t="shared" ref="U20:U25" si="20">L20/F20</f>
        <v>33.790333333333336</v>
      </c>
      <c r="V20" s="84">
        <f t="shared" ref="V20:W20" si="21">IFERROR((D20-#REF!)/D20,)</f>
        <v>0</v>
      </c>
      <c r="W20" s="84">
        <f t="shared" si="21"/>
        <v>0</v>
      </c>
      <c r="X20" s="84"/>
      <c r="Y20" s="85"/>
      <c r="Z20" s="66"/>
    </row>
    <row r="21" spans="1:26" ht="14" hidden="1" outlineLevel="1" x14ac:dyDescent="0.2">
      <c r="A21" s="424">
        <v>45292</v>
      </c>
      <c r="B21" s="411">
        <v>45322</v>
      </c>
      <c r="C21" s="393" t="s">
        <v>33</v>
      </c>
      <c r="D21" s="394">
        <v>64138.15</v>
      </c>
      <c r="E21" s="395">
        <v>936</v>
      </c>
      <c r="F21" s="395">
        <v>895</v>
      </c>
      <c r="G21" s="396">
        <f t="shared" si="0"/>
        <v>1.0458100558659218</v>
      </c>
      <c r="H21" s="397">
        <f t="shared" si="1"/>
        <v>68.523664529914527</v>
      </c>
      <c r="I21" s="397">
        <f t="shared" si="2"/>
        <v>65.522093754565702</v>
      </c>
      <c r="J21" s="415">
        <v>9825</v>
      </c>
      <c r="K21" s="398">
        <f t="shared" si="3"/>
        <v>9.5267175572519083E-2</v>
      </c>
      <c r="L21" s="426">
        <v>11638.68</v>
      </c>
      <c r="M21" s="415">
        <v>1787116</v>
      </c>
      <c r="N21" s="395">
        <v>424</v>
      </c>
      <c r="O21" s="394">
        <v>31498.11</v>
      </c>
      <c r="P21" s="399">
        <f t="shared" si="4"/>
        <v>0.36950407500640514</v>
      </c>
      <c r="Q21" s="400">
        <f t="shared" si="5"/>
        <v>2.7063300992896102</v>
      </c>
      <c r="R21" s="399">
        <f t="shared" si="6"/>
        <v>0.18146267081292491</v>
      </c>
      <c r="S21" s="398">
        <f t="shared" si="18"/>
        <v>0.4910978879185009</v>
      </c>
      <c r="T21" s="427">
        <f t="shared" si="19"/>
        <v>32640.04</v>
      </c>
      <c r="U21" s="402">
        <f t="shared" si="20"/>
        <v>13.004111731843576</v>
      </c>
      <c r="V21" s="403">
        <f t="shared" ref="V21:W21" si="22">IFERROR((D21-#REF!)/D21,)</f>
        <v>0</v>
      </c>
      <c r="W21" s="403">
        <f t="shared" si="22"/>
        <v>0</v>
      </c>
      <c r="X21" s="403"/>
      <c r="Y21" s="404"/>
      <c r="Z21" s="66"/>
    </row>
    <row r="22" spans="1:26" ht="14" hidden="1" outlineLevel="1" x14ac:dyDescent="0.2">
      <c r="A22" s="424">
        <v>45292</v>
      </c>
      <c r="B22" s="411">
        <v>45322</v>
      </c>
      <c r="C22" s="393" t="s">
        <v>34</v>
      </c>
      <c r="D22" s="405">
        <v>43884.05</v>
      </c>
      <c r="E22" s="395">
        <v>819</v>
      </c>
      <c r="F22" s="395">
        <v>764</v>
      </c>
      <c r="G22" s="396">
        <f t="shared" si="0"/>
        <v>1.0719895287958114</v>
      </c>
      <c r="H22" s="397">
        <f t="shared" si="1"/>
        <v>53.582478632478633</v>
      </c>
      <c r="I22" s="397">
        <f t="shared" si="2"/>
        <v>49.984143681579582</v>
      </c>
      <c r="J22" s="415">
        <v>9028</v>
      </c>
      <c r="K22" s="398">
        <f t="shared" si="3"/>
        <v>9.0717766947275139E-2</v>
      </c>
      <c r="L22" s="426">
        <v>5377.08</v>
      </c>
      <c r="M22" s="415">
        <v>400929</v>
      </c>
      <c r="N22" s="395">
        <v>308</v>
      </c>
      <c r="O22" s="405">
        <v>16413.650000000001</v>
      </c>
      <c r="P22" s="399">
        <f t="shared" si="4"/>
        <v>0.32759806624364474</v>
      </c>
      <c r="Q22" s="400">
        <f t="shared" si="5"/>
        <v>3.0525210709158133</v>
      </c>
      <c r="R22" s="399">
        <f t="shared" si="6"/>
        <v>0.12252925607367596</v>
      </c>
      <c r="S22" s="398">
        <f t="shared" si="18"/>
        <v>0.37402313596853526</v>
      </c>
      <c r="T22" s="427">
        <f t="shared" si="19"/>
        <v>27470.400000000001</v>
      </c>
      <c r="U22" s="402">
        <f t="shared" si="20"/>
        <v>7.0380628272251311</v>
      </c>
      <c r="V22" s="403">
        <f t="shared" ref="V22:W22" si="23">IFERROR((D22-#REF!)/D22,)</f>
        <v>0</v>
      </c>
      <c r="W22" s="403">
        <f t="shared" si="23"/>
        <v>0</v>
      </c>
      <c r="X22" s="403"/>
      <c r="Y22" s="404"/>
      <c r="Z22" s="66"/>
    </row>
    <row r="23" spans="1:26" ht="14" hidden="1" outlineLevel="1" x14ac:dyDescent="0.2">
      <c r="A23" s="424">
        <v>45292</v>
      </c>
      <c r="B23" s="411">
        <v>45322</v>
      </c>
      <c r="C23" s="393" t="s">
        <v>35</v>
      </c>
      <c r="D23" s="407">
        <v>58464.45</v>
      </c>
      <c r="E23" s="395">
        <v>838</v>
      </c>
      <c r="F23" s="395">
        <v>789</v>
      </c>
      <c r="G23" s="396">
        <f t="shared" si="0"/>
        <v>1.062103929024081</v>
      </c>
      <c r="H23" s="397">
        <f t="shared" si="1"/>
        <v>69.766646778042954</v>
      </c>
      <c r="I23" s="397">
        <f t="shared" si="2"/>
        <v>65.687212777894871</v>
      </c>
      <c r="J23" s="415">
        <v>5885</v>
      </c>
      <c r="K23" s="398">
        <f t="shared" si="3"/>
        <v>0.14239592183517416</v>
      </c>
      <c r="L23" s="426">
        <v>6751.91</v>
      </c>
      <c r="M23" s="415">
        <v>1043998</v>
      </c>
      <c r="N23" s="395">
        <v>367</v>
      </c>
      <c r="O23" s="407">
        <v>26072.32</v>
      </c>
      <c r="P23" s="399">
        <f t="shared" si="4"/>
        <v>0.25896851526829984</v>
      </c>
      <c r="Q23" s="400">
        <f t="shared" si="5"/>
        <v>3.8614732720074763</v>
      </c>
      <c r="R23" s="399">
        <f t="shared" si="6"/>
        <v>0.11548744578970639</v>
      </c>
      <c r="S23" s="398">
        <f t="shared" si="18"/>
        <v>0.44595168516936362</v>
      </c>
      <c r="T23" s="427">
        <f t="shared" si="19"/>
        <v>32392.129999999997</v>
      </c>
      <c r="U23" s="402">
        <f t="shared" si="20"/>
        <v>8.557553865652725</v>
      </c>
      <c r="V23" s="403">
        <f t="shared" ref="V23:W23" si="24">IFERROR((D23-#REF!)/D23,)</f>
        <v>0</v>
      </c>
      <c r="W23" s="403">
        <f t="shared" si="24"/>
        <v>0</v>
      </c>
      <c r="X23" s="403"/>
      <c r="Y23" s="404"/>
      <c r="Z23" s="66"/>
    </row>
    <row r="24" spans="1:26" ht="14" hidden="1" outlineLevel="1" x14ac:dyDescent="0.2">
      <c r="A24" s="424">
        <v>45292</v>
      </c>
      <c r="B24" s="411">
        <v>45322</v>
      </c>
      <c r="C24" s="393" t="s">
        <v>36</v>
      </c>
      <c r="D24" s="412">
        <v>135481</v>
      </c>
      <c r="E24" s="395">
        <v>2335</v>
      </c>
      <c r="F24" s="415">
        <v>2068</v>
      </c>
      <c r="G24" s="396">
        <f t="shared" si="0"/>
        <v>1.129110251450677</v>
      </c>
      <c r="H24" s="397">
        <f t="shared" si="1"/>
        <v>58.02184154175589</v>
      </c>
      <c r="I24" s="397">
        <f t="shared" si="2"/>
        <v>51.387224114925559</v>
      </c>
      <c r="J24" s="415">
        <v>10999</v>
      </c>
      <c r="K24" s="398">
        <f t="shared" si="3"/>
        <v>0.212292026547868</v>
      </c>
      <c r="L24" s="426">
        <v>18273.45</v>
      </c>
      <c r="M24" s="415">
        <v>1234238</v>
      </c>
      <c r="N24" s="395">
        <v>767</v>
      </c>
      <c r="O24" s="412">
        <v>50029.8</v>
      </c>
      <c r="P24" s="399">
        <f t="shared" si="4"/>
        <v>0.36525131021910939</v>
      </c>
      <c r="Q24" s="400">
        <f t="shared" si="5"/>
        <v>2.7378409659916438</v>
      </c>
      <c r="R24" s="399">
        <f t="shared" si="6"/>
        <v>0.13487832242159417</v>
      </c>
      <c r="S24" s="398">
        <f t="shared" si="18"/>
        <v>0.36927539655006975</v>
      </c>
      <c r="T24" s="427">
        <f t="shared" si="19"/>
        <v>85451.199999999997</v>
      </c>
      <c r="U24" s="402">
        <f t="shared" si="20"/>
        <v>8.8362911025145063</v>
      </c>
      <c r="V24" s="403">
        <f t="shared" ref="V24:W24" si="25">IFERROR((D24-#REF!)/D24,)</f>
        <v>0</v>
      </c>
      <c r="W24" s="403">
        <f t="shared" si="25"/>
        <v>0</v>
      </c>
      <c r="X24" s="403"/>
      <c r="Y24" s="404"/>
      <c r="Z24" s="66"/>
    </row>
    <row r="25" spans="1:26" ht="14" hidden="1" outlineLevel="1" x14ac:dyDescent="0.2">
      <c r="A25" s="424">
        <v>45292</v>
      </c>
      <c r="B25" s="411">
        <v>45322</v>
      </c>
      <c r="C25" s="393" t="s">
        <v>37</v>
      </c>
      <c r="D25" s="412">
        <v>11553</v>
      </c>
      <c r="E25" s="395">
        <v>220</v>
      </c>
      <c r="F25" s="415">
        <v>177</v>
      </c>
      <c r="G25" s="396">
        <f t="shared" si="0"/>
        <v>1.2429378531073447</v>
      </c>
      <c r="H25" s="397">
        <f t="shared" si="1"/>
        <v>52.513636363636365</v>
      </c>
      <c r="I25" s="397">
        <f t="shared" si="2"/>
        <v>42.249607438016525</v>
      </c>
      <c r="J25" s="415">
        <v>1367</v>
      </c>
      <c r="K25" s="398">
        <f t="shared" si="3"/>
        <v>0.16093635698610095</v>
      </c>
      <c r="L25" s="426">
        <v>1755.21</v>
      </c>
      <c r="M25" s="415">
        <v>1074858</v>
      </c>
      <c r="N25" s="395">
        <v>61</v>
      </c>
      <c r="O25" s="412">
        <v>4605.25</v>
      </c>
      <c r="P25" s="399">
        <f t="shared" si="4"/>
        <v>0.38113240323543784</v>
      </c>
      <c r="Q25" s="400">
        <f t="shared" si="5"/>
        <v>2.623760119871696</v>
      </c>
      <c r="R25" s="399">
        <f t="shared" si="6"/>
        <v>0.15192677226694365</v>
      </c>
      <c r="S25" s="398">
        <f t="shared" si="18"/>
        <v>0.39861940621483599</v>
      </c>
      <c r="T25" s="427">
        <f t="shared" si="19"/>
        <v>6947.75</v>
      </c>
      <c r="U25" s="402">
        <f t="shared" si="20"/>
        <v>9.9164406779661025</v>
      </c>
      <c r="V25" s="403"/>
      <c r="W25" s="403"/>
      <c r="X25" s="403"/>
      <c r="Y25" s="404"/>
      <c r="Z25" s="67"/>
    </row>
    <row r="26" spans="1:26" ht="14" collapsed="1" x14ac:dyDescent="0.2">
      <c r="A26" s="263" t="str">
        <f>IFERROR(IF(B26&gt;0,MONTH(B26)&amp;"-"&amp;YEAR(B26),B26),)</f>
        <v>1-2024</v>
      </c>
      <c r="B26" s="282">
        <v>45292</v>
      </c>
      <c r="C26" s="134"/>
      <c r="D26" s="135">
        <f t="shared" ref="D26:F26" si="26">SUM(D20:D25)</f>
        <v>315958.90000000002</v>
      </c>
      <c r="E26" s="136">
        <f t="shared" si="26"/>
        <v>5183</v>
      </c>
      <c r="F26" s="136">
        <f t="shared" si="26"/>
        <v>4723</v>
      </c>
      <c r="G26" s="137">
        <f t="shared" si="0"/>
        <v>1.0973957230573788</v>
      </c>
      <c r="H26" s="135">
        <f t="shared" si="1"/>
        <v>60.960621261817487</v>
      </c>
      <c r="I26" s="135">
        <f t="shared" si="2"/>
        <v>55.550263210411728</v>
      </c>
      <c r="J26" s="256">
        <f>SUM(J20:J25)</f>
        <v>40418</v>
      </c>
      <c r="K26" s="257">
        <f t="shared" si="3"/>
        <v>0.12823494482656242</v>
      </c>
      <c r="L26" s="135">
        <f t="shared" ref="L26:O26" si="27">SUM(L20:L25)</f>
        <v>44810.04</v>
      </c>
      <c r="M26" s="256">
        <f t="shared" si="27"/>
        <v>6459385</v>
      </c>
      <c r="N26" s="136">
        <f t="shared" si="27"/>
        <v>1937</v>
      </c>
      <c r="O26" s="135">
        <f t="shared" si="27"/>
        <v>129428.53000000001</v>
      </c>
      <c r="P26" s="258">
        <f t="shared" si="4"/>
        <v>0.34621454790531886</v>
      </c>
      <c r="Q26" s="137">
        <f t="shared" si="5"/>
        <v>2.888382380377255</v>
      </c>
      <c r="R26" s="259">
        <f t="shared" si="6"/>
        <v>0.14182236993482381</v>
      </c>
      <c r="S26" s="260"/>
      <c r="T26" s="261">
        <f>SUM(T20:T25)</f>
        <v>186530.37</v>
      </c>
      <c r="U26" s="145"/>
      <c r="V26" s="145">
        <f t="shared" ref="V26:W26" si="28">IFERROR((D26-#REF!)/D26,)</f>
        <v>0</v>
      </c>
      <c r="W26" s="145">
        <f t="shared" si="28"/>
        <v>0</v>
      </c>
      <c r="X26" s="145"/>
      <c r="Y26" s="143"/>
      <c r="Z26" s="67"/>
    </row>
    <row r="27" spans="1:26" ht="14" hidden="1" outlineLevel="1" x14ac:dyDescent="0.2">
      <c r="A27" s="424">
        <v>45323</v>
      </c>
      <c r="B27" s="122">
        <v>45351</v>
      </c>
      <c r="C27" s="83" t="s">
        <v>32</v>
      </c>
      <c r="D27" s="391">
        <v>3637.4</v>
      </c>
      <c r="E27" s="123">
        <v>52</v>
      </c>
      <c r="F27" s="123">
        <v>41</v>
      </c>
      <c r="G27" s="57">
        <f t="shared" si="0"/>
        <v>1.2682926829268293</v>
      </c>
      <c r="H27" s="58">
        <f t="shared" si="1"/>
        <v>69.95</v>
      </c>
      <c r="I27" s="58">
        <f t="shared" si="2"/>
        <v>55.152884615384615</v>
      </c>
      <c r="J27" s="276">
        <v>754</v>
      </c>
      <c r="K27" s="59">
        <f t="shared" si="3"/>
        <v>6.8965517241379309E-2</v>
      </c>
      <c r="L27" s="425">
        <v>1048.8900000000001</v>
      </c>
      <c r="M27" s="276">
        <v>567539</v>
      </c>
      <c r="N27" s="123">
        <v>19</v>
      </c>
      <c r="O27" s="391">
        <v>1587.55</v>
      </c>
      <c r="P27" s="61">
        <f t="shared" si="4"/>
        <v>0.66069730087241352</v>
      </c>
      <c r="Q27" s="62">
        <f t="shared" si="5"/>
        <v>1.5135524220842984</v>
      </c>
      <c r="R27" s="61">
        <f t="shared" si="6"/>
        <v>0.28836256666849952</v>
      </c>
      <c r="S27" s="59">
        <f t="shared" ref="S27:S32" si="29">O27/D27</f>
        <v>0.43645186121955243</v>
      </c>
      <c r="T27" s="271">
        <f t="shared" ref="T27:T32" si="30">D27-O27</f>
        <v>2049.8500000000004</v>
      </c>
      <c r="U27" s="64">
        <f t="shared" ref="U27:U32" si="31">L27/F27</f>
        <v>25.582682926829271</v>
      </c>
      <c r="V27" s="84">
        <f t="shared" ref="V27:W27" si="32">IFERROR((D27-#REF!)/D27,)</f>
        <v>0</v>
      </c>
      <c r="W27" s="84">
        <f t="shared" si="32"/>
        <v>0</v>
      </c>
      <c r="X27" s="84"/>
      <c r="Y27" s="85"/>
      <c r="Z27" s="66"/>
    </row>
    <row r="28" spans="1:26" ht="14" hidden="1" outlineLevel="1" x14ac:dyDescent="0.2">
      <c r="A28" s="424">
        <v>45323</v>
      </c>
      <c r="B28" s="411">
        <v>45351</v>
      </c>
      <c r="C28" s="393" t="s">
        <v>33</v>
      </c>
      <c r="D28" s="394">
        <v>66196.649999999994</v>
      </c>
      <c r="E28" s="395">
        <v>970</v>
      </c>
      <c r="F28" s="395">
        <v>928</v>
      </c>
      <c r="G28" s="396">
        <f t="shared" si="0"/>
        <v>1.0452586206896552</v>
      </c>
      <c r="H28" s="397">
        <f t="shared" si="1"/>
        <v>68.243969072164944</v>
      </c>
      <c r="I28" s="397">
        <f t="shared" si="2"/>
        <v>65.289075565947485</v>
      </c>
      <c r="J28" s="415">
        <v>9732</v>
      </c>
      <c r="K28" s="398">
        <f t="shared" si="3"/>
        <v>9.9671187833949862E-2</v>
      </c>
      <c r="L28" s="426">
        <v>10344.11</v>
      </c>
      <c r="M28" s="415">
        <v>1546411</v>
      </c>
      <c r="N28" s="395">
        <v>400</v>
      </c>
      <c r="O28" s="394">
        <v>28966.95</v>
      </c>
      <c r="P28" s="399">
        <f t="shared" si="4"/>
        <v>0.35710041961614875</v>
      </c>
      <c r="Q28" s="400">
        <f t="shared" si="5"/>
        <v>2.8003327497484074</v>
      </c>
      <c r="R28" s="399">
        <f t="shared" si="6"/>
        <v>0.15626334565268787</v>
      </c>
      <c r="S28" s="398">
        <f t="shared" si="29"/>
        <v>0.43758936441647733</v>
      </c>
      <c r="T28" s="427">
        <f t="shared" si="30"/>
        <v>37229.699999999997</v>
      </c>
      <c r="U28" s="402">
        <f t="shared" si="31"/>
        <v>11.14667025862069</v>
      </c>
      <c r="V28" s="403">
        <f t="shared" ref="V28:W28" si="33">IFERROR((D28-#REF!)/D28,)</f>
        <v>0</v>
      </c>
      <c r="W28" s="403">
        <f t="shared" si="33"/>
        <v>0</v>
      </c>
      <c r="X28" s="403"/>
      <c r="Y28" s="404"/>
      <c r="Z28" s="66"/>
    </row>
    <row r="29" spans="1:26" ht="14" hidden="1" outlineLevel="1" x14ac:dyDescent="0.2">
      <c r="A29" s="424">
        <v>45323</v>
      </c>
      <c r="B29" s="411">
        <v>45351</v>
      </c>
      <c r="C29" s="393" t="s">
        <v>34</v>
      </c>
      <c r="D29" s="405">
        <v>38323.96</v>
      </c>
      <c r="E29" s="395">
        <v>724</v>
      </c>
      <c r="F29" s="395">
        <v>686</v>
      </c>
      <c r="G29" s="396">
        <f t="shared" si="0"/>
        <v>1.055393586005831</v>
      </c>
      <c r="H29" s="397">
        <f t="shared" si="1"/>
        <v>52.933646408839778</v>
      </c>
      <c r="I29" s="397">
        <f t="shared" si="2"/>
        <v>50.155361100088513</v>
      </c>
      <c r="J29" s="415">
        <v>8108</v>
      </c>
      <c r="K29" s="398">
        <f t="shared" si="3"/>
        <v>8.9294523926985697E-2</v>
      </c>
      <c r="L29" s="426">
        <v>5275.71</v>
      </c>
      <c r="M29" s="415">
        <v>381683</v>
      </c>
      <c r="N29" s="395">
        <v>275</v>
      </c>
      <c r="O29" s="405">
        <v>13855.59</v>
      </c>
      <c r="P29" s="399">
        <f t="shared" si="4"/>
        <v>0.3807640093276432</v>
      </c>
      <c r="Q29" s="400">
        <f t="shared" si="5"/>
        <v>2.6262986403725757</v>
      </c>
      <c r="R29" s="399">
        <f t="shared" si="6"/>
        <v>0.13766087846871775</v>
      </c>
      <c r="S29" s="398">
        <f t="shared" si="29"/>
        <v>0.36153857795488775</v>
      </c>
      <c r="T29" s="427">
        <f t="shared" si="30"/>
        <v>24468.37</v>
      </c>
      <c r="U29" s="402">
        <f t="shared" si="31"/>
        <v>7.6905393586005832</v>
      </c>
      <c r="V29" s="403">
        <f t="shared" ref="V29:W29" si="34">IFERROR((D29-#REF!)/D29,)</f>
        <v>0</v>
      </c>
      <c r="W29" s="403">
        <f t="shared" si="34"/>
        <v>0</v>
      </c>
      <c r="X29" s="403"/>
      <c r="Y29" s="404"/>
      <c r="Z29" s="66"/>
    </row>
    <row r="30" spans="1:26" ht="14" hidden="1" outlineLevel="1" x14ac:dyDescent="0.2">
      <c r="A30" s="424">
        <v>45323</v>
      </c>
      <c r="B30" s="411">
        <v>45351</v>
      </c>
      <c r="C30" s="393" t="s">
        <v>35</v>
      </c>
      <c r="D30" s="407">
        <v>58808.18</v>
      </c>
      <c r="E30" s="395">
        <v>841</v>
      </c>
      <c r="F30" s="395">
        <v>803</v>
      </c>
      <c r="G30" s="396">
        <f t="shared" si="0"/>
        <v>1.0473225404732254</v>
      </c>
      <c r="H30" s="397">
        <f t="shared" si="1"/>
        <v>69.926492271105829</v>
      </c>
      <c r="I30" s="397">
        <f t="shared" si="2"/>
        <v>66.766912358737201</v>
      </c>
      <c r="J30" s="415">
        <v>6332</v>
      </c>
      <c r="K30" s="398">
        <f t="shared" si="3"/>
        <v>0.13281743524952622</v>
      </c>
      <c r="L30" s="426">
        <v>8642.25</v>
      </c>
      <c r="M30" s="415">
        <v>1125578</v>
      </c>
      <c r="N30" s="395">
        <v>337</v>
      </c>
      <c r="O30" s="407">
        <v>24291.51</v>
      </c>
      <c r="P30" s="399">
        <f t="shared" si="4"/>
        <v>0.35577244889263782</v>
      </c>
      <c r="Q30" s="400">
        <f t="shared" si="5"/>
        <v>2.8107853857502385</v>
      </c>
      <c r="R30" s="399">
        <f t="shared" si="6"/>
        <v>0.14695659685438317</v>
      </c>
      <c r="S30" s="398">
        <f t="shared" si="29"/>
        <v>0.41306345477788969</v>
      </c>
      <c r="T30" s="427">
        <f t="shared" si="30"/>
        <v>34516.67</v>
      </c>
      <c r="U30" s="402">
        <f t="shared" si="31"/>
        <v>10.762453300124532</v>
      </c>
      <c r="V30" s="403">
        <f t="shared" ref="V30:W30" si="35">IFERROR((D30-#REF!)/D30,)</f>
        <v>0</v>
      </c>
      <c r="W30" s="403">
        <f t="shared" si="35"/>
        <v>0</v>
      </c>
      <c r="X30" s="403"/>
      <c r="Y30" s="404"/>
      <c r="Z30" s="66"/>
    </row>
    <row r="31" spans="1:26" ht="14" hidden="1" outlineLevel="1" x14ac:dyDescent="0.2">
      <c r="A31" s="424">
        <v>45323</v>
      </c>
      <c r="B31" s="411">
        <v>45351</v>
      </c>
      <c r="C31" s="393" t="s">
        <v>36</v>
      </c>
      <c r="D31" s="412">
        <v>142536</v>
      </c>
      <c r="E31" s="395">
        <v>2461</v>
      </c>
      <c r="F31" s="415">
        <v>2208</v>
      </c>
      <c r="G31" s="396">
        <f t="shared" si="0"/>
        <v>1.1145833333333333</v>
      </c>
      <c r="H31" s="397">
        <f t="shared" si="1"/>
        <v>57.91791954490045</v>
      </c>
      <c r="I31" s="397">
        <f t="shared" si="2"/>
        <v>51.963740900097605</v>
      </c>
      <c r="J31" s="415">
        <v>11024</v>
      </c>
      <c r="K31" s="398">
        <f t="shared" si="3"/>
        <v>0.22324020319303339</v>
      </c>
      <c r="L31" s="426">
        <v>16854.68</v>
      </c>
      <c r="M31" s="415">
        <v>1007175</v>
      </c>
      <c r="N31" s="395">
        <v>785</v>
      </c>
      <c r="O31" s="412">
        <v>50761.8</v>
      </c>
      <c r="P31" s="399">
        <f t="shared" si="4"/>
        <v>0.33203471902099607</v>
      </c>
      <c r="Q31" s="400">
        <f t="shared" si="5"/>
        <v>3.0117332396699315</v>
      </c>
      <c r="R31" s="399">
        <f t="shared" si="6"/>
        <v>0.11824858281416625</v>
      </c>
      <c r="S31" s="398">
        <f t="shared" si="29"/>
        <v>0.3561331874052871</v>
      </c>
      <c r="T31" s="427">
        <f t="shared" si="30"/>
        <v>91774.2</v>
      </c>
      <c r="U31" s="402">
        <f t="shared" si="31"/>
        <v>7.6334601449275361</v>
      </c>
      <c r="V31" s="403">
        <f t="shared" ref="V31:W31" si="36">IFERROR((D31-#REF!)/D31,)</f>
        <v>0</v>
      </c>
      <c r="W31" s="403">
        <f t="shared" si="36"/>
        <v>0</v>
      </c>
      <c r="X31" s="403"/>
      <c r="Y31" s="404"/>
      <c r="Z31" s="66"/>
    </row>
    <row r="32" spans="1:26" ht="14" hidden="1" outlineLevel="1" x14ac:dyDescent="0.2">
      <c r="A32" s="424">
        <v>45323</v>
      </c>
      <c r="B32" s="411">
        <v>45351</v>
      </c>
      <c r="C32" s="393" t="s">
        <v>37</v>
      </c>
      <c r="D32" s="412">
        <v>11590.3</v>
      </c>
      <c r="E32" s="395">
        <v>222</v>
      </c>
      <c r="F32" s="415">
        <v>173</v>
      </c>
      <c r="G32" s="396">
        <f t="shared" si="0"/>
        <v>1.2832369942196531</v>
      </c>
      <c r="H32" s="397">
        <f t="shared" si="1"/>
        <v>52.208558558558558</v>
      </c>
      <c r="I32" s="397">
        <f t="shared" si="2"/>
        <v>40.685047885723563</v>
      </c>
      <c r="J32" s="415">
        <v>1165</v>
      </c>
      <c r="K32" s="398">
        <f t="shared" si="3"/>
        <v>0.19055793991416309</v>
      </c>
      <c r="L32" s="426">
        <v>1080.8499999999999</v>
      </c>
      <c r="M32" s="415">
        <v>910213</v>
      </c>
      <c r="N32" s="395">
        <v>46</v>
      </c>
      <c r="O32" s="412">
        <v>3410.9</v>
      </c>
      <c r="P32" s="399">
        <f t="shared" si="4"/>
        <v>0.3168811750564367</v>
      </c>
      <c r="Q32" s="400">
        <f t="shared" si="5"/>
        <v>3.1557570430679562</v>
      </c>
      <c r="R32" s="399">
        <f t="shared" si="6"/>
        <v>9.3254704364856819E-2</v>
      </c>
      <c r="S32" s="398">
        <f t="shared" si="29"/>
        <v>0.29428919009861698</v>
      </c>
      <c r="T32" s="427">
        <f t="shared" si="30"/>
        <v>8179.4</v>
      </c>
      <c r="U32" s="402">
        <f t="shared" si="31"/>
        <v>6.2476878612716762</v>
      </c>
      <c r="V32" s="403"/>
      <c r="W32" s="403"/>
      <c r="X32" s="403"/>
      <c r="Y32" s="404"/>
      <c r="Z32" s="67"/>
    </row>
    <row r="33" spans="1:26" ht="14" collapsed="1" x14ac:dyDescent="0.2">
      <c r="A33" s="263" t="str">
        <f>IFERROR(IF(B33&gt;0,MONTH(B33)&amp;"-"&amp;YEAR(B33),B33),)</f>
        <v>2-2024</v>
      </c>
      <c r="B33" s="282">
        <v>45323</v>
      </c>
      <c r="C33" s="134"/>
      <c r="D33" s="135">
        <f t="shared" ref="D33:F33" si="37">SUM(D27:D32)</f>
        <v>321092.48999999993</v>
      </c>
      <c r="E33" s="136">
        <f t="shared" si="37"/>
        <v>5270</v>
      </c>
      <c r="F33" s="136">
        <f t="shared" si="37"/>
        <v>4839</v>
      </c>
      <c r="G33" s="137">
        <f t="shared" si="0"/>
        <v>1.0890679892539781</v>
      </c>
      <c r="H33" s="135">
        <f t="shared" si="1"/>
        <v>60.928366223908903</v>
      </c>
      <c r="I33" s="135">
        <f t="shared" si="2"/>
        <v>55.945420143737223</v>
      </c>
      <c r="J33" s="256">
        <f>SUM(J27:J32)</f>
        <v>37115</v>
      </c>
      <c r="K33" s="257">
        <f t="shared" si="3"/>
        <v>0.1419911087161525</v>
      </c>
      <c r="L33" s="135">
        <f t="shared" ref="L33:O33" si="38">SUM(L27:L32)</f>
        <v>43246.49</v>
      </c>
      <c r="M33" s="256">
        <f t="shared" si="38"/>
        <v>5538599</v>
      </c>
      <c r="N33" s="136">
        <f t="shared" si="38"/>
        <v>1862</v>
      </c>
      <c r="O33" s="135">
        <f t="shared" si="38"/>
        <v>122874.29999999999</v>
      </c>
      <c r="P33" s="258">
        <f t="shared" si="4"/>
        <v>0.3519571627264611</v>
      </c>
      <c r="Q33" s="137">
        <f t="shared" si="5"/>
        <v>2.8412548625333525</v>
      </c>
      <c r="R33" s="259">
        <f t="shared" si="6"/>
        <v>0.1346854608776431</v>
      </c>
      <c r="S33" s="260"/>
      <c r="T33" s="261">
        <f>SUM(T27:T32)</f>
        <v>198218.18999999997</v>
      </c>
      <c r="U33" s="145"/>
      <c r="V33" s="145">
        <f t="shared" ref="V33:W33" si="39">IFERROR((D33-#REF!)/D33,)</f>
        <v>0</v>
      </c>
      <c r="W33" s="145">
        <f t="shared" si="39"/>
        <v>0</v>
      </c>
      <c r="X33" s="145"/>
      <c r="Y33" s="143"/>
      <c r="Z33" s="67"/>
    </row>
    <row r="34" spans="1:26" ht="14" hidden="1" outlineLevel="1" x14ac:dyDescent="0.2">
      <c r="A34" s="424">
        <v>45323</v>
      </c>
      <c r="B34" s="122">
        <v>45382</v>
      </c>
      <c r="C34" s="83" t="s">
        <v>32</v>
      </c>
      <c r="D34" s="391">
        <v>4266.95</v>
      </c>
      <c r="E34" s="123">
        <v>61</v>
      </c>
      <c r="F34" s="123">
        <v>52</v>
      </c>
      <c r="G34" s="57">
        <f t="shared" si="0"/>
        <v>1.1730769230769231</v>
      </c>
      <c r="H34" s="58">
        <f t="shared" si="1"/>
        <v>69.95</v>
      </c>
      <c r="I34" s="58">
        <f t="shared" si="2"/>
        <v>59.629508196721311</v>
      </c>
      <c r="J34" s="276">
        <v>657</v>
      </c>
      <c r="K34" s="59">
        <f t="shared" si="3"/>
        <v>9.2846270928462704E-2</v>
      </c>
      <c r="L34" s="425">
        <v>952.23</v>
      </c>
      <c r="M34" s="276">
        <v>332047</v>
      </c>
      <c r="N34" s="123">
        <v>21</v>
      </c>
      <c r="O34" s="391">
        <v>1808.7</v>
      </c>
      <c r="P34" s="61">
        <f t="shared" si="4"/>
        <v>0.52647205174987555</v>
      </c>
      <c r="Q34" s="62">
        <f t="shared" si="5"/>
        <v>1.8994360606156075</v>
      </c>
      <c r="R34" s="61">
        <f t="shared" si="6"/>
        <v>0.22316408675986363</v>
      </c>
      <c r="S34" s="59">
        <f t="shared" ref="S34:S39" si="40">O34/D34</f>
        <v>0.42388591382603502</v>
      </c>
      <c r="T34" s="271">
        <f t="shared" ref="T34:T39" si="41">D34-O34</f>
        <v>2458.25</v>
      </c>
      <c r="U34" s="64">
        <f t="shared" ref="U34:U39" si="42">L34/F34</f>
        <v>18.312115384615385</v>
      </c>
      <c r="V34" s="84">
        <f t="shared" ref="V34:W34" si="43">IFERROR((D34-#REF!)/D34,)</f>
        <v>0</v>
      </c>
      <c r="W34" s="84">
        <f t="shared" si="43"/>
        <v>0</v>
      </c>
      <c r="X34" s="84"/>
      <c r="Y34" s="85"/>
      <c r="Z34" s="66"/>
    </row>
    <row r="35" spans="1:26" ht="14" hidden="1" outlineLevel="1" x14ac:dyDescent="0.2">
      <c r="A35" s="424">
        <v>45323</v>
      </c>
      <c r="B35" s="411">
        <v>45382</v>
      </c>
      <c r="C35" s="393" t="s">
        <v>33</v>
      </c>
      <c r="D35" s="394">
        <v>74379.55</v>
      </c>
      <c r="E35" s="415">
        <v>1083</v>
      </c>
      <c r="F35" s="415">
        <v>1023</v>
      </c>
      <c r="G35" s="396">
        <f t="shared" si="0"/>
        <v>1.0586510263929618</v>
      </c>
      <c r="H35" s="397">
        <f t="shared" si="1"/>
        <v>68.679178208679602</v>
      </c>
      <c r="I35" s="397">
        <f t="shared" si="2"/>
        <v>64.874237587700122</v>
      </c>
      <c r="J35" s="415">
        <v>11422</v>
      </c>
      <c r="K35" s="398">
        <f t="shared" si="3"/>
        <v>9.481701978637716E-2</v>
      </c>
      <c r="L35" s="426">
        <v>11178.24</v>
      </c>
      <c r="M35" s="415">
        <v>1435381</v>
      </c>
      <c r="N35" s="395">
        <v>440</v>
      </c>
      <c r="O35" s="394">
        <v>31744.5</v>
      </c>
      <c r="P35" s="399">
        <f t="shared" si="4"/>
        <v>0.35213155034730426</v>
      </c>
      <c r="Q35" s="400">
        <f t="shared" si="5"/>
        <v>2.8398477756784613</v>
      </c>
      <c r="R35" s="399">
        <f t="shared" si="6"/>
        <v>0.15028646986974242</v>
      </c>
      <c r="S35" s="398">
        <f t="shared" si="40"/>
        <v>0.42679069717415608</v>
      </c>
      <c r="T35" s="427">
        <f t="shared" si="41"/>
        <v>42635.05</v>
      </c>
      <c r="U35" s="402">
        <f t="shared" si="42"/>
        <v>10.926920821114368</v>
      </c>
      <c r="V35" s="403">
        <f t="shared" ref="V35:W35" si="44">IFERROR((D35-#REF!)/D35,)</f>
        <v>0</v>
      </c>
      <c r="W35" s="403">
        <f t="shared" si="44"/>
        <v>0</v>
      </c>
      <c r="X35" s="403"/>
      <c r="Y35" s="404"/>
      <c r="Z35" s="66"/>
    </row>
    <row r="36" spans="1:26" ht="14" hidden="1" outlineLevel="1" x14ac:dyDescent="0.2">
      <c r="A36" s="424">
        <v>45323</v>
      </c>
      <c r="B36" s="411">
        <v>45382</v>
      </c>
      <c r="C36" s="393" t="s">
        <v>34</v>
      </c>
      <c r="D36" s="405">
        <v>43188.75</v>
      </c>
      <c r="E36" s="395">
        <v>825</v>
      </c>
      <c r="F36" s="395">
        <v>769</v>
      </c>
      <c r="G36" s="396">
        <f t="shared" si="0"/>
        <v>1.0728218465539663</v>
      </c>
      <c r="H36" s="397">
        <f t="shared" si="1"/>
        <v>52.35</v>
      </c>
      <c r="I36" s="397">
        <f t="shared" si="2"/>
        <v>48.796545454545452</v>
      </c>
      <c r="J36" s="415">
        <v>8990</v>
      </c>
      <c r="K36" s="398">
        <f t="shared" si="3"/>
        <v>9.1768631813125695E-2</v>
      </c>
      <c r="L36" s="426">
        <v>5546.47</v>
      </c>
      <c r="M36" s="415">
        <v>290149</v>
      </c>
      <c r="N36" s="395">
        <v>318</v>
      </c>
      <c r="O36" s="405">
        <v>16588.09</v>
      </c>
      <c r="P36" s="399">
        <f t="shared" si="4"/>
        <v>0.33436459532110085</v>
      </c>
      <c r="Q36" s="400">
        <f t="shared" si="5"/>
        <v>2.9907472680822216</v>
      </c>
      <c r="R36" s="399">
        <f t="shared" si="6"/>
        <v>0.12842395299701889</v>
      </c>
      <c r="S36" s="398">
        <f t="shared" si="40"/>
        <v>0.38408358658215391</v>
      </c>
      <c r="T36" s="427">
        <f t="shared" si="41"/>
        <v>26600.66</v>
      </c>
      <c r="U36" s="402">
        <f t="shared" si="42"/>
        <v>7.2125747724317302</v>
      </c>
      <c r="V36" s="403">
        <f t="shared" ref="V36:W36" si="45">IFERROR((D36-#REF!)/D36,)</f>
        <v>0</v>
      </c>
      <c r="W36" s="403">
        <f t="shared" si="45"/>
        <v>0</v>
      </c>
      <c r="X36" s="403"/>
      <c r="Y36" s="404"/>
      <c r="Z36" s="66"/>
    </row>
    <row r="37" spans="1:26" ht="14" hidden="1" outlineLevel="1" x14ac:dyDescent="0.2">
      <c r="A37" s="424">
        <v>45323</v>
      </c>
      <c r="B37" s="411">
        <v>45382</v>
      </c>
      <c r="C37" s="393" t="s">
        <v>35</v>
      </c>
      <c r="D37" s="407">
        <v>57940.68</v>
      </c>
      <c r="E37" s="395">
        <v>830</v>
      </c>
      <c r="F37" s="395">
        <v>793</v>
      </c>
      <c r="G37" s="396">
        <f t="shared" si="0"/>
        <v>1.0466582597730139</v>
      </c>
      <c r="H37" s="397">
        <f t="shared" si="1"/>
        <v>69.808048192771082</v>
      </c>
      <c r="I37" s="397">
        <f t="shared" si="2"/>
        <v>66.696123152852365</v>
      </c>
      <c r="J37" s="415">
        <v>5631</v>
      </c>
      <c r="K37" s="398">
        <f t="shared" si="3"/>
        <v>0.14739833066950808</v>
      </c>
      <c r="L37" s="426">
        <v>6523.77</v>
      </c>
      <c r="M37" s="415">
        <v>1150637</v>
      </c>
      <c r="N37" s="395">
        <v>313</v>
      </c>
      <c r="O37" s="407">
        <v>22154.57</v>
      </c>
      <c r="P37" s="399">
        <f t="shared" si="4"/>
        <v>0.29446610789557193</v>
      </c>
      <c r="Q37" s="400">
        <f t="shared" si="5"/>
        <v>3.3959765595660176</v>
      </c>
      <c r="R37" s="399">
        <f t="shared" si="6"/>
        <v>0.11259394953597369</v>
      </c>
      <c r="S37" s="398">
        <f t="shared" si="40"/>
        <v>0.38236641337312577</v>
      </c>
      <c r="T37" s="427">
        <f t="shared" si="41"/>
        <v>35786.11</v>
      </c>
      <c r="U37" s="402">
        <f t="shared" si="42"/>
        <v>8.2266960907944515</v>
      </c>
      <c r="V37" s="403">
        <f t="shared" ref="V37:W37" si="46">IFERROR((D37-#REF!)/D37,)</f>
        <v>0</v>
      </c>
      <c r="W37" s="403">
        <f t="shared" si="46"/>
        <v>0</v>
      </c>
      <c r="X37" s="403"/>
      <c r="Y37" s="404"/>
      <c r="Z37" s="66"/>
    </row>
    <row r="38" spans="1:26" ht="14" hidden="1" outlineLevel="1" x14ac:dyDescent="0.2">
      <c r="A38" s="424">
        <v>45323</v>
      </c>
      <c r="B38" s="411">
        <v>45382</v>
      </c>
      <c r="C38" s="393" t="s">
        <v>36</v>
      </c>
      <c r="D38" s="412">
        <v>154307</v>
      </c>
      <c r="E38" s="395">
        <v>2659</v>
      </c>
      <c r="F38" s="415">
        <v>2375</v>
      </c>
      <c r="G38" s="396">
        <f t="shared" si="0"/>
        <v>1.119578947368421</v>
      </c>
      <c r="H38" s="397">
        <f t="shared" si="1"/>
        <v>58.031966904851451</v>
      </c>
      <c r="I38" s="397">
        <f t="shared" si="2"/>
        <v>51.833742534419784</v>
      </c>
      <c r="J38" s="415">
        <v>11490</v>
      </c>
      <c r="K38" s="398">
        <f t="shared" si="3"/>
        <v>0.23141862489120973</v>
      </c>
      <c r="L38" s="426">
        <v>16680.13</v>
      </c>
      <c r="M38" s="415">
        <v>1316501</v>
      </c>
      <c r="N38" s="395">
        <v>864</v>
      </c>
      <c r="O38" s="412">
        <v>55709.91</v>
      </c>
      <c r="P38" s="399">
        <f t="shared" si="4"/>
        <v>0.29941046395515625</v>
      </c>
      <c r="Q38" s="400">
        <f t="shared" si="5"/>
        <v>3.3398966315010736</v>
      </c>
      <c r="R38" s="399">
        <f t="shared" si="6"/>
        <v>0.10809704031573422</v>
      </c>
      <c r="S38" s="398">
        <f t="shared" si="40"/>
        <v>0.36103294082575649</v>
      </c>
      <c r="T38" s="427">
        <f t="shared" si="41"/>
        <v>98597.09</v>
      </c>
      <c r="U38" s="402">
        <f t="shared" si="42"/>
        <v>7.0232126315789474</v>
      </c>
      <c r="V38" s="403">
        <f t="shared" ref="V38:W38" si="47">IFERROR((D38-#REF!)/D38,)</f>
        <v>0</v>
      </c>
      <c r="W38" s="403">
        <f t="shared" si="47"/>
        <v>0</v>
      </c>
      <c r="X38" s="403"/>
      <c r="Y38" s="404"/>
      <c r="Z38" s="66"/>
    </row>
    <row r="39" spans="1:26" ht="14" hidden="1" outlineLevel="1" x14ac:dyDescent="0.2">
      <c r="A39" s="424">
        <v>45323</v>
      </c>
      <c r="B39" s="411">
        <v>45382</v>
      </c>
      <c r="C39" s="393" t="s">
        <v>37</v>
      </c>
      <c r="D39" s="412">
        <v>9951.75</v>
      </c>
      <c r="E39" s="395">
        <v>254</v>
      </c>
      <c r="F39" s="415">
        <v>188</v>
      </c>
      <c r="G39" s="396">
        <f t="shared" si="0"/>
        <v>1.3510638297872339</v>
      </c>
      <c r="H39" s="397">
        <f t="shared" si="1"/>
        <v>39.180118110236222</v>
      </c>
      <c r="I39" s="397">
        <f t="shared" si="2"/>
        <v>28.999457498915</v>
      </c>
      <c r="J39" s="415">
        <v>1138</v>
      </c>
      <c r="K39" s="398">
        <f t="shared" si="3"/>
        <v>0.22319859402460457</v>
      </c>
      <c r="L39" s="426">
        <v>1155.3399999999999</v>
      </c>
      <c r="M39" s="415">
        <v>753718</v>
      </c>
      <c r="N39" s="395">
        <v>38</v>
      </c>
      <c r="O39" s="412">
        <v>2422.5</v>
      </c>
      <c r="P39" s="399">
        <f t="shared" si="4"/>
        <v>0.47692053663570688</v>
      </c>
      <c r="Q39" s="400">
        <f t="shared" si="5"/>
        <v>2.0967853618848133</v>
      </c>
      <c r="R39" s="399">
        <f t="shared" si="6"/>
        <v>0.11609415429447081</v>
      </c>
      <c r="S39" s="398">
        <f t="shared" si="40"/>
        <v>0.24342452332504333</v>
      </c>
      <c r="T39" s="427">
        <f t="shared" si="41"/>
        <v>7529.25</v>
      </c>
      <c r="U39" s="402">
        <f t="shared" si="42"/>
        <v>6.1454255319148929</v>
      </c>
      <c r="V39" s="403"/>
      <c r="W39" s="403"/>
      <c r="X39" s="403"/>
      <c r="Y39" s="404"/>
      <c r="Z39" s="67"/>
    </row>
    <row r="40" spans="1:26" ht="14" collapsed="1" x14ac:dyDescent="0.2">
      <c r="A40" s="263" t="str">
        <f>IFERROR(IF(B40&gt;0,MONTH(B40)&amp;"-"&amp;YEAR(B40),B40),)</f>
        <v>3-2024</v>
      </c>
      <c r="B40" s="282">
        <v>45352</v>
      </c>
      <c r="C40" s="134"/>
      <c r="D40" s="135">
        <f t="shared" ref="D40:F40" si="48">SUM(D34:D39)</f>
        <v>344034.68</v>
      </c>
      <c r="E40" s="136">
        <f t="shared" si="48"/>
        <v>5712</v>
      </c>
      <c r="F40" s="136">
        <f t="shared" si="48"/>
        <v>5200</v>
      </c>
      <c r="G40" s="137">
        <f t="shared" si="0"/>
        <v>1.0984615384615384</v>
      </c>
      <c r="H40" s="135">
        <f t="shared" si="1"/>
        <v>60.230161064425772</v>
      </c>
      <c r="I40" s="135">
        <f t="shared" si="2"/>
        <v>54.831379120275564</v>
      </c>
      <c r="J40" s="256">
        <f>SUM(J34:J39)</f>
        <v>39328</v>
      </c>
      <c r="K40" s="257">
        <f t="shared" si="3"/>
        <v>0.145240032546786</v>
      </c>
      <c r="L40" s="135">
        <f t="shared" ref="L40:O40" si="49">SUM(L34:L39)</f>
        <v>42036.179999999993</v>
      </c>
      <c r="M40" s="256">
        <f t="shared" si="49"/>
        <v>5278433</v>
      </c>
      <c r="N40" s="136">
        <f t="shared" si="49"/>
        <v>1994</v>
      </c>
      <c r="O40" s="135">
        <f t="shared" si="49"/>
        <v>130428.26999999999</v>
      </c>
      <c r="P40" s="258">
        <f t="shared" si="4"/>
        <v>0.32229347211306258</v>
      </c>
      <c r="Q40" s="137">
        <f t="shared" si="5"/>
        <v>3.1027621919974653</v>
      </c>
      <c r="R40" s="259">
        <f t="shared" si="6"/>
        <v>0.12218587963283235</v>
      </c>
      <c r="S40" s="260"/>
      <c r="T40" s="261">
        <f>SUM(T34:T39)</f>
        <v>213606.41</v>
      </c>
      <c r="U40" s="145"/>
      <c r="V40" s="145">
        <f t="shared" ref="V40:W40" si="50">IFERROR((D40-#REF!)/D40,)</f>
        <v>0</v>
      </c>
      <c r="W40" s="145">
        <f t="shared" si="50"/>
        <v>0</v>
      </c>
      <c r="X40" s="145"/>
      <c r="Y40" s="143"/>
      <c r="Z40" s="67"/>
    </row>
    <row r="41" spans="1:26" ht="14" hidden="1" outlineLevel="1" x14ac:dyDescent="0.2">
      <c r="A41" s="424">
        <v>45383</v>
      </c>
      <c r="B41" s="122">
        <v>45412</v>
      </c>
      <c r="C41" s="83" t="s">
        <v>32</v>
      </c>
      <c r="D41" s="391">
        <v>2492.04</v>
      </c>
      <c r="E41" s="123">
        <v>36</v>
      </c>
      <c r="F41" s="123">
        <v>35</v>
      </c>
      <c r="G41" s="57">
        <f t="shared" si="0"/>
        <v>1.0285714285714285</v>
      </c>
      <c r="H41" s="58">
        <f t="shared" si="1"/>
        <v>69.223333333333329</v>
      </c>
      <c r="I41" s="58">
        <f t="shared" si="2"/>
        <v>67.300462962962968</v>
      </c>
      <c r="J41" s="276">
        <v>683</v>
      </c>
      <c r="K41" s="59">
        <f t="shared" si="3"/>
        <v>5.2708638360175697E-2</v>
      </c>
      <c r="L41" s="425">
        <v>817.15</v>
      </c>
      <c r="M41" s="276">
        <v>0</v>
      </c>
      <c r="N41" s="123">
        <v>10</v>
      </c>
      <c r="O41" s="391">
        <v>679.5</v>
      </c>
      <c r="P41" s="61">
        <f t="shared" si="4"/>
        <v>1.2025754231052244</v>
      </c>
      <c r="Q41" s="62">
        <f t="shared" si="5"/>
        <v>0.83154867527381759</v>
      </c>
      <c r="R41" s="61">
        <f t="shared" si="6"/>
        <v>0.32790404648400506</v>
      </c>
      <c r="S41" s="59">
        <f t="shared" ref="S41:S46" si="51">O41/D41</f>
        <v>0.27266817547069871</v>
      </c>
      <c r="T41" s="271">
        <f t="shared" ref="T41:T46" si="52">D41-O41</f>
        <v>1812.54</v>
      </c>
      <c r="U41" s="64">
        <f t="shared" ref="U41:U46" si="53">L41/F41</f>
        <v>23.347142857142856</v>
      </c>
      <c r="V41" s="84">
        <f t="shared" ref="V41:W41" si="54">IFERROR((D41-#REF!)/D41,)</f>
        <v>0</v>
      </c>
      <c r="W41" s="84">
        <f t="shared" si="54"/>
        <v>0</v>
      </c>
      <c r="X41" s="84"/>
      <c r="Y41" s="85"/>
      <c r="Z41" s="66"/>
    </row>
    <row r="42" spans="1:26" ht="14" hidden="1" outlineLevel="1" x14ac:dyDescent="0.2">
      <c r="A42" s="424">
        <v>45383</v>
      </c>
      <c r="B42" s="411">
        <v>45412</v>
      </c>
      <c r="C42" s="393" t="s">
        <v>33</v>
      </c>
      <c r="D42" s="394">
        <v>54403.55</v>
      </c>
      <c r="E42" s="415">
        <v>800</v>
      </c>
      <c r="F42" s="415">
        <v>761</v>
      </c>
      <c r="G42" s="396">
        <f t="shared" si="0"/>
        <v>1.0512483574244416</v>
      </c>
      <c r="H42" s="397">
        <f t="shared" si="1"/>
        <v>68.004437500000009</v>
      </c>
      <c r="I42" s="397">
        <f t="shared" si="2"/>
        <v>64.689221171875005</v>
      </c>
      <c r="J42" s="415">
        <v>5056</v>
      </c>
      <c r="K42" s="398">
        <f t="shared" si="3"/>
        <v>0.15822784810126583</v>
      </c>
      <c r="L42" s="426">
        <v>8160.91</v>
      </c>
      <c r="M42" s="415">
        <v>896172</v>
      </c>
      <c r="N42" s="395">
        <v>461</v>
      </c>
      <c r="O42" s="394">
        <v>28089.45</v>
      </c>
      <c r="P42" s="399">
        <f t="shared" si="4"/>
        <v>0.29053292250293256</v>
      </c>
      <c r="Q42" s="400">
        <f t="shared" si="5"/>
        <v>3.4419507138297081</v>
      </c>
      <c r="R42" s="399">
        <f t="shared" si="6"/>
        <v>0.15000693888542199</v>
      </c>
      <c r="S42" s="398">
        <f t="shared" si="51"/>
        <v>0.51631649037608762</v>
      </c>
      <c r="T42" s="427">
        <f t="shared" si="52"/>
        <v>26314.100000000002</v>
      </c>
      <c r="U42" s="402">
        <f t="shared" si="53"/>
        <v>10.723929040735873</v>
      </c>
      <c r="V42" s="403">
        <f t="shared" ref="V42:W42" si="55">IFERROR((D42-#REF!)/D42,)</f>
        <v>0</v>
      </c>
      <c r="W42" s="403">
        <f t="shared" si="55"/>
        <v>0</v>
      </c>
      <c r="X42" s="403"/>
      <c r="Y42" s="404"/>
      <c r="Z42" s="66"/>
    </row>
    <row r="43" spans="1:26" ht="14" hidden="1" outlineLevel="1" x14ac:dyDescent="0.2">
      <c r="A43" s="424">
        <v>45383</v>
      </c>
      <c r="B43" s="411">
        <v>45412</v>
      </c>
      <c r="C43" s="393" t="s">
        <v>34</v>
      </c>
      <c r="D43" s="405">
        <v>39673.129999999997</v>
      </c>
      <c r="E43" s="395">
        <v>739</v>
      </c>
      <c r="F43" s="395">
        <v>687</v>
      </c>
      <c r="G43" s="396">
        <f t="shared" si="0"/>
        <v>1.0756914119359535</v>
      </c>
      <c r="H43" s="397">
        <f t="shared" si="1"/>
        <v>53.684884979702296</v>
      </c>
      <c r="I43" s="397">
        <f t="shared" si="2"/>
        <v>49.907328797098067</v>
      </c>
      <c r="J43" s="415">
        <v>7794</v>
      </c>
      <c r="K43" s="398">
        <f t="shared" si="3"/>
        <v>9.4816525532460866E-2</v>
      </c>
      <c r="L43" s="426">
        <v>3692.13</v>
      </c>
      <c r="M43" s="415">
        <v>208819</v>
      </c>
      <c r="N43" s="395">
        <v>239</v>
      </c>
      <c r="O43" s="405">
        <v>11452.64</v>
      </c>
      <c r="P43" s="399">
        <f t="shared" si="4"/>
        <v>0.32238243758644297</v>
      </c>
      <c r="Q43" s="400">
        <f t="shared" si="5"/>
        <v>3.1019059458903122</v>
      </c>
      <c r="R43" s="399">
        <f t="shared" si="6"/>
        <v>9.3063743647148589E-2</v>
      </c>
      <c r="S43" s="398">
        <f t="shared" si="51"/>
        <v>0.28867497976590201</v>
      </c>
      <c r="T43" s="427">
        <f t="shared" si="52"/>
        <v>28220.489999999998</v>
      </c>
      <c r="U43" s="402">
        <f t="shared" si="53"/>
        <v>5.374279475982533</v>
      </c>
      <c r="V43" s="403">
        <f t="shared" ref="V43:W43" si="56">IFERROR((D43-#REF!)/D43,)</f>
        <v>0</v>
      </c>
      <c r="W43" s="403">
        <f t="shared" si="56"/>
        <v>0</v>
      </c>
      <c r="X43" s="403"/>
      <c r="Y43" s="404"/>
      <c r="Z43" s="66"/>
    </row>
    <row r="44" spans="1:26" ht="14" hidden="1" outlineLevel="1" x14ac:dyDescent="0.2">
      <c r="A44" s="424">
        <v>45383</v>
      </c>
      <c r="B44" s="411">
        <v>45412</v>
      </c>
      <c r="C44" s="393" t="s">
        <v>35</v>
      </c>
      <c r="D44" s="407">
        <v>54057.25</v>
      </c>
      <c r="E44" s="395">
        <v>768</v>
      </c>
      <c r="F44" s="395">
        <v>722</v>
      </c>
      <c r="G44" s="396">
        <f t="shared" si="0"/>
        <v>1.0637119113573408</v>
      </c>
      <c r="H44" s="397">
        <f t="shared" si="1"/>
        <v>70.387044270833329</v>
      </c>
      <c r="I44" s="397">
        <f t="shared" si="2"/>
        <v>66.171153598361542</v>
      </c>
      <c r="J44" s="415">
        <v>5016</v>
      </c>
      <c r="K44" s="398">
        <f t="shared" si="3"/>
        <v>0.15311004784688995</v>
      </c>
      <c r="L44" s="426">
        <v>4890.32</v>
      </c>
      <c r="M44" s="415">
        <v>1009831</v>
      </c>
      <c r="N44" s="395">
        <v>242</v>
      </c>
      <c r="O44" s="407">
        <v>17651.05</v>
      </c>
      <c r="P44" s="399">
        <f t="shared" si="4"/>
        <v>0.27705547262060898</v>
      </c>
      <c r="Q44" s="400">
        <f t="shared" si="5"/>
        <v>3.609385479886797</v>
      </c>
      <c r="R44" s="399">
        <f t="shared" si="6"/>
        <v>9.0465571223101435E-2</v>
      </c>
      <c r="S44" s="398">
        <f t="shared" si="51"/>
        <v>0.32652511920232713</v>
      </c>
      <c r="T44" s="427">
        <f t="shared" si="52"/>
        <v>36406.199999999997</v>
      </c>
      <c r="U44" s="402">
        <f t="shared" si="53"/>
        <v>6.7732963988919668</v>
      </c>
      <c r="V44" s="403">
        <f t="shared" ref="V44:W44" si="57">IFERROR((D44-#REF!)/D44,)</f>
        <v>0</v>
      </c>
      <c r="W44" s="403">
        <f t="shared" si="57"/>
        <v>0</v>
      </c>
      <c r="X44" s="403"/>
      <c r="Y44" s="404"/>
      <c r="Z44" s="66"/>
    </row>
    <row r="45" spans="1:26" ht="14" hidden="1" outlineLevel="1" x14ac:dyDescent="0.2">
      <c r="A45" s="424">
        <v>45383</v>
      </c>
      <c r="B45" s="411">
        <v>45412</v>
      </c>
      <c r="C45" s="393" t="s">
        <v>36</v>
      </c>
      <c r="D45" s="412">
        <v>134657</v>
      </c>
      <c r="E45" s="395">
        <v>2329</v>
      </c>
      <c r="F45" s="415">
        <v>2084</v>
      </c>
      <c r="G45" s="396">
        <f t="shared" si="0"/>
        <v>1.1175623800383878</v>
      </c>
      <c r="H45" s="397">
        <f t="shared" si="1"/>
        <v>57.817518248175183</v>
      </c>
      <c r="I45" s="397">
        <f t="shared" si="2"/>
        <v>51.735383438899561</v>
      </c>
      <c r="J45" s="415">
        <v>8975</v>
      </c>
      <c r="K45" s="398">
        <f t="shared" si="3"/>
        <v>0.25949860724233981</v>
      </c>
      <c r="L45" s="426">
        <v>11001.36</v>
      </c>
      <c r="M45" s="415">
        <v>1157959</v>
      </c>
      <c r="N45" s="395">
        <v>695</v>
      </c>
      <c r="O45" s="412">
        <v>44632.79</v>
      </c>
      <c r="P45" s="399">
        <f t="shared" si="4"/>
        <v>0.24648604758967568</v>
      </c>
      <c r="Q45" s="400">
        <f t="shared" si="5"/>
        <v>4.057024767846884</v>
      </c>
      <c r="R45" s="399">
        <f t="shared" si="6"/>
        <v>8.1699131868376698E-2</v>
      </c>
      <c r="S45" s="398">
        <f t="shared" si="51"/>
        <v>0.33145540150159292</v>
      </c>
      <c r="T45" s="427">
        <f t="shared" si="52"/>
        <v>90024.209999999992</v>
      </c>
      <c r="U45" s="402">
        <f t="shared" si="53"/>
        <v>5.2789635316698655</v>
      </c>
      <c r="V45" s="403">
        <f t="shared" ref="V45:W45" si="58">IFERROR((D45-#REF!)/D45,)</f>
        <v>0</v>
      </c>
      <c r="W45" s="403">
        <f t="shared" si="58"/>
        <v>0</v>
      </c>
      <c r="X45" s="403"/>
      <c r="Y45" s="404"/>
      <c r="Z45" s="66"/>
    </row>
    <row r="46" spans="1:26" ht="14" hidden="1" outlineLevel="1" x14ac:dyDescent="0.2">
      <c r="A46" s="424">
        <v>45383</v>
      </c>
      <c r="B46" s="411">
        <v>45412</v>
      </c>
      <c r="C46" s="393" t="s">
        <v>37</v>
      </c>
      <c r="D46" s="412">
        <v>9138</v>
      </c>
      <c r="E46" s="395">
        <v>247</v>
      </c>
      <c r="F46" s="415">
        <v>187</v>
      </c>
      <c r="G46" s="396">
        <f t="shared" si="0"/>
        <v>1.320855614973262</v>
      </c>
      <c r="H46" s="397">
        <f t="shared" si="1"/>
        <v>36.995951417004051</v>
      </c>
      <c r="I46" s="397">
        <f t="shared" si="2"/>
        <v>28.009080627448412</v>
      </c>
      <c r="J46" s="415">
        <v>846</v>
      </c>
      <c r="K46" s="398">
        <f t="shared" si="3"/>
        <v>0.29196217494089832</v>
      </c>
      <c r="L46" s="426">
        <v>830.02</v>
      </c>
      <c r="M46" s="415">
        <v>629223</v>
      </c>
      <c r="N46" s="395">
        <v>52</v>
      </c>
      <c r="O46" s="412">
        <v>2874</v>
      </c>
      <c r="P46" s="399">
        <f t="shared" si="4"/>
        <v>0.28880306193458594</v>
      </c>
      <c r="Q46" s="400">
        <f t="shared" si="5"/>
        <v>3.4625671670562155</v>
      </c>
      <c r="R46" s="399">
        <f t="shared" si="6"/>
        <v>9.0831691836288031E-2</v>
      </c>
      <c r="S46" s="398">
        <f t="shared" si="51"/>
        <v>0.314510833880499</v>
      </c>
      <c r="T46" s="427">
        <f t="shared" si="52"/>
        <v>6264</v>
      </c>
      <c r="U46" s="402">
        <f t="shared" si="53"/>
        <v>4.4386096256684491</v>
      </c>
      <c r="V46" s="403"/>
      <c r="W46" s="403"/>
      <c r="X46" s="403"/>
      <c r="Y46" s="404"/>
      <c r="Z46" s="67"/>
    </row>
    <row r="47" spans="1:26" ht="14" collapsed="1" x14ac:dyDescent="0.2">
      <c r="A47" s="263" t="str">
        <f>IFERROR(IF(B47&gt;0,MONTH(B47)&amp;"-"&amp;YEAR(B47),B47),)</f>
        <v>4-2024</v>
      </c>
      <c r="B47" s="282">
        <v>45383</v>
      </c>
      <c r="C47" s="134"/>
      <c r="D47" s="135">
        <f t="shared" ref="D47:F47" si="59">SUM(D41:D46)</f>
        <v>294420.96999999997</v>
      </c>
      <c r="E47" s="136">
        <f t="shared" si="59"/>
        <v>4919</v>
      </c>
      <c r="F47" s="136">
        <f t="shared" si="59"/>
        <v>4476</v>
      </c>
      <c r="G47" s="137">
        <f t="shared" si="0"/>
        <v>1.0989722966934763</v>
      </c>
      <c r="H47" s="135">
        <f t="shared" si="1"/>
        <v>59.85382598089042</v>
      </c>
      <c r="I47" s="135">
        <f t="shared" si="2"/>
        <v>54.463452955979982</v>
      </c>
      <c r="J47" s="256">
        <f>SUM(J41:J46)</f>
        <v>28370</v>
      </c>
      <c r="K47" s="257">
        <f t="shared" si="3"/>
        <v>0.17338738103630597</v>
      </c>
      <c r="L47" s="135">
        <f t="shared" ref="L47:O47" si="60">SUM(L41:L46)</f>
        <v>29391.89</v>
      </c>
      <c r="M47" s="256">
        <f t="shared" si="60"/>
        <v>3902004</v>
      </c>
      <c r="N47" s="136">
        <f t="shared" si="60"/>
        <v>1699</v>
      </c>
      <c r="O47" s="135">
        <f t="shared" si="60"/>
        <v>105379.43</v>
      </c>
      <c r="P47" s="258">
        <f t="shared" si="4"/>
        <v>0.27891486981852154</v>
      </c>
      <c r="Q47" s="137">
        <f t="shared" si="5"/>
        <v>3.5853233664116186</v>
      </c>
      <c r="R47" s="259">
        <f t="shared" si="6"/>
        <v>9.9829472065118191E-2</v>
      </c>
      <c r="S47" s="260"/>
      <c r="T47" s="261">
        <f>SUM(T41:T46)</f>
        <v>189041.53999999998</v>
      </c>
      <c r="U47" s="145"/>
      <c r="V47" s="145">
        <f t="shared" ref="V47:W47" si="61">IFERROR((D47-#REF!)/D47,)</f>
        <v>0</v>
      </c>
      <c r="W47" s="145">
        <f t="shared" si="61"/>
        <v>0</v>
      </c>
      <c r="X47" s="145"/>
      <c r="Y47" s="143"/>
      <c r="Z47" s="67"/>
    </row>
    <row r="48" spans="1:26" ht="14" hidden="1" outlineLevel="1" x14ac:dyDescent="0.2">
      <c r="A48" s="424">
        <v>45413</v>
      </c>
      <c r="B48" s="122">
        <v>45443</v>
      </c>
      <c r="C48" s="83" t="s">
        <v>32</v>
      </c>
      <c r="D48" s="391">
        <v>4188.92</v>
      </c>
      <c r="E48" s="123">
        <v>60</v>
      </c>
      <c r="F48" s="123">
        <v>54</v>
      </c>
      <c r="G48" s="57">
        <f t="shared" si="0"/>
        <v>1.1111111111111112</v>
      </c>
      <c r="H48" s="58">
        <f t="shared" si="1"/>
        <v>69.815333333333328</v>
      </c>
      <c r="I48" s="58">
        <f t="shared" si="2"/>
        <v>62.833799999999989</v>
      </c>
      <c r="J48" s="276">
        <v>802</v>
      </c>
      <c r="K48" s="59">
        <f t="shared" si="3"/>
        <v>7.4812967581047385E-2</v>
      </c>
      <c r="L48" s="425">
        <v>829.39</v>
      </c>
      <c r="M48" s="276">
        <v>308509</v>
      </c>
      <c r="N48" s="123">
        <v>13</v>
      </c>
      <c r="O48" s="391">
        <v>939.3</v>
      </c>
      <c r="P48" s="61">
        <f t="shared" si="4"/>
        <v>0.88298733099116367</v>
      </c>
      <c r="Q48" s="62">
        <f t="shared" si="5"/>
        <v>1.1325190802879224</v>
      </c>
      <c r="R48" s="61">
        <f t="shared" si="6"/>
        <v>0.19799614220371836</v>
      </c>
      <c r="S48" s="59">
        <f t="shared" ref="S48:S53" si="62">O48/D48</f>
        <v>0.22423440886911183</v>
      </c>
      <c r="T48" s="271">
        <f t="shared" ref="T48:T53" si="63">D48-O48</f>
        <v>3249.62</v>
      </c>
      <c r="U48" s="64">
        <f t="shared" ref="U48:U53" si="64">L48/F48</f>
        <v>15.359074074074075</v>
      </c>
      <c r="V48" s="84">
        <f t="shared" ref="V48:W48" si="65">IFERROR((D48-#REF!)/D48,)</f>
        <v>0</v>
      </c>
      <c r="W48" s="84">
        <f t="shared" si="65"/>
        <v>0</v>
      </c>
      <c r="X48" s="84"/>
      <c r="Y48" s="85"/>
      <c r="Z48" s="66"/>
    </row>
    <row r="49" spans="1:26" ht="14" hidden="1" outlineLevel="1" x14ac:dyDescent="0.2">
      <c r="A49" s="424">
        <v>45413</v>
      </c>
      <c r="B49" s="411">
        <v>45443</v>
      </c>
      <c r="C49" s="393" t="s">
        <v>33</v>
      </c>
      <c r="D49" s="394">
        <v>62300.1</v>
      </c>
      <c r="E49" s="415">
        <v>915</v>
      </c>
      <c r="F49" s="415">
        <v>868</v>
      </c>
      <c r="G49" s="396">
        <f t="shared" si="0"/>
        <v>1.054147465437788</v>
      </c>
      <c r="H49" s="397">
        <f t="shared" si="1"/>
        <v>68.087540983606559</v>
      </c>
      <c r="I49" s="397">
        <f t="shared" si="2"/>
        <v>64.59014816805518</v>
      </c>
      <c r="J49" s="415">
        <v>9053</v>
      </c>
      <c r="K49" s="398">
        <f t="shared" si="3"/>
        <v>0.10107146802165028</v>
      </c>
      <c r="L49" s="426">
        <v>4967.5200000000004</v>
      </c>
      <c r="M49" s="415">
        <v>554195</v>
      </c>
      <c r="N49" s="395">
        <v>278</v>
      </c>
      <c r="O49" s="394">
        <v>20137.5</v>
      </c>
      <c r="P49" s="399">
        <f t="shared" si="4"/>
        <v>0.24668007448789575</v>
      </c>
      <c r="Q49" s="400">
        <f t="shared" si="5"/>
        <v>4.0538337037394916</v>
      </c>
      <c r="R49" s="399">
        <f t="shared" si="6"/>
        <v>7.9735345529140411E-2</v>
      </c>
      <c r="S49" s="398">
        <f t="shared" si="62"/>
        <v>0.32323383108534337</v>
      </c>
      <c r="T49" s="427">
        <f t="shared" si="63"/>
        <v>42162.6</v>
      </c>
      <c r="U49" s="402">
        <f t="shared" si="64"/>
        <v>5.7229493087557612</v>
      </c>
      <c r="V49" s="403">
        <f t="shared" ref="V49:W49" si="66">IFERROR((D49-#REF!)/D49,)</f>
        <v>0</v>
      </c>
      <c r="W49" s="403">
        <f t="shared" si="66"/>
        <v>0</v>
      </c>
      <c r="X49" s="403"/>
      <c r="Y49" s="404"/>
      <c r="Z49" s="66"/>
    </row>
    <row r="50" spans="1:26" ht="14" hidden="1" outlineLevel="1" x14ac:dyDescent="0.2">
      <c r="A50" s="424">
        <v>45413</v>
      </c>
      <c r="B50" s="411">
        <v>45443</v>
      </c>
      <c r="C50" s="393" t="s">
        <v>34</v>
      </c>
      <c r="D50" s="405">
        <v>33228.89</v>
      </c>
      <c r="E50" s="395">
        <v>623</v>
      </c>
      <c r="F50" s="395">
        <v>589</v>
      </c>
      <c r="G50" s="396">
        <f t="shared" si="0"/>
        <v>1.0577249575551784</v>
      </c>
      <c r="H50" s="397">
        <f t="shared" si="1"/>
        <v>53.33690208667737</v>
      </c>
      <c r="I50" s="397">
        <f t="shared" si="2"/>
        <v>50.426059918223061</v>
      </c>
      <c r="J50" s="415">
        <v>6681</v>
      </c>
      <c r="K50" s="398">
        <f t="shared" si="3"/>
        <v>9.3249513545876364E-2</v>
      </c>
      <c r="L50" s="426">
        <v>2765.28</v>
      </c>
      <c r="M50" s="415">
        <v>176344</v>
      </c>
      <c r="N50" s="395">
        <v>178</v>
      </c>
      <c r="O50" s="405">
        <v>9105.7900000000009</v>
      </c>
      <c r="P50" s="399">
        <f t="shared" si="4"/>
        <v>0.30368370015122248</v>
      </c>
      <c r="Q50" s="400">
        <f t="shared" si="5"/>
        <v>3.2928998148469595</v>
      </c>
      <c r="R50" s="399">
        <f t="shared" si="6"/>
        <v>8.3219150564463648E-2</v>
      </c>
      <c r="S50" s="398">
        <f t="shared" si="62"/>
        <v>0.2740323254854436</v>
      </c>
      <c r="T50" s="427">
        <f t="shared" si="63"/>
        <v>24123.1</v>
      </c>
      <c r="U50" s="402">
        <f t="shared" si="64"/>
        <v>4.6948726655348052</v>
      </c>
      <c r="V50" s="403">
        <f t="shared" ref="V50:W50" si="67">IFERROR((D50-#REF!)/D50,)</f>
        <v>0</v>
      </c>
      <c r="W50" s="403">
        <f t="shared" si="67"/>
        <v>0</v>
      </c>
      <c r="X50" s="403"/>
      <c r="Y50" s="404"/>
      <c r="Z50" s="66"/>
    </row>
    <row r="51" spans="1:26" ht="14" hidden="1" outlineLevel="1" x14ac:dyDescent="0.2">
      <c r="A51" s="424">
        <v>45413</v>
      </c>
      <c r="B51" s="411">
        <v>45443</v>
      </c>
      <c r="C51" s="393" t="s">
        <v>35</v>
      </c>
      <c r="D51" s="407">
        <v>53986.67</v>
      </c>
      <c r="E51" s="395">
        <v>749</v>
      </c>
      <c r="F51" s="395">
        <v>710</v>
      </c>
      <c r="G51" s="396">
        <f t="shared" si="0"/>
        <v>1.0549295774647887</v>
      </c>
      <c r="H51" s="397">
        <f t="shared" si="1"/>
        <v>72.078331108144184</v>
      </c>
      <c r="I51" s="397">
        <f t="shared" si="2"/>
        <v>68.325253787426405</v>
      </c>
      <c r="J51" s="415">
        <v>5116</v>
      </c>
      <c r="K51" s="398">
        <f t="shared" si="3"/>
        <v>0.14640344018764659</v>
      </c>
      <c r="L51" s="426">
        <v>6179.73</v>
      </c>
      <c r="M51" s="415">
        <v>1052430</v>
      </c>
      <c r="N51" s="395">
        <v>220</v>
      </c>
      <c r="O51" s="407">
        <v>16146.38</v>
      </c>
      <c r="P51" s="399">
        <f t="shared" si="4"/>
        <v>0.38273160919041915</v>
      </c>
      <c r="Q51" s="400">
        <f t="shared" si="5"/>
        <v>2.6127969992216489</v>
      </c>
      <c r="R51" s="399">
        <f t="shared" si="6"/>
        <v>0.11446770100841559</v>
      </c>
      <c r="S51" s="398">
        <f t="shared" si="62"/>
        <v>0.29908086570258918</v>
      </c>
      <c r="T51" s="427">
        <f t="shared" si="63"/>
        <v>37840.29</v>
      </c>
      <c r="U51" s="402">
        <f t="shared" si="64"/>
        <v>8.7038450704225347</v>
      </c>
      <c r="V51" s="403">
        <f t="shared" ref="V51:W51" si="68">IFERROR((D51-#REF!)/D51,)</f>
        <v>0</v>
      </c>
      <c r="W51" s="403">
        <f t="shared" si="68"/>
        <v>0</v>
      </c>
      <c r="X51" s="403"/>
      <c r="Y51" s="404"/>
      <c r="Z51" s="66"/>
    </row>
    <row r="52" spans="1:26" ht="14" hidden="1" outlineLevel="1" x14ac:dyDescent="0.2">
      <c r="A52" s="424">
        <v>45413</v>
      </c>
      <c r="B52" s="411">
        <v>45443</v>
      </c>
      <c r="C52" s="393" t="s">
        <v>36</v>
      </c>
      <c r="D52" s="412">
        <v>138457</v>
      </c>
      <c r="E52" s="395">
        <v>2397</v>
      </c>
      <c r="F52" s="415">
        <v>2081</v>
      </c>
      <c r="G52" s="396">
        <f t="shared" si="0"/>
        <v>1.1518500720807303</v>
      </c>
      <c r="H52" s="397">
        <f t="shared" si="1"/>
        <v>57.762619941593655</v>
      </c>
      <c r="I52" s="397">
        <f t="shared" si="2"/>
        <v>50.147689653089863</v>
      </c>
      <c r="J52" s="415">
        <v>7818</v>
      </c>
      <c r="K52" s="398">
        <f t="shared" si="3"/>
        <v>0.3066001534919417</v>
      </c>
      <c r="L52" s="426">
        <v>10392.91</v>
      </c>
      <c r="M52" s="415">
        <v>1080720</v>
      </c>
      <c r="N52" s="395">
        <v>606</v>
      </c>
      <c r="O52" s="412">
        <v>40825.79</v>
      </c>
      <c r="P52" s="399">
        <f t="shared" si="4"/>
        <v>0.25456727230507969</v>
      </c>
      <c r="Q52" s="400">
        <f t="shared" si="5"/>
        <v>3.9282347292529236</v>
      </c>
      <c r="R52" s="399">
        <f t="shared" si="6"/>
        <v>7.5062365933105585E-2</v>
      </c>
      <c r="S52" s="398">
        <f t="shared" si="62"/>
        <v>0.29486259271831688</v>
      </c>
      <c r="T52" s="427">
        <f t="shared" si="63"/>
        <v>97631.209999999992</v>
      </c>
      <c r="U52" s="402">
        <f t="shared" si="64"/>
        <v>4.9941902931283035</v>
      </c>
      <c r="V52" s="403">
        <f t="shared" ref="V52:W52" si="69">IFERROR((D52-#REF!)/D52,)</f>
        <v>0</v>
      </c>
      <c r="W52" s="403">
        <f t="shared" si="69"/>
        <v>0</v>
      </c>
      <c r="X52" s="403"/>
      <c r="Y52" s="404"/>
      <c r="Z52" s="66"/>
    </row>
    <row r="53" spans="1:26" ht="14" hidden="1" outlineLevel="1" x14ac:dyDescent="0.2">
      <c r="A53" s="424">
        <v>45413</v>
      </c>
      <c r="B53" s="411">
        <v>45443</v>
      </c>
      <c r="C53" s="393" t="s">
        <v>37</v>
      </c>
      <c r="D53" s="412">
        <v>9144</v>
      </c>
      <c r="E53" s="395">
        <v>248</v>
      </c>
      <c r="F53" s="415">
        <v>191</v>
      </c>
      <c r="G53" s="396">
        <f t="shared" si="0"/>
        <v>1.2984293193717278</v>
      </c>
      <c r="H53" s="397">
        <f t="shared" si="1"/>
        <v>36.87096774193548</v>
      </c>
      <c r="I53" s="397">
        <f t="shared" si="2"/>
        <v>28.396592091571275</v>
      </c>
      <c r="J53" s="415">
        <v>751</v>
      </c>
      <c r="K53" s="398">
        <f t="shared" si="3"/>
        <v>0.33022636484687085</v>
      </c>
      <c r="L53" s="426">
        <v>492.86</v>
      </c>
      <c r="M53" s="415">
        <v>611068</v>
      </c>
      <c r="N53" s="395">
        <v>30</v>
      </c>
      <c r="O53" s="412">
        <v>1554</v>
      </c>
      <c r="P53" s="399">
        <f t="shared" si="4"/>
        <v>0.31715572715572715</v>
      </c>
      <c r="Q53" s="400">
        <f t="shared" si="5"/>
        <v>3.1530251998539138</v>
      </c>
      <c r="R53" s="399">
        <f t="shared" si="6"/>
        <v>5.3899825021872266E-2</v>
      </c>
      <c r="S53" s="398">
        <f t="shared" si="62"/>
        <v>0.16994750656167978</v>
      </c>
      <c r="T53" s="427">
        <f t="shared" si="63"/>
        <v>7590</v>
      </c>
      <c r="U53" s="402">
        <f t="shared" si="64"/>
        <v>2.5804188481675392</v>
      </c>
      <c r="V53" s="403"/>
      <c r="W53" s="403"/>
      <c r="X53" s="403"/>
      <c r="Y53" s="404"/>
      <c r="Z53" s="67"/>
    </row>
    <row r="54" spans="1:26" ht="14" collapsed="1" x14ac:dyDescent="0.2">
      <c r="A54" s="263" t="str">
        <f>IFERROR(IF(B54&gt;0,MONTH(B54)&amp;"-"&amp;YEAR(B54),B54),)</f>
        <v>5-2024</v>
      </c>
      <c r="B54" s="282">
        <v>45413</v>
      </c>
      <c r="C54" s="134"/>
      <c r="D54" s="135">
        <f t="shared" ref="D54:F54" si="70">SUM(D48:D53)</f>
        <v>301305.58</v>
      </c>
      <c r="E54" s="136">
        <f t="shared" si="70"/>
        <v>4992</v>
      </c>
      <c r="F54" s="136">
        <f t="shared" si="70"/>
        <v>4493</v>
      </c>
      <c r="G54" s="137">
        <f t="shared" si="0"/>
        <v>1.1110616514578233</v>
      </c>
      <c r="H54" s="135">
        <f t="shared" si="1"/>
        <v>60.357688301282053</v>
      </c>
      <c r="I54" s="135">
        <f t="shared" si="2"/>
        <v>54.324337647768481</v>
      </c>
      <c r="J54" s="256">
        <f>SUM(J48:J53)</f>
        <v>30221</v>
      </c>
      <c r="K54" s="257">
        <f t="shared" si="3"/>
        <v>0.16518315078918633</v>
      </c>
      <c r="L54" s="135">
        <f t="shared" ref="L54:O54" si="71">SUM(L48:L53)</f>
        <v>25627.690000000002</v>
      </c>
      <c r="M54" s="256">
        <f t="shared" si="71"/>
        <v>3783266</v>
      </c>
      <c r="N54" s="136">
        <f t="shared" si="71"/>
        <v>1325</v>
      </c>
      <c r="O54" s="135">
        <f t="shared" si="71"/>
        <v>88708.760000000009</v>
      </c>
      <c r="P54" s="258">
        <f t="shared" si="4"/>
        <v>0.28889694771970659</v>
      </c>
      <c r="Q54" s="137">
        <f t="shared" si="5"/>
        <v>3.461441901318457</v>
      </c>
      <c r="R54" s="259">
        <f t="shared" si="6"/>
        <v>8.5055477565334173E-2</v>
      </c>
      <c r="S54" s="260"/>
      <c r="T54" s="261">
        <f>SUM(T48:T53)</f>
        <v>212596.82</v>
      </c>
      <c r="U54" s="145"/>
      <c r="V54" s="145">
        <f t="shared" ref="V54:W54" si="72">IFERROR((D54-#REF!)/D54,)</f>
        <v>0</v>
      </c>
      <c r="W54" s="145">
        <f t="shared" si="72"/>
        <v>0</v>
      </c>
      <c r="X54" s="145"/>
      <c r="Y54" s="143"/>
      <c r="Z54" s="67"/>
    </row>
    <row r="55" spans="1:26" ht="14" hidden="1" outlineLevel="1" x14ac:dyDescent="0.2">
      <c r="A55" s="263">
        <v>45444</v>
      </c>
      <c r="B55" s="53">
        <v>45473</v>
      </c>
      <c r="C55" s="54" t="s">
        <v>32</v>
      </c>
      <c r="D55" s="55">
        <v>3147.75</v>
      </c>
      <c r="E55" s="56">
        <v>45</v>
      </c>
      <c r="F55" s="56">
        <v>38</v>
      </c>
      <c r="G55" s="264">
        <f t="shared" si="0"/>
        <v>1.1842105263157894</v>
      </c>
      <c r="H55" s="265">
        <f t="shared" si="1"/>
        <v>69.95</v>
      </c>
      <c r="I55" s="265">
        <f t="shared" si="2"/>
        <v>59.068888888888893</v>
      </c>
      <c r="J55" s="89">
        <v>631</v>
      </c>
      <c r="K55" s="266">
        <f t="shared" si="3"/>
        <v>7.1315372424722662E-2</v>
      </c>
      <c r="L55" s="267">
        <v>705.87</v>
      </c>
      <c r="M55" s="89">
        <v>220271</v>
      </c>
      <c r="N55" s="56">
        <v>12</v>
      </c>
      <c r="O55" s="60">
        <v>958.32</v>
      </c>
      <c r="P55" s="268">
        <f t="shared" si="4"/>
        <v>0.73657024793388426</v>
      </c>
      <c r="Q55" s="269">
        <f t="shared" si="5"/>
        <v>1.3576437587657784</v>
      </c>
      <c r="R55" s="270">
        <f t="shared" si="6"/>
        <v>0.2242458899213724</v>
      </c>
      <c r="S55" s="266">
        <f t="shared" ref="S55:S60" si="73">O55/D55</f>
        <v>0.30444603288062905</v>
      </c>
      <c r="T55" s="271">
        <f t="shared" ref="T55:T60" si="74">D55-O55</f>
        <v>2189.4299999999998</v>
      </c>
      <c r="U55" s="272">
        <f t="shared" ref="U55:U60" si="75">L55/F55</f>
        <v>18.575526315789475</v>
      </c>
      <c r="V55" s="65">
        <f t="shared" ref="V55:W55" si="76">IFERROR((D55-#REF!)/D55,)</f>
        <v>0</v>
      </c>
      <c r="W55" s="65">
        <f t="shared" si="76"/>
        <v>0</v>
      </c>
      <c r="X55" s="65"/>
      <c r="Y55" s="65"/>
      <c r="Z55" s="66"/>
    </row>
    <row r="56" spans="1:26" ht="14" hidden="1" outlineLevel="1" x14ac:dyDescent="0.2">
      <c r="A56" s="263">
        <v>45444</v>
      </c>
      <c r="B56" s="53">
        <v>45473</v>
      </c>
      <c r="C56" s="54" t="s">
        <v>33</v>
      </c>
      <c r="D56" s="69">
        <v>58812.800000000003</v>
      </c>
      <c r="E56" s="89">
        <v>869</v>
      </c>
      <c r="F56" s="89">
        <v>829</v>
      </c>
      <c r="G56" s="264">
        <f t="shared" si="0"/>
        <v>1.0482509047044632</v>
      </c>
      <c r="H56" s="265">
        <f t="shared" si="1"/>
        <v>67.678711162255468</v>
      </c>
      <c r="I56" s="265">
        <f t="shared" si="2"/>
        <v>64.563465539136686</v>
      </c>
      <c r="J56" s="89">
        <v>8541</v>
      </c>
      <c r="K56" s="266">
        <f t="shared" si="3"/>
        <v>0.10174452640206065</v>
      </c>
      <c r="L56" s="267">
        <v>4841.2</v>
      </c>
      <c r="M56" s="89">
        <v>499402</v>
      </c>
      <c r="N56" s="56">
        <v>216</v>
      </c>
      <c r="O56" s="70">
        <v>14586.26</v>
      </c>
      <c r="P56" s="268">
        <f t="shared" si="4"/>
        <v>0.33190139213204756</v>
      </c>
      <c r="Q56" s="269">
        <f t="shared" si="5"/>
        <v>3.0129430719656285</v>
      </c>
      <c r="R56" s="270">
        <f t="shared" si="6"/>
        <v>8.2315414331574077E-2</v>
      </c>
      <c r="S56" s="266">
        <f t="shared" si="73"/>
        <v>0.24801165732629632</v>
      </c>
      <c r="T56" s="271">
        <f t="shared" si="74"/>
        <v>44226.54</v>
      </c>
      <c r="U56" s="272">
        <f t="shared" si="75"/>
        <v>5.8398069963811823</v>
      </c>
      <c r="V56" s="65">
        <f t="shared" ref="V56:W56" si="77">IFERROR((D56-#REF!)/D56,)</f>
        <v>0</v>
      </c>
      <c r="W56" s="65">
        <f t="shared" si="77"/>
        <v>0</v>
      </c>
      <c r="X56" s="65"/>
      <c r="Y56" s="65"/>
      <c r="Z56" s="66"/>
    </row>
    <row r="57" spans="1:26" ht="14" hidden="1" outlineLevel="1" x14ac:dyDescent="0.2">
      <c r="A57" s="263">
        <v>45444</v>
      </c>
      <c r="B57" s="53">
        <v>45473</v>
      </c>
      <c r="C57" s="54" t="s">
        <v>34</v>
      </c>
      <c r="D57" s="72">
        <v>32916.800000000003</v>
      </c>
      <c r="E57" s="56">
        <v>565</v>
      </c>
      <c r="F57" s="56">
        <v>533</v>
      </c>
      <c r="G57" s="264">
        <f t="shared" si="0"/>
        <v>1.0600375234521575</v>
      </c>
      <c r="H57" s="265">
        <f t="shared" si="1"/>
        <v>58.259823008849565</v>
      </c>
      <c r="I57" s="265">
        <f t="shared" si="2"/>
        <v>54.960151617197916</v>
      </c>
      <c r="J57" s="89">
        <v>5614</v>
      </c>
      <c r="K57" s="266">
        <f t="shared" si="3"/>
        <v>0.10064125400783755</v>
      </c>
      <c r="L57" s="267">
        <v>2739.25</v>
      </c>
      <c r="M57" s="89">
        <v>218344</v>
      </c>
      <c r="N57" s="56">
        <v>152</v>
      </c>
      <c r="O57" s="73">
        <v>8102.35</v>
      </c>
      <c r="P57" s="268">
        <f t="shared" si="4"/>
        <v>0.3380809271384228</v>
      </c>
      <c r="Q57" s="269">
        <f t="shared" si="5"/>
        <v>2.9578716802044358</v>
      </c>
      <c r="R57" s="270">
        <f t="shared" si="6"/>
        <v>8.3217384435911132E-2</v>
      </c>
      <c r="S57" s="266">
        <f t="shared" si="73"/>
        <v>0.24614634472366692</v>
      </c>
      <c r="T57" s="271">
        <f t="shared" si="74"/>
        <v>24814.450000000004</v>
      </c>
      <c r="U57" s="272">
        <f t="shared" si="75"/>
        <v>5.1393058161350842</v>
      </c>
      <c r="V57" s="65">
        <f t="shared" ref="V57:W57" si="78">IFERROR((D57-#REF!)/D57,)</f>
        <v>0</v>
      </c>
      <c r="W57" s="65">
        <f t="shared" si="78"/>
        <v>0</v>
      </c>
      <c r="X57" s="65"/>
      <c r="Y57" s="65"/>
      <c r="Z57" s="66"/>
    </row>
    <row r="58" spans="1:26" ht="14" hidden="1" outlineLevel="1" x14ac:dyDescent="0.2">
      <c r="A58" s="263">
        <v>45444</v>
      </c>
      <c r="B58" s="53">
        <v>45473</v>
      </c>
      <c r="C58" s="54" t="s">
        <v>35</v>
      </c>
      <c r="D58" s="75">
        <v>47805.08</v>
      </c>
      <c r="E58" s="56">
        <v>675</v>
      </c>
      <c r="F58" s="56">
        <v>649</v>
      </c>
      <c r="G58" s="264">
        <f t="shared" si="0"/>
        <v>1.0400616332819723</v>
      </c>
      <c r="H58" s="265">
        <f t="shared" si="1"/>
        <v>70.822340740740742</v>
      </c>
      <c r="I58" s="265">
        <f t="shared" si="2"/>
        <v>68.094369097393681</v>
      </c>
      <c r="J58" s="89">
        <v>4051</v>
      </c>
      <c r="K58" s="266">
        <f t="shared" si="3"/>
        <v>0.16662552456183657</v>
      </c>
      <c r="L58" s="267">
        <v>5268.52</v>
      </c>
      <c r="M58" s="89">
        <v>889738</v>
      </c>
      <c r="N58" s="56">
        <v>202</v>
      </c>
      <c r="O58" s="76">
        <v>14616.41</v>
      </c>
      <c r="P58" s="268">
        <f t="shared" si="4"/>
        <v>0.36045239562929615</v>
      </c>
      <c r="Q58" s="269">
        <f t="shared" si="5"/>
        <v>2.774291451868836</v>
      </c>
      <c r="R58" s="270">
        <f t="shared" si="6"/>
        <v>0.11020837116055449</v>
      </c>
      <c r="S58" s="266">
        <f t="shared" si="73"/>
        <v>0.30575014203511425</v>
      </c>
      <c r="T58" s="271">
        <f t="shared" si="74"/>
        <v>33188.67</v>
      </c>
      <c r="U58" s="272">
        <f t="shared" si="75"/>
        <v>8.1179044684129433</v>
      </c>
      <c r="V58" s="65">
        <f t="shared" ref="V58:W58" si="79">IFERROR((D58-#REF!)/D58,)</f>
        <v>0</v>
      </c>
      <c r="W58" s="65">
        <f t="shared" si="79"/>
        <v>0</v>
      </c>
      <c r="X58" s="65"/>
      <c r="Y58" s="65"/>
      <c r="Z58" s="66"/>
    </row>
    <row r="59" spans="1:26" ht="14" hidden="1" outlineLevel="1" x14ac:dyDescent="0.2">
      <c r="A59" s="263">
        <v>45444</v>
      </c>
      <c r="B59" s="53">
        <v>45473</v>
      </c>
      <c r="C59" s="54" t="s">
        <v>36</v>
      </c>
      <c r="D59" s="273">
        <v>135298</v>
      </c>
      <c r="E59" s="56">
        <v>2338</v>
      </c>
      <c r="F59" s="89">
        <v>2068</v>
      </c>
      <c r="G59" s="264">
        <f t="shared" si="0"/>
        <v>1.1305609284332689</v>
      </c>
      <c r="H59" s="265">
        <f t="shared" si="1"/>
        <v>57.869118905047046</v>
      </c>
      <c r="I59" s="265">
        <f t="shared" si="2"/>
        <v>51.186200981880788</v>
      </c>
      <c r="J59" s="89">
        <v>7546</v>
      </c>
      <c r="K59" s="266">
        <f t="shared" si="3"/>
        <v>0.30983302411873842</v>
      </c>
      <c r="L59" s="267">
        <v>10432.450000000001</v>
      </c>
      <c r="M59" s="89">
        <v>1212183</v>
      </c>
      <c r="N59" s="56">
        <v>613</v>
      </c>
      <c r="O59" s="274">
        <v>40037.5</v>
      </c>
      <c r="P59" s="268">
        <f t="shared" si="4"/>
        <v>0.26056696846706212</v>
      </c>
      <c r="Q59" s="269">
        <f t="shared" si="5"/>
        <v>3.8377849881859003</v>
      </c>
      <c r="R59" s="270">
        <f t="shared" si="6"/>
        <v>7.7107200402075429E-2</v>
      </c>
      <c r="S59" s="266">
        <f t="shared" si="73"/>
        <v>0.29592085618412689</v>
      </c>
      <c r="T59" s="271">
        <f t="shared" si="74"/>
        <v>95260.5</v>
      </c>
      <c r="U59" s="272">
        <f t="shared" si="75"/>
        <v>5.0447050290135396</v>
      </c>
      <c r="V59" s="65">
        <f t="shared" ref="V59:W59" si="80">IFERROR((D59-#REF!)/D59,)</f>
        <v>0</v>
      </c>
      <c r="W59" s="65">
        <f t="shared" si="80"/>
        <v>0</v>
      </c>
      <c r="X59" s="65"/>
      <c r="Y59" s="65"/>
      <c r="Z59" s="66"/>
    </row>
    <row r="60" spans="1:26" ht="14" hidden="1" outlineLevel="1" x14ac:dyDescent="0.2">
      <c r="A60" s="263">
        <v>45444</v>
      </c>
      <c r="B60" s="53">
        <v>45473</v>
      </c>
      <c r="C60" s="54" t="s">
        <v>37</v>
      </c>
      <c r="D60" s="273">
        <v>10368</v>
      </c>
      <c r="E60" s="123">
        <v>282</v>
      </c>
      <c r="F60" s="276">
        <v>194</v>
      </c>
      <c r="G60" s="264">
        <f t="shared" si="0"/>
        <v>1.4536082474226804</v>
      </c>
      <c r="H60" s="265">
        <f t="shared" si="1"/>
        <v>36.765957446808514</v>
      </c>
      <c r="I60" s="265">
        <f t="shared" si="2"/>
        <v>25.292892711634227</v>
      </c>
      <c r="J60" s="276">
        <v>752</v>
      </c>
      <c r="K60" s="266">
        <f t="shared" si="3"/>
        <v>0.375</v>
      </c>
      <c r="L60" s="267">
        <v>630.30999999999995</v>
      </c>
      <c r="M60" s="276">
        <v>602715</v>
      </c>
      <c r="N60" s="123">
        <v>29</v>
      </c>
      <c r="O60" s="277">
        <v>2040</v>
      </c>
      <c r="P60" s="268">
        <f t="shared" si="4"/>
        <v>0.3089754901960784</v>
      </c>
      <c r="Q60" s="269">
        <f t="shared" si="5"/>
        <v>3.2365026732877475</v>
      </c>
      <c r="R60" s="270">
        <f t="shared" si="6"/>
        <v>6.0793788580246907E-2</v>
      </c>
      <c r="S60" s="266">
        <f t="shared" si="73"/>
        <v>0.19675925925925927</v>
      </c>
      <c r="T60" s="271">
        <f t="shared" si="74"/>
        <v>8328</v>
      </c>
      <c r="U60" s="272">
        <f t="shared" si="75"/>
        <v>3.2490206185567008</v>
      </c>
      <c r="V60" s="65"/>
      <c r="W60" s="65"/>
      <c r="X60" s="65"/>
      <c r="Y60" s="65"/>
      <c r="Z60" s="67"/>
    </row>
    <row r="61" spans="1:26" ht="14" collapsed="1" x14ac:dyDescent="0.2">
      <c r="A61" s="263" t="str">
        <f>IFERROR(IF(B61&gt;0,MONTH(B61)&amp;"-"&amp;YEAR(B61),B61),)</f>
        <v>6-2024</v>
      </c>
      <c r="B61" s="282">
        <v>45444</v>
      </c>
      <c r="C61" s="134"/>
      <c r="D61" s="135">
        <f t="shared" ref="D61:F61" si="81">SUM(D55:D60)</f>
        <v>288348.43</v>
      </c>
      <c r="E61" s="136">
        <f t="shared" si="81"/>
        <v>4774</v>
      </c>
      <c r="F61" s="136">
        <f t="shared" si="81"/>
        <v>4311</v>
      </c>
      <c r="G61" s="137">
        <f t="shared" si="0"/>
        <v>1.107399675249362</v>
      </c>
      <c r="H61" s="135">
        <f t="shared" si="1"/>
        <v>60.399754922496854</v>
      </c>
      <c r="I61" s="135">
        <f t="shared" si="2"/>
        <v>54.541965536423113</v>
      </c>
      <c r="J61" s="256">
        <f>SUM(J55:J60)</f>
        <v>27135</v>
      </c>
      <c r="K61" s="257">
        <f t="shared" si="3"/>
        <v>0.17593513911921871</v>
      </c>
      <c r="L61" s="135">
        <f t="shared" ref="L61:O61" si="82">SUM(L55:L60)</f>
        <v>24617.600000000002</v>
      </c>
      <c r="M61" s="256">
        <f t="shared" si="82"/>
        <v>3642653</v>
      </c>
      <c r="N61" s="136">
        <f t="shared" si="82"/>
        <v>1224</v>
      </c>
      <c r="O61" s="135">
        <f t="shared" si="82"/>
        <v>80340.84</v>
      </c>
      <c r="P61" s="258">
        <f t="shared" si="4"/>
        <v>0.30641452093356258</v>
      </c>
      <c r="Q61" s="137">
        <f t="shared" si="5"/>
        <v>3.2635529052385279</v>
      </c>
      <c r="R61" s="259">
        <f t="shared" si="6"/>
        <v>8.5374489467482106E-2</v>
      </c>
      <c r="S61" s="260"/>
      <c r="T61" s="261">
        <f>SUM(T55:T60)</f>
        <v>208007.59000000003</v>
      </c>
      <c r="U61" s="145"/>
      <c r="V61" s="145">
        <f t="shared" ref="V61:W61" si="83">IFERROR((D61-#REF!)/D61,)</f>
        <v>0</v>
      </c>
      <c r="W61" s="145">
        <f t="shared" si="83"/>
        <v>0</v>
      </c>
      <c r="X61" s="145"/>
      <c r="Y61" s="143"/>
      <c r="Z61" s="67"/>
    </row>
    <row r="62" spans="1:26" ht="14" hidden="1" outlineLevel="1" x14ac:dyDescent="0.2">
      <c r="A62" s="263">
        <v>45474</v>
      </c>
      <c r="B62" s="53">
        <v>45504</v>
      </c>
      <c r="C62" s="54" t="s">
        <v>32</v>
      </c>
      <c r="D62" s="55">
        <v>2798</v>
      </c>
      <c r="E62" s="56">
        <v>40</v>
      </c>
      <c r="F62" s="56">
        <v>34</v>
      </c>
      <c r="G62" s="264">
        <f t="shared" si="0"/>
        <v>1.1764705882352942</v>
      </c>
      <c r="H62" s="265">
        <f t="shared" si="1"/>
        <v>69.95</v>
      </c>
      <c r="I62" s="265">
        <f t="shared" si="2"/>
        <v>59.457500000000003</v>
      </c>
      <c r="J62" s="89">
        <v>539</v>
      </c>
      <c r="K62" s="266">
        <f t="shared" si="3"/>
        <v>7.4211502782931357E-2</v>
      </c>
      <c r="L62" s="267">
        <v>616.57000000000005</v>
      </c>
      <c r="M62" s="89">
        <v>211270</v>
      </c>
      <c r="N62" s="56">
        <v>3</v>
      </c>
      <c r="O62" s="60">
        <v>209.85</v>
      </c>
      <c r="P62" s="268">
        <f t="shared" si="4"/>
        <v>2.9381462949725998</v>
      </c>
      <c r="Q62" s="269">
        <f t="shared" si="5"/>
        <v>0.34035064956128253</v>
      </c>
      <c r="R62" s="270">
        <f t="shared" si="6"/>
        <v>0.22036097212294498</v>
      </c>
      <c r="S62" s="266">
        <f t="shared" ref="S62:S67" si="84">O62/D62</f>
        <v>7.4999999999999997E-2</v>
      </c>
      <c r="T62" s="271">
        <f t="shared" ref="T62:T67" si="85">D62-O62</f>
        <v>2588.15</v>
      </c>
      <c r="U62" s="272">
        <f t="shared" ref="U62:U67" si="86">L62/F62</f>
        <v>18.134411764705884</v>
      </c>
      <c r="V62" s="65">
        <f t="shared" ref="V62:W62" si="87">IFERROR((D62-#REF!)/D62,)</f>
        <v>0</v>
      </c>
      <c r="W62" s="65">
        <f t="shared" si="87"/>
        <v>0</v>
      </c>
      <c r="X62" s="65"/>
      <c r="Y62" s="65"/>
      <c r="Z62" s="66"/>
    </row>
    <row r="63" spans="1:26" ht="14" hidden="1" outlineLevel="1" x14ac:dyDescent="0.2">
      <c r="A63" s="263">
        <v>45474</v>
      </c>
      <c r="B63" s="53">
        <v>45504</v>
      </c>
      <c r="C63" s="54" t="s">
        <v>33</v>
      </c>
      <c r="D63" s="69">
        <v>58024.05</v>
      </c>
      <c r="E63" s="89">
        <v>854</v>
      </c>
      <c r="F63" s="89">
        <v>810</v>
      </c>
      <c r="G63" s="264">
        <f t="shared" si="0"/>
        <v>1.0543209876543209</v>
      </c>
      <c r="H63" s="265">
        <f t="shared" si="1"/>
        <v>67.943852459016398</v>
      </c>
      <c r="I63" s="265">
        <f t="shared" si="2"/>
        <v>64.44323242599917</v>
      </c>
      <c r="J63" s="89">
        <v>8717</v>
      </c>
      <c r="K63" s="266">
        <f t="shared" si="3"/>
        <v>9.7969484914534818E-2</v>
      </c>
      <c r="L63" s="267">
        <v>5503.3</v>
      </c>
      <c r="M63" s="89">
        <v>571921</v>
      </c>
      <c r="N63" s="56">
        <v>257</v>
      </c>
      <c r="O63" s="70">
        <v>18041</v>
      </c>
      <c r="P63" s="268">
        <f t="shared" si="4"/>
        <v>0.30504406629344272</v>
      </c>
      <c r="Q63" s="269">
        <f t="shared" si="5"/>
        <v>3.278214889248269</v>
      </c>
      <c r="R63" s="270">
        <f t="shared" si="6"/>
        <v>9.4845154724635727E-2</v>
      </c>
      <c r="S63" s="266">
        <f t="shared" si="84"/>
        <v>0.31092279839135667</v>
      </c>
      <c r="T63" s="271">
        <f t="shared" si="85"/>
        <v>39983.050000000003</v>
      </c>
      <c r="U63" s="272">
        <f t="shared" si="86"/>
        <v>6.7941975308641975</v>
      </c>
      <c r="V63" s="65">
        <f t="shared" ref="V63:W63" si="88">IFERROR((D63-#REF!)/D63,)</f>
        <v>0</v>
      </c>
      <c r="W63" s="65">
        <f t="shared" si="88"/>
        <v>0</v>
      </c>
      <c r="X63" s="65"/>
      <c r="Y63" s="65"/>
      <c r="Z63" s="66"/>
    </row>
    <row r="64" spans="1:26" ht="14" hidden="1" outlineLevel="1" x14ac:dyDescent="0.2">
      <c r="A64" s="263">
        <v>45474</v>
      </c>
      <c r="B64" s="53">
        <v>45504</v>
      </c>
      <c r="C64" s="54" t="s">
        <v>34</v>
      </c>
      <c r="D64" s="72">
        <v>31217.19</v>
      </c>
      <c r="E64" s="56">
        <v>557</v>
      </c>
      <c r="F64" s="56">
        <v>523</v>
      </c>
      <c r="G64" s="264">
        <f t="shared" si="0"/>
        <v>1.0650095602294456</v>
      </c>
      <c r="H64" s="265">
        <f t="shared" si="1"/>
        <v>56.045224416517051</v>
      </c>
      <c r="I64" s="265">
        <f t="shared" si="2"/>
        <v>52.624151471882257</v>
      </c>
      <c r="J64" s="89">
        <v>6085</v>
      </c>
      <c r="K64" s="266">
        <f t="shared" si="3"/>
        <v>9.1536565324568608E-2</v>
      </c>
      <c r="L64" s="267">
        <v>2804.68</v>
      </c>
      <c r="M64" s="89">
        <v>216010</v>
      </c>
      <c r="N64" s="56">
        <v>157</v>
      </c>
      <c r="O64" s="73">
        <v>8297.11</v>
      </c>
      <c r="P64" s="268">
        <f t="shared" si="4"/>
        <v>0.33803095294626678</v>
      </c>
      <c r="Q64" s="269">
        <f t="shared" si="5"/>
        <v>2.9583089692941802</v>
      </c>
      <c r="R64" s="270">
        <f t="shared" si="6"/>
        <v>8.9844089106034211E-2</v>
      </c>
      <c r="S64" s="266">
        <f t="shared" si="84"/>
        <v>0.26578657464044653</v>
      </c>
      <c r="T64" s="271">
        <f t="shared" si="85"/>
        <v>22920.079999999998</v>
      </c>
      <c r="U64" s="272">
        <f t="shared" si="86"/>
        <v>5.362676864244742</v>
      </c>
      <c r="V64" s="65">
        <f t="shared" ref="V64:W64" si="89">IFERROR((D64-#REF!)/D64,)</f>
        <v>0</v>
      </c>
      <c r="W64" s="65">
        <f t="shared" si="89"/>
        <v>0</v>
      </c>
      <c r="X64" s="65"/>
      <c r="Y64" s="65"/>
      <c r="Z64" s="66"/>
    </row>
    <row r="65" spans="1:26" ht="14" hidden="1" outlineLevel="1" x14ac:dyDescent="0.2">
      <c r="A65" s="263">
        <v>45474</v>
      </c>
      <c r="B65" s="53">
        <v>45504</v>
      </c>
      <c r="C65" s="54" t="s">
        <v>35</v>
      </c>
      <c r="D65" s="75">
        <v>51987.97</v>
      </c>
      <c r="E65" s="56">
        <v>718</v>
      </c>
      <c r="F65" s="56">
        <v>673</v>
      </c>
      <c r="G65" s="264">
        <f t="shared" si="0"/>
        <v>1.0668647845468053</v>
      </c>
      <c r="H65" s="265">
        <f t="shared" si="1"/>
        <v>72.406643454038999</v>
      </c>
      <c r="I65" s="265">
        <f t="shared" si="2"/>
        <v>67.868622624746862</v>
      </c>
      <c r="J65" s="89">
        <v>4272</v>
      </c>
      <c r="K65" s="266">
        <f t="shared" si="3"/>
        <v>0.16807116104868913</v>
      </c>
      <c r="L65" s="267">
        <v>4546.72</v>
      </c>
      <c r="M65" s="89">
        <v>818485</v>
      </c>
      <c r="N65" s="56">
        <v>225</v>
      </c>
      <c r="O65" s="76">
        <v>16891.54</v>
      </c>
      <c r="P65" s="268">
        <f t="shared" si="4"/>
        <v>0.26917143137925847</v>
      </c>
      <c r="Q65" s="269">
        <f t="shared" si="5"/>
        <v>3.715104514903051</v>
      </c>
      <c r="R65" s="270">
        <f t="shared" si="6"/>
        <v>8.7457155953579266E-2</v>
      </c>
      <c r="S65" s="266">
        <f t="shared" si="84"/>
        <v>0.32491247494372255</v>
      </c>
      <c r="T65" s="271">
        <f t="shared" si="85"/>
        <v>35096.43</v>
      </c>
      <c r="U65" s="272">
        <f t="shared" si="86"/>
        <v>6.7558989598811294</v>
      </c>
      <c r="V65" s="65">
        <f t="shared" ref="V65:W65" si="90">IFERROR((D65-#REF!)/D65,)</f>
        <v>0</v>
      </c>
      <c r="W65" s="65">
        <f t="shared" si="90"/>
        <v>0</v>
      </c>
      <c r="X65" s="65"/>
      <c r="Y65" s="65"/>
      <c r="Z65" s="66"/>
    </row>
    <row r="66" spans="1:26" ht="14" hidden="1" outlineLevel="1" x14ac:dyDescent="0.2">
      <c r="A66" s="263">
        <v>45474</v>
      </c>
      <c r="B66" s="53">
        <v>45504</v>
      </c>
      <c r="C66" s="54" t="s">
        <v>36</v>
      </c>
      <c r="D66" s="273">
        <v>127776</v>
      </c>
      <c r="E66" s="56">
        <v>2209</v>
      </c>
      <c r="F66" s="89">
        <v>1950</v>
      </c>
      <c r="G66" s="264">
        <f t="shared" si="0"/>
        <v>1.1328205128205129</v>
      </c>
      <c r="H66" s="265">
        <f t="shared" si="1"/>
        <v>57.843368039837031</v>
      </c>
      <c r="I66" s="265">
        <f t="shared" si="2"/>
        <v>51.06137061008701</v>
      </c>
      <c r="J66" s="89">
        <v>7640</v>
      </c>
      <c r="K66" s="266">
        <f t="shared" si="3"/>
        <v>0.28913612565445024</v>
      </c>
      <c r="L66" s="267">
        <v>10148.790000000001</v>
      </c>
      <c r="M66" s="89">
        <v>1242472</v>
      </c>
      <c r="N66" s="56">
        <v>565</v>
      </c>
      <c r="O66" s="274">
        <v>37219.300000000003</v>
      </c>
      <c r="P66" s="268">
        <f t="shared" si="4"/>
        <v>0.27267546676052479</v>
      </c>
      <c r="Q66" s="269">
        <f t="shared" si="5"/>
        <v>3.6673633014379052</v>
      </c>
      <c r="R66" s="270">
        <f t="shared" si="6"/>
        <v>7.9426418106686714E-2</v>
      </c>
      <c r="S66" s="266">
        <f t="shared" si="84"/>
        <v>0.29128553092912601</v>
      </c>
      <c r="T66" s="271">
        <f t="shared" si="85"/>
        <v>90556.7</v>
      </c>
      <c r="U66" s="272">
        <f t="shared" si="86"/>
        <v>5.2045076923076925</v>
      </c>
      <c r="V66" s="65">
        <f t="shared" ref="V66:W66" si="91">IFERROR((D66-#REF!)/D66,)</f>
        <v>0</v>
      </c>
      <c r="W66" s="65">
        <f t="shared" si="91"/>
        <v>0</v>
      </c>
      <c r="X66" s="65"/>
      <c r="Y66" s="65"/>
      <c r="Z66" s="66"/>
    </row>
    <row r="67" spans="1:26" ht="14" hidden="1" outlineLevel="1" x14ac:dyDescent="0.2">
      <c r="A67" s="263">
        <v>45474</v>
      </c>
      <c r="B67" s="53">
        <v>45504</v>
      </c>
      <c r="C67" s="54" t="s">
        <v>37</v>
      </c>
      <c r="D67" s="273">
        <v>8787</v>
      </c>
      <c r="E67" s="123">
        <v>237</v>
      </c>
      <c r="F67" s="276">
        <v>185</v>
      </c>
      <c r="G67" s="264">
        <f t="shared" si="0"/>
        <v>1.2810810810810811</v>
      </c>
      <c r="H67" s="265">
        <f t="shared" si="1"/>
        <v>37.075949367088604</v>
      </c>
      <c r="I67" s="265">
        <f t="shared" si="2"/>
        <v>28.94114191101853</v>
      </c>
      <c r="J67" s="276">
        <v>841</v>
      </c>
      <c r="K67" s="266">
        <f t="shared" si="3"/>
        <v>0.28180737217598095</v>
      </c>
      <c r="L67" s="267">
        <v>962.2</v>
      </c>
      <c r="M67" s="276">
        <v>473614</v>
      </c>
      <c r="N67" s="123">
        <v>18</v>
      </c>
      <c r="O67" s="277">
        <v>996</v>
      </c>
      <c r="P67" s="268">
        <f t="shared" si="4"/>
        <v>0.96606425702811249</v>
      </c>
      <c r="Q67" s="269">
        <f t="shared" si="5"/>
        <v>1.0351278320515485</v>
      </c>
      <c r="R67" s="270">
        <f t="shared" si="6"/>
        <v>0.10950267440537158</v>
      </c>
      <c r="S67" s="266">
        <f t="shared" si="84"/>
        <v>0.11334926596107886</v>
      </c>
      <c r="T67" s="271">
        <f t="shared" si="85"/>
        <v>7791</v>
      </c>
      <c r="U67" s="272">
        <f t="shared" si="86"/>
        <v>5.2010810810810817</v>
      </c>
      <c r="V67" s="65"/>
      <c r="W67" s="65"/>
      <c r="X67" s="65"/>
      <c r="Y67" s="65"/>
      <c r="Z67" s="67"/>
    </row>
    <row r="68" spans="1:26" ht="14" collapsed="1" x14ac:dyDescent="0.2">
      <c r="A68" s="263" t="str">
        <f>IFERROR(IF(B68&gt;0,MONTH(B68)&amp;"-"&amp;YEAR(B68),B68),)</f>
        <v>7-2024</v>
      </c>
      <c r="B68" s="282">
        <v>45474</v>
      </c>
      <c r="C68" s="134"/>
      <c r="D68" s="135">
        <f t="shared" ref="D68:F68" si="92">SUM(D62:D67)</f>
        <v>280590.21000000002</v>
      </c>
      <c r="E68" s="136">
        <f t="shared" si="92"/>
        <v>4615</v>
      </c>
      <c r="F68" s="136">
        <f t="shared" si="92"/>
        <v>4175</v>
      </c>
      <c r="G68" s="137">
        <f t="shared" si="0"/>
        <v>1.1053892215568861</v>
      </c>
      <c r="H68" s="135">
        <f t="shared" si="1"/>
        <v>60.799612134344535</v>
      </c>
      <c r="I68" s="135">
        <f t="shared" si="2"/>
        <v>55.002899384807897</v>
      </c>
      <c r="J68" s="256">
        <f>SUM(J62:J67)</f>
        <v>28094</v>
      </c>
      <c r="K68" s="257">
        <f t="shared" si="3"/>
        <v>0.16426995087919127</v>
      </c>
      <c r="L68" s="135">
        <f t="shared" ref="L68:O68" si="93">SUM(L62:L67)</f>
        <v>24582.260000000002</v>
      </c>
      <c r="M68" s="256">
        <f t="shared" si="93"/>
        <v>3533772</v>
      </c>
      <c r="N68" s="136">
        <f t="shared" si="93"/>
        <v>1225</v>
      </c>
      <c r="O68" s="135">
        <f t="shared" si="93"/>
        <v>81654.8</v>
      </c>
      <c r="P68" s="258">
        <f t="shared" si="4"/>
        <v>0.30105100986102473</v>
      </c>
      <c r="Q68" s="137">
        <f t="shared" si="5"/>
        <v>3.3216962150754243</v>
      </c>
      <c r="R68" s="259">
        <f t="shared" si="6"/>
        <v>8.7609115086374534E-2</v>
      </c>
      <c r="S68" s="260"/>
      <c r="T68" s="261">
        <f>SUM(T62:T67)</f>
        <v>198935.40999999997</v>
      </c>
      <c r="U68" s="145"/>
      <c r="V68" s="145">
        <f t="shared" ref="V68:W68" si="94">IFERROR((D68-#REF!)/D68,)</f>
        <v>0</v>
      </c>
      <c r="W68" s="145">
        <f t="shared" si="94"/>
        <v>0</v>
      </c>
      <c r="X68" s="145"/>
      <c r="Y68" s="143"/>
      <c r="Z68" s="67"/>
    </row>
    <row r="69" spans="1:26" ht="14" hidden="1" outlineLevel="1" x14ac:dyDescent="0.2">
      <c r="A69" s="263">
        <v>45505</v>
      </c>
      <c r="B69" s="53">
        <v>45535</v>
      </c>
      <c r="C69" s="54" t="s">
        <v>32</v>
      </c>
      <c r="D69" s="55">
        <v>4197</v>
      </c>
      <c r="E69" s="56">
        <v>60</v>
      </c>
      <c r="F69" s="56">
        <v>47</v>
      </c>
      <c r="G69" s="264">
        <f t="shared" si="0"/>
        <v>1.2765957446808511</v>
      </c>
      <c r="H69" s="265">
        <f t="shared" si="1"/>
        <v>69.95</v>
      </c>
      <c r="I69" s="265">
        <f t="shared" si="2"/>
        <v>54.794166666666669</v>
      </c>
      <c r="J69" s="89">
        <v>339</v>
      </c>
      <c r="K69" s="266">
        <f t="shared" si="3"/>
        <v>0.17699115044247787</v>
      </c>
      <c r="L69" s="267">
        <v>262.14</v>
      </c>
      <c r="M69" s="89">
        <v>56344</v>
      </c>
      <c r="N69" s="56">
        <v>3</v>
      </c>
      <c r="O69" s="60">
        <v>209.85</v>
      </c>
      <c r="P69" s="268">
        <f t="shared" si="4"/>
        <v>1.2491779842744817</v>
      </c>
      <c r="Q69" s="269">
        <f t="shared" si="5"/>
        <v>0.80052643625543607</v>
      </c>
      <c r="R69" s="270">
        <f t="shared" si="6"/>
        <v>6.2458899213724085E-2</v>
      </c>
      <c r="S69" s="266">
        <f t="shared" ref="S69:S74" si="95">O69/D69</f>
        <v>4.9999999999999996E-2</v>
      </c>
      <c r="T69" s="271">
        <f t="shared" ref="T69:T74" si="96">D69-O69</f>
        <v>3987.15</v>
      </c>
      <c r="U69" s="272">
        <f t="shared" ref="U69:U74" si="97">L69/F69</f>
        <v>5.5774468085106381</v>
      </c>
      <c r="V69" s="65">
        <f t="shared" ref="V69:W69" si="98">IFERROR((D69-#REF!)/D69,)</f>
        <v>0</v>
      </c>
      <c r="W69" s="65">
        <f t="shared" si="98"/>
        <v>0</v>
      </c>
      <c r="X69" s="65"/>
      <c r="Y69" s="65"/>
      <c r="Z69" s="66"/>
    </row>
    <row r="70" spans="1:26" ht="14" hidden="1" outlineLevel="1" x14ac:dyDescent="0.2">
      <c r="A70" s="263">
        <v>45505</v>
      </c>
      <c r="B70" s="53">
        <v>45535</v>
      </c>
      <c r="C70" s="54" t="s">
        <v>33</v>
      </c>
      <c r="D70" s="69">
        <v>62301.1</v>
      </c>
      <c r="E70" s="89">
        <v>916</v>
      </c>
      <c r="F70" s="89">
        <v>860</v>
      </c>
      <c r="G70" s="264">
        <f t="shared" si="0"/>
        <v>1.0651162790697675</v>
      </c>
      <c r="H70" s="265">
        <f t="shared" si="1"/>
        <v>68.014301310043663</v>
      </c>
      <c r="I70" s="265">
        <f t="shared" si="2"/>
        <v>63.85622175397112</v>
      </c>
      <c r="J70" s="89">
        <v>9732</v>
      </c>
      <c r="K70" s="266">
        <f t="shared" si="3"/>
        <v>9.412248253185368E-2</v>
      </c>
      <c r="L70" s="267">
        <v>7862.37</v>
      </c>
      <c r="M70" s="89">
        <v>722993</v>
      </c>
      <c r="N70" s="56">
        <v>281</v>
      </c>
      <c r="O70" s="70">
        <v>19839.55</v>
      </c>
      <c r="P70" s="268">
        <f t="shared" si="4"/>
        <v>0.39629779909322543</v>
      </c>
      <c r="Q70" s="269">
        <f t="shared" si="5"/>
        <v>2.523354917156023</v>
      </c>
      <c r="R70" s="270">
        <f t="shared" si="6"/>
        <v>0.12619953740784673</v>
      </c>
      <c r="S70" s="266">
        <f t="shared" si="95"/>
        <v>0.31844622326090549</v>
      </c>
      <c r="T70" s="271">
        <f t="shared" si="96"/>
        <v>42461.55</v>
      </c>
      <c r="U70" s="272">
        <f t="shared" si="97"/>
        <v>9.1422906976744187</v>
      </c>
      <c r="V70" s="65">
        <f t="shared" ref="V70:W70" si="99">IFERROR((D70-#REF!)/D70,)</f>
        <v>0</v>
      </c>
      <c r="W70" s="65">
        <f t="shared" si="99"/>
        <v>0</v>
      </c>
      <c r="X70" s="65"/>
      <c r="Y70" s="65"/>
      <c r="Z70" s="66"/>
    </row>
    <row r="71" spans="1:26" ht="14" hidden="1" outlineLevel="1" x14ac:dyDescent="0.2">
      <c r="A71" s="263">
        <v>45505</v>
      </c>
      <c r="B71" s="53">
        <v>45535</v>
      </c>
      <c r="C71" s="54" t="s">
        <v>34</v>
      </c>
      <c r="D71" s="72">
        <v>31396.2</v>
      </c>
      <c r="E71" s="56">
        <v>576</v>
      </c>
      <c r="F71" s="56">
        <v>538</v>
      </c>
      <c r="G71" s="264">
        <f t="shared" si="0"/>
        <v>1.0706319702602229</v>
      </c>
      <c r="H71" s="265">
        <f t="shared" si="1"/>
        <v>54.507291666666667</v>
      </c>
      <c r="I71" s="265">
        <f t="shared" si="2"/>
        <v>50.911324508101856</v>
      </c>
      <c r="J71" s="89">
        <v>5795</v>
      </c>
      <c r="K71" s="266">
        <f t="shared" si="3"/>
        <v>9.9396031061259701E-2</v>
      </c>
      <c r="L71" s="267">
        <v>3629.89</v>
      </c>
      <c r="M71" s="89">
        <v>310538</v>
      </c>
      <c r="N71" s="56">
        <v>170</v>
      </c>
      <c r="O71" s="73">
        <v>8321.25</v>
      </c>
      <c r="P71" s="268">
        <f t="shared" si="4"/>
        <v>0.43621931801111613</v>
      </c>
      <c r="Q71" s="269">
        <f t="shared" si="5"/>
        <v>2.2924248393202</v>
      </c>
      <c r="R71" s="270">
        <f t="shared" si="6"/>
        <v>0.11561558405157311</v>
      </c>
      <c r="S71" s="266">
        <f t="shared" si="95"/>
        <v>0.26504003669233855</v>
      </c>
      <c r="T71" s="271">
        <f t="shared" si="96"/>
        <v>23074.95</v>
      </c>
      <c r="U71" s="272">
        <f t="shared" si="97"/>
        <v>6.7470074349442379</v>
      </c>
      <c r="V71" s="65">
        <f t="shared" ref="V71:W71" si="100">IFERROR((D71-#REF!)/D71,)</f>
        <v>0</v>
      </c>
      <c r="W71" s="65">
        <f t="shared" si="100"/>
        <v>0</v>
      </c>
      <c r="X71" s="65"/>
      <c r="Y71" s="65"/>
      <c r="Z71" s="66"/>
    </row>
    <row r="72" spans="1:26" ht="14" hidden="1" outlineLevel="1" x14ac:dyDescent="0.2">
      <c r="A72" s="263">
        <v>45505</v>
      </c>
      <c r="B72" s="53">
        <v>45535</v>
      </c>
      <c r="C72" s="54" t="s">
        <v>35</v>
      </c>
      <c r="D72" s="75">
        <v>47199.7</v>
      </c>
      <c r="E72" s="56">
        <v>660</v>
      </c>
      <c r="F72" s="56">
        <v>632</v>
      </c>
      <c r="G72" s="264">
        <f t="shared" si="0"/>
        <v>1.0443037974683544</v>
      </c>
      <c r="H72" s="265">
        <f t="shared" si="1"/>
        <v>71.514696969696971</v>
      </c>
      <c r="I72" s="265">
        <f t="shared" si="2"/>
        <v>68.48074012855831</v>
      </c>
      <c r="J72" s="89">
        <v>3924</v>
      </c>
      <c r="K72" s="266">
        <f t="shared" si="3"/>
        <v>0.16819571865443425</v>
      </c>
      <c r="L72" s="267">
        <v>4722.96</v>
      </c>
      <c r="M72" s="89">
        <v>827799</v>
      </c>
      <c r="N72" s="56">
        <v>184</v>
      </c>
      <c r="O72" s="76">
        <v>13067.59</v>
      </c>
      <c r="P72" s="268">
        <f t="shared" si="4"/>
        <v>0.36142548090351778</v>
      </c>
      <c r="Q72" s="269">
        <f t="shared" si="5"/>
        <v>2.7668220776800991</v>
      </c>
      <c r="R72" s="270">
        <f t="shared" si="6"/>
        <v>0.10006334786026183</v>
      </c>
      <c r="S72" s="266">
        <f t="shared" si="95"/>
        <v>0.27685748002635613</v>
      </c>
      <c r="T72" s="271">
        <f t="shared" si="96"/>
        <v>34132.11</v>
      </c>
      <c r="U72" s="272">
        <f t="shared" si="97"/>
        <v>7.4730379746835442</v>
      </c>
      <c r="V72" s="65">
        <f t="shared" ref="V72:W72" si="101">IFERROR((D72-#REF!)/D72,)</f>
        <v>0</v>
      </c>
      <c r="W72" s="65">
        <f t="shared" si="101"/>
        <v>0</v>
      </c>
      <c r="X72" s="65"/>
      <c r="Y72" s="65"/>
      <c r="Z72" s="66"/>
    </row>
    <row r="73" spans="1:26" ht="14" hidden="1" outlineLevel="1" x14ac:dyDescent="0.2">
      <c r="A73" s="263">
        <v>45505</v>
      </c>
      <c r="B73" s="53">
        <v>45535</v>
      </c>
      <c r="C73" s="54" t="s">
        <v>36</v>
      </c>
      <c r="D73" s="273">
        <v>130911</v>
      </c>
      <c r="E73" s="56">
        <v>2253</v>
      </c>
      <c r="F73" s="89">
        <v>1995</v>
      </c>
      <c r="G73" s="264">
        <f t="shared" si="0"/>
        <v>1.1293233082706766</v>
      </c>
      <c r="H73" s="265">
        <f t="shared" si="1"/>
        <v>58.105193075898804</v>
      </c>
      <c r="I73" s="265">
        <f t="shared" si="2"/>
        <v>51.451336079191357</v>
      </c>
      <c r="J73" s="89">
        <v>8260</v>
      </c>
      <c r="K73" s="266">
        <f t="shared" si="3"/>
        <v>0.27276029055690071</v>
      </c>
      <c r="L73" s="267">
        <v>13736.62</v>
      </c>
      <c r="M73" s="89">
        <v>1364167</v>
      </c>
      <c r="N73" s="56">
        <v>585</v>
      </c>
      <c r="O73" s="274">
        <v>39004.660000000003</v>
      </c>
      <c r="P73" s="268">
        <f t="shared" si="4"/>
        <v>0.35217894477224004</v>
      </c>
      <c r="Q73" s="269">
        <f t="shared" si="5"/>
        <v>2.8394656036201047</v>
      </c>
      <c r="R73" s="270">
        <f t="shared" si="6"/>
        <v>0.1049309836453774</v>
      </c>
      <c r="S73" s="266">
        <f t="shared" si="95"/>
        <v>0.29794791881507288</v>
      </c>
      <c r="T73" s="271">
        <f t="shared" si="96"/>
        <v>91906.34</v>
      </c>
      <c r="U73" s="272">
        <f t="shared" si="97"/>
        <v>6.8855238095238098</v>
      </c>
      <c r="V73" s="65">
        <f t="shared" ref="V73:W73" si="102">IFERROR((D73-#REF!)/D73,)</f>
        <v>0</v>
      </c>
      <c r="W73" s="65">
        <f t="shared" si="102"/>
        <v>0</v>
      </c>
      <c r="X73" s="65"/>
      <c r="Y73" s="65"/>
      <c r="Z73" s="66"/>
    </row>
    <row r="74" spans="1:26" ht="14" hidden="1" outlineLevel="1" x14ac:dyDescent="0.2">
      <c r="A74" s="263">
        <v>45505</v>
      </c>
      <c r="B74" s="53">
        <v>45535</v>
      </c>
      <c r="C74" s="54" t="s">
        <v>37</v>
      </c>
      <c r="D74" s="273">
        <v>9909</v>
      </c>
      <c r="E74" s="123">
        <v>267</v>
      </c>
      <c r="F74" s="276">
        <v>204</v>
      </c>
      <c r="G74" s="264">
        <f t="shared" si="0"/>
        <v>1.3088235294117647</v>
      </c>
      <c r="H74" s="265">
        <f t="shared" si="1"/>
        <v>37.112359550561798</v>
      </c>
      <c r="I74" s="265">
        <f t="shared" si="2"/>
        <v>28.355510667844971</v>
      </c>
      <c r="J74" s="276">
        <v>863</v>
      </c>
      <c r="K74" s="266">
        <f t="shared" si="3"/>
        <v>0.30938586326767092</v>
      </c>
      <c r="L74" s="267">
        <v>1573.81</v>
      </c>
      <c r="M74" s="276">
        <v>444028</v>
      </c>
      <c r="N74" s="123">
        <v>22</v>
      </c>
      <c r="O74" s="277">
        <v>1005</v>
      </c>
      <c r="P74" s="268">
        <f t="shared" si="4"/>
        <v>1.5659800995024875</v>
      </c>
      <c r="Q74" s="269">
        <f t="shared" si="5"/>
        <v>0.63857771903851168</v>
      </c>
      <c r="R74" s="270">
        <f t="shared" si="6"/>
        <v>0.15882631950751841</v>
      </c>
      <c r="S74" s="266">
        <f t="shared" si="95"/>
        <v>0.10142294883439297</v>
      </c>
      <c r="T74" s="271">
        <f t="shared" si="96"/>
        <v>8904</v>
      </c>
      <c r="U74" s="272">
        <f t="shared" si="97"/>
        <v>7.7147549019607844</v>
      </c>
      <c r="V74" s="65"/>
      <c r="W74" s="65"/>
      <c r="X74" s="65"/>
      <c r="Y74" s="65"/>
      <c r="Z74" s="67"/>
    </row>
    <row r="75" spans="1:26" ht="14" collapsed="1" x14ac:dyDescent="0.2">
      <c r="A75" s="263" t="str">
        <f>IFERROR(IF(B75&gt;0,MONTH(B75)&amp;"-"&amp;YEAR(B75),B75),)</f>
        <v>8-2024</v>
      </c>
      <c r="B75" s="282">
        <v>45505</v>
      </c>
      <c r="C75" s="134"/>
      <c r="D75" s="135">
        <f t="shared" ref="D75:F75" si="103">SUM(D69:D74)</f>
        <v>285914</v>
      </c>
      <c r="E75" s="136">
        <f t="shared" si="103"/>
        <v>4732</v>
      </c>
      <c r="F75" s="136">
        <f t="shared" si="103"/>
        <v>4276</v>
      </c>
      <c r="G75" s="137">
        <f t="shared" si="0"/>
        <v>1.106641721234799</v>
      </c>
      <c r="H75" s="135">
        <f t="shared" si="1"/>
        <v>60.421386306001693</v>
      </c>
      <c r="I75" s="135">
        <f t="shared" si="2"/>
        <v>54.598868944307526</v>
      </c>
      <c r="J75" s="256">
        <f>SUM(J69:J74)</f>
        <v>28913</v>
      </c>
      <c r="K75" s="257">
        <f t="shared" si="3"/>
        <v>0.16366340400511881</v>
      </c>
      <c r="L75" s="135">
        <f t="shared" ref="L75:O75" si="104">SUM(L69:L74)</f>
        <v>31787.790000000005</v>
      </c>
      <c r="M75" s="256">
        <f t="shared" si="104"/>
        <v>3725869</v>
      </c>
      <c r="N75" s="136">
        <f t="shared" si="104"/>
        <v>1245</v>
      </c>
      <c r="O75" s="135">
        <f t="shared" si="104"/>
        <v>81447.899999999994</v>
      </c>
      <c r="P75" s="258">
        <f t="shared" si="4"/>
        <v>0.39028372738891987</v>
      </c>
      <c r="Q75" s="137">
        <f t="shared" si="5"/>
        <v>2.562238519884521</v>
      </c>
      <c r="R75" s="259">
        <f t="shared" si="6"/>
        <v>0.11117955049420457</v>
      </c>
      <c r="S75" s="260"/>
      <c r="T75" s="261">
        <f>SUM(T69:T74)</f>
        <v>204466.1</v>
      </c>
      <c r="U75" s="145"/>
      <c r="V75" s="145">
        <f t="shared" ref="V75:W75" si="105">IFERROR((D75-#REF!)/D75,)</f>
        <v>0</v>
      </c>
      <c r="W75" s="145">
        <f t="shared" si="105"/>
        <v>0</v>
      </c>
      <c r="X75" s="145"/>
      <c r="Y75" s="143"/>
      <c r="Z75" s="67"/>
    </row>
    <row r="76" spans="1:26" ht="14" hidden="1" outlineLevel="1" x14ac:dyDescent="0.2">
      <c r="A76" s="263">
        <v>45536</v>
      </c>
      <c r="B76" s="53">
        <v>45565</v>
      </c>
      <c r="C76" s="54" t="s">
        <v>32</v>
      </c>
      <c r="D76" s="55">
        <v>2588.15</v>
      </c>
      <c r="E76" s="56">
        <v>37</v>
      </c>
      <c r="F76" s="56">
        <v>33</v>
      </c>
      <c r="G76" s="264">
        <f t="shared" si="0"/>
        <v>1.1212121212121211</v>
      </c>
      <c r="H76" s="265">
        <f t="shared" si="1"/>
        <v>69.95</v>
      </c>
      <c r="I76" s="265">
        <f t="shared" si="2"/>
        <v>62.387837837837843</v>
      </c>
      <c r="J76" s="89">
        <v>203</v>
      </c>
      <c r="K76" s="266">
        <f t="shared" si="3"/>
        <v>0.18226600985221675</v>
      </c>
      <c r="L76" s="267">
        <v>67.13</v>
      </c>
      <c r="M76" s="89">
        <v>9152</v>
      </c>
      <c r="N76" s="56">
        <v>5</v>
      </c>
      <c r="O76" s="60">
        <v>349.75</v>
      </c>
      <c r="P76" s="268">
        <f t="shared" si="4"/>
        <v>0.19193709792709077</v>
      </c>
      <c r="Q76" s="269">
        <f t="shared" si="5"/>
        <v>5.2100402204677492</v>
      </c>
      <c r="R76" s="270">
        <f t="shared" si="6"/>
        <v>2.5937445665823077E-2</v>
      </c>
      <c r="S76" s="266">
        <f t="shared" ref="S76:S81" si="106">O76/D76</f>
        <v>0.13513513513513514</v>
      </c>
      <c r="T76" s="271">
        <f t="shared" ref="T76:T81" si="107">D76-O76</f>
        <v>2238.4</v>
      </c>
      <c r="U76" s="272">
        <f t="shared" ref="U76:U81" si="108">L76/F76</f>
        <v>2.0342424242424242</v>
      </c>
      <c r="V76" s="65">
        <f t="shared" ref="V76:W76" si="109">IFERROR((D76-#REF!)/D76,)</f>
        <v>0</v>
      </c>
      <c r="W76" s="65">
        <f t="shared" si="109"/>
        <v>0</v>
      </c>
      <c r="X76" s="65"/>
      <c r="Y76" s="65"/>
      <c r="Z76" s="66"/>
    </row>
    <row r="77" spans="1:26" ht="14" hidden="1" outlineLevel="1" x14ac:dyDescent="0.2">
      <c r="A77" s="263">
        <v>45536</v>
      </c>
      <c r="B77" s="53">
        <v>45565</v>
      </c>
      <c r="C77" s="54" t="s">
        <v>33</v>
      </c>
      <c r="D77" s="69">
        <v>61361.65</v>
      </c>
      <c r="E77" s="89">
        <v>903</v>
      </c>
      <c r="F77" s="89">
        <v>857</v>
      </c>
      <c r="G77" s="264">
        <f t="shared" si="0"/>
        <v>1.0536756126021003</v>
      </c>
      <c r="H77" s="265">
        <f t="shared" si="1"/>
        <v>67.953100775193803</v>
      </c>
      <c r="I77" s="265">
        <f t="shared" si="2"/>
        <v>64.49148102363354</v>
      </c>
      <c r="J77" s="89">
        <v>8894</v>
      </c>
      <c r="K77" s="266">
        <f t="shared" si="3"/>
        <v>0.10152912075556556</v>
      </c>
      <c r="L77" s="267">
        <v>6918.75</v>
      </c>
      <c r="M77" s="89">
        <v>739554</v>
      </c>
      <c r="N77" s="56">
        <v>239</v>
      </c>
      <c r="O77" s="70">
        <v>17185.669999999998</v>
      </c>
      <c r="P77" s="268">
        <f t="shared" si="4"/>
        <v>0.4025883192217703</v>
      </c>
      <c r="Q77" s="269">
        <f t="shared" si="5"/>
        <v>2.4839270099367656</v>
      </c>
      <c r="R77" s="270">
        <f t="shared" si="6"/>
        <v>0.11275364987740714</v>
      </c>
      <c r="S77" s="266">
        <f t="shared" si="106"/>
        <v>0.28007183639944488</v>
      </c>
      <c r="T77" s="271">
        <f t="shared" si="107"/>
        <v>44175.98</v>
      </c>
      <c r="U77" s="272">
        <f t="shared" si="108"/>
        <v>8.0732205367561267</v>
      </c>
      <c r="V77" s="65">
        <f t="shared" ref="V77:W77" si="110">IFERROR((D77-#REF!)/D77,)</f>
        <v>0</v>
      </c>
      <c r="W77" s="65">
        <f t="shared" si="110"/>
        <v>0</v>
      </c>
      <c r="X77" s="65"/>
      <c r="Y77" s="65"/>
      <c r="Z77" s="66"/>
    </row>
    <row r="78" spans="1:26" ht="14" hidden="1" outlineLevel="1" x14ac:dyDescent="0.2">
      <c r="A78" s="263">
        <v>45536</v>
      </c>
      <c r="B78" s="53">
        <v>45565</v>
      </c>
      <c r="C78" s="54" t="s">
        <v>34</v>
      </c>
      <c r="D78" s="72">
        <v>28503.3</v>
      </c>
      <c r="E78" s="56">
        <v>534</v>
      </c>
      <c r="F78" s="56">
        <v>491</v>
      </c>
      <c r="G78" s="264">
        <f t="shared" si="0"/>
        <v>1.0875763747454175</v>
      </c>
      <c r="H78" s="265">
        <f t="shared" si="1"/>
        <v>53.376966292134831</v>
      </c>
      <c r="I78" s="265">
        <f t="shared" si="2"/>
        <v>49.07882106636368</v>
      </c>
      <c r="J78" s="89">
        <v>5319</v>
      </c>
      <c r="K78" s="266">
        <f t="shared" si="3"/>
        <v>0.10039481105470953</v>
      </c>
      <c r="L78" s="267">
        <v>3287.03</v>
      </c>
      <c r="M78" s="89">
        <v>290430</v>
      </c>
      <c r="N78" s="56">
        <v>157</v>
      </c>
      <c r="O78" s="73">
        <v>8241.7000000000007</v>
      </c>
      <c r="P78" s="268">
        <f t="shared" si="4"/>
        <v>0.39882912505915041</v>
      </c>
      <c r="Q78" s="269">
        <f t="shared" si="5"/>
        <v>2.5073394523323489</v>
      </c>
      <c r="R78" s="270">
        <f t="shared" si="6"/>
        <v>0.11532103300319613</v>
      </c>
      <c r="S78" s="266">
        <f t="shared" si="106"/>
        <v>0.28914897573263448</v>
      </c>
      <c r="T78" s="271">
        <f t="shared" si="107"/>
        <v>20261.599999999999</v>
      </c>
      <c r="U78" s="272">
        <f t="shared" si="108"/>
        <v>6.6945621181262736</v>
      </c>
      <c r="V78" s="65">
        <f t="shared" ref="V78:W78" si="111">IFERROR((D78-#REF!)/D78,)</f>
        <v>0</v>
      </c>
      <c r="W78" s="65">
        <f t="shared" si="111"/>
        <v>0</v>
      </c>
      <c r="X78" s="65"/>
      <c r="Y78" s="65"/>
      <c r="Z78" s="66"/>
    </row>
    <row r="79" spans="1:26" ht="14" hidden="1" outlineLevel="1" x14ac:dyDescent="0.2">
      <c r="A79" s="263">
        <v>45536</v>
      </c>
      <c r="B79" s="53">
        <v>45565</v>
      </c>
      <c r="C79" s="54" t="s">
        <v>35</v>
      </c>
      <c r="D79" s="75">
        <v>45641.7</v>
      </c>
      <c r="E79" s="56">
        <v>620</v>
      </c>
      <c r="F79" s="56">
        <v>582</v>
      </c>
      <c r="G79" s="264">
        <f t="shared" si="0"/>
        <v>1.0652920962199313</v>
      </c>
      <c r="H79" s="265">
        <f t="shared" si="1"/>
        <v>73.615645161290317</v>
      </c>
      <c r="I79" s="265">
        <f t="shared" si="2"/>
        <v>69.103718522372517</v>
      </c>
      <c r="J79" s="89">
        <v>3470</v>
      </c>
      <c r="K79" s="266">
        <f t="shared" si="3"/>
        <v>0.17867435158501441</v>
      </c>
      <c r="L79" s="267">
        <v>3950.74</v>
      </c>
      <c r="M79" s="89">
        <v>874732</v>
      </c>
      <c r="N79" s="56">
        <v>174</v>
      </c>
      <c r="O79" s="76">
        <v>13052.71</v>
      </c>
      <c r="P79" s="268">
        <f t="shared" si="4"/>
        <v>0.30267584279433163</v>
      </c>
      <c r="Q79" s="269">
        <f t="shared" si="5"/>
        <v>3.303864592456097</v>
      </c>
      <c r="R79" s="270">
        <f t="shared" si="6"/>
        <v>8.6559878356853498E-2</v>
      </c>
      <c r="S79" s="266">
        <f t="shared" si="106"/>
        <v>0.28598211723051509</v>
      </c>
      <c r="T79" s="271">
        <f t="shared" si="107"/>
        <v>32588.989999999998</v>
      </c>
      <c r="U79" s="272">
        <f t="shared" si="108"/>
        <v>6.7882130584192435</v>
      </c>
      <c r="V79" s="65">
        <f t="shared" ref="V79:W79" si="112">IFERROR((D79-#REF!)/D79,)</f>
        <v>0</v>
      </c>
      <c r="W79" s="65">
        <f t="shared" si="112"/>
        <v>0</v>
      </c>
      <c r="X79" s="65"/>
      <c r="Y79" s="65"/>
      <c r="Z79" s="66"/>
    </row>
    <row r="80" spans="1:26" ht="14" hidden="1" outlineLevel="1" x14ac:dyDescent="0.2">
      <c r="A80" s="263">
        <v>45536</v>
      </c>
      <c r="B80" s="53">
        <v>45565</v>
      </c>
      <c r="C80" s="54" t="s">
        <v>36</v>
      </c>
      <c r="D80" s="273">
        <v>134499</v>
      </c>
      <c r="E80" s="56">
        <v>2313</v>
      </c>
      <c r="F80" s="89">
        <v>2051</v>
      </c>
      <c r="G80" s="264">
        <f t="shared" si="0"/>
        <v>1.1277425646026329</v>
      </c>
      <c r="H80" s="265">
        <f t="shared" si="1"/>
        <v>58.149156939040211</v>
      </c>
      <c r="I80" s="265">
        <f t="shared" si="2"/>
        <v>51.562438773009717</v>
      </c>
      <c r="J80" s="89">
        <v>7180</v>
      </c>
      <c r="K80" s="266">
        <f t="shared" si="3"/>
        <v>0.32214484679665739</v>
      </c>
      <c r="L80" s="267">
        <v>11099.1</v>
      </c>
      <c r="M80" s="89">
        <v>1415668</v>
      </c>
      <c r="N80" s="56">
        <v>538</v>
      </c>
      <c r="O80" s="274">
        <v>34873.9</v>
      </c>
      <c r="P80" s="268">
        <f t="shared" si="4"/>
        <v>0.31826380186901954</v>
      </c>
      <c r="Q80" s="269">
        <f t="shared" si="5"/>
        <v>3.1420475534052312</v>
      </c>
      <c r="R80" s="270">
        <f t="shared" si="6"/>
        <v>8.2521803136082802E-2</v>
      </c>
      <c r="S80" s="266">
        <f t="shared" si="106"/>
        <v>0.25928742964631707</v>
      </c>
      <c r="T80" s="271">
        <f t="shared" si="107"/>
        <v>99625.1</v>
      </c>
      <c r="U80" s="272">
        <f t="shared" si="108"/>
        <v>5.4115553388590936</v>
      </c>
      <c r="V80" s="65">
        <f t="shared" ref="V80:W80" si="113">IFERROR((D80-#REF!)/D80,)</f>
        <v>0</v>
      </c>
      <c r="W80" s="65">
        <f t="shared" si="113"/>
        <v>0</v>
      </c>
      <c r="X80" s="65"/>
      <c r="Y80" s="65"/>
      <c r="Z80" s="66"/>
    </row>
    <row r="81" spans="1:26" ht="14" hidden="1" outlineLevel="1" x14ac:dyDescent="0.2">
      <c r="A81" s="263">
        <v>45536</v>
      </c>
      <c r="B81" s="53">
        <v>45565</v>
      </c>
      <c r="C81" s="54" t="s">
        <v>37</v>
      </c>
      <c r="D81" s="273">
        <v>8133</v>
      </c>
      <c r="E81" s="123">
        <v>219</v>
      </c>
      <c r="F81" s="276">
        <v>174</v>
      </c>
      <c r="G81" s="57">
        <f t="shared" si="0"/>
        <v>1.2586206896551724</v>
      </c>
      <c r="H81" s="58">
        <f t="shared" si="1"/>
        <v>37.136986301369866</v>
      </c>
      <c r="I81" s="58">
        <f t="shared" si="2"/>
        <v>29.506098705197978</v>
      </c>
      <c r="J81" s="276">
        <v>639</v>
      </c>
      <c r="K81" s="266">
        <f t="shared" si="3"/>
        <v>0.34272300469483569</v>
      </c>
      <c r="L81" s="267">
        <v>852.53</v>
      </c>
      <c r="M81" s="276">
        <v>326166</v>
      </c>
      <c r="N81" s="123">
        <v>19</v>
      </c>
      <c r="O81" s="277">
        <v>1014</v>
      </c>
      <c r="P81" s="268">
        <f t="shared" si="4"/>
        <v>0.84075936883629188</v>
      </c>
      <c r="Q81" s="269">
        <f t="shared" si="5"/>
        <v>1.1894009594970265</v>
      </c>
      <c r="R81" s="270">
        <f t="shared" si="6"/>
        <v>0.10482355834255502</v>
      </c>
      <c r="S81" s="266">
        <f t="shared" si="106"/>
        <v>0.12467724087052748</v>
      </c>
      <c r="T81" s="271">
        <f t="shared" si="107"/>
        <v>7119</v>
      </c>
      <c r="U81" s="272">
        <f t="shared" si="108"/>
        <v>4.8995977011494247</v>
      </c>
      <c r="V81" s="65"/>
      <c r="W81" s="65"/>
      <c r="X81" s="65"/>
      <c r="Y81" s="65"/>
      <c r="Z81" s="67"/>
    </row>
    <row r="82" spans="1:26" ht="14" collapsed="1" x14ac:dyDescent="0.2">
      <c r="A82" s="281" t="str">
        <f>IFERROR(IF(B82&gt;0,MONTH(B82)&amp;"-"&amp;YEAR(B82),B82),)</f>
        <v>9-2024</v>
      </c>
      <c r="B82" s="282">
        <v>45536</v>
      </c>
      <c r="C82" s="134"/>
      <c r="D82" s="429">
        <f t="shared" ref="D82:F82" si="114">SUM(D76:D81)</f>
        <v>280726.8</v>
      </c>
      <c r="E82" s="136">
        <f t="shared" si="114"/>
        <v>4626</v>
      </c>
      <c r="F82" s="136">
        <f t="shared" si="114"/>
        <v>4188</v>
      </c>
      <c r="G82" s="137">
        <f t="shared" si="0"/>
        <v>1.1045845272206303</v>
      </c>
      <c r="H82" s="135">
        <f t="shared" si="1"/>
        <v>60.684565499351486</v>
      </c>
      <c r="I82" s="135">
        <f t="shared" si="2"/>
        <v>54.93881545855686</v>
      </c>
      <c r="J82" s="256">
        <f>SUM(J76:J81)</f>
        <v>25705</v>
      </c>
      <c r="K82" s="257">
        <f t="shared" si="3"/>
        <v>0.17996498735654543</v>
      </c>
      <c r="L82" s="135">
        <f t="shared" ref="L82:O82" si="115">SUM(L76:L81)</f>
        <v>26175.279999999999</v>
      </c>
      <c r="M82" s="256">
        <f t="shared" si="115"/>
        <v>3655702</v>
      </c>
      <c r="N82" s="136">
        <f t="shared" si="115"/>
        <v>1132</v>
      </c>
      <c r="O82" s="135">
        <f t="shared" si="115"/>
        <v>74717.73000000001</v>
      </c>
      <c r="P82" s="258">
        <f t="shared" si="4"/>
        <v>0.3503222059877889</v>
      </c>
      <c r="Q82" s="137">
        <f t="shared" si="5"/>
        <v>2.8545150233349945</v>
      </c>
      <c r="R82" s="259">
        <f t="shared" si="6"/>
        <v>9.3241115561464027E-2</v>
      </c>
      <c r="S82" s="260"/>
      <c r="T82" s="261">
        <f>SUM(T76:T81)</f>
        <v>206009.07</v>
      </c>
      <c r="U82" s="145"/>
      <c r="V82" s="145">
        <f t="shared" ref="V82:W82" si="116">IFERROR((D82-#REF!)/D82,)</f>
        <v>0</v>
      </c>
      <c r="W82" s="145">
        <f t="shared" si="116"/>
        <v>0</v>
      </c>
      <c r="X82" s="145"/>
      <c r="Y82" s="143"/>
      <c r="Z82" s="67"/>
    </row>
    <row r="83" spans="1:26" ht="14" hidden="1" outlineLevel="1" x14ac:dyDescent="0.2">
      <c r="A83" s="263">
        <v>45566</v>
      </c>
      <c r="B83" s="53">
        <v>45596</v>
      </c>
      <c r="C83" s="54" t="s">
        <v>32</v>
      </c>
      <c r="D83" s="55">
        <v>2430.17</v>
      </c>
      <c r="E83" s="56">
        <v>36</v>
      </c>
      <c r="F83" s="56">
        <v>32</v>
      </c>
      <c r="G83" s="264">
        <f t="shared" si="0"/>
        <v>1.125</v>
      </c>
      <c r="H83" s="265">
        <f t="shared" si="1"/>
        <v>67.504722222222227</v>
      </c>
      <c r="I83" s="265">
        <f t="shared" si="2"/>
        <v>60.004197530864204</v>
      </c>
      <c r="J83" s="89">
        <v>231</v>
      </c>
      <c r="K83" s="266">
        <f t="shared" si="3"/>
        <v>0.15584415584415584</v>
      </c>
      <c r="L83" s="267">
        <v>65.7</v>
      </c>
      <c r="M83" s="89">
        <v>10713</v>
      </c>
      <c r="N83" s="56">
        <v>2</v>
      </c>
      <c r="O83" s="60">
        <v>139.9</v>
      </c>
      <c r="P83" s="268">
        <f t="shared" si="4"/>
        <v>0.46962115796997855</v>
      </c>
      <c r="Q83" s="269">
        <f t="shared" si="5"/>
        <v>2.1293759512937593</v>
      </c>
      <c r="R83" s="270">
        <f t="shared" si="6"/>
        <v>2.7035145689396214E-2</v>
      </c>
      <c r="S83" s="266">
        <f t="shared" ref="S83:S88" si="117">O83/D83</f>
        <v>5.7567989070723448E-2</v>
      </c>
      <c r="T83" s="271">
        <f t="shared" ref="T83:T88" si="118">D83-O83</f>
        <v>2290.27</v>
      </c>
      <c r="U83" s="272">
        <f t="shared" ref="U83:U88" si="119">L83/F83</f>
        <v>2.0531250000000001</v>
      </c>
      <c r="V83" s="65">
        <f t="shared" ref="V83:W83" si="120">IFERROR((D83-#REF!)/D83,)</f>
        <v>0</v>
      </c>
      <c r="W83" s="65">
        <f t="shared" si="120"/>
        <v>0</v>
      </c>
      <c r="X83" s="65"/>
      <c r="Y83" s="65"/>
      <c r="Z83" s="66"/>
    </row>
    <row r="84" spans="1:26" ht="14" hidden="1" outlineLevel="1" x14ac:dyDescent="0.2">
      <c r="A84" s="263">
        <v>45566</v>
      </c>
      <c r="B84" s="53">
        <v>45596</v>
      </c>
      <c r="C84" s="54" t="s">
        <v>33</v>
      </c>
      <c r="D84" s="69">
        <v>59142.85</v>
      </c>
      <c r="E84" s="89">
        <v>879</v>
      </c>
      <c r="F84" s="89">
        <v>829</v>
      </c>
      <c r="G84" s="264">
        <f t="shared" si="0"/>
        <v>1.060313630880579</v>
      </c>
      <c r="H84" s="265">
        <f t="shared" si="1"/>
        <v>67.284243458475544</v>
      </c>
      <c r="I84" s="265">
        <f t="shared" si="2"/>
        <v>63.456925855604354</v>
      </c>
      <c r="J84" s="89">
        <v>10150</v>
      </c>
      <c r="K84" s="266">
        <f t="shared" si="3"/>
        <v>8.6600985221674878E-2</v>
      </c>
      <c r="L84" s="267">
        <v>6635.98</v>
      </c>
      <c r="M84" s="89">
        <v>846256</v>
      </c>
      <c r="N84" s="56">
        <v>245</v>
      </c>
      <c r="O84" s="70">
        <v>17076.45</v>
      </c>
      <c r="P84" s="268">
        <f t="shared" si="4"/>
        <v>0.38860418880973502</v>
      </c>
      <c r="Q84" s="269">
        <f t="shared" si="5"/>
        <v>2.5733124572406791</v>
      </c>
      <c r="R84" s="270">
        <f t="shared" si="6"/>
        <v>0.11220257393750893</v>
      </c>
      <c r="S84" s="266">
        <f t="shared" si="117"/>
        <v>0.2887322812478601</v>
      </c>
      <c r="T84" s="271">
        <f t="shared" si="118"/>
        <v>42066.399999999994</v>
      </c>
      <c r="U84" s="272">
        <f t="shared" si="119"/>
        <v>8.0048009650180934</v>
      </c>
      <c r="V84" s="65">
        <f t="shared" ref="V84:W84" si="121">IFERROR((D84-#REF!)/D84,)</f>
        <v>0</v>
      </c>
      <c r="W84" s="65">
        <f t="shared" si="121"/>
        <v>0</v>
      </c>
      <c r="X84" s="65"/>
      <c r="Y84" s="65"/>
      <c r="Z84" s="66"/>
    </row>
    <row r="85" spans="1:26" ht="14" hidden="1" outlineLevel="1" x14ac:dyDescent="0.2">
      <c r="A85" s="263">
        <v>45566</v>
      </c>
      <c r="B85" s="53">
        <v>45596</v>
      </c>
      <c r="C85" s="54" t="s">
        <v>34</v>
      </c>
      <c r="D85" s="72">
        <v>32346.14</v>
      </c>
      <c r="E85" s="56">
        <v>599</v>
      </c>
      <c r="F85" s="56">
        <v>569</v>
      </c>
      <c r="G85" s="264">
        <f t="shared" si="0"/>
        <v>1.0527240773286468</v>
      </c>
      <c r="H85" s="265">
        <f t="shared" si="1"/>
        <v>54.00023372287145</v>
      </c>
      <c r="I85" s="265">
        <f t="shared" si="2"/>
        <v>51.295714504697585</v>
      </c>
      <c r="J85" s="89">
        <v>5785</v>
      </c>
      <c r="K85" s="266">
        <f t="shared" si="3"/>
        <v>0.10354364736387209</v>
      </c>
      <c r="L85" s="267">
        <v>3812.22</v>
      </c>
      <c r="M85" s="89">
        <v>421763</v>
      </c>
      <c r="N85" s="56">
        <v>176</v>
      </c>
      <c r="O85" s="73">
        <v>8709.85</v>
      </c>
      <c r="P85" s="268">
        <f t="shared" si="4"/>
        <v>0.43769066057394784</v>
      </c>
      <c r="Q85" s="269">
        <f t="shared" si="5"/>
        <v>2.2847186153999508</v>
      </c>
      <c r="R85" s="270">
        <f t="shared" si="6"/>
        <v>0.11785703023606525</v>
      </c>
      <c r="S85" s="266">
        <f t="shared" si="117"/>
        <v>0.26927015093609319</v>
      </c>
      <c r="T85" s="271">
        <f t="shared" si="118"/>
        <v>23636.29</v>
      </c>
      <c r="U85" s="272">
        <f t="shared" si="119"/>
        <v>6.699859402460457</v>
      </c>
      <c r="V85" s="65">
        <f t="shared" ref="V85:W85" si="122">IFERROR((D85-#REF!)/D85,)</f>
        <v>0</v>
      </c>
      <c r="W85" s="65">
        <f t="shared" si="122"/>
        <v>0</v>
      </c>
      <c r="X85" s="65"/>
      <c r="Y85" s="65"/>
      <c r="Z85" s="66"/>
    </row>
    <row r="86" spans="1:26" ht="14" hidden="1" outlineLevel="1" x14ac:dyDescent="0.2">
      <c r="A86" s="263">
        <v>45566</v>
      </c>
      <c r="B86" s="53">
        <v>45596</v>
      </c>
      <c r="C86" s="54" t="s">
        <v>35</v>
      </c>
      <c r="D86" s="75">
        <v>49412.88</v>
      </c>
      <c r="E86" s="56">
        <v>693</v>
      </c>
      <c r="F86" s="56">
        <v>650</v>
      </c>
      <c r="G86" s="264">
        <f t="shared" si="0"/>
        <v>1.0661538461538462</v>
      </c>
      <c r="H86" s="265">
        <f t="shared" si="1"/>
        <v>71.302857142857135</v>
      </c>
      <c r="I86" s="265">
        <f t="shared" si="2"/>
        <v>66.87858173572458</v>
      </c>
      <c r="J86" s="89">
        <v>4222</v>
      </c>
      <c r="K86" s="266">
        <f t="shared" si="3"/>
        <v>0.16414021790620559</v>
      </c>
      <c r="L86" s="267">
        <v>4804.7</v>
      </c>
      <c r="M86" s="89">
        <v>937949</v>
      </c>
      <c r="N86" s="56">
        <v>209</v>
      </c>
      <c r="O86" s="76">
        <v>15226.93</v>
      </c>
      <c r="P86" s="268">
        <f t="shared" si="4"/>
        <v>0.31553963931009071</v>
      </c>
      <c r="Q86" s="269">
        <f t="shared" si="5"/>
        <v>3.1691739338564324</v>
      </c>
      <c r="R86" s="270">
        <f t="shared" si="6"/>
        <v>9.7235781439980837E-2</v>
      </c>
      <c r="S86" s="266">
        <f t="shared" si="117"/>
        <v>0.30815710397774831</v>
      </c>
      <c r="T86" s="271">
        <f t="shared" si="118"/>
        <v>34185.949999999997</v>
      </c>
      <c r="U86" s="272">
        <f t="shared" si="119"/>
        <v>7.3918461538461537</v>
      </c>
      <c r="V86" s="65">
        <f t="shared" ref="V86:W86" si="123">IFERROR((D86-#REF!)/D86,)</f>
        <v>0</v>
      </c>
      <c r="W86" s="65">
        <f t="shared" si="123"/>
        <v>0</v>
      </c>
      <c r="X86" s="65"/>
      <c r="Y86" s="65"/>
      <c r="Z86" s="66"/>
    </row>
    <row r="87" spans="1:26" ht="14" hidden="1" outlineLevel="1" x14ac:dyDescent="0.2">
      <c r="A87" s="263">
        <v>45566</v>
      </c>
      <c r="B87" s="53">
        <v>45596</v>
      </c>
      <c r="C87" s="54" t="s">
        <v>36</v>
      </c>
      <c r="D87" s="273">
        <v>134416</v>
      </c>
      <c r="E87" s="56">
        <v>2320</v>
      </c>
      <c r="F87" s="89">
        <v>2078</v>
      </c>
      <c r="G87" s="264">
        <f t="shared" si="0"/>
        <v>1.1164581328200192</v>
      </c>
      <c r="H87" s="265">
        <f t="shared" si="1"/>
        <v>57.937931034482759</v>
      </c>
      <c r="I87" s="265">
        <f t="shared" si="2"/>
        <v>51.894405469678958</v>
      </c>
      <c r="J87" s="89">
        <v>8724</v>
      </c>
      <c r="K87" s="266">
        <f t="shared" si="3"/>
        <v>0.26593305823016966</v>
      </c>
      <c r="L87" s="267">
        <v>13731.87</v>
      </c>
      <c r="M87" s="89">
        <v>1712990</v>
      </c>
      <c r="N87" s="56">
        <v>670</v>
      </c>
      <c r="O87" s="274">
        <v>43145.7</v>
      </c>
      <c r="P87" s="268">
        <f t="shared" si="4"/>
        <v>0.31826740555837552</v>
      </c>
      <c r="Q87" s="269">
        <f t="shared" si="5"/>
        <v>3.142011976518857</v>
      </c>
      <c r="R87" s="270">
        <f t="shared" si="6"/>
        <v>0.10215948994167362</v>
      </c>
      <c r="S87" s="266">
        <f t="shared" si="117"/>
        <v>0.32098634091179618</v>
      </c>
      <c r="T87" s="271">
        <f t="shared" si="118"/>
        <v>91270.3</v>
      </c>
      <c r="U87" s="272">
        <f t="shared" si="119"/>
        <v>6.6082146294513961</v>
      </c>
      <c r="V87" s="65">
        <f t="shared" ref="V87:W87" si="124">IFERROR((D87-#REF!)/D87,)</f>
        <v>0</v>
      </c>
      <c r="W87" s="65">
        <f t="shared" si="124"/>
        <v>0</v>
      </c>
      <c r="X87" s="65"/>
      <c r="Y87" s="65"/>
      <c r="Z87" s="66"/>
    </row>
    <row r="88" spans="1:26" ht="14" hidden="1" outlineLevel="1" x14ac:dyDescent="0.2">
      <c r="A88" s="263">
        <v>45566</v>
      </c>
      <c r="B88" s="53">
        <v>45596</v>
      </c>
      <c r="C88" s="275" t="s">
        <v>37</v>
      </c>
      <c r="D88" s="273">
        <v>9870</v>
      </c>
      <c r="E88" s="123">
        <v>265</v>
      </c>
      <c r="F88" s="276">
        <v>208</v>
      </c>
      <c r="G88" s="57">
        <f t="shared" si="0"/>
        <v>1.2740384615384615</v>
      </c>
      <c r="H88" s="58">
        <f t="shared" si="1"/>
        <v>37.245283018867923</v>
      </c>
      <c r="I88" s="58">
        <f t="shared" si="2"/>
        <v>29.234033463866144</v>
      </c>
      <c r="J88" s="276">
        <v>720</v>
      </c>
      <c r="K88" s="59">
        <f t="shared" si="3"/>
        <v>0.36805555555555558</v>
      </c>
      <c r="L88" s="267">
        <v>1453.33</v>
      </c>
      <c r="M88" s="276">
        <v>359136</v>
      </c>
      <c r="N88" s="123">
        <v>23</v>
      </c>
      <c r="O88" s="277">
        <v>1005</v>
      </c>
      <c r="P88" s="268">
        <f t="shared" si="4"/>
        <v>1.446099502487562</v>
      </c>
      <c r="Q88" s="269">
        <f t="shared" si="5"/>
        <v>0.69151534751226496</v>
      </c>
      <c r="R88" s="270">
        <f t="shared" si="6"/>
        <v>0.14724721377912867</v>
      </c>
      <c r="S88" s="266">
        <f t="shared" si="117"/>
        <v>0.10182370820668693</v>
      </c>
      <c r="T88" s="271">
        <f t="shared" si="118"/>
        <v>8865</v>
      </c>
      <c r="U88" s="272">
        <f t="shared" si="119"/>
        <v>6.9871634615384615</v>
      </c>
      <c r="V88" s="65"/>
      <c r="W88" s="65"/>
      <c r="X88" s="65"/>
      <c r="Y88" s="65"/>
      <c r="Z88" s="67"/>
    </row>
    <row r="89" spans="1:26" ht="14" collapsed="1" x14ac:dyDescent="0.2">
      <c r="A89" s="281" t="str">
        <f>IFERROR(IF(B89&gt;0,MONTH(B89)&amp;"-"&amp;YEAR(B89),B89),)</f>
        <v>10-2024</v>
      </c>
      <c r="B89" s="282">
        <v>45566</v>
      </c>
      <c r="C89" s="134"/>
      <c r="D89" s="429">
        <f t="shared" ref="D89:F89" si="125">SUM(D83:D88)</f>
        <v>287618.04000000004</v>
      </c>
      <c r="E89" s="136">
        <f t="shared" si="125"/>
        <v>4792</v>
      </c>
      <c r="F89" s="136">
        <f t="shared" si="125"/>
        <v>4366</v>
      </c>
      <c r="G89" s="137">
        <f t="shared" si="0"/>
        <v>1.0975721484196062</v>
      </c>
      <c r="H89" s="135">
        <f t="shared" si="1"/>
        <v>60.020459098497504</v>
      </c>
      <c r="I89" s="135">
        <f t="shared" si="2"/>
        <v>54.684750505851433</v>
      </c>
      <c r="J89" s="256">
        <f>SUM(J83:J88)</f>
        <v>29832</v>
      </c>
      <c r="K89" s="257">
        <f t="shared" si="3"/>
        <v>0.16063287744703675</v>
      </c>
      <c r="L89" s="135">
        <f t="shared" ref="L89:O89" si="126">SUM(L83:L88)</f>
        <v>30503.800000000003</v>
      </c>
      <c r="M89" s="256">
        <f t="shared" si="126"/>
        <v>4288807</v>
      </c>
      <c r="N89" s="136">
        <f t="shared" si="126"/>
        <v>1325</v>
      </c>
      <c r="O89" s="135">
        <f t="shared" si="126"/>
        <v>85303.83</v>
      </c>
      <c r="P89" s="258">
        <f t="shared" si="4"/>
        <v>0.35759004021273139</v>
      </c>
      <c r="Q89" s="137">
        <f t="shared" si="5"/>
        <v>2.7964984690432009</v>
      </c>
      <c r="R89" s="259">
        <f t="shared" si="6"/>
        <v>0.10605662982753099</v>
      </c>
      <c r="S89" s="260"/>
      <c r="T89" s="261">
        <f>SUM(T83:T88)</f>
        <v>202314.21</v>
      </c>
      <c r="U89" s="145"/>
      <c r="V89" s="145">
        <f t="shared" ref="V89:W89" si="127">IFERROR((D89-#REF!)/D89,)</f>
        <v>0</v>
      </c>
      <c r="W89" s="145">
        <f t="shared" si="127"/>
        <v>0</v>
      </c>
      <c r="X89" s="145"/>
      <c r="Y89" s="143"/>
      <c r="Z89" s="67"/>
    </row>
    <row r="90" spans="1:26" ht="14" x14ac:dyDescent="0.2">
      <c r="A90" s="204">
        <v>45597</v>
      </c>
      <c r="B90" s="110">
        <v>45626</v>
      </c>
      <c r="C90" s="161" t="s">
        <v>32</v>
      </c>
      <c r="D90" s="149">
        <v>2098.5</v>
      </c>
      <c r="E90" s="150">
        <v>30</v>
      </c>
      <c r="F90" s="150">
        <v>26</v>
      </c>
      <c r="G90" s="288">
        <f t="shared" si="0"/>
        <v>1.1538461538461537</v>
      </c>
      <c r="H90" s="289">
        <f t="shared" si="1"/>
        <v>69.95</v>
      </c>
      <c r="I90" s="289">
        <f t="shared" si="2"/>
        <v>60.623333333333342</v>
      </c>
      <c r="J90" s="154">
        <v>180</v>
      </c>
      <c r="K90" s="290">
        <f t="shared" si="3"/>
        <v>0.16666666666666666</v>
      </c>
      <c r="L90" s="199">
        <v>76.84</v>
      </c>
      <c r="M90" s="154">
        <v>6553</v>
      </c>
      <c r="N90" s="150">
        <v>1</v>
      </c>
      <c r="O90" s="155">
        <v>69.95</v>
      </c>
      <c r="P90" s="291">
        <f t="shared" si="4"/>
        <v>1.0984989278055755</v>
      </c>
      <c r="Q90" s="292">
        <f t="shared" si="5"/>
        <v>0.91033315981259755</v>
      </c>
      <c r="R90" s="293">
        <f t="shared" si="6"/>
        <v>3.6616630926852516E-2</v>
      </c>
      <c r="S90" s="290">
        <f t="shared" ref="S90:S95" si="128">O90/D90</f>
        <v>3.3333333333333333E-2</v>
      </c>
      <c r="T90" s="202">
        <f t="shared" ref="T90:T95" si="129">D90-O90</f>
        <v>2028.55</v>
      </c>
      <c r="U90" s="294">
        <f t="shared" ref="U90:U95" si="130">L90/F90</f>
        <v>2.9553846153846157</v>
      </c>
      <c r="V90" s="160">
        <f t="shared" ref="V90:W90" si="131">IFERROR((D90-#REF!)/D90,)</f>
        <v>0</v>
      </c>
      <c r="W90" s="160">
        <f t="shared" si="131"/>
        <v>0</v>
      </c>
      <c r="X90" s="160"/>
      <c r="Y90" s="160"/>
      <c r="Z90" s="214"/>
    </row>
    <row r="91" spans="1:26" ht="14" x14ac:dyDescent="0.2">
      <c r="A91" s="204">
        <v>45597</v>
      </c>
      <c r="B91" s="110">
        <v>45626</v>
      </c>
      <c r="C91" s="161" t="s">
        <v>33</v>
      </c>
      <c r="D91" s="205">
        <v>57405.1</v>
      </c>
      <c r="E91" s="154">
        <v>836</v>
      </c>
      <c r="F91" s="154">
        <v>799</v>
      </c>
      <c r="G91" s="288">
        <f t="shared" si="0"/>
        <v>1.0463078848560701</v>
      </c>
      <c r="H91" s="289">
        <f t="shared" si="1"/>
        <v>68.666387559808612</v>
      </c>
      <c r="I91" s="289">
        <f t="shared" si="2"/>
        <v>65.627324952496508</v>
      </c>
      <c r="J91" s="154">
        <v>8981</v>
      </c>
      <c r="K91" s="290">
        <f t="shared" si="3"/>
        <v>9.3085402516423554E-2</v>
      </c>
      <c r="L91" s="199">
        <v>8613.2800000000007</v>
      </c>
      <c r="M91" s="154">
        <v>1153999</v>
      </c>
      <c r="N91" s="150">
        <v>241</v>
      </c>
      <c r="O91" s="200">
        <v>17441.599999999999</v>
      </c>
      <c r="P91" s="291">
        <f t="shared" si="4"/>
        <v>0.49383542794239066</v>
      </c>
      <c r="Q91" s="292">
        <f t="shared" si="5"/>
        <v>2.024966098861293</v>
      </c>
      <c r="R91" s="293">
        <f t="shared" si="6"/>
        <v>0.15004381143835654</v>
      </c>
      <c r="S91" s="290">
        <f t="shared" si="128"/>
        <v>0.3038336315066083</v>
      </c>
      <c r="T91" s="202">
        <f t="shared" si="129"/>
        <v>39963.5</v>
      </c>
      <c r="U91" s="294">
        <f t="shared" si="130"/>
        <v>10.780075093867335</v>
      </c>
      <c r="V91" s="160">
        <f t="shared" ref="V91:W91" si="132">IFERROR((D91-#REF!)/D91,)</f>
        <v>0</v>
      </c>
      <c r="W91" s="160">
        <f t="shared" si="132"/>
        <v>0</v>
      </c>
      <c r="X91" s="160"/>
      <c r="Y91" s="160"/>
      <c r="Z91" s="214"/>
    </row>
    <row r="92" spans="1:26" ht="14" x14ac:dyDescent="0.2">
      <c r="A92" s="204">
        <v>45597</v>
      </c>
      <c r="B92" s="110">
        <v>45626</v>
      </c>
      <c r="C92" s="161" t="s">
        <v>34</v>
      </c>
      <c r="D92" s="206">
        <v>28179.200000000001</v>
      </c>
      <c r="E92" s="150">
        <v>537</v>
      </c>
      <c r="F92" s="150">
        <v>510</v>
      </c>
      <c r="G92" s="288">
        <f t="shared" si="0"/>
        <v>1.0529411764705883</v>
      </c>
      <c r="H92" s="289">
        <f t="shared" si="1"/>
        <v>52.475232774674119</v>
      </c>
      <c r="I92" s="289">
        <f t="shared" si="2"/>
        <v>49.836813249690501</v>
      </c>
      <c r="J92" s="154">
        <v>5026</v>
      </c>
      <c r="K92" s="290">
        <f t="shared" si="3"/>
        <v>0.10684440907282133</v>
      </c>
      <c r="L92" s="199">
        <v>3409.02</v>
      </c>
      <c r="M92" s="154">
        <v>490179</v>
      </c>
      <c r="N92" s="150">
        <v>141</v>
      </c>
      <c r="O92" s="207">
        <v>7094.7</v>
      </c>
      <c r="P92" s="291">
        <f t="shared" si="4"/>
        <v>0.48050234682227577</v>
      </c>
      <c r="Q92" s="292">
        <f t="shared" si="5"/>
        <v>2.0811552880299908</v>
      </c>
      <c r="R92" s="293">
        <f t="shared" si="6"/>
        <v>0.12097646491028843</v>
      </c>
      <c r="S92" s="290">
        <f t="shared" si="128"/>
        <v>0.25177080967522142</v>
      </c>
      <c r="T92" s="202">
        <f t="shared" si="129"/>
        <v>21084.5</v>
      </c>
      <c r="U92" s="294">
        <f t="shared" si="130"/>
        <v>6.6843529411764706</v>
      </c>
      <c r="V92" s="160">
        <f t="shared" ref="V92:W92" si="133">IFERROR((D92-#REF!)/D92,)</f>
        <v>0</v>
      </c>
      <c r="W92" s="160">
        <f t="shared" si="133"/>
        <v>0</v>
      </c>
      <c r="X92" s="160"/>
      <c r="Y92" s="160"/>
      <c r="Z92" s="214"/>
    </row>
    <row r="93" spans="1:26" ht="14" x14ac:dyDescent="0.2">
      <c r="A93" s="204">
        <v>45597</v>
      </c>
      <c r="B93" s="110">
        <v>45626</v>
      </c>
      <c r="C93" s="161" t="s">
        <v>35</v>
      </c>
      <c r="D93" s="208">
        <v>44090.99</v>
      </c>
      <c r="E93" s="150">
        <v>619</v>
      </c>
      <c r="F93" s="150">
        <v>576</v>
      </c>
      <c r="G93" s="288">
        <f t="shared" si="0"/>
        <v>1.0746527777777777</v>
      </c>
      <c r="H93" s="289">
        <f t="shared" si="1"/>
        <v>71.229386106623579</v>
      </c>
      <c r="I93" s="289">
        <f t="shared" si="2"/>
        <v>66.281302742189311</v>
      </c>
      <c r="J93" s="154">
        <v>3957</v>
      </c>
      <c r="K93" s="290">
        <f t="shared" si="3"/>
        <v>0.1564316401314127</v>
      </c>
      <c r="L93" s="199">
        <v>6389.74</v>
      </c>
      <c r="M93" s="154">
        <v>1421246</v>
      </c>
      <c r="N93" s="150">
        <v>169</v>
      </c>
      <c r="O93" s="209">
        <v>12688.27</v>
      </c>
      <c r="P93" s="291">
        <f t="shared" si="4"/>
        <v>0.50359426462394008</v>
      </c>
      <c r="Q93" s="292">
        <f t="shared" si="5"/>
        <v>1.9857255537784011</v>
      </c>
      <c r="R93" s="293">
        <f t="shared" si="6"/>
        <v>0.14492167220559121</v>
      </c>
      <c r="S93" s="290">
        <f t="shared" si="128"/>
        <v>0.28777466779493954</v>
      </c>
      <c r="T93" s="202">
        <f t="shared" si="129"/>
        <v>31402.719999999998</v>
      </c>
      <c r="U93" s="294">
        <f t="shared" si="130"/>
        <v>11.093298611111111</v>
      </c>
      <c r="V93" s="160">
        <f t="shared" ref="V93:W93" si="134">IFERROR((D93-#REF!)/D93,)</f>
        <v>0</v>
      </c>
      <c r="W93" s="160">
        <f t="shared" si="134"/>
        <v>0</v>
      </c>
      <c r="X93" s="160"/>
      <c r="Y93" s="160"/>
      <c r="Z93" s="214"/>
    </row>
    <row r="94" spans="1:26" ht="14" x14ac:dyDescent="0.2">
      <c r="A94" s="204">
        <v>45597</v>
      </c>
      <c r="B94" s="110">
        <v>45626</v>
      </c>
      <c r="C94" s="161" t="s">
        <v>36</v>
      </c>
      <c r="D94" s="210">
        <v>134865</v>
      </c>
      <c r="E94" s="150">
        <v>2321</v>
      </c>
      <c r="F94" s="154">
        <v>2060</v>
      </c>
      <c r="G94" s="288">
        <f t="shared" si="0"/>
        <v>1.1266990291262136</v>
      </c>
      <c r="H94" s="289">
        <f t="shared" si="1"/>
        <v>58.106419646704005</v>
      </c>
      <c r="I94" s="289">
        <f t="shared" si="2"/>
        <v>51.572263882899719</v>
      </c>
      <c r="J94" s="154">
        <v>7405</v>
      </c>
      <c r="K94" s="290">
        <f t="shared" si="3"/>
        <v>0.31343686698176909</v>
      </c>
      <c r="L94" s="199">
        <v>12886.92</v>
      </c>
      <c r="M94" s="154">
        <v>1747909</v>
      </c>
      <c r="N94" s="150">
        <v>591</v>
      </c>
      <c r="O94" s="211">
        <v>38083.74</v>
      </c>
      <c r="P94" s="291">
        <f t="shared" si="4"/>
        <v>0.33838378268520897</v>
      </c>
      <c r="Q94" s="292">
        <f t="shared" si="5"/>
        <v>2.9552243670326188</v>
      </c>
      <c r="R94" s="293">
        <f t="shared" si="6"/>
        <v>9.555422088755422E-2</v>
      </c>
      <c r="S94" s="290">
        <f t="shared" si="128"/>
        <v>0.28238416193971749</v>
      </c>
      <c r="T94" s="202">
        <f t="shared" si="129"/>
        <v>96781.260000000009</v>
      </c>
      <c r="U94" s="294">
        <f t="shared" si="130"/>
        <v>6.2557864077669905</v>
      </c>
      <c r="V94" s="160">
        <f t="shared" ref="V94:W94" si="135">IFERROR((D94-#REF!)/D94,)</f>
        <v>0</v>
      </c>
      <c r="W94" s="160">
        <f t="shared" si="135"/>
        <v>0</v>
      </c>
      <c r="X94" s="160"/>
      <c r="Y94" s="160"/>
      <c r="Z94" s="214"/>
    </row>
    <row r="95" spans="1:26" ht="14" x14ac:dyDescent="0.2">
      <c r="A95" s="204">
        <v>45597</v>
      </c>
      <c r="B95" s="110">
        <v>45626</v>
      </c>
      <c r="C95" s="275" t="s">
        <v>37</v>
      </c>
      <c r="D95" s="210">
        <v>9684</v>
      </c>
      <c r="E95" s="295">
        <v>262</v>
      </c>
      <c r="F95" s="296">
        <v>201</v>
      </c>
      <c r="G95" s="57">
        <f t="shared" si="0"/>
        <v>1.3034825870646767</v>
      </c>
      <c r="H95" s="58">
        <f t="shared" si="1"/>
        <v>36.961832061068705</v>
      </c>
      <c r="I95" s="58">
        <f t="shared" si="2"/>
        <v>28.356214672804615</v>
      </c>
      <c r="J95" s="296">
        <v>692</v>
      </c>
      <c r="K95" s="59">
        <f t="shared" si="3"/>
        <v>0.37861271676300579</v>
      </c>
      <c r="L95" s="199">
        <v>1292.47</v>
      </c>
      <c r="M95" s="296">
        <v>659322</v>
      </c>
      <c r="N95" s="295">
        <v>31</v>
      </c>
      <c r="O95" s="428">
        <v>1345</v>
      </c>
      <c r="P95" s="291">
        <f t="shared" si="4"/>
        <v>0.96094423791821559</v>
      </c>
      <c r="Q95" s="292">
        <f t="shared" si="5"/>
        <v>1.040643109704674</v>
      </c>
      <c r="R95" s="293">
        <f t="shared" si="6"/>
        <v>0.13346447748864107</v>
      </c>
      <c r="S95" s="290">
        <f t="shared" si="128"/>
        <v>0.1388888888888889</v>
      </c>
      <c r="T95" s="202">
        <f t="shared" si="129"/>
        <v>8339</v>
      </c>
      <c r="U95" s="294">
        <f t="shared" si="130"/>
        <v>6.4301990049751243</v>
      </c>
      <c r="V95" s="160"/>
      <c r="W95" s="160"/>
      <c r="X95" s="160"/>
      <c r="Y95" s="160"/>
      <c r="Z95" s="298"/>
    </row>
    <row r="96" spans="1:26" ht="14" x14ac:dyDescent="0.2">
      <c r="A96" s="7">
        <f>IFERROR(IF(B96&gt;0,MONTH(B96)&amp;"-"&amp;YEAR(B96),B96),)</f>
        <v>0</v>
      </c>
      <c r="B96" s="95" t="s">
        <v>48</v>
      </c>
      <c r="C96" s="134"/>
      <c r="D96" s="429">
        <f t="shared" ref="D96:F96" si="136">SUM(D90:D95)</f>
        <v>276322.79000000004</v>
      </c>
      <c r="E96" s="136">
        <f t="shared" si="136"/>
        <v>4605</v>
      </c>
      <c r="F96" s="136">
        <f t="shared" si="136"/>
        <v>4172</v>
      </c>
      <c r="G96" s="137">
        <f t="shared" si="0"/>
        <v>1.1037871524448706</v>
      </c>
      <c r="H96" s="135">
        <f t="shared" si="1"/>
        <v>60.004948968512494</v>
      </c>
      <c r="I96" s="135">
        <f t="shared" si="2"/>
        <v>54.362789814687105</v>
      </c>
      <c r="J96" s="256">
        <f>SUM(J90:J95)</f>
        <v>26241</v>
      </c>
      <c r="K96" s="257">
        <f t="shared" si="3"/>
        <v>0.17548873899622727</v>
      </c>
      <c r="L96" s="135">
        <f t="shared" ref="L96:O96" si="137">SUM(L90:L95)</f>
        <v>32668.270000000004</v>
      </c>
      <c r="M96" s="256">
        <f t="shared" si="137"/>
        <v>5479208</v>
      </c>
      <c r="N96" s="136">
        <f t="shared" si="137"/>
        <v>1174</v>
      </c>
      <c r="O96" s="135">
        <f t="shared" si="137"/>
        <v>76723.260000000009</v>
      </c>
      <c r="P96" s="258">
        <f t="shared" si="4"/>
        <v>0.4257935598669817</v>
      </c>
      <c r="Q96" s="137">
        <f t="shared" si="5"/>
        <v>2.3485559535292198</v>
      </c>
      <c r="R96" s="259">
        <f t="shared" si="6"/>
        <v>0.1182250295026335</v>
      </c>
      <c r="S96" s="260"/>
      <c r="T96" s="261">
        <f>SUM(T90:T95)</f>
        <v>199599.53000000003</v>
      </c>
      <c r="U96" s="139"/>
      <c r="V96" s="301">
        <f t="shared" ref="V96:W96" si="138">IFERROR((D96-#REF!)/D96,)</f>
        <v>0</v>
      </c>
      <c r="W96" s="262">
        <f t="shared" si="138"/>
        <v>0</v>
      </c>
      <c r="X96" s="301"/>
      <c r="Y96" s="302"/>
      <c r="Z96" s="67"/>
    </row>
    <row r="97" spans="1:26" ht="14" x14ac:dyDescent="0.2">
      <c r="A97" s="204">
        <v>45627</v>
      </c>
      <c r="B97" s="110">
        <v>45657</v>
      </c>
      <c r="C97" s="161" t="s">
        <v>32</v>
      </c>
      <c r="D97" s="149">
        <v>1538.9</v>
      </c>
      <c r="E97" s="150">
        <v>22</v>
      </c>
      <c r="F97" s="150">
        <v>19</v>
      </c>
      <c r="G97" s="288">
        <f t="shared" si="0"/>
        <v>1.1578947368421053</v>
      </c>
      <c r="H97" s="289">
        <f t="shared" si="1"/>
        <v>69.95</v>
      </c>
      <c r="I97" s="289">
        <f t="shared" si="2"/>
        <v>60.411363636363639</v>
      </c>
      <c r="J97" s="154">
        <v>180</v>
      </c>
      <c r="K97" s="290">
        <f t="shared" si="3"/>
        <v>0.12222222222222222</v>
      </c>
      <c r="L97" s="199">
        <v>103.08</v>
      </c>
      <c r="M97" s="154">
        <v>15194</v>
      </c>
      <c r="N97" s="150">
        <v>0</v>
      </c>
      <c r="O97" s="155">
        <v>0</v>
      </c>
      <c r="P97" s="291" t="e">
        <f t="shared" si="4"/>
        <v>#DIV/0!</v>
      </c>
      <c r="Q97" s="292">
        <f t="shared" si="5"/>
        <v>0</v>
      </c>
      <c r="R97" s="293">
        <f t="shared" si="6"/>
        <v>6.6982909870686849E-2</v>
      </c>
      <c r="S97" s="290">
        <f t="shared" ref="S97:S102" si="139">O97/D97</f>
        <v>0</v>
      </c>
      <c r="T97" s="202">
        <f t="shared" ref="T97:T102" si="140">D97-O97</f>
        <v>1538.9</v>
      </c>
      <c r="U97" s="294">
        <f t="shared" ref="U97:U102" si="141">L97/F97</f>
        <v>5.4252631578947366</v>
      </c>
      <c r="V97" s="160">
        <f t="shared" ref="V97:W97" si="142">IFERROR((D97-#REF!)/D97,)</f>
        <v>0</v>
      </c>
      <c r="W97" s="160">
        <f t="shared" si="142"/>
        <v>0</v>
      </c>
      <c r="X97" s="160"/>
      <c r="Y97" s="160"/>
      <c r="Z97" s="214"/>
    </row>
    <row r="98" spans="1:26" ht="14" x14ac:dyDescent="0.2">
      <c r="A98" s="204">
        <v>45627</v>
      </c>
      <c r="B98" s="110">
        <v>45657</v>
      </c>
      <c r="C98" s="161" t="s">
        <v>33</v>
      </c>
      <c r="D98" s="205">
        <v>60232.5</v>
      </c>
      <c r="E98" s="154">
        <v>862</v>
      </c>
      <c r="F98" s="154">
        <v>817</v>
      </c>
      <c r="G98" s="288">
        <f t="shared" si="0"/>
        <v>1.0550795593635252</v>
      </c>
      <c r="H98" s="289">
        <f t="shared" si="1"/>
        <v>69.875290023201856</v>
      </c>
      <c r="I98" s="289">
        <f t="shared" si="2"/>
        <v>66.227508061433767</v>
      </c>
      <c r="J98" s="154">
        <v>7991</v>
      </c>
      <c r="K98" s="290">
        <f t="shared" si="3"/>
        <v>0.10787135527468401</v>
      </c>
      <c r="L98" s="199">
        <v>6735.27</v>
      </c>
      <c r="M98" s="154">
        <v>879997</v>
      </c>
      <c r="N98" s="150">
        <v>282</v>
      </c>
      <c r="O98" s="200">
        <v>20469.05</v>
      </c>
      <c r="P98" s="291">
        <f t="shared" si="4"/>
        <v>0.32904653611183715</v>
      </c>
      <c r="Q98" s="292">
        <f t="shared" si="5"/>
        <v>3.0390838080730243</v>
      </c>
      <c r="R98" s="293">
        <f t="shared" si="6"/>
        <v>0.11182119287759931</v>
      </c>
      <c r="S98" s="290">
        <f t="shared" si="139"/>
        <v>0.33983397667372267</v>
      </c>
      <c r="T98" s="202">
        <f t="shared" si="140"/>
        <v>39763.449999999997</v>
      </c>
      <c r="U98" s="294">
        <f t="shared" si="141"/>
        <v>8.2439045287637711</v>
      </c>
      <c r="V98" s="160">
        <f t="shared" ref="V98:W98" si="143">IFERROR((D98-#REF!)/D98,)</f>
        <v>0</v>
      </c>
      <c r="W98" s="160">
        <f t="shared" si="143"/>
        <v>0</v>
      </c>
      <c r="X98" s="160"/>
      <c r="Y98" s="160"/>
      <c r="Z98" s="214"/>
    </row>
    <row r="99" spans="1:26" ht="14" x14ac:dyDescent="0.2">
      <c r="A99" s="204">
        <v>45627</v>
      </c>
      <c r="B99" s="110">
        <v>45657</v>
      </c>
      <c r="C99" s="161" t="s">
        <v>34</v>
      </c>
      <c r="D99" s="206">
        <v>19034.7</v>
      </c>
      <c r="E99" s="150">
        <v>307</v>
      </c>
      <c r="F99" s="150">
        <v>289</v>
      </c>
      <c r="G99" s="288">
        <f t="shared" si="0"/>
        <v>1.0622837370242215</v>
      </c>
      <c r="H99" s="289">
        <f t="shared" si="1"/>
        <v>62.002280130293165</v>
      </c>
      <c r="I99" s="289">
        <f t="shared" si="2"/>
        <v>58.366967288777602</v>
      </c>
      <c r="J99" s="154">
        <v>2030</v>
      </c>
      <c r="K99" s="290">
        <f t="shared" si="3"/>
        <v>0.15123152709359605</v>
      </c>
      <c r="L99" s="199">
        <v>1541.04</v>
      </c>
      <c r="M99" s="154">
        <v>274516</v>
      </c>
      <c r="N99" s="150">
        <v>61</v>
      </c>
      <c r="O99" s="207">
        <v>3571.75</v>
      </c>
      <c r="P99" s="291">
        <f t="shared" si="4"/>
        <v>0.43145236928676417</v>
      </c>
      <c r="Q99" s="292">
        <f t="shared" si="5"/>
        <v>2.3177529460623996</v>
      </c>
      <c r="R99" s="293">
        <f t="shared" si="6"/>
        <v>8.0959510788192079E-2</v>
      </c>
      <c r="S99" s="290">
        <f t="shared" si="139"/>
        <v>0.18764414464110282</v>
      </c>
      <c r="T99" s="202">
        <f t="shared" si="140"/>
        <v>15462.95</v>
      </c>
      <c r="U99" s="294">
        <f t="shared" si="141"/>
        <v>5.3323183391003459</v>
      </c>
      <c r="V99" s="160">
        <f t="shared" ref="V99:W99" si="144">IFERROR((D99-#REF!)/D99,)</f>
        <v>0</v>
      </c>
      <c r="W99" s="160">
        <f t="shared" si="144"/>
        <v>0</v>
      </c>
      <c r="X99" s="160"/>
      <c r="Y99" s="160"/>
      <c r="Z99" s="214"/>
    </row>
    <row r="100" spans="1:26" ht="14" x14ac:dyDescent="0.2">
      <c r="A100" s="204">
        <v>45627</v>
      </c>
      <c r="B100" s="110">
        <v>45657</v>
      </c>
      <c r="C100" s="161" t="s">
        <v>35</v>
      </c>
      <c r="D100" s="208">
        <v>51061.3</v>
      </c>
      <c r="E100" s="150">
        <v>677</v>
      </c>
      <c r="F100" s="150">
        <v>638</v>
      </c>
      <c r="G100" s="288">
        <f t="shared" si="0"/>
        <v>1.061128526645768</v>
      </c>
      <c r="H100" s="289">
        <f t="shared" si="1"/>
        <v>75.422895125553922</v>
      </c>
      <c r="I100" s="289">
        <f t="shared" si="2"/>
        <v>71.078001610197049</v>
      </c>
      <c r="J100" s="154">
        <v>4419</v>
      </c>
      <c r="K100" s="290">
        <f t="shared" si="3"/>
        <v>0.15320208191898618</v>
      </c>
      <c r="L100" s="199">
        <v>6286.52</v>
      </c>
      <c r="M100" s="154">
        <v>732008</v>
      </c>
      <c r="N100" s="150">
        <v>276</v>
      </c>
      <c r="O100" s="209">
        <v>21754.34</v>
      </c>
      <c r="P100" s="291">
        <f t="shared" si="4"/>
        <v>0.28897773961425632</v>
      </c>
      <c r="Q100" s="292">
        <f t="shared" si="5"/>
        <v>3.4604741574034601</v>
      </c>
      <c r="R100" s="293">
        <f t="shared" si="6"/>
        <v>0.12311711609379315</v>
      </c>
      <c r="S100" s="290">
        <f t="shared" si="139"/>
        <v>0.42604359857661278</v>
      </c>
      <c r="T100" s="202">
        <f t="shared" si="140"/>
        <v>29306.960000000003</v>
      </c>
      <c r="U100" s="294">
        <f t="shared" si="141"/>
        <v>9.8534796238244517</v>
      </c>
      <c r="V100" s="160">
        <f t="shared" ref="V100:W100" si="145">IFERROR((D100-#REF!)/D100,)</f>
        <v>0</v>
      </c>
      <c r="W100" s="160">
        <f t="shared" si="145"/>
        <v>0</v>
      </c>
      <c r="X100" s="160"/>
      <c r="Y100" s="160"/>
      <c r="Z100" s="214"/>
    </row>
    <row r="101" spans="1:26" ht="14" x14ac:dyDescent="0.2">
      <c r="A101" s="204">
        <v>45627</v>
      </c>
      <c r="B101" s="110">
        <v>45657</v>
      </c>
      <c r="C101" s="161" t="s">
        <v>36</v>
      </c>
      <c r="D101" s="210">
        <v>142564</v>
      </c>
      <c r="E101" s="150">
        <v>2441</v>
      </c>
      <c r="F101" s="154">
        <v>2191</v>
      </c>
      <c r="G101" s="288">
        <f t="shared" si="0"/>
        <v>1.1141031492469191</v>
      </c>
      <c r="H101" s="289">
        <f t="shared" si="1"/>
        <v>58.403932814420322</v>
      </c>
      <c r="I101" s="289">
        <f t="shared" si="2"/>
        <v>52.422374762963926</v>
      </c>
      <c r="J101" s="154">
        <v>9341</v>
      </c>
      <c r="K101" s="290">
        <f t="shared" si="3"/>
        <v>0.26132105770260144</v>
      </c>
      <c r="L101" s="199">
        <v>15439.58</v>
      </c>
      <c r="M101" s="154">
        <v>1539219</v>
      </c>
      <c r="N101" s="150">
        <v>710</v>
      </c>
      <c r="O101" s="211">
        <v>45984.86</v>
      </c>
      <c r="P101" s="291">
        <f t="shared" si="4"/>
        <v>0.3357535501902148</v>
      </c>
      <c r="Q101" s="292">
        <f t="shared" si="5"/>
        <v>2.9783750594251917</v>
      </c>
      <c r="R101" s="293">
        <f t="shared" si="6"/>
        <v>0.10829929014337421</v>
      </c>
      <c r="S101" s="290">
        <f t="shared" si="139"/>
        <v>0.32255590471647821</v>
      </c>
      <c r="T101" s="202">
        <f t="shared" si="140"/>
        <v>96579.14</v>
      </c>
      <c r="U101" s="294">
        <f t="shared" si="141"/>
        <v>7.0468188041989954</v>
      </c>
      <c r="V101" s="160">
        <f t="shared" ref="V101:W101" si="146">IFERROR((D101-#REF!)/D101,)</f>
        <v>0</v>
      </c>
      <c r="W101" s="160">
        <f t="shared" si="146"/>
        <v>0</v>
      </c>
      <c r="X101" s="160"/>
      <c r="Y101" s="160"/>
      <c r="Z101" s="214"/>
    </row>
    <row r="102" spans="1:26" ht="14" x14ac:dyDescent="0.2">
      <c r="A102" s="204">
        <v>45627</v>
      </c>
      <c r="B102" s="110">
        <v>45657</v>
      </c>
      <c r="C102" s="275" t="s">
        <v>37</v>
      </c>
      <c r="D102" s="210">
        <v>11112</v>
      </c>
      <c r="E102" s="295">
        <v>300</v>
      </c>
      <c r="F102" s="296">
        <v>248</v>
      </c>
      <c r="G102" s="57">
        <f t="shared" si="0"/>
        <v>1.2096774193548387</v>
      </c>
      <c r="H102" s="58">
        <f t="shared" si="1"/>
        <v>37.04</v>
      </c>
      <c r="I102" s="58">
        <f t="shared" si="2"/>
        <v>30.619733333333333</v>
      </c>
      <c r="J102" s="296">
        <v>867</v>
      </c>
      <c r="K102" s="59">
        <f t="shared" si="3"/>
        <v>0.34602076124567471</v>
      </c>
      <c r="L102" s="199">
        <v>1091.47</v>
      </c>
      <c r="M102" s="296">
        <v>525173</v>
      </c>
      <c r="N102" s="295">
        <v>51</v>
      </c>
      <c r="O102" s="428">
        <v>2058</v>
      </c>
      <c r="P102" s="291">
        <f t="shared" si="4"/>
        <v>0.53035471331389705</v>
      </c>
      <c r="Q102" s="292">
        <f t="shared" si="5"/>
        <v>1.8855305230560619</v>
      </c>
      <c r="R102" s="293">
        <f t="shared" si="6"/>
        <v>9.8224442044636429E-2</v>
      </c>
      <c r="S102" s="290">
        <f t="shared" si="139"/>
        <v>0.18520518358531318</v>
      </c>
      <c r="T102" s="202">
        <f t="shared" si="140"/>
        <v>9054</v>
      </c>
      <c r="U102" s="294">
        <f t="shared" si="141"/>
        <v>4.4010887096774196</v>
      </c>
      <c r="V102" s="160"/>
      <c r="W102" s="160"/>
      <c r="X102" s="160"/>
      <c r="Y102" s="160"/>
      <c r="Z102" s="298"/>
    </row>
    <row r="103" spans="1:26" ht="14" x14ac:dyDescent="0.2">
      <c r="A103" s="7">
        <f>IFERROR(IF(B103&gt;0,MONTH(B103)&amp;"-"&amp;YEAR(B103),B103),)</f>
        <v>0</v>
      </c>
      <c r="B103" s="38" t="s">
        <v>49</v>
      </c>
      <c r="C103" s="39"/>
      <c r="D103" s="377">
        <f t="shared" ref="D103:F103" si="147">SUM(D97:D102)</f>
        <v>285543.40000000002</v>
      </c>
      <c r="E103" s="41">
        <f t="shared" si="147"/>
        <v>4609</v>
      </c>
      <c r="F103" s="41">
        <f t="shared" si="147"/>
        <v>4202</v>
      </c>
      <c r="G103" s="42">
        <f t="shared" si="0"/>
        <v>1.0968586387434556</v>
      </c>
      <c r="H103" s="45">
        <f t="shared" si="1"/>
        <v>61.953438923844658</v>
      </c>
      <c r="I103" s="45">
        <f t="shared" si="2"/>
        <v>56.482610188326149</v>
      </c>
      <c r="J103" s="111">
        <f>SUM(J97:J102)</f>
        <v>24828</v>
      </c>
      <c r="K103" s="303">
        <f t="shared" si="3"/>
        <v>0.18563718382471403</v>
      </c>
      <c r="L103" s="40">
        <f t="shared" ref="L103:O103" si="148">SUM(L97:L102)</f>
        <v>31196.959999999999</v>
      </c>
      <c r="M103" s="111">
        <f t="shared" si="148"/>
        <v>3966107</v>
      </c>
      <c r="N103" s="41">
        <f t="shared" si="148"/>
        <v>1380</v>
      </c>
      <c r="O103" s="45">
        <f t="shared" si="148"/>
        <v>93838</v>
      </c>
      <c r="P103" s="46">
        <f t="shared" si="4"/>
        <v>0.3324555084294209</v>
      </c>
      <c r="Q103" s="42">
        <f t="shared" si="5"/>
        <v>3.0079212846379906</v>
      </c>
      <c r="R103" s="304">
        <f t="shared" si="6"/>
        <v>0.10925470523920355</v>
      </c>
      <c r="S103" s="305"/>
      <c r="T103" s="112">
        <f>SUM(T97:T101)</f>
        <v>182651.40000000002</v>
      </c>
      <c r="U103" s="304"/>
      <c r="V103" s="50">
        <f t="shared" ref="V103:W103" si="149">IFERROR((D103-#REF!)/D103,)</f>
        <v>0</v>
      </c>
      <c r="W103" s="50">
        <f t="shared" si="149"/>
        <v>0</v>
      </c>
      <c r="X103" s="51"/>
      <c r="Y103" s="51"/>
      <c r="Z103" s="298"/>
    </row>
    <row r="104" spans="1:26" ht="14" x14ac:dyDescent="0.2">
      <c r="A104" s="7"/>
      <c r="B104" s="18"/>
      <c r="C104" s="18"/>
      <c r="D104" s="115"/>
      <c r="E104" s="18"/>
      <c r="F104" s="18"/>
      <c r="G104" s="116"/>
      <c r="H104" s="115"/>
      <c r="I104" s="115"/>
      <c r="J104" s="18"/>
      <c r="K104" s="117"/>
      <c r="L104" s="115"/>
      <c r="M104" s="18"/>
      <c r="N104" s="18"/>
      <c r="O104" s="115"/>
      <c r="P104" s="118"/>
      <c r="Q104" s="116"/>
      <c r="R104" s="118"/>
      <c r="S104" s="13"/>
      <c r="T104" s="119"/>
      <c r="U104" s="118"/>
      <c r="V104" s="120"/>
      <c r="W104" s="120"/>
      <c r="X104" s="118"/>
      <c r="Y104" s="118"/>
      <c r="Z104" s="298"/>
    </row>
    <row r="105" spans="1:26" ht="14" x14ac:dyDescent="0.2">
      <c r="A105" s="7"/>
      <c r="B105" s="18"/>
      <c r="C105" s="18"/>
      <c r="D105" s="115"/>
      <c r="E105" s="18"/>
      <c r="F105" s="18"/>
      <c r="G105" s="116"/>
      <c r="H105" s="115"/>
      <c r="I105" s="115"/>
      <c r="J105" s="18"/>
      <c r="K105" s="117"/>
      <c r="L105" s="115"/>
      <c r="M105" s="18"/>
      <c r="N105" s="18"/>
      <c r="O105" s="115"/>
      <c r="P105" s="118"/>
      <c r="Q105" s="116"/>
      <c r="R105" s="118"/>
      <c r="S105" s="13"/>
      <c r="T105" s="119"/>
      <c r="U105" s="118"/>
      <c r="V105" s="120"/>
      <c r="W105" s="120"/>
      <c r="X105" s="118"/>
      <c r="Y105" s="118"/>
      <c r="Z105" s="298"/>
    </row>
    <row r="106" spans="1:26" ht="14" x14ac:dyDescent="0.2">
      <c r="A106" s="7"/>
      <c r="B106" s="18"/>
      <c r="C106" s="18"/>
      <c r="D106" s="115"/>
      <c r="E106" s="18"/>
      <c r="F106" s="18"/>
      <c r="G106" s="116"/>
      <c r="H106" s="115"/>
      <c r="I106" s="115"/>
      <c r="J106" s="18"/>
      <c r="K106" s="117"/>
      <c r="L106" s="115"/>
      <c r="M106" s="18"/>
      <c r="N106" s="18"/>
      <c r="O106" s="115"/>
      <c r="P106" s="118"/>
      <c r="Q106" s="116"/>
      <c r="R106" s="118"/>
      <c r="S106" s="13"/>
      <c r="T106" s="119"/>
      <c r="U106" s="118"/>
      <c r="V106" s="120"/>
      <c r="W106" s="120"/>
      <c r="X106" s="118"/>
      <c r="Y106" s="118"/>
      <c r="Z106" s="298"/>
    </row>
    <row r="107" spans="1:26" ht="14" x14ac:dyDescent="0.2">
      <c r="A107" s="7"/>
      <c r="B107" s="18"/>
      <c r="C107" s="18"/>
      <c r="D107" s="115"/>
      <c r="E107" s="18"/>
      <c r="F107" s="18"/>
      <c r="G107" s="116"/>
      <c r="H107" s="115"/>
      <c r="I107" s="115"/>
      <c r="J107" s="18"/>
      <c r="K107" s="117"/>
      <c r="L107" s="115"/>
      <c r="M107" s="18"/>
      <c r="N107" s="18"/>
      <c r="O107" s="115"/>
      <c r="P107" s="118"/>
      <c r="Q107" s="116"/>
      <c r="R107" s="118"/>
      <c r="S107" s="13"/>
      <c r="T107" s="119"/>
      <c r="U107" s="118"/>
      <c r="V107" s="120"/>
      <c r="W107" s="120"/>
      <c r="X107" s="118"/>
      <c r="Y107" s="118"/>
      <c r="Z107" s="298"/>
    </row>
    <row r="108" spans="1:26" ht="14" x14ac:dyDescent="0.2">
      <c r="A108" s="7"/>
      <c r="B108" s="18"/>
      <c r="C108" s="18"/>
      <c r="D108" s="115"/>
      <c r="E108" s="18"/>
      <c r="F108" s="18"/>
      <c r="G108" s="116"/>
      <c r="H108" s="115"/>
      <c r="I108" s="115"/>
      <c r="J108" s="18"/>
      <c r="K108" s="117"/>
      <c r="L108" s="115"/>
      <c r="M108" s="18"/>
      <c r="N108" s="18"/>
      <c r="O108" s="115"/>
      <c r="P108" s="118"/>
      <c r="Q108" s="116"/>
      <c r="R108" s="118"/>
      <c r="S108" s="13"/>
      <c r="T108" s="119"/>
      <c r="U108" s="118"/>
      <c r="V108" s="120"/>
      <c r="W108" s="120"/>
      <c r="X108" s="118"/>
      <c r="Y108" s="118"/>
      <c r="Z108" s="298"/>
    </row>
    <row r="109" spans="1:26" ht="14" x14ac:dyDescent="0.2">
      <c r="A109" s="7"/>
      <c r="B109" s="18"/>
      <c r="C109" s="18"/>
      <c r="D109" s="115"/>
      <c r="E109" s="18"/>
      <c r="F109" s="18"/>
      <c r="G109" s="116"/>
      <c r="H109" s="115"/>
      <c r="I109" s="115"/>
      <c r="J109" s="18"/>
      <c r="K109" s="117"/>
      <c r="L109" s="115"/>
      <c r="M109" s="18"/>
      <c r="N109" s="18"/>
      <c r="O109" s="115"/>
      <c r="P109" s="118"/>
      <c r="Q109" s="116"/>
      <c r="R109" s="118"/>
      <c r="S109" s="13"/>
      <c r="T109" s="119"/>
      <c r="U109" s="118"/>
      <c r="V109" s="120"/>
      <c r="W109" s="120"/>
      <c r="X109" s="118"/>
      <c r="Y109" s="118"/>
      <c r="Z109" s="298"/>
    </row>
    <row r="110" spans="1:26" ht="14" x14ac:dyDescent="0.2">
      <c r="A110" s="7"/>
      <c r="B110" s="18"/>
      <c r="C110" s="18"/>
      <c r="D110" s="115"/>
      <c r="E110" s="18"/>
      <c r="F110" s="18"/>
      <c r="G110" s="116"/>
      <c r="H110" s="115"/>
      <c r="I110" s="115"/>
      <c r="J110" s="18"/>
      <c r="K110" s="117"/>
      <c r="L110" s="115"/>
      <c r="M110" s="18"/>
      <c r="N110" s="18"/>
      <c r="O110" s="115"/>
      <c r="P110" s="118"/>
      <c r="Q110" s="116"/>
      <c r="R110" s="118"/>
      <c r="S110" s="13"/>
      <c r="T110" s="119"/>
      <c r="U110" s="118"/>
      <c r="V110" s="120"/>
      <c r="W110" s="120"/>
      <c r="X110" s="118"/>
      <c r="Y110" s="118"/>
      <c r="Z110" s="298"/>
    </row>
    <row r="111" spans="1:26" ht="14" x14ac:dyDescent="0.2">
      <c r="A111" s="7"/>
      <c r="B111" s="18"/>
      <c r="C111" s="18"/>
      <c r="D111" s="115"/>
      <c r="E111" s="18"/>
      <c r="F111" s="18"/>
      <c r="G111" s="116"/>
      <c r="H111" s="115"/>
      <c r="I111" s="115"/>
      <c r="J111" s="18"/>
      <c r="K111" s="117"/>
      <c r="L111" s="115"/>
      <c r="M111" s="18"/>
      <c r="N111" s="18"/>
      <c r="O111" s="115"/>
      <c r="P111" s="118"/>
      <c r="Q111" s="116"/>
      <c r="R111" s="118"/>
      <c r="S111" s="13"/>
      <c r="T111" s="119"/>
      <c r="U111" s="118"/>
      <c r="V111" s="120"/>
      <c r="W111" s="120"/>
      <c r="X111" s="118"/>
      <c r="Y111" s="118"/>
      <c r="Z111" s="298"/>
    </row>
    <row r="112" spans="1:26" ht="14" x14ac:dyDescent="0.2">
      <c r="A112" s="7"/>
      <c r="B112" s="18"/>
      <c r="C112" s="18"/>
      <c r="D112" s="115"/>
      <c r="E112" s="18"/>
      <c r="F112" s="18"/>
      <c r="G112" s="116"/>
      <c r="H112" s="115"/>
      <c r="I112" s="115"/>
      <c r="J112" s="18"/>
      <c r="K112" s="117"/>
      <c r="L112" s="115"/>
      <c r="M112" s="18"/>
      <c r="N112" s="18"/>
      <c r="O112" s="115"/>
      <c r="P112" s="118"/>
      <c r="Q112" s="116"/>
      <c r="R112" s="118"/>
      <c r="S112" s="13"/>
      <c r="T112" s="119"/>
      <c r="U112" s="118"/>
      <c r="V112" s="120"/>
      <c r="W112" s="120"/>
      <c r="X112" s="118"/>
      <c r="Y112" s="118"/>
      <c r="Z112" s="298"/>
    </row>
    <row r="113" spans="1:26" ht="14" x14ac:dyDescent="0.2">
      <c r="A113" s="7"/>
      <c r="B113" s="18"/>
      <c r="C113" s="18"/>
      <c r="D113" s="115"/>
      <c r="E113" s="18"/>
      <c r="F113" s="18"/>
      <c r="G113" s="116"/>
      <c r="H113" s="115"/>
      <c r="I113" s="115"/>
      <c r="J113" s="18"/>
      <c r="K113" s="117"/>
      <c r="L113" s="115"/>
      <c r="M113" s="18"/>
      <c r="N113" s="18"/>
      <c r="O113" s="115"/>
      <c r="P113" s="118"/>
      <c r="Q113" s="116"/>
      <c r="R113" s="118"/>
      <c r="S113" s="13"/>
      <c r="T113" s="119"/>
      <c r="U113" s="118"/>
      <c r="V113" s="120"/>
      <c r="W113" s="120"/>
      <c r="X113" s="118"/>
      <c r="Y113" s="118"/>
      <c r="Z113"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88" priority="1" operator="greaterThanOrEqual">
      <formula>0</formula>
    </cfRule>
    <cfRule type="cellIs" dxfId="87" priority="2" operator="lessThanOrEqual">
      <formula>0</formula>
    </cfRule>
  </conditionalFormatting>
  <conditionalFormatting sqref="F9:N9">
    <cfRule type="cellIs" dxfId="86" priority="3" operator="lessThanOrEqual">
      <formula>0</formula>
    </cfRule>
    <cfRule type="cellIs" dxfId="85" priority="4" operator="greaterThanOrEqual">
      <formula>0</formula>
    </cfRule>
  </conditionalFormatting>
  <conditionalFormatting sqref="V12:Y113">
    <cfRule type="cellIs" dxfId="84" priority="5" operator="greaterThanOrEqual">
      <formula>0</formula>
    </cfRule>
    <cfRule type="cellIs" dxfId="83" priority="6" operator="lessThan">
      <formula>0</formula>
    </cfRule>
  </conditionalFormatting>
  <conditionalFormatting sqref="X12:Y113">
    <cfRule type="cellIs" dxfId="82" priority="7" operator="greaterThanOrEqual">
      <formula>0</formula>
    </cfRule>
    <cfRule type="cellIs" dxfId="81" priority="8" operator="lessThan">
      <formula>0</formula>
    </cfRule>
  </conditionalFormatting>
  <dataValidations count="1">
    <dataValidation type="list" allowBlank="1" sqref="B12 B103" xr:uid="{00000000-0002-0000-0D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D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900FF"/>
    <outlinePr summaryRight="0"/>
  </sheetPr>
  <dimension ref="A1:Z376"/>
  <sheetViews>
    <sheetView showGridLines="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2.6640625" defaultRowHeight="15.75" customHeight="1" outlineLevelRow="1" x14ac:dyDescent="0.15"/>
  <cols>
    <col min="1" max="1" width="10.664062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181</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557"/>
      <c r="B2" s="514"/>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D3" s="298"/>
      <c r="E3" s="298"/>
      <c r="F3" s="534" t="s">
        <v>2</v>
      </c>
      <c r="G3" s="516"/>
      <c r="H3" s="516"/>
      <c r="I3" s="514"/>
      <c r="J3" s="298"/>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Week",$B$11:$Z$372,MATCH("SALES",$B$11:$Z$11,0),FALSE)</f>
        <v>69109.84</v>
      </c>
      <c r="D4" s="298"/>
      <c r="E4" s="298"/>
      <c r="F4" s="536">
        <f>VLOOKUP("Current Week",$B$11:$Z$372,MATCH("Units Sold",$B$11:$Z$11,0),FALSE)</f>
        <v>1145</v>
      </c>
      <c r="G4" s="516"/>
      <c r="H4" s="514"/>
      <c r="I4" s="230"/>
      <c r="J4" s="298"/>
      <c r="K4" s="536">
        <f>VLOOKUP("Current Week",$B$11:$Z$372,MATCH("Ordered Items",$B$11:$Z$11,0),FALSE)</f>
        <v>1046</v>
      </c>
      <c r="L4" s="516"/>
      <c r="M4" s="514"/>
      <c r="N4" s="230"/>
      <c r="O4" s="230"/>
      <c r="P4" s="230"/>
      <c r="Q4" s="230"/>
      <c r="R4" s="230"/>
      <c r="S4" s="230"/>
      <c r="T4" s="231"/>
      <c r="U4" s="231"/>
      <c r="V4" s="230"/>
      <c r="W4" s="230"/>
      <c r="X4" s="230"/>
      <c r="Y4" s="230"/>
      <c r="Z4" s="230"/>
    </row>
    <row r="5" spans="1:26" ht="14" x14ac:dyDescent="0.2">
      <c r="A5" s="13"/>
      <c r="B5" s="14"/>
      <c r="C5" s="15">
        <f>(C4-(VLOOKUP("Previous Week",$B$11:$Z$376,MATCH("SALES",$B$11:$Z$11,0),FALSE)))/C4</f>
        <v>7.1392583169053683E-2</v>
      </c>
      <c r="D5" s="434"/>
      <c r="E5" s="434"/>
      <c r="F5" s="528">
        <f>(F4-(VLOOKUP("Previous Week",$B$11:$Z$376,MATCH("Units Sold",$B$11:$Z$11,0),FALSE)))/F4</f>
        <v>8.3842794759825326E-2</v>
      </c>
      <c r="G5" s="516"/>
      <c r="H5" s="516"/>
      <c r="I5" s="514"/>
      <c r="J5" s="434"/>
      <c r="K5" s="528">
        <f>(K4-(VLOOKUP("Previous Week",$B$11:$Z$376,MATCH("Ordered Items",$B$11:$Z$11,0),FALSE)))/K4</f>
        <v>0.11759082217973231</v>
      </c>
      <c r="L5" s="516"/>
      <c r="M5" s="516"/>
      <c r="N5" s="514"/>
      <c r="O5" s="17"/>
      <c r="P5" s="17"/>
      <c r="Q5" s="17"/>
      <c r="R5" s="17"/>
      <c r="S5" s="17"/>
      <c r="T5" s="17"/>
      <c r="U5" s="17"/>
      <c r="V5" s="17"/>
      <c r="W5" s="17"/>
      <c r="X5" s="17"/>
      <c r="Y5" s="17"/>
      <c r="Z5" s="17"/>
    </row>
    <row r="6" spans="1:26" ht="6" customHeight="1" x14ac:dyDescent="0.25">
      <c r="A6" s="52"/>
      <c r="B6" s="234"/>
      <c r="C6" s="235"/>
      <c r="D6" s="298"/>
      <c r="E6" s="298"/>
      <c r="F6" s="214"/>
      <c r="G6" s="214"/>
      <c r="H6" s="214"/>
      <c r="I6" s="214"/>
      <c r="J6" s="298"/>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D7" s="298"/>
      <c r="E7" s="298"/>
      <c r="F7" s="535" t="s">
        <v>5</v>
      </c>
      <c r="G7" s="516"/>
      <c r="H7" s="516"/>
      <c r="I7" s="514"/>
      <c r="J7" s="298"/>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Week",$B$11:$Z$372,MATCH("AD SALES",$B$11:$Z$11,0),FALSE)</f>
        <v>26272.75</v>
      </c>
      <c r="D8" s="298"/>
      <c r="E8" s="298"/>
      <c r="F8" s="541">
        <f>VLOOKUP("Current Week",$B$11:$Z$372,MATCH("SP AD SPEND",$B$11:$Z$11,0),FALSE)</f>
        <v>7700.27</v>
      </c>
      <c r="G8" s="516"/>
      <c r="H8" s="514"/>
      <c r="I8" s="230"/>
      <c r="J8" s="298"/>
      <c r="K8" s="542">
        <f>F8/C8</f>
        <v>0.29308960805397227</v>
      </c>
      <c r="L8" s="516"/>
      <c r="M8" s="514"/>
      <c r="N8" s="230"/>
      <c r="O8" s="230"/>
      <c r="P8" s="230"/>
      <c r="Q8" s="230"/>
      <c r="R8" s="230"/>
      <c r="S8" s="230"/>
      <c r="T8" s="231"/>
      <c r="U8" s="231"/>
      <c r="V8" s="230"/>
      <c r="W8" s="230"/>
      <c r="X8" s="230"/>
      <c r="Y8" s="230"/>
      <c r="Z8" s="230"/>
    </row>
    <row r="9" spans="1:26" ht="14.25" customHeight="1" x14ac:dyDescent="0.2">
      <c r="A9" s="237"/>
      <c r="B9" s="238"/>
      <c r="C9" s="20">
        <f>(C8-(VLOOKUP("Previous Week",$B$11:$Z$376,MATCH("AD SALES",$B$11:$Z$11,0),FALSE)))/C8</f>
        <v>0.18505942468907902</v>
      </c>
      <c r="D9" s="434"/>
      <c r="E9" s="434"/>
      <c r="F9" s="520">
        <f>(F8-(VLOOKUP("Previous Week",$B$11:$Z$376,MATCH("SP AD SPEND",$B$11:$Z$11,0),FALSE)))/F8</f>
        <v>9.9364048273631975E-2</v>
      </c>
      <c r="G9" s="521"/>
      <c r="H9" s="521"/>
      <c r="I9" s="522"/>
      <c r="J9" s="434"/>
      <c r="K9" s="531">
        <f>(K8-(VLOOKUP("Previous Week",$B$11:$Z$376,MATCH("ACOS",$B$11:$Z$11,0),FALSE)))/K8</f>
        <v>-0.10515536839327456</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7"/>
      <c r="B12" s="38"/>
      <c r="C12" s="39"/>
      <c r="D12" s="40"/>
      <c r="E12" s="41"/>
      <c r="F12" s="41"/>
      <c r="G12" s="99"/>
      <c r="H12" s="100"/>
      <c r="I12" s="100"/>
      <c r="J12" s="41"/>
      <c r="K12" s="102"/>
      <c r="L12" s="40"/>
      <c r="M12" s="41"/>
      <c r="N12" s="41"/>
      <c r="O12" s="45"/>
      <c r="P12" s="104"/>
      <c r="Q12" s="105"/>
      <c r="R12" s="104"/>
      <c r="S12" s="102"/>
      <c r="T12" s="106"/>
      <c r="U12" s="107"/>
      <c r="V12" s="50"/>
      <c r="W12" s="50"/>
      <c r="X12" s="51"/>
      <c r="Y12" s="51"/>
      <c r="Z12" s="298"/>
    </row>
    <row r="13" spans="1:26" ht="14" hidden="1" outlineLevel="1" x14ac:dyDescent="0.2">
      <c r="A13" s="121" t="str">
        <f t="shared" ref="A13:A124" si="0">IFERROR(IF(B13&gt;0,MONTH(B13)&amp;"-"&amp;YEAR(B13),B13),)</f>
        <v>12-2022</v>
      </c>
      <c r="B13" s="122">
        <v>44920</v>
      </c>
      <c r="C13" s="83" t="s">
        <v>32</v>
      </c>
      <c r="D13" s="391">
        <v>2600.87</v>
      </c>
      <c r="E13" s="123">
        <v>43</v>
      </c>
      <c r="F13" s="123">
        <v>38</v>
      </c>
      <c r="G13" s="57">
        <f t="shared" ref="G13:G267" si="1">E13/F13</f>
        <v>1.131578947368421</v>
      </c>
      <c r="H13" s="58">
        <f t="shared" ref="H13:H267" si="2">D13/E13</f>
        <v>60.485348837209301</v>
      </c>
      <c r="I13" s="58">
        <f t="shared" ref="I13:I267" si="3">H13/G13</f>
        <v>53.452168739859381</v>
      </c>
      <c r="J13" s="276">
        <v>130</v>
      </c>
      <c r="K13" s="59">
        <f t="shared" ref="K13:K267" si="4">E13/J13</f>
        <v>0.33076923076923076</v>
      </c>
      <c r="L13" s="391">
        <v>107.5</v>
      </c>
      <c r="M13" s="276">
        <v>28302</v>
      </c>
      <c r="N13" s="123">
        <v>8</v>
      </c>
      <c r="O13" s="391">
        <v>661.72</v>
      </c>
      <c r="P13" s="61">
        <f t="shared" ref="P13:P267" si="5">L13/O13</f>
        <v>0.16245541921054221</v>
      </c>
      <c r="Q13" s="62">
        <f t="shared" ref="Q13:Q267" si="6">O13/L13</f>
        <v>6.1555348837209305</v>
      </c>
      <c r="R13" s="61">
        <f t="shared" ref="R13:R267" si="7">L13/D13</f>
        <v>4.133232341485734E-2</v>
      </c>
      <c r="S13" s="59">
        <f t="shared" ref="S13:S267" si="8">O13/D13</f>
        <v>0.25442255860538976</v>
      </c>
      <c r="T13" s="63">
        <f t="shared" ref="T13:T126" si="9">D13-O13</f>
        <v>1939.1499999999999</v>
      </c>
      <c r="U13" s="64">
        <f t="shared" ref="U13:U267" si="10">L13/N13</f>
        <v>13.4375</v>
      </c>
      <c r="V13" s="84"/>
      <c r="W13" s="84"/>
      <c r="X13" s="84"/>
      <c r="Y13" s="85"/>
      <c r="Z13" s="66"/>
    </row>
    <row r="14" spans="1:26" ht="14" hidden="1" outlineLevel="1" x14ac:dyDescent="0.2">
      <c r="A14" s="121">
        <f t="shared" si="0"/>
        <v>0</v>
      </c>
      <c r="B14" s="411"/>
      <c r="C14" s="393" t="s">
        <v>33</v>
      </c>
      <c r="D14" s="394">
        <v>7104.9</v>
      </c>
      <c r="E14" s="395">
        <v>156</v>
      </c>
      <c r="F14" s="395">
        <v>145</v>
      </c>
      <c r="G14" s="396">
        <f t="shared" si="1"/>
        <v>1.0758620689655172</v>
      </c>
      <c r="H14" s="397">
        <f t="shared" si="2"/>
        <v>45.544230769230765</v>
      </c>
      <c r="I14" s="397">
        <f t="shared" si="3"/>
        <v>42.332778599605518</v>
      </c>
      <c r="J14" s="415">
        <v>499</v>
      </c>
      <c r="K14" s="398">
        <f t="shared" si="4"/>
        <v>0.31262525050100198</v>
      </c>
      <c r="L14" s="394">
        <v>988.34</v>
      </c>
      <c r="M14" s="415">
        <v>71024</v>
      </c>
      <c r="N14" s="395">
        <v>52</v>
      </c>
      <c r="O14" s="394">
        <v>2674.7</v>
      </c>
      <c r="P14" s="399">
        <f t="shared" si="5"/>
        <v>0.3695143380566045</v>
      </c>
      <c r="Q14" s="400">
        <f t="shared" si="6"/>
        <v>2.7062549325131027</v>
      </c>
      <c r="R14" s="399">
        <f t="shared" si="7"/>
        <v>0.13910681360751032</v>
      </c>
      <c r="S14" s="398">
        <f t="shared" si="8"/>
        <v>0.37645850047150559</v>
      </c>
      <c r="T14" s="401">
        <f t="shared" si="9"/>
        <v>4430.2</v>
      </c>
      <c r="U14" s="402">
        <f t="shared" si="10"/>
        <v>19.006538461538462</v>
      </c>
      <c r="V14" s="403"/>
      <c r="W14" s="403"/>
      <c r="X14" s="403"/>
      <c r="Y14" s="404"/>
      <c r="Z14" s="66"/>
    </row>
    <row r="15" spans="1:26" ht="14" hidden="1" outlineLevel="1" x14ac:dyDescent="0.2">
      <c r="A15" s="121">
        <f t="shared" si="0"/>
        <v>0</v>
      </c>
      <c r="B15" s="392"/>
      <c r="C15" s="393" t="s">
        <v>34</v>
      </c>
      <c r="D15" s="405">
        <v>9887.1</v>
      </c>
      <c r="E15" s="395">
        <v>158</v>
      </c>
      <c r="F15" s="395">
        <v>143</v>
      </c>
      <c r="G15" s="396">
        <f t="shared" si="1"/>
        <v>1.1048951048951048</v>
      </c>
      <c r="H15" s="397">
        <f t="shared" si="2"/>
        <v>62.576582278481013</v>
      </c>
      <c r="I15" s="397">
        <f t="shared" si="3"/>
        <v>56.635767505207504</v>
      </c>
      <c r="J15" s="415">
        <v>1239</v>
      </c>
      <c r="K15" s="398">
        <f t="shared" si="4"/>
        <v>0.12752219531880549</v>
      </c>
      <c r="L15" s="405">
        <v>2558.7199999999998</v>
      </c>
      <c r="M15" s="415">
        <v>195193</v>
      </c>
      <c r="N15" s="395">
        <v>71</v>
      </c>
      <c r="O15" s="405">
        <v>4506.1499999999996</v>
      </c>
      <c r="P15" s="399">
        <f t="shared" si="5"/>
        <v>0.56782841228099379</v>
      </c>
      <c r="Q15" s="400">
        <f t="shared" si="6"/>
        <v>1.7610953914457228</v>
      </c>
      <c r="R15" s="399">
        <f t="shared" si="7"/>
        <v>0.25879378179648227</v>
      </c>
      <c r="S15" s="398">
        <f t="shared" si="8"/>
        <v>0.45576053645659492</v>
      </c>
      <c r="T15" s="406">
        <f t="shared" si="9"/>
        <v>5380.9500000000007</v>
      </c>
      <c r="U15" s="402">
        <f t="shared" si="10"/>
        <v>36.038309859154928</v>
      </c>
      <c r="V15" s="403"/>
      <c r="W15" s="403"/>
      <c r="X15" s="403"/>
      <c r="Y15" s="404"/>
      <c r="Z15" s="66"/>
    </row>
    <row r="16" spans="1:26" ht="14" hidden="1" outlineLevel="1" x14ac:dyDescent="0.2">
      <c r="A16" s="121">
        <f t="shared" si="0"/>
        <v>0</v>
      </c>
      <c r="B16" s="411"/>
      <c r="C16" s="393" t="s">
        <v>35</v>
      </c>
      <c r="D16" s="407">
        <v>10821.25</v>
      </c>
      <c r="E16" s="395">
        <v>175</v>
      </c>
      <c r="F16" s="395">
        <v>159</v>
      </c>
      <c r="G16" s="396">
        <f t="shared" si="1"/>
        <v>1.10062893081761</v>
      </c>
      <c r="H16" s="397">
        <f t="shared" si="2"/>
        <v>61.835714285714289</v>
      </c>
      <c r="I16" s="397">
        <f t="shared" si="3"/>
        <v>56.18216326530613</v>
      </c>
      <c r="J16" s="415">
        <v>786</v>
      </c>
      <c r="K16" s="398">
        <f t="shared" si="4"/>
        <v>0.22264631043256997</v>
      </c>
      <c r="L16" s="407">
        <v>848.75</v>
      </c>
      <c r="M16" s="415">
        <v>123662</v>
      </c>
      <c r="N16" s="395">
        <v>61</v>
      </c>
      <c r="O16" s="407">
        <v>4176.6000000000004</v>
      </c>
      <c r="P16" s="399">
        <f t="shared" si="5"/>
        <v>0.20321553416654695</v>
      </c>
      <c r="Q16" s="400">
        <f t="shared" si="6"/>
        <v>4.920883652430045</v>
      </c>
      <c r="R16" s="399">
        <f t="shared" si="7"/>
        <v>7.8433637518770943E-2</v>
      </c>
      <c r="S16" s="398">
        <f t="shared" si="8"/>
        <v>0.38596280466674371</v>
      </c>
      <c r="T16" s="408">
        <f t="shared" si="9"/>
        <v>6644.65</v>
      </c>
      <c r="U16" s="402">
        <f t="shared" si="10"/>
        <v>13.913934426229508</v>
      </c>
      <c r="V16" s="403"/>
      <c r="W16" s="403"/>
      <c r="X16" s="403"/>
      <c r="Y16" s="404"/>
      <c r="Z16" s="66"/>
    </row>
    <row r="17" spans="1:26" ht="14" hidden="1" outlineLevel="1" x14ac:dyDescent="0.2">
      <c r="A17" s="121" t="str">
        <f t="shared" si="0"/>
        <v>12-2022</v>
      </c>
      <c r="B17" s="411">
        <v>44926</v>
      </c>
      <c r="C17" s="393" t="s">
        <v>36</v>
      </c>
      <c r="D17" s="412">
        <v>31793</v>
      </c>
      <c r="E17" s="395">
        <v>551</v>
      </c>
      <c r="F17" s="395">
        <v>496</v>
      </c>
      <c r="G17" s="396">
        <f t="shared" si="1"/>
        <v>1.1108870967741935</v>
      </c>
      <c r="H17" s="397">
        <f t="shared" si="2"/>
        <v>57.700544464609798</v>
      </c>
      <c r="I17" s="397">
        <f t="shared" si="3"/>
        <v>51.940961986291221</v>
      </c>
      <c r="J17" s="415">
        <v>1620</v>
      </c>
      <c r="K17" s="398">
        <f t="shared" si="4"/>
        <v>0.34012345679012346</v>
      </c>
      <c r="L17" s="412">
        <v>2568.7399999999998</v>
      </c>
      <c r="M17" s="415">
        <v>281079</v>
      </c>
      <c r="N17" s="395">
        <v>179</v>
      </c>
      <c r="O17" s="412">
        <v>11392</v>
      </c>
      <c r="P17" s="399">
        <f t="shared" si="5"/>
        <v>0.22548630617977528</v>
      </c>
      <c r="Q17" s="400">
        <f t="shared" si="6"/>
        <v>4.4348591138067697</v>
      </c>
      <c r="R17" s="399">
        <f t="shared" si="7"/>
        <v>8.0795772654357875E-2</v>
      </c>
      <c r="S17" s="398">
        <f t="shared" si="8"/>
        <v>0.35831786871323879</v>
      </c>
      <c r="T17" s="410">
        <f t="shared" si="9"/>
        <v>20401</v>
      </c>
      <c r="U17" s="402">
        <f t="shared" si="10"/>
        <v>14.350502793296089</v>
      </c>
      <c r="V17" s="403"/>
      <c r="W17" s="403"/>
      <c r="X17" s="403"/>
      <c r="Y17" s="404"/>
      <c r="Z17" s="66"/>
    </row>
    <row r="18" spans="1:26" ht="14" collapsed="1" x14ac:dyDescent="0.2">
      <c r="A18" s="121" t="str">
        <f t="shared" si="0"/>
        <v>12-2022</v>
      </c>
      <c r="B18" s="435">
        <v>44896</v>
      </c>
      <c r="C18" s="134"/>
      <c r="D18" s="135">
        <f t="shared" ref="D18:F18" si="11">SUM(D13:D17)</f>
        <v>62207.12</v>
      </c>
      <c r="E18" s="136">
        <f t="shared" si="11"/>
        <v>1083</v>
      </c>
      <c r="F18" s="136">
        <f t="shared" si="11"/>
        <v>981</v>
      </c>
      <c r="G18" s="137">
        <f t="shared" si="1"/>
        <v>1.1039755351681957</v>
      </c>
      <c r="H18" s="138">
        <f t="shared" si="2"/>
        <v>57.439630655586335</v>
      </c>
      <c r="I18" s="138">
        <f t="shared" si="3"/>
        <v>52.029803945641916</v>
      </c>
      <c r="J18" s="256">
        <f>SUM(J13:J17)</f>
        <v>4274</v>
      </c>
      <c r="K18" s="139">
        <f t="shared" si="4"/>
        <v>0.25339260645765094</v>
      </c>
      <c r="L18" s="135">
        <f t="shared" ref="L18:O18" si="12">SUM(L13:L17)</f>
        <v>7072.0499999999993</v>
      </c>
      <c r="M18" s="256">
        <f t="shared" si="12"/>
        <v>699260</v>
      </c>
      <c r="N18" s="136">
        <f t="shared" si="12"/>
        <v>371</v>
      </c>
      <c r="O18" s="135">
        <f t="shared" si="12"/>
        <v>23411.17</v>
      </c>
      <c r="P18" s="258">
        <f t="shared" si="5"/>
        <v>0.30208016088046857</v>
      </c>
      <c r="Q18" s="306">
        <f t="shared" si="6"/>
        <v>3.3103795929044622</v>
      </c>
      <c r="R18" s="258">
        <f t="shared" si="7"/>
        <v>0.11368553953309524</v>
      </c>
      <c r="S18" s="139">
        <f t="shared" si="8"/>
        <v>0.37634229007869191</v>
      </c>
      <c r="T18" s="261">
        <f t="shared" si="9"/>
        <v>38795.950000000004</v>
      </c>
      <c r="U18" s="307">
        <f t="shared" si="10"/>
        <v>19.062129380053907</v>
      </c>
      <c r="V18" s="145">
        <f t="shared" ref="V18:W18" si="13">IFERROR((D18-#REF!)/D18,)</f>
        <v>0</v>
      </c>
      <c r="W18" s="145">
        <f t="shared" si="13"/>
        <v>0</v>
      </c>
      <c r="X18" s="301">
        <f>IFERROR((D18-monthly_reporting_2021!D47)/D18, )</f>
        <v>1</v>
      </c>
      <c r="Y18" s="302">
        <f>IFERROR((E18-monthly_reporting_2021!E47)/E18, )</f>
        <v>1</v>
      </c>
      <c r="Z18" s="67"/>
    </row>
    <row r="19" spans="1:26" ht="14" hidden="1" outlineLevel="1" x14ac:dyDescent="0.2">
      <c r="A19" s="121" t="str">
        <f t="shared" si="0"/>
        <v>1-2023</v>
      </c>
      <c r="B19" s="122">
        <v>44927</v>
      </c>
      <c r="C19" s="83" t="s">
        <v>32</v>
      </c>
      <c r="D19" s="391">
        <v>2177.5</v>
      </c>
      <c r="E19" s="123">
        <v>36</v>
      </c>
      <c r="F19" s="123">
        <v>32</v>
      </c>
      <c r="G19" s="57">
        <f t="shared" si="1"/>
        <v>1.125</v>
      </c>
      <c r="H19" s="58">
        <f t="shared" si="2"/>
        <v>60.486111111111114</v>
      </c>
      <c r="I19" s="58">
        <f t="shared" si="3"/>
        <v>53.765432098765437</v>
      </c>
      <c r="J19" s="276">
        <v>168</v>
      </c>
      <c r="K19" s="59">
        <f t="shared" si="4"/>
        <v>0.21428571428571427</v>
      </c>
      <c r="L19" s="391">
        <v>179.49</v>
      </c>
      <c r="M19" s="276">
        <v>35203</v>
      </c>
      <c r="N19" s="123">
        <v>6</v>
      </c>
      <c r="O19" s="391">
        <v>388.74</v>
      </c>
      <c r="P19" s="61">
        <f t="shared" si="5"/>
        <v>0.46172248803827753</v>
      </c>
      <c r="Q19" s="62">
        <f t="shared" si="6"/>
        <v>2.1658031088082903</v>
      </c>
      <c r="R19" s="61">
        <f t="shared" si="7"/>
        <v>8.2429391504018373E-2</v>
      </c>
      <c r="S19" s="59">
        <f t="shared" si="8"/>
        <v>0.17852583237657865</v>
      </c>
      <c r="T19" s="63">
        <f t="shared" si="9"/>
        <v>1788.76</v>
      </c>
      <c r="U19" s="64">
        <f t="shared" si="10"/>
        <v>29.915000000000003</v>
      </c>
      <c r="V19" s="84"/>
      <c r="W19" s="84"/>
      <c r="X19" s="84"/>
      <c r="Y19" s="85"/>
      <c r="Z19" s="66"/>
    </row>
    <row r="20" spans="1:26" ht="14" hidden="1" outlineLevel="1" x14ac:dyDescent="0.2">
      <c r="A20" s="121">
        <f t="shared" si="0"/>
        <v>0</v>
      </c>
      <c r="B20" s="411"/>
      <c r="C20" s="393" t="s">
        <v>33</v>
      </c>
      <c r="D20" s="394">
        <v>7020</v>
      </c>
      <c r="E20" s="395">
        <v>156</v>
      </c>
      <c r="F20" s="395">
        <v>136</v>
      </c>
      <c r="G20" s="396">
        <f t="shared" si="1"/>
        <v>1.1470588235294117</v>
      </c>
      <c r="H20" s="397">
        <f t="shared" si="2"/>
        <v>45</v>
      </c>
      <c r="I20" s="397">
        <f t="shared" si="3"/>
        <v>39.230769230769234</v>
      </c>
      <c r="J20" s="415">
        <v>406</v>
      </c>
      <c r="K20" s="398">
        <f t="shared" si="4"/>
        <v>0.38423645320197042</v>
      </c>
      <c r="L20" s="394">
        <v>397.42</v>
      </c>
      <c r="M20" s="415">
        <v>19512</v>
      </c>
      <c r="N20" s="395">
        <v>14</v>
      </c>
      <c r="O20" s="394">
        <v>630</v>
      </c>
      <c r="P20" s="399">
        <f t="shared" si="5"/>
        <v>0.63082539682539684</v>
      </c>
      <c r="Q20" s="400">
        <f t="shared" si="6"/>
        <v>1.585224699310553</v>
      </c>
      <c r="R20" s="399">
        <f t="shared" si="7"/>
        <v>5.6612535612535618E-2</v>
      </c>
      <c r="S20" s="398">
        <f t="shared" si="8"/>
        <v>8.9743589743589744E-2</v>
      </c>
      <c r="T20" s="401">
        <f t="shared" si="9"/>
        <v>6390</v>
      </c>
      <c r="U20" s="402">
        <f t="shared" si="10"/>
        <v>28.387142857142859</v>
      </c>
      <c r="V20" s="403"/>
      <c r="W20" s="403"/>
      <c r="X20" s="403"/>
      <c r="Y20" s="404"/>
      <c r="Z20" s="66"/>
    </row>
    <row r="21" spans="1:26" ht="14" hidden="1" outlineLevel="1" x14ac:dyDescent="0.2">
      <c r="A21" s="121">
        <f t="shared" si="0"/>
        <v>0</v>
      </c>
      <c r="B21" s="392"/>
      <c r="C21" s="393" t="s">
        <v>34</v>
      </c>
      <c r="D21" s="405">
        <v>11790.4</v>
      </c>
      <c r="E21" s="395">
        <v>192</v>
      </c>
      <c r="F21" s="395">
        <v>182</v>
      </c>
      <c r="G21" s="396">
        <f t="shared" si="1"/>
        <v>1.054945054945055</v>
      </c>
      <c r="H21" s="397">
        <f t="shared" si="2"/>
        <v>61.408333333333331</v>
      </c>
      <c r="I21" s="397">
        <f t="shared" si="3"/>
        <v>58.209982638888889</v>
      </c>
      <c r="J21" s="415">
        <v>2166</v>
      </c>
      <c r="K21" s="398">
        <f t="shared" si="4"/>
        <v>8.8642659279778394E-2</v>
      </c>
      <c r="L21" s="405">
        <v>2661.85</v>
      </c>
      <c r="M21" s="415">
        <v>301070</v>
      </c>
      <c r="N21" s="395">
        <v>82</v>
      </c>
      <c r="O21" s="405">
        <v>4930.8</v>
      </c>
      <c r="P21" s="399">
        <f t="shared" si="5"/>
        <v>0.53984140504583433</v>
      </c>
      <c r="Q21" s="400">
        <f t="shared" si="6"/>
        <v>1.8523958900764508</v>
      </c>
      <c r="R21" s="399">
        <f t="shared" si="7"/>
        <v>0.22576418102863346</v>
      </c>
      <c r="S21" s="398">
        <f t="shared" si="8"/>
        <v>0.41820464106391642</v>
      </c>
      <c r="T21" s="406">
        <f t="shared" si="9"/>
        <v>6859.5999999999995</v>
      </c>
      <c r="U21" s="402">
        <f t="shared" si="10"/>
        <v>32.461585365853658</v>
      </c>
      <c r="V21" s="403"/>
      <c r="W21" s="403"/>
      <c r="X21" s="403"/>
      <c r="Y21" s="404"/>
      <c r="Z21" s="66"/>
    </row>
    <row r="22" spans="1:26" ht="14" hidden="1" outlineLevel="1" x14ac:dyDescent="0.2">
      <c r="A22" s="121">
        <f t="shared" si="0"/>
        <v>0</v>
      </c>
      <c r="B22" s="411"/>
      <c r="C22" s="393" t="s">
        <v>35</v>
      </c>
      <c r="D22" s="407">
        <v>9301.52</v>
      </c>
      <c r="E22" s="395">
        <v>150</v>
      </c>
      <c r="F22" s="395">
        <v>139</v>
      </c>
      <c r="G22" s="396">
        <f t="shared" si="1"/>
        <v>1.079136690647482</v>
      </c>
      <c r="H22" s="397">
        <f t="shared" si="2"/>
        <v>62.010133333333336</v>
      </c>
      <c r="I22" s="397">
        <f t="shared" si="3"/>
        <v>57.462723555555563</v>
      </c>
      <c r="J22" s="415">
        <v>1262</v>
      </c>
      <c r="K22" s="398">
        <f t="shared" si="4"/>
        <v>0.11885895404120443</v>
      </c>
      <c r="L22" s="407">
        <v>1113.1099999999999</v>
      </c>
      <c r="M22" s="415">
        <v>150069</v>
      </c>
      <c r="N22" s="395">
        <v>55</v>
      </c>
      <c r="O22" s="407">
        <v>3736.1</v>
      </c>
      <c r="P22" s="399">
        <f t="shared" si="5"/>
        <v>0.29793367415219074</v>
      </c>
      <c r="Q22" s="400">
        <f t="shared" si="6"/>
        <v>3.3564517433137788</v>
      </c>
      <c r="R22" s="399">
        <f t="shared" si="7"/>
        <v>0.11966968839501499</v>
      </c>
      <c r="S22" s="398">
        <f t="shared" si="8"/>
        <v>0.40166553423526474</v>
      </c>
      <c r="T22" s="408">
        <f t="shared" si="9"/>
        <v>5565.42</v>
      </c>
      <c r="U22" s="402">
        <f t="shared" si="10"/>
        <v>20.238363636363633</v>
      </c>
      <c r="V22" s="403"/>
      <c r="W22" s="403"/>
      <c r="X22" s="403"/>
      <c r="Y22" s="404"/>
      <c r="Z22" s="66"/>
    </row>
    <row r="23" spans="1:26" ht="14" hidden="1" outlineLevel="1" x14ac:dyDescent="0.2">
      <c r="A23" s="121" t="str">
        <f t="shared" si="0"/>
        <v>1-2023</v>
      </c>
      <c r="B23" s="411">
        <v>44933</v>
      </c>
      <c r="C23" s="393" t="s">
        <v>36</v>
      </c>
      <c r="D23" s="412">
        <v>35019</v>
      </c>
      <c r="E23" s="395">
        <v>609</v>
      </c>
      <c r="F23" s="395">
        <v>538</v>
      </c>
      <c r="G23" s="396">
        <f t="shared" si="1"/>
        <v>1.1319702602230484</v>
      </c>
      <c r="H23" s="397">
        <f t="shared" si="2"/>
        <v>57.502463054187189</v>
      </c>
      <c r="I23" s="397">
        <f t="shared" si="3"/>
        <v>50.798563420611998</v>
      </c>
      <c r="J23" s="415">
        <v>2565</v>
      </c>
      <c r="K23" s="398">
        <f t="shared" si="4"/>
        <v>0.23742690058479532</v>
      </c>
      <c r="L23" s="412">
        <v>3185.86</v>
      </c>
      <c r="M23" s="415">
        <v>359311</v>
      </c>
      <c r="N23" s="395">
        <v>175</v>
      </c>
      <c r="O23" s="412">
        <v>11289</v>
      </c>
      <c r="P23" s="399">
        <f t="shared" si="5"/>
        <v>0.28220923022411198</v>
      </c>
      <c r="Q23" s="400">
        <f t="shared" si="6"/>
        <v>3.5434702089859567</v>
      </c>
      <c r="R23" s="399">
        <f t="shared" si="7"/>
        <v>9.0975184899625916E-2</v>
      </c>
      <c r="S23" s="398">
        <f t="shared" si="8"/>
        <v>0.32236785744881352</v>
      </c>
      <c r="T23" s="410">
        <f t="shared" si="9"/>
        <v>23730</v>
      </c>
      <c r="U23" s="402">
        <f t="shared" si="10"/>
        <v>18.204914285714285</v>
      </c>
      <c r="V23" s="403"/>
      <c r="W23" s="403"/>
      <c r="X23" s="403"/>
      <c r="Y23" s="404"/>
      <c r="Z23" s="66"/>
    </row>
    <row r="24" spans="1:26" ht="14" collapsed="1" x14ac:dyDescent="0.2">
      <c r="A24" s="121">
        <f t="shared" si="0"/>
        <v>0</v>
      </c>
      <c r="B24" s="95" t="s">
        <v>182</v>
      </c>
      <c r="C24" s="134"/>
      <c r="D24" s="135">
        <f t="shared" ref="D24:F24" si="14">SUM(D19:D23)</f>
        <v>65308.42</v>
      </c>
      <c r="E24" s="136">
        <f t="shared" si="14"/>
        <v>1143</v>
      </c>
      <c r="F24" s="136">
        <f t="shared" si="14"/>
        <v>1027</v>
      </c>
      <c r="G24" s="137">
        <f t="shared" si="1"/>
        <v>1.112950340798442</v>
      </c>
      <c r="H24" s="138">
        <f t="shared" si="2"/>
        <v>57.137725284339453</v>
      </c>
      <c r="I24" s="138">
        <f t="shared" si="3"/>
        <v>51.338971012263009</v>
      </c>
      <c r="J24" s="256">
        <f>SUM(J19:J23)</f>
        <v>6567</v>
      </c>
      <c r="K24" s="139">
        <f t="shared" si="4"/>
        <v>0.17405207857469163</v>
      </c>
      <c r="L24" s="135">
        <f t="shared" ref="L24:O24" si="15">SUM(L19:L23)</f>
        <v>7537.73</v>
      </c>
      <c r="M24" s="256">
        <f t="shared" si="15"/>
        <v>865165</v>
      </c>
      <c r="N24" s="136">
        <f t="shared" si="15"/>
        <v>332</v>
      </c>
      <c r="O24" s="135">
        <f t="shared" si="15"/>
        <v>20974.639999999999</v>
      </c>
      <c r="P24" s="258">
        <f t="shared" si="5"/>
        <v>0.35937351010553698</v>
      </c>
      <c r="Q24" s="306">
        <f t="shared" si="6"/>
        <v>2.7826202318204554</v>
      </c>
      <c r="R24" s="258">
        <f t="shared" si="7"/>
        <v>0.11541743009553745</v>
      </c>
      <c r="S24" s="139">
        <f t="shared" si="8"/>
        <v>0.32116287608856559</v>
      </c>
      <c r="T24" s="261">
        <f t="shared" si="9"/>
        <v>44333.78</v>
      </c>
      <c r="U24" s="307">
        <f t="shared" si="10"/>
        <v>22.704006024096383</v>
      </c>
      <c r="V24" s="145">
        <f t="shared" ref="V24:W24" si="16">IFERROR((D24-#REF!)/D24,)</f>
        <v>0</v>
      </c>
      <c r="W24" s="145">
        <f t="shared" si="16"/>
        <v>0</v>
      </c>
      <c r="X24" s="301">
        <f>IFERROR((D24-monthly_reporting_2021!D47)/D24, )</f>
        <v>1</v>
      </c>
      <c r="Y24" s="302">
        <f>IFERROR((E24-monthly_reporting_2021!E47)/E24, )</f>
        <v>1</v>
      </c>
      <c r="Z24" s="67"/>
    </row>
    <row r="25" spans="1:26" ht="14" hidden="1" outlineLevel="1" x14ac:dyDescent="0.2">
      <c r="A25" s="121" t="str">
        <f t="shared" si="0"/>
        <v>1-2023</v>
      </c>
      <c r="B25" s="122">
        <v>44934</v>
      </c>
      <c r="C25" s="83" t="s">
        <v>32</v>
      </c>
      <c r="D25" s="391">
        <v>1964.96</v>
      </c>
      <c r="E25" s="123">
        <v>31</v>
      </c>
      <c r="F25" s="123">
        <v>28</v>
      </c>
      <c r="G25" s="57">
        <f t="shared" si="1"/>
        <v>1.1071428571428572</v>
      </c>
      <c r="H25" s="58">
        <f t="shared" si="2"/>
        <v>63.385806451612908</v>
      </c>
      <c r="I25" s="58">
        <f t="shared" si="3"/>
        <v>57.251696149843916</v>
      </c>
      <c r="J25" s="276">
        <v>202</v>
      </c>
      <c r="K25" s="59">
        <f t="shared" si="4"/>
        <v>0.15346534653465346</v>
      </c>
      <c r="L25" s="391">
        <v>169.35</v>
      </c>
      <c r="M25" s="276">
        <v>49226</v>
      </c>
      <c r="N25" s="123">
        <v>9</v>
      </c>
      <c r="O25" s="391">
        <v>545.76</v>
      </c>
      <c r="P25" s="61">
        <f t="shared" si="5"/>
        <v>0.31030123131046611</v>
      </c>
      <c r="Q25" s="62">
        <f t="shared" si="6"/>
        <v>3.2226749335695306</v>
      </c>
      <c r="R25" s="61">
        <f t="shared" si="7"/>
        <v>8.618496050810194E-2</v>
      </c>
      <c r="S25" s="59">
        <f t="shared" si="8"/>
        <v>0.27774611188014003</v>
      </c>
      <c r="T25" s="63">
        <f t="shared" si="9"/>
        <v>1419.2</v>
      </c>
      <c r="U25" s="64">
        <f t="shared" si="10"/>
        <v>18.816666666666666</v>
      </c>
      <c r="V25" s="84"/>
      <c r="W25" s="84"/>
      <c r="X25" s="84"/>
      <c r="Y25" s="85"/>
      <c r="Z25" s="66"/>
    </row>
    <row r="26" spans="1:26" ht="14" hidden="1" outlineLevel="1" x14ac:dyDescent="0.2">
      <c r="A26" s="121">
        <f t="shared" si="0"/>
        <v>0</v>
      </c>
      <c r="B26" s="411"/>
      <c r="C26" s="393" t="s">
        <v>33</v>
      </c>
      <c r="D26" s="394">
        <v>8280</v>
      </c>
      <c r="E26" s="395">
        <v>184</v>
      </c>
      <c r="F26" s="395">
        <v>169</v>
      </c>
      <c r="G26" s="396">
        <f t="shared" si="1"/>
        <v>1.0887573964497042</v>
      </c>
      <c r="H26" s="397">
        <f t="shared" si="2"/>
        <v>45</v>
      </c>
      <c r="I26" s="397">
        <f t="shared" si="3"/>
        <v>41.331521739130437</v>
      </c>
      <c r="J26" s="415">
        <v>949</v>
      </c>
      <c r="K26" s="398">
        <f t="shared" si="4"/>
        <v>0.19388830347734456</v>
      </c>
      <c r="L26" s="394">
        <v>2083.5100000000002</v>
      </c>
      <c r="M26" s="415">
        <v>142699</v>
      </c>
      <c r="N26" s="395">
        <v>74</v>
      </c>
      <c r="O26" s="394">
        <v>3465</v>
      </c>
      <c r="P26" s="399">
        <f t="shared" si="5"/>
        <v>0.60130158730158734</v>
      </c>
      <c r="Q26" s="400">
        <f t="shared" si="6"/>
        <v>1.6630589725991234</v>
      </c>
      <c r="R26" s="399">
        <f t="shared" si="7"/>
        <v>0.25163164251207731</v>
      </c>
      <c r="S26" s="398">
        <f t="shared" si="8"/>
        <v>0.41847826086956524</v>
      </c>
      <c r="T26" s="401">
        <f t="shared" si="9"/>
        <v>4815</v>
      </c>
      <c r="U26" s="402">
        <f t="shared" si="10"/>
        <v>28.155540540540542</v>
      </c>
      <c r="V26" s="403"/>
      <c r="W26" s="403"/>
      <c r="X26" s="403"/>
      <c r="Y26" s="404"/>
      <c r="Z26" s="66"/>
    </row>
    <row r="27" spans="1:26" ht="14" hidden="1" outlineLevel="1" x14ac:dyDescent="0.2">
      <c r="A27" s="121">
        <f t="shared" si="0"/>
        <v>0</v>
      </c>
      <c r="B27" s="392"/>
      <c r="C27" s="393" t="s">
        <v>34</v>
      </c>
      <c r="D27" s="405">
        <v>8633.48</v>
      </c>
      <c r="E27" s="395">
        <v>149</v>
      </c>
      <c r="F27" s="395">
        <v>142</v>
      </c>
      <c r="G27" s="396">
        <f t="shared" si="1"/>
        <v>1.0492957746478873</v>
      </c>
      <c r="H27" s="397">
        <f t="shared" si="2"/>
        <v>57.942818791946308</v>
      </c>
      <c r="I27" s="397">
        <f t="shared" si="3"/>
        <v>55.220672942660244</v>
      </c>
      <c r="J27" s="415">
        <v>2051</v>
      </c>
      <c r="K27" s="398">
        <f t="shared" si="4"/>
        <v>7.2647489029741594E-2</v>
      </c>
      <c r="L27" s="405">
        <v>1983.1</v>
      </c>
      <c r="M27" s="415">
        <v>316990</v>
      </c>
      <c r="N27" s="395">
        <v>71</v>
      </c>
      <c r="O27" s="405">
        <v>3941.73</v>
      </c>
      <c r="P27" s="399">
        <f t="shared" si="5"/>
        <v>0.50310396703985305</v>
      </c>
      <c r="Q27" s="400">
        <f t="shared" si="6"/>
        <v>1.9876607331955021</v>
      </c>
      <c r="R27" s="399">
        <f t="shared" si="7"/>
        <v>0.22969880048369834</v>
      </c>
      <c r="S27" s="398">
        <f t="shared" si="8"/>
        <v>0.45656328618355518</v>
      </c>
      <c r="T27" s="406">
        <f t="shared" si="9"/>
        <v>4691.75</v>
      </c>
      <c r="U27" s="402">
        <f t="shared" si="10"/>
        <v>27.930985915492958</v>
      </c>
      <c r="V27" s="403"/>
      <c r="W27" s="403"/>
      <c r="X27" s="403"/>
      <c r="Y27" s="404"/>
      <c r="Z27" s="66"/>
    </row>
    <row r="28" spans="1:26" ht="14" hidden="1" outlineLevel="1" x14ac:dyDescent="0.2">
      <c r="A28" s="121">
        <f t="shared" si="0"/>
        <v>0</v>
      </c>
      <c r="B28" s="411"/>
      <c r="C28" s="393" t="s">
        <v>35</v>
      </c>
      <c r="D28" s="407">
        <v>11696.37</v>
      </c>
      <c r="E28" s="395">
        <v>188</v>
      </c>
      <c r="F28" s="395">
        <v>171</v>
      </c>
      <c r="G28" s="396">
        <f t="shared" si="1"/>
        <v>1.0994152046783625</v>
      </c>
      <c r="H28" s="397">
        <f t="shared" si="2"/>
        <v>62.214734042553197</v>
      </c>
      <c r="I28" s="397">
        <f t="shared" si="3"/>
        <v>56.588933623811684</v>
      </c>
      <c r="J28" s="415">
        <v>1473</v>
      </c>
      <c r="K28" s="398">
        <f t="shared" si="4"/>
        <v>0.12763068567549218</v>
      </c>
      <c r="L28" s="407">
        <v>1161.96</v>
      </c>
      <c r="M28" s="415">
        <v>134500</v>
      </c>
      <c r="N28" s="395">
        <v>58</v>
      </c>
      <c r="O28" s="407">
        <v>3656.15</v>
      </c>
      <c r="P28" s="399">
        <f t="shared" si="5"/>
        <v>0.31780971787262557</v>
      </c>
      <c r="Q28" s="400">
        <f t="shared" si="6"/>
        <v>3.1465368859513236</v>
      </c>
      <c r="R28" s="399">
        <f t="shared" si="7"/>
        <v>9.9343642514728922E-2</v>
      </c>
      <c r="S28" s="398">
        <f t="shared" si="8"/>
        <v>0.31258843555735666</v>
      </c>
      <c r="T28" s="408">
        <f t="shared" si="9"/>
        <v>8040.2200000000012</v>
      </c>
      <c r="U28" s="402">
        <f t="shared" si="10"/>
        <v>20.033793103448275</v>
      </c>
      <c r="V28" s="403"/>
      <c r="W28" s="403"/>
      <c r="X28" s="403"/>
      <c r="Y28" s="404"/>
      <c r="Z28" s="66"/>
    </row>
    <row r="29" spans="1:26" ht="14" hidden="1" outlineLevel="1" x14ac:dyDescent="0.2">
      <c r="A29" s="121" t="str">
        <f t="shared" si="0"/>
        <v>1-2023</v>
      </c>
      <c r="B29" s="411">
        <v>44940</v>
      </c>
      <c r="C29" s="393" t="s">
        <v>36</v>
      </c>
      <c r="D29" s="412">
        <v>31394</v>
      </c>
      <c r="E29" s="395">
        <v>542</v>
      </c>
      <c r="F29" s="395">
        <v>475</v>
      </c>
      <c r="G29" s="396">
        <f t="shared" si="1"/>
        <v>1.1410526315789473</v>
      </c>
      <c r="H29" s="397">
        <f t="shared" si="2"/>
        <v>57.922509225092249</v>
      </c>
      <c r="I29" s="397">
        <f t="shared" si="3"/>
        <v>50.762346645606677</v>
      </c>
      <c r="J29" s="415">
        <v>2668</v>
      </c>
      <c r="K29" s="398">
        <f t="shared" si="4"/>
        <v>0.20314842578710646</v>
      </c>
      <c r="L29" s="412">
        <v>2997.31</v>
      </c>
      <c r="M29" s="415">
        <v>408072</v>
      </c>
      <c r="N29" s="395">
        <v>176</v>
      </c>
      <c r="O29" s="412">
        <v>11186</v>
      </c>
      <c r="P29" s="399">
        <f t="shared" si="5"/>
        <v>0.26795190416592168</v>
      </c>
      <c r="Q29" s="400">
        <f t="shared" si="6"/>
        <v>3.7320130383577275</v>
      </c>
      <c r="R29" s="399">
        <f t="shared" si="7"/>
        <v>9.5473975918965406E-2</v>
      </c>
      <c r="S29" s="398">
        <f t="shared" si="8"/>
        <v>0.35631012295343062</v>
      </c>
      <c r="T29" s="410">
        <f t="shared" si="9"/>
        <v>20208</v>
      </c>
      <c r="U29" s="402">
        <f t="shared" si="10"/>
        <v>17.030170454545456</v>
      </c>
      <c r="V29" s="403"/>
      <c r="W29" s="403"/>
      <c r="X29" s="403"/>
      <c r="Y29" s="404"/>
      <c r="Z29" s="66"/>
    </row>
    <row r="30" spans="1:26" ht="14" collapsed="1" x14ac:dyDescent="0.2">
      <c r="A30" s="121">
        <f t="shared" si="0"/>
        <v>0</v>
      </c>
      <c r="B30" s="95" t="s">
        <v>183</v>
      </c>
      <c r="C30" s="134"/>
      <c r="D30" s="135">
        <f t="shared" ref="D30:F30" si="17">SUM(D25:D29)</f>
        <v>61968.81</v>
      </c>
      <c r="E30" s="136">
        <f t="shared" si="17"/>
        <v>1094</v>
      </c>
      <c r="F30" s="136">
        <f t="shared" si="17"/>
        <v>985</v>
      </c>
      <c r="G30" s="137">
        <f t="shared" si="1"/>
        <v>1.1106598984771574</v>
      </c>
      <c r="H30" s="138">
        <f t="shared" si="2"/>
        <v>56.644250457038389</v>
      </c>
      <c r="I30" s="138">
        <f t="shared" si="3"/>
        <v>51.000536289015365</v>
      </c>
      <c r="J30" s="256">
        <f>SUM(J25:J29)</f>
        <v>7343</v>
      </c>
      <c r="K30" s="139">
        <f t="shared" si="4"/>
        <v>0.14898542829906034</v>
      </c>
      <c r="L30" s="135">
        <f t="shared" ref="L30:O30" si="18">SUM(L25:L29)</f>
        <v>8395.23</v>
      </c>
      <c r="M30" s="256">
        <f t="shared" si="18"/>
        <v>1051487</v>
      </c>
      <c r="N30" s="136">
        <f t="shared" si="18"/>
        <v>388</v>
      </c>
      <c r="O30" s="135">
        <f t="shared" si="18"/>
        <v>22794.639999999999</v>
      </c>
      <c r="P30" s="258">
        <f t="shared" si="5"/>
        <v>0.36829842454190986</v>
      </c>
      <c r="Q30" s="306">
        <f t="shared" si="6"/>
        <v>2.7151894587759955</v>
      </c>
      <c r="R30" s="258">
        <f t="shared" si="7"/>
        <v>0.13547508819356061</v>
      </c>
      <c r="S30" s="139">
        <f t="shared" si="8"/>
        <v>0.36784053138990408</v>
      </c>
      <c r="T30" s="261">
        <f t="shared" si="9"/>
        <v>39174.17</v>
      </c>
      <c r="U30" s="307">
        <f t="shared" si="10"/>
        <v>21.637190721649482</v>
      </c>
      <c r="V30" s="145">
        <f t="shared" ref="V30:W30" si="19">IFERROR((D30-#REF!)/D30,)</f>
        <v>0</v>
      </c>
      <c r="W30" s="145">
        <f t="shared" si="19"/>
        <v>0</v>
      </c>
      <c r="X30" s="301">
        <f>IFERROR((D30-monthly_reporting_2021!D47)/D30, )</f>
        <v>1</v>
      </c>
      <c r="Y30" s="302">
        <f>IFERROR((E30-monthly_reporting_2021!E47)/E30, )</f>
        <v>1</v>
      </c>
      <c r="Z30" s="67"/>
    </row>
    <row r="31" spans="1:26" ht="14" hidden="1" outlineLevel="1" x14ac:dyDescent="0.2">
      <c r="A31" s="121" t="str">
        <f t="shared" si="0"/>
        <v>1-2023</v>
      </c>
      <c r="B31" s="122">
        <v>44941</v>
      </c>
      <c r="C31" s="83" t="s">
        <v>32</v>
      </c>
      <c r="D31" s="391">
        <v>1569.2</v>
      </c>
      <c r="E31" s="123">
        <v>25</v>
      </c>
      <c r="F31" s="123">
        <v>24</v>
      </c>
      <c r="G31" s="57">
        <f t="shared" si="1"/>
        <v>1.0416666666666667</v>
      </c>
      <c r="H31" s="58">
        <f t="shared" si="2"/>
        <v>62.768000000000001</v>
      </c>
      <c r="I31" s="58">
        <f t="shared" si="3"/>
        <v>60.257279999999994</v>
      </c>
      <c r="J31" s="276">
        <v>179</v>
      </c>
      <c r="K31" s="59">
        <f t="shared" si="4"/>
        <v>0.13966480446927373</v>
      </c>
      <c r="L31" s="391">
        <v>203.41</v>
      </c>
      <c r="M31" s="276">
        <v>46276</v>
      </c>
      <c r="N31" s="123">
        <v>5</v>
      </c>
      <c r="O31" s="391">
        <v>371.82</v>
      </c>
      <c r="P31" s="61">
        <f t="shared" si="5"/>
        <v>0.54706578451939114</v>
      </c>
      <c r="Q31" s="62">
        <f t="shared" si="6"/>
        <v>1.8279337299051177</v>
      </c>
      <c r="R31" s="61">
        <f t="shared" si="7"/>
        <v>0.12962656130512362</v>
      </c>
      <c r="S31" s="59">
        <f t="shared" si="8"/>
        <v>0.23694876370124904</v>
      </c>
      <c r="T31" s="63">
        <f t="shared" si="9"/>
        <v>1197.3800000000001</v>
      </c>
      <c r="U31" s="64">
        <f t="shared" si="10"/>
        <v>40.682000000000002</v>
      </c>
      <c r="V31" s="84"/>
      <c r="W31" s="84"/>
      <c r="X31" s="84"/>
      <c r="Y31" s="85"/>
      <c r="Z31" s="66"/>
    </row>
    <row r="32" spans="1:26" ht="14" hidden="1" outlineLevel="1" x14ac:dyDescent="0.2">
      <c r="A32" s="121">
        <f t="shared" si="0"/>
        <v>0</v>
      </c>
      <c r="B32" s="411"/>
      <c r="C32" s="393" t="s">
        <v>33</v>
      </c>
      <c r="D32" s="394">
        <v>7864.3</v>
      </c>
      <c r="E32" s="395">
        <v>165</v>
      </c>
      <c r="F32" s="395">
        <v>151</v>
      </c>
      <c r="G32" s="396">
        <f t="shared" si="1"/>
        <v>1.0927152317880795</v>
      </c>
      <c r="H32" s="397">
        <f t="shared" si="2"/>
        <v>47.662424242424244</v>
      </c>
      <c r="I32" s="397">
        <f t="shared" si="3"/>
        <v>43.618339761248855</v>
      </c>
      <c r="J32" s="415">
        <v>885</v>
      </c>
      <c r="K32" s="398">
        <f t="shared" si="4"/>
        <v>0.1864406779661017</v>
      </c>
      <c r="L32" s="394">
        <v>1808.26</v>
      </c>
      <c r="M32" s="415">
        <v>148850</v>
      </c>
      <c r="N32" s="395">
        <v>61</v>
      </c>
      <c r="O32" s="394">
        <v>2880</v>
      </c>
      <c r="P32" s="399">
        <f t="shared" si="5"/>
        <v>0.62786805555555558</v>
      </c>
      <c r="Q32" s="400">
        <f t="shared" si="6"/>
        <v>1.592691316514218</v>
      </c>
      <c r="R32" s="399">
        <f t="shared" si="7"/>
        <v>0.2299327340004832</v>
      </c>
      <c r="S32" s="398">
        <f t="shared" si="8"/>
        <v>0.36621186882494311</v>
      </c>
      <c r="T32" s="401">
        <f t="shared" si="9"/>
        <v>4984.3</v>
      </c>
      <c r="U32" s="402">
        <f t="shared" si="10"/>
        <v>29.643606557377048</v>
      </c>
      <c r="V32" s="403"/>
      <c r="W32" s="403"/>
      <c r="X32" s="403"/>
      <c r="Y32" s="404"/>
      <c r="Z32" s="66"/>
    </row>
    <row r="33" spans="1:26" ht="14" hidden="1" outlineLevel="1" x14ac:dyDescent="0.2">
      <c r="A33" s="121">
        <f t="shared" si="0"/>
        <v>0</v>
      </c>
      <c r="B33" s="392"/>
      <c r="C33" s="393" t="s">
        <v>34</v>
      </c>
      <c r="D33" s="405">
        <v>9180.7099999999991</v>
      </c>
      <c r="E33" s="395">
        <v>149</v>
      </c>
      <c r="F33" s="395">
        <v>142</v>
      </c>
      <c r="G33" s="396">
        <f t="shared" si="1"/>
        <v>1.0492957746478873</v>
      </c>
      <c r="H33" s="397">
        <f t="shared" si="2"/>
        <v>61.615503355704689</v>
      </c>
      <c r="I33" s="397">
        <f t="shared" si="3"/>
        <v>58.720815278591047</v>
      </c>
      <c r="J33" s="415">
        <v>1953</v>
      </c>
      <c r="K33" s="398">
        <f t="shared" si="4"/>
        <v>7.6292882744495652E-2</v>
      </c>
      <c r="L33" s="405">
        <v>2064.66</v>
      </c>
      <c r="M33" s="415">
        <v>170638</v>
      </c>
      <c r="N33" s="395">
        <v>46</v>
      </c>
      <c r="O33" s="405">
        <v>2763.49</v>
      </c>
      <c r="P33" s="399">
        <f t="shared" si="5"/>
        <v>0.74712048894694749</v>
      </c>
      <c r="Q33" s="400">
        <f t="shared" si="6"/>
        <v>1.3384721939689828</v>
      </c>
      <c r="R33" s="399">
        <f t="shared" si="7"/>
        <v>0.22489110319354386</v>
      </c>
      <c r="S33" s="398">
        <f t="shared" si="8"/>
        <v>0.30101048829556754</v>
      </c>
      <c r="T33" s="406">
        <f t="shared" si="9"/>
        <v>6417.2199999999993</v>
      </c>
      <c r="U33" s="402">
        <f t="shared" si="10"/>
        <v>44.883913043478259</v>
      </c>
      <c r="V33" s="403"/>
      <c r="W33" s="403"/>
      <c r="X33" s="403"/>
      <c r="Y33" s="404"/>
      <c r="Z33" s="66"/>
    </row>
    <row r="34" spans="1:26" ht="14" hidden="1" outlineLevel="1" x14ac:dyDescent="0.2">
      <c r="A34" s="121">
        <f t="shared" si="0"/>
        <v>0</v>
      </c>
      <c r="B34" s="411"/>
      <c r="C34" s="393" t="s">
        <v>35</v>
      </c>
      <c r="D34" s="407">
        <v>13015.51</v>
      </c>
      <c r="E34" s="395">
        <v>202</v>
      </c>
      <c r="F34" s="395">
        <v>192</v>
      </c>
      <c r="G34" s="396">
        <f t="shared" si="1"/>
        <v>1.0520833333333333</v>
      </c>
      <c r="H34" s="397">
        <f t="shared" si="2"/>
        <v>64.433217821782179</v>
      </c>
      <c r="I34" s="397">
        <f t="shared" si="3"/>
        <v>61.243454563278114</v>
      </c>
      <c r="J34" s="415">
        <v>1402</v>
      </c>
      <c r="K34" s="398">
        <f t="shared" si="4"/>
        <v>0.14407988587731813</v>
      </c>
      <c r="L34" s="407">
        <v>1490.46</v>
      </c>
      <c r="M34" s="415">
        <v>123465</v>
      </c>
      <c r="N34" s="395">
        <v>91</v>
      </c>
      <c r="O34" s="407">
        <v>6082.11</v>
      </c>
      <c r="P34" s="399">
        <f t="shared" si="5"/>
        <v>0.24505640312325824</v>
      </c>
      <c r="Q34" s="400">
        <f t="shared" si="6"/>
        <v>4.080693208808019</v>
      </c>
      <c r="R34" s="399">
        <f t="shared" si="7"/>
        <v>0.11451414504694783</v>
      </c>
      <c r="S34" s="398">
        <f t="shared" si="8"/>
        <v>0.46729709400553643</v>
      </c>
      <c r="T34" s="408">
        <f t="shared" si="9"/>
        <v>6933.4000000000005</v>
      </c>
      <c r="U34" s="402">
        <f t="shared" si="10"/>
        <v>16.37868131868132</v>
      </c>
      <c r="V34" s="403"/>
      <c r="W34" s="403"/>
      <c r="X34" s="403"/>
      <c r="Y34" s="404"/>
      <c r="Z34" s="66"/>
    </row>
    <row r="35" spans="1:26" ht="14" hidden="1" outlineLevel="1" x14ac:dyDescent="0.2">
      <c r="A35" s="121" t="str">
        <f t="shared" si="0"/>
        <v>1-2023</v>
      </c>
      <c r="B35" s="411">
        <v>44947</v>
      </c>
      <c r="C35" s="393" t="s">
        <v>36</v>
      </c>
      <c r="D35" s="412">
        <v>31977</v>
      </c>
      <c r="E35" s="395">
        <v>555</v>
      </c>
      <c r="F35" s="395">
        <v>496</v>
      </c>
      <c r="G35" s="396">
        <f t="shared" si="1"/>
        <v>1.1189516129032258</v>
      </c>
      <c r="H35" s="397">
        <f t="shared" si="2"/>
        <v>57.616216216216216</v>
      </c>
      <c r="I35" s="397">
        <f t="shared" si="3"/>
        <v>51.491249086924768</v>
      </c>
      <c r="J35" s="415">
        <v>2686</v>
      </c>
      <c r="K35" s="398">
        <f t="shared" si="4"/>
        <v>0.20662695457930008</v>
      </c>
      <c r="L35" s="412">
        <v>3428.87</v>
      </c>
      <c r="M35" s="415">
        <v>347814</v>
      </c>
      <c r="N35" s="395">
        <v>185</v>
      </c>
      <c r="O35" s="412">
        <v>11784.76</v>
      </c>
      <c r="P35" s="399">
        <f t="shared" si="5"/>
        <v>0.29095798302214043</v>
      </c>
      <c r="Q35" s="400">
        <f t="shared" si="6"/>
        <v>3.4369223680104528</v>
      </c>
      <c r="R35" s="399">
        <f t="shared" si="7"/>
        <v>0.10722925852956812</v>
      </c>
      <c r="S35" s="398">
        <f t="shared" si="8"/>
        <v>0.36853863714544832</v>
      </c>
      <c r="T35" s="410">
        <f t="shared" si="9"/>
        <v>20192.239999999998</v>
      </c>
      <c r="U35" s="402">
        <f t="shared" si="10"/>
        <v>18.534432432432432</v>
      </c>
      <c r="V35" s="403"/>
      <c r="W35" s="403"/>
      <c r="X35" s="403"/>
      <c r="Y35" s="404"/>
      <c r="Z35" s="66"/>
    </row>
    <row r="36" spans="1:26" ht="14" collapsed="1" x14ac:dyDescent="0.2">
      <c r="A36" s="121">
        <f t="shared" si="0"/>
        <v>0</v>
      </c>
      <c r="B36" s="95" t="s">
        <v>184</v>
      </c>
      <c r="C36" s="134"/>
      <c r="D36" s="135">
        <f t="shared" ref="D36:F36" si="20">SUM(D31:D35)</f>
        <v>63606.720000000001</v>
      </c>
      <c r="E36" s="136">
        <f t="shared" si="20"/>
        <v>1096</v>
      </c>
      <c r="F36" s="136">
        <f t="shared" si="20"/>
        <v>1005</v>
      </c>
      <c r="G36" s="137">
        <f t="shared" si="1"/>
        <v>1.090547263681592</v>
      </c>
      <c r="H36" s="138">
        <f t="shared" si="2"/>
        <v>58.035328467153285</v>
      </c>
      <c r="I36" s="138">
        <f t="shared" si="3"/>
        <v>53.216701742234534</v>
      </c>
      <c r="J36" s="256">
        <f>SUM(J31:J35)</f>
        <v>7105</v>
      </c>
      <c r="K36" s="139">
        <f t="shared" si="4"/>
        <v>0.15425756509500352</v>
      </c>
      <c r="L36" s="135">
        <f t="shared" ref="L36:O36" si="21">SUM(L31:L35)</f>
        <v>8995.66</v>
      </c>
      <c r="M36" s="256">
        <f t="shared" si="21"/>
        <v>837043</v>
      </c>
      <c r="N36" s="136">
        <f t="shared" si="21"/>
        <v>388</v>
      </c>
      <c r="O36" s="135">
        <f t="shared" si="21"/>
        <v>23882.18</v>
      </c>
      <c r="P36" s="258">
        <f t="shared" si="5"/>
        <v>0.37666829410045483</v>
      </c>
      <c r="Q36" s="306">
        <f t="shared" si="6"/>
        <v>2.6548557860123658</v>
      </c>
      <c r="R36" s="258">
        <f t="shared" si="7"/>
        <v>0.14142625181741802</v>
      </c>
      <c r="S36" s="139">
        <f t="shared" si="8"/>
        <v>0.37546630293151417</v>
      </c>
      <c r="T36" s="261">
        <f t="shared" si="9"/>
        <v>39724.54</v>
      </c>
      <c r="U36" s="307">
        <f t="shared" si="10"/>
        <v>23.184690721649485</v>
      </c>
      <c r="V36" s="145">
        <f t="shared" ref="V36:W36" si="22">IFERROR((D36-#REF!)/D36,)</f>
        <v>0</v>
      </c>
      <c r="W36" s="145">
        <f t="shared" si="22"/>
        <v>0</v>
      </c>
      <c r="X36" s="301">
        <f>IFERROR((D36-monthly_reporting_2021!D47)/D36, )</f>
        <v>1</v>
      </c>
      <c r="Y36" s="302">
        <f>IFERROR((E36-monthly_reporting_2021!E47)/E36, )</f>
        <v>1</v>
      </c>
      <c r="Z36" s="67"/>
    </row>
    <row r="37" spans="1:26" ht="14" hidden="1" outlineLevel="1" x14ac:dyDescent="0.2">
      <c r="A37" s="121" t="str">
        <f t="shared" si="0"/>
        <v>1-2023</v>
      </c>
      <c r="B37" s="122">
        <v>44948</v>
      </c>
      <c r="C37" s="83" t="s">
        <v>32</v>
      </c>
      <c r="D37" s="391">
        <v>2276.9299999999998</v>
      </c>
      <c r="E37" s="123">
        <v>37</v>
      </c>
      <c r="F37" s="123">
        <v>33</v>
      </c>
      <c r="G37" s="57">
        <f t="shared" si="1"/>
        <v>1.1212121212121211</v>
      </c>
      <c r="H37" s="58">
        <f t="shared" si="2"/>
        <v>61.538648648648646</v>
      </c>
      <c r="I37" s="58">
        <f t="shared" si="3"/>
        <v>54.885821767713665</v>
      </c>
      <c r="J37" s="276">
        <v>167</v>
      </c>
      <c r="K37" s="59">
        <f t="shared" si="4"/>
        <v>0.22155688622754491</v>
      </c>
      <c r="L37" s="391">
        <v>187.05</v>
      </c>
      <c r="M37" s="276">
        <v>34452</v>
      </c>
      <c r="N37" s="123">
        <v>9</v>
      </c>
      <c r="O37" s="391">
        <v>627.67999999999995</v>
      </c>
      <c r="P37" s="61">
        <f t="shared" si="5"/>
        <v>0.29800216670915119</v>
      </c>
      <c r="Q37" s="62">
        <f t="shared" si="6"/>
        <v>3.3556802993851909</v>
      </c>
      <c r="R37" s="61">
        <f t="shared" si="7"/>
        <v>8.21500880571647E-2</v>
      </c>
      <c r="S37" s="59">
        <f t="shared" si="8"/>
        <v>0.27566943208618622</v>
      </c>
      <c r="T37" s="63">
        <f t="shared" si="9"/>
        <v>1649.25</v>
      </c>
      <c r="U37" s="64">
        <f t="shared" si="10"/>
        <v>20.783333333333335</v>
      </c>
      <c r="V37" s="84"/>
      <c r="W37" s="84"/>
      <c r="X37" s="84"/>
      <c r="Y37" s="85"/>
      <c r="Z37" s="66"/>
    </row>
    <row r="38" spans="1:26" ht="14" hidden="1" outlineLevel="1" x14ac:dyDescent="0.2">
      <c r="A38" s="121">
        <f t="shared" si="0"/>
        <v>0</v>
      </c>
      <c r="B38" s="411"/>
      <c r="C38" s="393" t="s">
        <v>33</v>
      </c>
      <c r="D38" s="394">
        <v>6619.3</v>
      </c>
      <c r="E38" s="395">
        <v>137</v>
      </c>
      <c r="F38" s="395">
        <v>114</v>
      </c>
      <c r="G38" s="396">
        <f t="shared" si="1"/>
        <v>1.2017543859649122</v>
      </c>
      <c r="H38" s="397">
        <f t="shared" si="2"/>
        <v>48.316058394160585</v>
      </c>
      <c r="I38" s="397">
        <f t="shared" si="3"/>
        <v>40.204603335286912</v>
      </c>
      <c r="J38" s="415">
        <v>914</v>
      </c>
      <c r="K38" s="398">
        <f t="shared" si="4"/>
        <v>0.14989059080962802</v>
      </c>
      <c r="L38" s="394">
        <v>1909.75</v>
      </c>
      <c r="M38" s="415">
        <v>179434</v>
      </c>
      <c r="N38" s="395">
        <v>60</v>
      </c>
      <c r="O38" s="394">
        <v>3499.6</v>
      </c>
      <c r="P38" s="399">
        <f t="shared" si="5"/>
        <v>0.5457052234541091</v>
      </c>
      <c r="Q38" s="400">
        <f t="shared" si="6"/>
        <v>1.8324911637648906</v>
      </c>
      <c r="R38" s="399">
        <f t="shared" si="7"/>
        <v>0.28851238046319094</v>
      </c>
      <c r="S38" s="398">
        <f t="shared" si="8"/>
        <v>0.52869638783557171</v>
      </c>
      <c r="T38" s="401">
        <f t="shared" si="9"/>
        <v>3119.7000000000003</v>
      </c>
      <c r="U38" s="402">
        <f t="shared" si="10"/>
        <v>31.829166666666666</v>
      </c>
      <c r="V38" s="403"/>
      <c r="W38" s="403"/>
      <c r="X38" s="403"/>
      <c r="Y38" s="404"/>
      <c r="Z38" s="66"/>
    </row>
    <row r="39" spans="1:26" ht="14" hidden="1" outlineLevel="1" x14ac:dyDescent="0.2">
      <c r="A39" s="121">
        <f t="shared" si="0"/>
        <v>0</v>
      </c>
      <c r="B39" s="392"/>
      <c r="C39" s="393" t="s">
        <v>34</v>
      </c>
      <c r="D39" s="405">
        <v>8558</v>
      </c>
      <c r="E39" s="395">
        <v>141</v>
      </c>
      <c r="F39" s="395">
        <v>134</v>
      </c>
      <c r="G39" s="396">
        <f t="shared" si="1"/>
        <v>1.0522388059701493</v>
      </c>
      <c r="H39" s="397">
        <f t="shared" si="2"/>
        <v>60.695035460992905</v>
      </c>
      <c r="I39" s="397">
        <f t="shared" si="3"/>
        <v>57.681806750163467</v>
      </c>
      <c r="J39" s="415">
        <v>2333</v>
      </c>
      <c r="K39" s="398">
        <f t="shared" si="4"/>
        <v>6.0437205315045005E-2</v>
      </c>
      <c r="L39" s="405">
        <v>2785.9</v>
      </c>
      <c r="M39" s="415">
        <v>409712</v>
      </c>
      <c r="N39" s="395">
        <v>75</v>
      </c>
      <c r="O39" s="405">
        <v>4181.25</v>
      </c>
      <c r="P39" s="399">
        <f t="shared" si="5"/>
        <v>0.66628400597907322</v>
      </c>
      <c r="Q39" s="400">
        <f t="shared" si="6"/>
        <v>1.5008614810294698</v>
      </c>
      <c r="R39" s="399">
        <f t="shared" si="7"/>
        <v>0.32553166627716756</v>
      </c>
      <c r="S39" s="398">
        <f t="shared" si="8"/>
        <v>0.48857793877074085</v>
      </c>
      <c r="T39" s="406">
        <f t="shared" si="9"/>
        <v>4376.75</v>
      </c>
      <c r="U39" s="402">
        <f t="shared" si="10"/>
        <v>37.145333333333333</v>
      </c>
      <c r="V39" s="403"/>
      <c r="W39" s="403"/>
      <c r="X39" s="403"/>
      <c r="Y39" s="404"/>
      <c r="Z39" s="66"/>
    </row>
    <row r="40" spans="1:26" ht="14" hidden="1" outlineLevel="1" x14ac:dyDescent="0.2">
      <c r="A40" s="121">
        <f t="shared" si="0"/>
        <v>0</v>
      </c>
      <c r="B40" s="411"/>
      <c r="C40" s="393" t="s">
        <v>35</v>
      </c>
      <c r="D40" s="407">
        <v>10070.85</v>
      </c>
      <c r="E40" s="395">
        <v>160</v>
      </c>
      <c r="F40" s="395">
        <v>147</v>
      </c>
      <c r="G40" s="396">
        <f t="shared" si="1"/>
        <v>1.08843537414966</v>
      </c>
      <c r="H40" s="397">
        <f t="shared" si="2"/>
        <v>62.942812500000002</v>
      </c>
      <c r="I40" s="397">
        <f t="shared" si="3"/>
        <v>57.828708984374998</v>
      </c>
      <c r="J40" s="415">
        <v>1208</v>
      </c>
      <c r="K40" s="398">
        <f t="shared" si="4"/>
        <v>0.13245033112582782</v>
      </c>
      <c r="L40" s="407">
        <v>1358.15</v>
      </c>
      <c r="M40" s="415">
        <v>121936</v>
      </c>
      <c r="N40" s="395">
        <v>45</v>
      </c>
      <c r="O40" s="407">
        <v>2894.73</v>
      </c>
      <c r="P40" s="399">
        <f t="shared" si="5"/>
        <v>0.46918019988047249</v>
      </c>
      <c r="Q40" s="400">
        <f t="shared" si="6"/>
        <v>2.1313772411000258</v>
      </c>
      <c r="R40" s="399">
        <f t="shared" si="7"/>
        <v>0.13485952029868384</v>
      </c>
      <c r="S40" s="398">
        <f t="shared" si="8"/>
        <v>0.28743651231028167</v>
      </c>
      <c r="T40" s="408">
        <f t="shared" si="9"/>
        <v>7176.1200000000008</v>
      </c>
      <c r="U40" s="402">
        <f t="shared" si="10"/>
        <v>30.181111111111115</v>
      </c>
      <c r="V40" s="403"/>
      <c r="W40" s="403"/>
      <c r="X40" s="403"/>
      <c r="Y40" s="404"/>
      <c r="Z40" s="66"/>
    </row>
    <row r="41" spans="1:26" ht="14" hidden="1" outlineLevel="1" x14ac:dyDescent="0.2">
      <c r="A41" s="121" t="str">
        <f t="shared" si="0"/>
        <v>1-2023</v>
      </c>
      <c r="B41" s="411">
        <v>44954</v>
      </c>
      <c r="C41" s="393" t="s">
        <v>36</v>
      </c>
      <c r="D41" s="412">
        <v>27677</v>
      </c>
      <c r="E41" s="395">
        <v>479</v>
      </c>
      <c r="F41" s="395">
        <v>435</v>
      </c>
      <c r="G41" s="396">
        <f t="shared" si="1"/>
        <v>1.1011494252873564</v>
      </c>
      <c r="H41" s="397">
        <f t="shared" si="2"/>
        <v>57.780793319415451</v>
      </c>
      <c r="I41" s="397">
        <f t="shared" si="3"/>
        <v>52.473163035377283</v>
      </c>
      <c r="J41" s="415">
        <v>2210</v>
      </c>
      <c r="K41" s="398">
        <f t="shared" si="4"/>
        <v>0.21674208144796381</v>
      </c>
      <c r="L41" s="412">
        <v>3226.43</v>
      </c>
      <c r="M41" s="415">
        <v>324188</v>
      </c>
      <c r="N41" s="395">
        <v>143</v>
      </c>
      <c r="O41" s="412">
        <v>9446.8700000000008</v>
      </c>
      <c r="P41" s="399">
        <f t="shared" si="5"/>
        <v>0.34153428595926477</v>
      </c>
      <c r="Q41" s="400">
        <f t="shared" si="6"/>
        <v>2.9279637246120327</v>
      </c>
      <c r="R41" s="399">
        <f t="shared" si="7"/>
        <v>0.11657441196661487</v>
      </c>
      <c r="S41" s="398">
        <f t="shared" si="8"/>
        <v>0.34132564945622723</v>
      </c>
      <c r="T41" s="410">
        <f t="shared" si="9"/>
        <v>18230.129999999997</v>
      </c>
      <c r="U41" s="402">
        <f t="shared" si="10"/>
        <v>22.562447552447551</v>
      </c>
      <c r="V41" s="403"/>
      <c r="W41" s="403"/>
      <c r="X41" s="403"/>
      <c r="Y41" s="404"/>
      <c r="Z41" s="66"/>
    </row>
    <row r="42" spans="1:26" ht="14" collapsed="1" x14ac:dyDescent="0.2">
      <c r="A42" s="121">
        <f t="shared" si="0"/>
        <v>0</v>
      </c>
      <c r="B42" s="95" t="s">
        <v>185</v>
      </c>
      <c r="C42" s="134"/>
      <c r="D42" s="135">
        <f t="shared" ref="D42:F42" si="23">SUM(D37:D41)</f>
        <v>55202.080000000002</v>
      </c>
      <c r="E42" s="136">
        <f t="shared" si="23"/>
        <v>954</v>
      </c>
      <c r="F42" s="136">
        <f t="shared" si="23"/>
        <v>863</v>
      </c>
      <c r="G42" s="137">
        <f t="shared" si="1"/>
        <v>1.1054461181923523</v>
      </c>
      <c r="H42" s="138">
        <f t="shared" si="2"/>
        <v>57.86381551362684</v>
      </c>
      <c r="I42" s="138">
        <f t="shared" si="3"/>
        <v>52.344311098804994</v>
      </c>
      <c r="J42" s="256">
        <f>SUM(J37:J41)</f>
        <v>6832</v>
      </c>
      <c r="K42" s="139">
        <f t="shared" si="4"/>
        <v>0.13963700234192036</v>
      </c>
      <c r="L42" s="135">
        <f t="shared" ref="L42:O42" si="24">SUM(L37:L41)</f>
        <v>9467.2800000000007</v>
      </c>
      <c r="M42" s="256">
        <f t="shared" si="24"/>
        <v>1069722</v>
      </c>
      <c r="N42" s="136">
        <f t="shared" si="24"/>
        <v>332</v>
      </c>
      <c r="O42" s="135">
        <f t="shared" si="24"/>
        <v>20650.129999999997</v>
      </c>
      <c r="P42" s="258">
        <f t="shared" si="5"/>
        <v>0.45846103632277385</v>
      </c>
      <c r="Q42" s="306">
        <f t="shared" si="6"/>
        <v>2.1812104427037116</v>
      </c>
      <c r="R42" s="258">
        <f t="shared" si="7"/>
        <v>0.17150223324918193</v>
      </c>
      <c r="S42" s="139">
        <f t="shared" si="8"/>
        <v>0.3740824621101233</v>
      </c>
      <c r="T42" s="261">
        <f t="shared" si="9"/>
        <v>34551.950000000004</v>
      </c>
      <c r="U42" s="307">
        <f t="shared" si="10"/>
        <v>28.515903614457834</v>
      </c>
      <c r="V42" s="145">
        <f t="shared" ref="V42:W42" si="25">IFERROR((D42-#REF!)/D42,)</f>
        <v>0</v>
      </c>
      <c r="W42" s="145">
        <f t="shared" si="25"/>
        <v>0</v>
      </c>
      <c r="X42" s="301">
        <f>IFERROR((D42-monthly_reporting_2021!D47)/D42, )</f>
        <v>1</v>
      </c>
      <c r="Y42" s="302">
        <f>IFERROR((E42-monthly_reporting_2021!E47)/E42, )</f>
        <v>1</v>
      </c>
      <c r="Z42" s="67"/>
    </row>
    <row r="43" spans="1:26" ht="14" hidden="1" outlineLevel="1" x14ac:dyDescent="0.2">
      <c r="A43" s="121" t="str">
        <f t="shared" si="0"/>
        <v>1-2023</v>
      </c>
      <c r="B43" s="122">
        <v>44955</v>
      </c>
      <c r="C43" s="83" t="s">
        <v>32</v>
      </c>
      <c r="D43" s="391">
        <v>2368.9499999999998</v>
      </c>
      <c r="E43" s="123">
        <v>39</v>
      </c>
      <c r="F43" s="123">
        <v>35</v>
      </c>
      <c r="G43" s="57">
        <f t="shared" si="1"/>
        <v>1.1142857142857143</v>
      </c>
      <c r="H43" s="58">
        <f t="shared" si="2"/>
        <v>60.742307692307691</v>
      </c>
      <c r="I43" s="58">
        <f t="shared" si="3"/>
        <v>54.512327416173569</v>
      </c>
      <c r="J43" s="276">
        <v>170</v>
      </c>
      <c r="K43" s="59">
        <f t="shared" si="4"/>
        <v>0.22941176470588234</v>
      </c>
      <c r="L43" s="391">
        <v>187.05</v>
      </c>
      <c r="M43" s="276">
        <v>34452</v>
      </c>
      <c r="N43" s="123">
        <v>9</v>
      </c>
      <c r="O43" s="391">
        <v>627.67999999999995</v>
      </c>
      <c r="P43" s="61">
        <f t="shared" si="5"/>
        <v>0.29800216670915119</v>
      </c>
      <c r="Q43" s="62">
        <f t="shared" si="6"/>
        <v>3.3556802993851909</v>
      </c>
      <c r="R43" s="61">
        <f t="shared" si="7"/>
        <v>7.8959032482745536E-2</v>
      </c>
      <c r="S43" s="59">
        <f t="shared" si="8"/>
        <v>0.26496126976086454</v>
      </c>
      <c r="T43" s="63">
        <f t="shared" si="9"/>
        <v>1741.27</v>
      </c>
      <c r="U43" s="64">
        <f t="shared" si="10"/>
        <v>20.783333333333335</v>
      </c>
      <c r="V43" s="84"/>
      <c r="W43" s="84"/>
      <c r="X43" s="84"/>
      <c r="Y43" s="85"/>
      <c r="Z43" s="66"/>
    </row>
    <row r="44" spans="1:26" ht="14" hidden="1" outlineLevel="1" x14ac:dyDescent="0.2">
      <c r="A44" s="121">
        <f t="shared" si="0"/>
        <v>0</v>
      </c>
      <c r="B44" s="411"/>
      <c r="C44" s="393" t="s">
        <v>33</v>
      </c>
      <c r="D44" s="394">
        <v>9990</v>
      </c>
      <c r="E44" s="395">
        <v>222</v>
      </c>
      <c r="F44" s="395">
        <v>207</v>
      </c>
      <c r="G44" s="396">
        <f t="shared" si="1"/>
        <v>1.0724637681159421</v>
      </c>
      <c r="H44" s="397">
        <f t="shared" si="2"/>
        <v>45</v>
      </c>
      <c r="I44" s="397">
        <f t="shared" si="3"/>
        <v>41.959459459459453</v>
      </c>
      <c r="J44" s="415">
        <v>943</v>
      </c>
      <c r="K44" s="398">
        <f t="shared" si="4"/>
        <v>0.23541887592788971</v>
      </c>
      <c r="L44" s="394">
        <v>1909.75</v>
      </c>
      <c r="M44" s="415">
        <v>179434</v>
      </c>
      <c r="N44" s="395">
        <v>60</v>
      </c>
      <c r="O44" s="394">
        <v>3499.6</v>
      </c>
      <c r="P44" s="399">
        <f t="shared" si="5"/>
        <v>0.5457052234541091</v>
      </c>
      <c r="Q44" s="400">
        <f t="shared" si="6"/>
        <v>1.8324911637648906</v>
      </c>
      <c r="R44" s="399">
        <f t="shared" si="7"/>
        <v>0.19116616616616616</v>
      </c>
      <c r="S44" s="398">
        <f t="shared" si="8"/>
        <v>0.35031031031031029</v>
      </c>
      <c r="T44" s="401">
        <f t="shared" si="9"/>
        <v>6490.4</v>
      </c>
      <c r="U44" s="402">
        <f t="shared" si="10"/>
        <v>31.829166666666666</v>
      </c>
      <c r="V44" s="403"/>
      <c r="W44" s="403"/>
      <c r="X44" s="403"/>
      <c r="Y44" s="404"/>
      <c r="Z44" s="66"/>
    </row>
    <row r="45" spans="1:26" ht="14" hidden="1" outlineLevel="1" x14ac:dyDescent="0.2">
      <c r="A45" s="121">
        <f t="shared" si="0"/>
        <v>0</v>
      </c>
      <c r="B45" s="392"/>
      <c r="C45" s="393" t="s">
        <v>34</v>
      </c>
      <c r="D45" s="405">
        <v>10282.24</v>
      </c>
      <c r="E45" s="395">
        <v>156</v>
      </c>
      <c r="F45" s="395">
        <v>146</v>
      </c>
      <c r="G45" s="396">
        <f t="shared" si="1"/>
        <v>1.0684931506849316</v>
      </c>
      <c r="H45" s="397">
        <f t="shared" si="2"/>
        <v>65.911794871794868</v>
      </c>
      <c r="I45" s="397">
        <f t="shared" si="3"/>
        <v>61.68667981591058</v>
      </c>
      <c r="J45" s="415">
        <v>1550</v>
      </c>
      <c r="K45" s="398">
        <f t="shared" si="4"/>
        <v>0.10064516129032258</v>
      </c>
      <c r="L45" s="405">
        <v>2785.9</v>
      </c>
      <c r="M45" s="415">
        <v>409712</v>
      </c>
      <c r="N45" s="395">
        <v>75</v>
      </c>
      <c r="O45" s="405">
        <v>4181.25</v>
      </c>
      <c r="P45" s="399">
        <f t="shared" si="5"/>
        <v>0.66628400597907322</v>
      </c>
      <c r="Q45" s="400">
        <f t="shared" si="6"/>
        <v>1.5008614810294698</v>
      </c>
      <c r="R45" s="399">
        <f t="shared" si="7"/>
        <v>0.27094290738204907</v>
      </c>
      <c r="S45" s="398">
        <f t="shared" si="8"/>
        <v>0.40664777324785262</v>
      </c>
      <c r="T45" s="406">
        <f t="shared" si="9"/>
        <v>6100.99</v>
      </c>
      <c r="U45" s="402">
        <f t="shared" si="10"/>
        <v>37.145333333333333</v>
      </c>
      <c r="V45" s="403"/>
      <c r="W45" s="403"/>
      <c r="X45" s="403"/>
      <c r="Y45" s="404"/>
      <c r="Z45" s="66"/>
    </row>
    <row r="46" spans="1:26" ht="14" hidden="1" outlineLevel="1" x14ac:dyDescent="0.2">
      <c r="A46" s="121">
        <f t="shared" si="0"/>
        <v>0</v>
      </c>
      <c r="B46" s="411"/>
      <c r="C46" s="393" t="s">
        <v>35</v>
      </c>
      <c r="D46" s="407">
        <v>12425.97</v>
      </c>
      <c r="E46" s="395">
        <v>183</v>
      </c>
      <c r="F46" s="395">
        <v>166</v>
      </c>
      <c r="G46" s="396">
        <f t="shared" si="1"/>
        <v>1.1024096385542168</v>
      </c>
      <c r="H46" s="397">
        <f t="shared" si="2"/>
        <v>67.901475409836067</v>
      </c>
      <c r="I46" s="397">
        <f t="shared" si="3"/>
        <v>61.5936880766819</v>
      </c>
      <c r="J46" s="415">
        <v>1132</v>
      </c>
      <c r="K46" s="398">
        <f t="shared" si="4"/>
        <v>0.16166077738515902</v>
      </c>
      <c r="L46" s="407">
        <v>1358.15</v>
      </c>
      <c r="M46" s="415">
        <v>121936</v>
      </c>
      <c r="N46" s="395">
        <v>45</v>
      </c>
      <c r="O46" s="407">
        <v>2894.73</v>
      </c>
      <c r="P46" s="399">
        <f t="shared" si="5"/>
        <v>0.46918019988047249</v>
      </c>
      <c r="Q46" s="400">
        <f t="shared" si="6"/>
        <v>2.1313772411000258</v>
      </c>
      <c r="R46" s="399">
        <f t="shared" si="7"/>
        <v>0.10929931425876613</v>
      </c>
      <c r="S46" s="398">
        <f t="shared" si="8"/>
        <v>0.23295807087897366</v>
      </c>
      <c r="T46" s="408">
        <f t="shared" si="9"/>
        <v>9531.24</v>
      </c>
      <c r="U46" s="402">
        <f t="shared" si="10"/>
        <v>30.181111111111115</v>
      </c>
      <c r="V46" s="403"/>
      <c r="W46" s="403"/>
      <c r="X46" s="403"/>
      <c r="Y46" s="404"/>
      <c r="Z46" s="66"/>
    </row>
    <row r="47" spans="1:26" ht="14" hidden="1" outlineLevel="1" x14ac:dyDescent="0.2">
      <c r="A47" s="121" t="str">
        <f t="shared" si="0"/>
        <v>2-2023</v>
      </c>
      <c r="B47" s="411">
        <v>44961</v>
      </c>
      <c r="C47" s="393" t="s">
        <v>36</v>
      </c>
      <c r="D47" s="412">
        <v>28973</v>
      </c>
      <c r="E47" s="395">
        <v>503</v>
      </c>
      <c r="F47" s="395">
        <v>462</v>
      </c>
      <c r="G47" s="396">
        <f t="shared" si="1"/>
        <v>1.0887445887445888</v>
      </c>
      <c r="H47" s="397">
        <f t="shared" si="2"/>
        <v>57.600397614314119</v>
      </c>
      <c r="I47" s="397">
        <f t="shared" si="3"/>
        <v>52.905335383326289</v>
      </c>
      <c r="J47" s="415">
        <v>2185</v>
      </c>
      <c r="K47" s="398">
        <f t="shared" si="4"/>
        <v>0.23020594965675056</v>
      </c>
      <c r="L47" s="412">
        <v>3226.43</v>
      </c>
      <c r="M47" s="415">
        <v>324188</v>
      </c>
      <c r="N47" s="395">
        <v>143</v>
      </c>
      <c r="O47" s="412">
        <v>9446.8700000000008</v>
      </c>
      <c r="P47" s="399">
        <f t="shared" si="5"/>
        <v>0.34153428595926477</v>
      </c>
      <c r="Q47" s="400">
        <f t="shared" si="6"/>
        <v>2.9279637246120327</v>
      </c>
      <c r="R47" s="399">
        <f t="shared" si="7"/>
        <v>0.11135988679115037</v>
      </c>
      <c r="S47" s="398">
        <f t="shared" si="8"/>
        <v>0.32605770890139096</v>
      </c>
      <c r="T47" s="410">
        <f t="shared" si="9"/>
        <v>19526.129999999997</v>
      </c>
      <c r="U47" s="402">
        <f t="shared" si="10"/>
        <v>22.562447552447551</v>
      </c>
      <c r="V47" s="403"/>
      <c r="W47" s="403"/>
      <c r="X47" s="403"/>
      <c r="Y47" s="404"/>
      <c r="Z47" s="66"/>
    </row>
    <row r="48" spans="1:26" ht="14" collapsed="1" x14ac:dyDescent="0.2">
      <c r="A48" s="121">
        <f t="shared" si="0"/>
        <v>0</v>
      </c>
      <c r="B48" s="95" t="s">
        <v>186</v>
      </c>
      <c r="C48" s="134"/>
      <c r="D48" s="135">
        <f t="shared" ref="D48:F48" si="26">SUM(D43:D47)</f>
        <v>64040.160000000003</v>
      </c>
      <c r="E48" s="136">
        <f t="shared" si="26"/>
        <v>1103</v>
      </c>
      <c r="F48" s="136">
        <f t="shared" si="26"/>
        <v>1016</v>
      </c>
      <c r="G48" s="137">
        <f t="shared" si="1"/>
        <v>1.0856299212598426</v>
      </c>
      <c r="H48" s="138">
        <f t="shared" si="2"/>
        <v>58.059981867633731</v>
      </c>
      <c r="I48" s="138">
        <f t="shared" si="3"/>
        <v>53.480454739361619</v>
      </c>
      <c r="J48" s="256">
        <f>SUM(J43:J47)</f>
        <v>5980</v>
      </c>
      <c r="K48" s="139">
        <f t="shared" si="4"/>
        <v>0.18444816053511706</v>
      </c>
      <c r="L48" s="135">
        <f t="shared" ref="L48:O48" si="27">SUM(L43:L47)</f>
        <v>9467.2800000000007</v>
      </c>
      <c r="M48" s="256">
        <f t="shared" si="27"/>
        <v>1069722</v>
      </c>
      <c r="N48" s="136">
        <f t="shared" si="27"/>
        <v>332</v>
      </c>
      <c r="O48" s="135">
        <f t="shared" si="27"/>
        <v>20650.129999999997</v>
      </c>
      <c r="P48" s="258">
        <f t="shared" si="5"/>
        <v>0.45846103632277385</v>
      </c>
      <c r="Q48" s="306">
        <f t="shared" si="6"/>
        <v>2.1812104427037116</v>
      </c>
      <c r="R48" s="258">
        <f t="shared" si="7"/>
        <v>0.14783348448848349</v>
      </c>
      <c r="S48" s="139">
        <f t="shared" si="8"/>
        <v>0.32245594014755735</v>
      </c>
      <c r="T48" s="261">
        <f t="shared" si="9"/>
        <v>43390.030000000006</v>
      </c>
      <c r="U48" s="307">
        <f t="shared" si="10"/>
        <v>28.515903614457834</v>
      </c>
      <c r="V48" s="145">
        <f t="shared" ref="V48:W48" si="28">IFERROR((D48-#REF!)/D48,)</f>
        <v>0</v>
      </c>
      <c r="W48" s="145">
        <f t="shared" si="28"/>
        <v>0</v>
      </c>
      <c r="X48" s="301">
        <f>IFERROR((D48-monthly_reporting_2021!D47)/D48, )</f>
        <v>1</v>
      </c>
      <c r="Y48" s="302">
        <f>IFERROR((E48-monthly_reporting_2021!E47)/E48, )</f>
        <v>1</v>
      </c>
      <c r="Z48" s="67"/>
    </row>
    <row r="49" spans="1:26" ht="14" hidden="1" outlineLevel="1" x14ac:dyDescent="0.2">
      <c r="A49" s="121" t="str">
        <f t="shared" si="0"/>
        <v>2-2023</v>
      </c>
      <c r="B49" s="122">
        <v>44962</v>
      </c>
      <c r="C49" s="83" t="s">
        <v>32</v>
      </c>
      <c r="D49" s="391">
        <v>2137.0300000000002</v>
      </c>
      <c r="E49" s="123">
        <v>35</v>
      </c>
      <c r="F49" s="123">
        <v>27</v>
      </c>
      <c r="G49" s="57">
        <f t="shared" si="1"/>
        <v>1.2962962962962963</v>
      </c>
      <c r="H49" s="58">
        <f t="shared" si="2"/>
        <v>61.058000000000007</v>
      </c>
      <c r="I49" s="58">
        <f t="shared" si="3"/>
        <v>47.101885714285721</v>
      </c>
      <c r="J49" s="276">
        <v>168</v>
      </c>
      <c r="K49" s="59">
        <f t="shared" si="4"/>
        <v>0.20833333333333334</v>
      </c>
      <c r="L49" s="391">
        <v>161.16999999999999</v>
      </c>
      <c r="M49" s="276">
        <v>56029</v>
      </c>
      <c r="N49" s="123">
        <v>6</v>
      </c>
      <c r="O49" s="391">
        <v>603.74</v>
      </c>
      <c r="P49" s="61">
        <f t="shared" si="5"/>
        <v>0.26695266174180937</v>
      </c>
      <c r="Q49" s="62">
        <f t="shared" si="6"/>
        <v>3.7459825029471991</v>
      </c>
      <c r="R49" s="61">
        <f t="shared" si="7"/>
        <v>7.5417752675442068E-2</v>
      </c>
      <c r="S49" s="59">
        <f t="shared" si="8"/>
        <v>0.28251358193380532</v>
      </c>
      <c r="T49" s="63">
        <f t="shared" si="9"/>
        <v>1533.2900000000002</v>
      </c>
      <c r="U49" s="64">
        <f t="shared" si="10"/>
        <v>26.861666666666665</v>
      </c>
      <c r="V49" s="84"/>
      <c r="W49" s="84"/>
      <c r="X49" s="84"/>
      <c r="Y49" s="85"/>
      <c r="Z49" s="66"/>
    </row>
    <row r="50" spans="1:26" ht="14" hidden="1" outlineLevel="1" x14ac:dyDescent="0.2">
      <c r="A50" s="121">
        <f t="shared" si="0"/>
        <v>0</v>
      </c>
      <c r="B50" s="411"/>
      <c r="C50" s="393" t="s">
        <v>33</v>
      </c>
      <c r="D50" s="394">
        <v>9434.85</v>
      </c>
      <c r="E50" s="395">
        <v>208</v>
      </c>
      <c r="F50" s="395">
        <v>180</v>
      </c>
      <c r="G50" s="396">
        <f t="shared" si="1"/>
        <v>1.1555555555555554</v>
      </c>
      <c r="H50" s="397">
        <f t="shared" si="2"/>
        <v>45.359855769230769</v>
      </c>
      <c r="I50" s="397">
        <f t="shared" si="3"/>
        <v>39.253721338757401</v>
      </c>
      <c r="J50" s="415">
        <v>830</v>
      </c>
      <c r="K50" s="398">
        <f t="shared" si="4"/>
        <v>0.25060240963855424</v>
      </c>
      <c r="L50" s="394">
        <v>902.26</v>
      </c>
      <c r="M50" s="415">
        <v>78002</v>
      </c>
      <c r="N50" s="395">
        <v>67</v>
      </c>
      <c r="O50" s="394">
        <v>3354.95</v>
      </c>
      <c r="P50" s="399">
        <f t="shared" si="5"/>
        <v>0.26893396324833457</v>
      </c>
      <c r="Q50" s="400">
        <f t="shared" si="6"/>
        <v>3.7183849444727683</v>
      </c>
      <c r="R50" s="399">
        <f t="shared" si="7"/>
        <v>9.5630561164194439E-2</v>
      </c>
      <c r="S50" s="398">
        <f t="shared" si="8"/>
        <v>0.35559123886442284</v>
      </c>
      <c r="T50" s="401">
        <f t="shared" si="9"/>
        <v>6079.9000000000005</v>
      </c>
      <c r="U50" s="402">
        <f t="shared" si="10"/>
        <v>13.466567164179104</v>
      </c>
      <c r="V50" s="403"/>
      <c r="W50" s="403"/>
      <c r="X50" s="403"/>
      <c r="Y50" s="404"/>
      <c r="Z50" s="66"/>
    </row>
    <row r="51" spans="1:26" ht="14" hidden="1" outlineLevel="1" x14ac:dyDescent="0.2">
      <c r="A51" s="121">
        <f t="shared" si="0"/>
        <v>0</v>
      </c>
      <c r="B51" s="392"/>
      <c r="C51" s="393" t="s">
        <v>34</v>
      </c>
      <c r="D51" s="405">
        <v>8263.74</v>
      </c>
      <c r="E51" s="395">
        <v>127</v>
      </c>
      <c r="F51" s="395">
        <v>123</v>
      </c>
      <c r="G51" s="396">
        <f t="shared" si="1"/>
        <v>1.032520325203252</v>
      </c>
      <c r="H51" s="397">
        <f t="shared" si="2"/>
        <v>65.068818897637797</v>
      </c>
      <c r="I51" s="397">
        <f t="shared" si="3"/>
        <v>63.019407278814562</v>
      </c>
      <c r="J51" s="415">
        <v>1155</v>
      </c>
      <c r="K51" s="398">
        <f t="shared" si="4"/>
        <v>0.10995670995670996</v>
      </c>
      <c r="L51" s="405">
        <v>477.58</v>
      </c>
      <c r="M51" s="415">
        <v>14118</v>
      </c>
      <c r="N51" s="395">
        <v>35</v>
      </c>
      <c r="O51" s="405">
        <v>2373.15</v>
      </c>
      <c r="P51" s="399">
        <f t="shared" si="5"/>
        <v>0.20124307355203</v>
      </c>
      <c r="Q51" s="400">
        <f t="shared" si="6"/>
        <v>4.9691151220737888</v>
      </c>
      <c r="R51" s="399">
        <f t="shared" si="7"/>
        <v>5.7792234508830143E-2</v>
      </c>
      <c r="S51" s="398">
        <f t="shared" si="8"/>
        <v>0.28717626643626254</v>
      </c>
      <c r="T51" s="406">
        <f t="shared" si="9"/>
        <v>5890.59</v>
      </c>
      <c r="U51" s="402">
        <f t="shared" si="10"/>
        <v>13.645142857142856</v>
      </c>
      <c r="V51" s="403"/>
      <c r="W51" s="403"/>
      <c r="X51" s="403"/>
      <c r="Y51" s="404"/>
      <c r="Z51" s="66"/>
    </row>
    <row r="52" spans="1:26" ht="14" hidden="1" outlineLevel="1" x14ac:dyDescent="0.2">
      <c r="A52" s="121">
        <f t="shared" si="0"/>
        <v>0</v>
      </c>
      <c r="B52" s="411"/>
      <c r="C52" s="393" t="s">
        <v>35</v>
      </c>
      <c r="D52" s="407">
        <v>9076.07</v>
      </c>
      <c r="E52" s="395">
        <v>126</v>
      </c>
      <c r="F52" s="395">
        <v>108</v>
      </c>
      <c r="G52" s="396">
        <f t="shared" si="1"/>
        <v>1.1666666666666667</v>
      </c>
      <c r="H52" s="397">
        <f t="shared" si="2"/>
        <v>72.032301587301589</v>
      </c>
      <c r="I52" s="397">
        <f t="shared" si="3"/>
        <v>61.741972789115643</v>
      </c>
      <c r="J52" s="415">
        <v>906</v>
      </c>
      <c r="K52" s="398">
        <f t="shared" si="4"/>
        <v>0.13907284768211919</v>
      </c>
      <c r="L52" s="407">
        <v>978.32</v>
      </c>
      <c r="M52" s="415">
        <v>50178</v>
      </c>
      <c r="N52" s="395">
        <v>39</v>
      </c>
      <c r="O52" s="407">
        <v>3518.45</v>
      </c>
      <c r="P52" s="399">
        <f t="shared" si="5"/>
        <v>0.27805425684605439</v>
      </c>
      <c r="Q52" s="400">
        <f t="shared" si="6"/>
        <v>3.5964203941450648</v>
      </c>
      <c r="R52" s="399">
        <f t="shared" si="7"/>
        <v>0.10779114749004802</v>
      </c>
      <c r="S52" s="398">
        <f t="shared" si="8"/>
        <v>0.38766228114150725</v>
      </c>
      <c r="T52" s="408">
        <f t="shared" si="9"/>
        <v>5557.62</v>
      </c>
      <c r="U52" s="402">
        <f t="shared" si="10"/>
        <v>25.085128205128207</v>
      </c>
      <c r="V52" s="403"/>
      <c r="W52" s="403"/>
      <c r="X52" s="403"/>
      <c r="Y52" s="404"/>
      <c r="Z52" s="66"/>
    </row>
    <row r="53" spans="1:26" ht="14" hidden="1" outlineLevel="1" x14ac:dyDescent="0.2">
      <c r="A53" s="121" t="str">
        <f t="shared" si="0"/>
        <v>2-2023</v>
      </c>
      <c r="B53" s="411">
        <v>44968</v>
      </c>
      <c r="C53" s="393" t="s">
        <v>36</v>
      </c>
      <c r="D53" s="412">
        <v>33405</v>
      </c>
      <c r="E53" s="395">
        <v>579</v>
      </c>
      <c r="F53" s="395">
        <v>506</v>
      </c>
      <c r="G53" s="396">
        <f t="shared" si="1"/>
        <v>1.1442687747035574</v>
      </c>
      <c r="H53" s="397">
        <f t="shared" si="2"/>
        <v>57.694300518134717</v>
      </c>
      <c r="I53" s="397">
        <f t="shared" si="3"/>
        <v>50.420234995122911</v>
      </c>
      <c r="J53" s="415">
        <v>1922</v>
      </c>
      <c r="K53" s="398">
        <f t="shared" si="4"/>
        <v>0.30124869927159209</v>
      </c>
      <c r="L53" s="412">
        <v>2839.87</v>
      </c>
      <c r="M53" s="415">
        <v>316941</v>
      </c>
      <c r="N53" s="395">
        <v>151</v>
      </c>
      <c r="O53" s="412">
        <v>9992.9500000000007</v>
      </c>
      <c r="P53" s="399">
        <f t="shared" si="5"/>
        <v>0.28418735208321866</v>
      </c>
      <c r="Q53" s="400">
        <f t="shared" si="6"/>
        <v>3.5188054382771048</v>
      </c>
      <c r="R53" s="399">
        <f t="shared" si="7"/>
        <v>8.5013321359077978E-2</v>
      </c>
      <c r="S53" s="398">
        <f t="shared" si="8"/>
        <v>0.29914533752432271</v>
      </c>
      <c r="T53" s="410">
        <f t="shared" si="9"/>
        <v>23412.05</v>
      </c>
      <c r="U53" s="402">
        <f t="shared" si="10"/>
        <v>18.807086092715231</v>
      </c>
      <c r="V53" s="403"/>
      <c r="W53" s="403"/>
      <c r="X53" s="403"/>
      <c r="Y53" s="404"/>
      <c r="Z53" s="66"/>
    </row>
    <row r="54" spans="1:26" ht="14" collapsed="1" x14ac:dyDescent="0.2">
      <c r="A54" s="121">
        <f t="shared" si="0"/>
        <v>0</v>
      </c>
      <c r="B54" s="95" t="s">
        <v>187</v>
      </c>
      <c r="C54" s="134"/>
      <c r="D54" s="135">
        <f t="shared" ref="D54:F54" si="29">SUM(D49:D53)</f>
        <v>62316.69</v>
      </c>
      <c r="E54" s="136">
        <f t="shared" si="29"/>
        <v>1075</v>
      </c>
      <c r="F54" s="136">
        <f t="shared" si="29"/>
        <v>944</v>
      </c>
      <c r="G54" s="137">
        <f t="shared" si="1"/>
        <v>1.138771186440678</v>
      </c>
      <c r="H54" s="138">
        <f t="shared" si="2"/>
        <v>57.969013953488371</v>
      </c>
      <c r="I54" s="138">
        <f t="shared" si="3"/>
        <v>50.904882950784206</v>
      </c>
      <c r="J54" s="256">
        <f>SUM(J49:J53)</f>
        <v>4981</v>
      </c>
      <c r="K54" s="139">
        <f t="shared" si="4"/>
        <v>0.21582011644248142</v>
      </c>
      <c r="L54" s="135">
        <f t="shared" ref="L54:O54" si="30">SUM(L49:L53)</f>
        <v>5359.2</v>
      </c>
      <c r="M54" s="256">
        <f t="shared" si="30"/>
        <v>515268</v>
      </c>
      <c r="N54" s="136">
        <f t="shared" si="30"/>
        <v>298</v>
      </c>
      <c r="O54" s="135">
        <f t="shared" si="30"/>
        <v>19843.240000000002</v>
      </c>
      <c r="P54" s="258">
        <f t="shared" si="5"/>
        <v>0.27007686244786633</v>
      </c>
      <c r="Q54" s="306">
        <f t="shared" si="6"/>
        <v>3.7026496492013736</v>
      </c>
      <c r="R54" s="258">
        <f t="shared" si="7"/>
        <v>8.5999432896708722E-2</v>
      </c>
      <c r="S54" s="139">
        <f t="shared" si="8"/>
        <v>0.31842577004651562</v>
      </c>
      <c r="T54" s="261">
        <f t="shared" si="9"/>
        <v>42473.45</v>
      </c>
      <c r="U54" s="307">
        <f t="shared" si="10"/>
        <v>17.983892617449662</v>
      </c>
      <c r="V54" s="145">
        <f t="shared" ref="V54:W54" si="31">IFERROR((D54-#REF!)/D54,)</f>
        <v>0</v>
      </c>
      <c r="W54" s="145">
        <f t="shared" si="31"/>
        <v>0</v>
      </c>
      <c r="X54" s="301">
        <f>IFERROR((D54-monthly_reporting_2021!D47)/D54, )</f>
        <v>1</v>
      </c>
      <c r="Y54" s="302">
        <f>IFERROR((E54-monthly_reporting_2021!E47)/E54, )</f>
        <v>1</v>
      </c>
      <c r="Z54" s="67"/>
    </row>
    <row r="55" spans="1:26" ht="14" hidden="1" outlineLevel="1" x14ac:dyDescent="0.2">
      <c r="A55" s="121" t="str">
        <f t="shared" si="0"/>
        <v>2-2023</v>
      </c>
      <c r="B55" s="122">
        <v>44969</v>
      </c>
      <c r="C55" s="83" t="s">
        <v>32</v>
      </c>
      <c r="D55" s="391">
        <v>2077.1799999999998</v>
      </c>
      <c r="E55" s="123">
        <v>35</v>
      </c>
      <c r="F55" s="123">
        <v>31</v>
      </c>
      <c r="G55" s="57">
        <f t="shared" si="1"/>
        <v>1.1290322580645162</v>
      </c>
      <c r="H55" s="58">
        <f t="shared" si="2"/>
        <v>59.347999999999992</v>
      </c>
      <c r="I55" s="58">
        <f t="shared" si="3"/>
        <v>52.565371428571417</v>
      </c>
      <c r="J55" s="276">
        <v>173</v>
      </c>
      <c r="K55" s="59">
        <f t="shared" si="4"/>
        <v>0.20231213872832371</v>
      </c>
      <c r="L55" s="391">
        <v>156.63</v>
      </c>
      <c r="M55" s="276">
        <v>18659</v>
      </c>
      <c r="N55" s="123">
        <v>9</v>
      </c>
      <c r="O55" s="391">
        <v>521.82000000000005</v>
      </c>
      <c r="P55" s="61">
        <f t="shared" si="5"/>
        <v>0.30016097504886741</v>
      </c>
      <c r="Q55" s="62">
        <f t="shared" si="6"/>
        <v>3.3315456809040418</v>
      </c>
      <c r="R55" s="61">
        <f t="shared" si="7"/>
        <v>7.5405116552248727E-2</v>
      </c>
      <c r="S55" s="59">
        <f t="shared" si="8"/>
        <v>0.25121559036771013</v>
      </c>
      <c r="T55" s="63">
        <f t="shared" si="9"/>
        <v>1555.3599999999997</v>
      </c>
      <c r="U55" s="64">
        <f t="shared" si="10"/>
        <v>17.403333333333332</v>
      </c>
      <c r="V55" s="84"/>
      <c r="W55" s="84"/>
      <c r="X55" s="84"/>
      <c r="Y55" s="85"/>
      <c r="Z55" s="66"/>
    </row>
    <row r="56" spans="1:26" ht="14" hidden="1" outlineLevel="1" x14ac:dyDescent="0.2">
      <c r="A56" s="121">
        <f t="shared" si="0"/>
        <v>0</v>
      </c>
      <c r="B56" s="411"/>
      <c r="C56" s="393" t="s">
        <v>33</v>
      </c>
      <c r="D56" s="394">
        <v>8100</v>
      </c>
      <c r="E56" s="395">
        <v>180</v>
      </c>
      <c r="F56" s="395">
        <v>170</v>
      </c>
      <c r="G56" s="396">
        <f t="shared" si="1"/>
        <v>1.0588235294117647</v>
      </c>
      <c r="H56" s="397">
        <f t="shared" si="2"/>
        <v>45</v>
      </c>
      <c r="I56" s="397">
        <f t="shared" si="3"/>
        <v>42.5</v>
      </c>
      <c r="J56" s="415">
        <v>765</v>
      </c>
      <c r="K56" s="398">
        <f t="shared" si="4"/>
        <v>0.23529411764705882</v>
      </c>
      <c r="L56" s="394">
        <v>962.69</v>
      </c>
      <c r="M56" s="415">
        <v>95633</v>
      </c>
      <c r="N56" s="395">
        <v>65</v>
      </c>
      <c r="O56" s="394">
        <v>3029.9</v>
      </c>
      <c r="P56" s="399">
        <f t="shared" si="5"/>
        <v>0.31772995808442522</v>
      </c>
      <c r="Q56" s="400">
        <f t="shared" si="6"/>
        <v>3.1473267614704628</v>
      </c>
      <c r="R56" s="399">
        <f t="shared" si="7"/>
        <v>0.11885061728395062</v>
      </c>
      <c r="S56" s="398">
        <f t="shared" si="8"/>
        <v>0.37406172839506174</v>
      </c>
      <c r="T56" s="401">
        <f t="shared" si="9"/>
        <v>5070.1000000000004</v>
      </c>
      <c r="U56" s="402">
        <f t="shared" si="10"/>
        <v>14.810615384615385</v>
      </c>
      <c r="V56" s="403"/>
      <c r="W56" s="403"/>
      <c r="X56" s="403"/>
      <c r="Y56" s="404"/>
      <c r="Z56" s="66"/>
    </row>
    <row r="57" spans="1:26" ht="14" hidden="1" outlineLevel="1" x14ac:dyDescent="0.2">
      <c r="A57" s="121">
        <f t="shared" si="0"/>
        <v>0</v>
      </c>
      <c r="B57" s="392"/>
      <c r="C57" s="393" t="s">
        <v>34</v>
      </c>
      <c r="D57" s="405">
        <v>8493.7999999999993</v>
      </c>
      <c r="E57" s="395">
        <v>125</v>
      </c>
      <c r="F57" s="395">
        <v>118</v>
      </c>
      <c r="G57" s="396">
        <f t="shared" si="1"/>
        <v>1.0593220338983051</v>
      </c>
      <c r="H57" s="397">
        <f t="shared" si="2"/>
        <v>67.950399999999988</v>
      </c>
      <c r="I57" s="397">
        <f t="shared" si="3"/>
        <v>64.145177599999982</v>
      </c>
      <c r="J57" s="415">
        <v>1160</v>
      </c>
      <c r="K57" s="398">
        <f t="shared" si="4"/>
        <v>0.10775862068965517</v>
      </c>
      <c r="L57" s="405">
        <v>549.30999999999995</v>
      </c>
      <c r="M57" s="415">
        <v>8702</v>
      </c>
      <c r="N57" s="395">
        <v>33</v>
      </c>
      <c r="O57" s="405">
        <v>2323.3000000000002</v>
      </c>
      <c r="P57" s="399">
        <f t="shared" si="5"/>
        <v>0.23643524297335683</v>
      </c>
      <c r="Q57" s="400">
        <f t="shared" si="6"/>
        <v>4.2294879030055892</v>
      </c>
      <c r="R57" s="399">
        <f t="shared" si="7"/>
        <v>6.4671878311238787E-2</v>
      </c>
      <c r="S57" s="398">
        <f t="shared" si="8"/>
        <v>0.27352892698203402</v>
      </c>
      <c r="T57" s="406">
        <f t="shared" si="9"/>
        <v>6170.4999999999991</v>
      </c>
      <c r="U57" s="402">
        <f t="shared" si="10"/>
        <v>16.645757575757575</v>
      </c>
      <c r="V57" s="403"/>
      <c r="W57" s="403"/>
      <c r="X57" s="403"/>
      <c r="Y57" s="404"/>
      <c r="Z57" s="66"/>
    </row>
    <row r="58" spans="1:26" ht="14" hidden="1" outlineLevel="1" x14ac:dyDescent="0.2">
      <c r="A58" s="121">
        <f t="shared" si="0"/>
        <v>0</v>
      </c>
      <c r="B58" s="411"/>
      <c r="C58" s="393" t="s">
        <v>35</v>
      </c>
      <c r="D58" s="407">
        <v>5375.22</v>
      </c>
      <c r="E58" s="395">
        <v>63</v>
      </c>
      <c r="F58" s="395">
        <v>59</v>
      </c>
      <c r="G58" s="396">
        <f t="shared" si="1"/>
        <v>1.0677966101694916</v>
      </c>
      <c r="H58" s="397">
        <f t="shared" si="2"/>
        <v>85.320952380952392</v>
      </c>
      <c r="I58" s="397">
        <f t="shared" si="3"/>
        <v>79.903749055177627</v>
      </c>
      <c r="J58" s="415">
        <v>673</v>
      </c>
      <c r="K58" s="398">
        <f t="shared" si="4"/>
        <v>9.3610698365527489E-2</v>
      </c>
      <c r="L58" s="407">
        <v>566.45000000000005</v>
      </c>
      <c r="M58" s="415">
        <v>26667</v>
      </c>
      <c r="N58" s="395">
        <v>17</v>
      </c>
      <c r="O58" s="407">
        <v>1406.99</v>
      </c>
      <c r="P58" s="399">
        <f t="shared" si="5"/>
        <v>0.40259703338332187</v>
      </c>
      <c r="Q58" s="400">
        <f t="shared" si="6"/>
        <v>2.4838732456527493</v>
      </c>
      <c r="R58" s="399">
        <f t="shared" si="7"/>
        <v>0.10538173321278013</v>
      </c>
      <c r="S58" s="398">
        <f t="shared" si="8"/>
        <v>0.26175486770774031</v>
      </c>
      <c r="T58" s="408">
        <f t="shared" si="9"/>
        <v>3968.2300000000005</v>
      </c>
      <c r="U58" s="402">
        <f t="shared" si="10"/>
        <v>33.320588235294117</v>
      </c>
      <c r="V58" s="403"/>
      <c r="W58" s="403"/>
      <c r="X58" s="403"/>
      <c r="Y58" s="404"/>
      <c r="Z58" s="66"/>
    </row>
    <row r="59" spans="1:26" ht="14" hidden="1" outlineLevel="1" x14ac:dyDescent="0.2">
      <c r="A59" s="121" t="str">
        <f t="shared" si="0"/>
        <v>2-2023</v>
      </c>
      <c r="B59" s="411">
        <v>44975</v>
      </c>
      <c r="C59" s="393" t="s">
        <v>36</v>
      </c>
      <c r="D59" s="412">
        <v>34897</v>
      </c>
      <c r="E59" s="395">
        <v>608</v>
      </c>
      <c r="F59" s="395">
        <v>529</v>
      </c>
      <c r="G59" s="396">
        <f t="shared" si="1"/>
        <v>1.1493383742911154</v>
      </c>
      <c r="H59" s="397">
        <f t="shared" si="2"/>
        <v>57.39638157894737</v>
      </c>
      <c r="I59" s="397">
        <f t="shared" si="3"/>
        <v>49.938628051419663</v>
      </c>
      <c r="J59" s="415">
        <v>1877</v>
      </c>
      <c r="K59" s="398">
        <f t="shared" si="4"/>
        <v>0.32392115077250933</v>
      </c>
      <c r="L59" s="412">
        <v>2822.42</v>
      </c>
      <c r="M59" s="415">
        <v>350903</v>
      </c>
      <c r="N59" s="395">
        <v>154</v>
      </c>
      <c r="O59" s="412">
        <v>10624</v>
      </c>
      <c r="P59" s="399">
        <f t="shared" si="5"/>
        <v>0.26566453313253013</v>
      </c>
      <c r="Q59" s="400">
        <f t="shared" si="6"/>
        <v>3.7641456622331191</v>
      </c>
      <c r="R59" s="399">
        <f t="shared" si="7"/>
        <v>8.0878585551766635E-2</v>
      </c>
      <c r="S59" s="398">
        <f t="shared" si="8"/>
        <v>0.30443877697223259</v>
      </c>
      <c r="T59" s="410">
        <f t="shared" si="9"/>
        <v>24273</v>
      </c>
      <c r="U59" s="402">
        <f t="shared" si="10"/>
        <v>18.3274025974026</v>
      </c>
      <c r="V59" s="403"/>
      <c r="W59" s="403"/>
      <c r="X59" s="403"/>
      <c r="Y59" s="404"/>
      <c r="Z59" s="66"/>
    </row>
    <row r="60" spans="1:26" ht="14" collapsed="1" x14ac:dyDescent="0.2">
      <c r="A60" s="121">
        <f t="shared" si="0"/>
        <v>0</v>
      </c>
      <c r="B60" s="95" t="s">
        <v>188</v>
      </c>
      <c r="C60" s="134"/>
      <c r="D60" s="135">
        <f t="shared" ref="D60:F60" si="32">SUM(D55:D59)</f>
        <v>58943.199999999997</v>
      </c>
      <c r="E60" s="136">
        <f t="shared" si="32"/>
        <v>1011</v>
      </c>
      <c r="F60" s="136">
        <f t="shared" si="32"/>
        <v>907</v>
      </c>
      <c r="G60" s="137">
        <f t="shared" si="1"/>
        <v>1.1146637265711135</v>
      </c>
      <c r="H60" s="138">
        <f t="shared" si="2"/>
        <v>58.301879327398609</v>
      </c>
      <c r="I60" s="138">
        <f t="shared" si="3"/>
        <v>52.304455539021312</v>
      </c>
      <c r="J60" s="256">
        <f>SUM(J55:J59)</f>
        <v>4648</v>
      </c>
      <c r="K60" s="139">
        <f t="shared" si="4"/>
        <v>0.21751290877796903</v>
      </c>
      <c r="L60" s="135">
        <f t="shared" ref="L60:O60" si="33">SUM(L55:L59)</f>
        <v>5057.5</v>
      </c>
      <c r="M60" s="256">
        <f t="shared" si="33"/>
        <v>500564</v>
      </c>
      <c r="N60" s="136">
        <f t="shared" si="33"/>
        <v>278</v>
      </c>
      <c r="O60" s="135">
        <f t="shared" si="33"/>
        <v>17906.010000000002</v>
      </c>
      <c r="P60" s="258">
        <f t="shared" si="5"/>
        <v>0.2824470666552738</v>
      </c>
      <c r="Q60" s="306">
        <f t="shared" si="6"/>
        <v>3.5404864063272372</v>
      </c>
      <c r="R60" s="258">
        <f t="shared" si="7"/>
        <v>8.580294249379064E-2</v>
      </c>
      <c r="S60" s="139">
        <f t="shared" si="8"/>
        <v>0.30378415152214339</v>
      </c>
      <c r="T60" s="261">
        <f t="shared" si="9"/>
        <v>41037.189999999995</v>
      </c>
      <c r="U60" s="307">
        <f t="shared" si="10"/>
        <v>18.192446043165468</v>
      </c>
      <c r="V60" s="145">
        <f t="shared" ref="V60:W60" si="34">IFERROR((D60-#REF!)/D60,)</f>
        <v>0</v>
      </c>
      <c r="W60" s="145">
        <f t="shared" si="34"/>
        <v>0</v>
      </c>
      <c r="X60" s="301">
        <f>IFERROR((D60-monthly_reporting_2021!D47)/D60, )</f>
        <v>1</v>
      </c>
      <c r="Y60" s="302">
        <f>IFERROR((E60-monthly_reporting_2021!E47)/E60, )</f>
        <v>1</v>
      </c>
      <c r="Z60" s="67"/>
    </row>
    <row r="61" spans="1:26" ht="14" hidden="1" outlineLevel="1" x14ac:dyDescent="0.2">
      <c r="A61" s="121" t="str">
        <f t="shared" si="0"/>
        <v>2-2023</v>
      </c>
      <c r="B61" s="122">
        <v>44976</v>
      </c>
      <c r="C61" s="83" t="s">
        <v>32</v>
      </c>
      <c r="D61" s="391">
        <v>1403.49</v>
      </c>
      <c r="E61" s="123">
        <v>24</v>
      </c>
      <c r="F61" s="123">
        <v>24</v>
      </c>
      <c r="G61" s="57">
        <f t="shared" si="1"/>
        <v>1</v>
      </c>
      <c r="H61" s="58">
        <f t="shared" si="2"/>
        <v>58.478749999999998</v>
      </c>
      <c r="I61" s="58">
        <f t="shared" si="3"/>
        <v>58.478749999999998</v>
      </c>
      <c r="J61" s="276">
        <v>131</v>
      </c>
      <c r="K61" s="59">
        <f t="shared" si="4"/>
        <v>0.18320610687022901</v>
      </c>
      <c r="L61" s="391">
        <v>113.74</v>
      </c>
      <c r="M61" s="276">
        <v>16273</v>
      </c>
      <c r="N61" s="123">
        <v>5</v>
      </c>
      <c r="O61" s="391">
        <v>289.89999999999998</v>
      </c>
      <c r="P61" s="61">
        <f t="shared" si="5"/>
        <v>0.39234218696102108</v>
      </c>
      <c r="Q61" s="62">
        <f t="shared" si="6"/>
        <v>2.5487954985053629</v>
      </c>
      <c r="R61" s="61">
        <f t="shared" si="7"/>
        <v>8.1040833921153688E-2</v>
      </c>
      <c r="S61" s="59">
        <f t="shared" si="8"/>
        <v>0.20655651269335726</v>
      </c>
      <c r="T61" s="63">
        <f t="shared" si="9"/>
        <v>1113.5900000000001</v>
      </c>
      <c r="U61" s="64">
        <f t="shared" si="10"/>
        <v>22.747999999999998</v>
      </c>
      <c r="V61" s="84"/>
      <c r="W61" s="84"/>
      <c r="X61" s="84"/>
      <c r="Y61" s="85"/>
      <c r="Z61" s="66"/>
    </row>
    <row r="62" spans="1:26" ht="14" hidden="1" outlineLevel="1" x14ac:dyDescent="0.2">
      <c r="A62" s="121">
        <f t="shared" si="0"/>
        <v>0</v>
      </c>
      <c r="B62" s="411"/>
      <c r="C62" s="393" t="s">
        <v>33</v>
      </c>
      <c r="D62" s="394">
        <v>8954.85</v>
      </c>
      <c r="E62" s="395">
        <v>197</v>
      </c>
      <c r="F62" s="395">
        <v>181</v>
      </c>
      <c r="G62" s="396">
        <f t="shared" si="1"/>
        <v>1.0883977900552486</v>
      </c>
      <c r="H62" s="397">
        <f t="shared" si="2"/>
        <v>45.456091370558376</v>
      </c>
      <c r="I62" s="397">
        <f t="shared" si="3"/>
        <v>41.764226081579018</v>
      </c>
      <c r="J62" s="415">
        <v>849</v>
      </c>
      <c r="K62" s="398">
        <f t="shared" si="4"/>
        <v>0.23203769140164901</v>
      </c>
      <c r="L62" s="394">
        <v>1406.17</v>
      </c>
      <c r="M62" s="415">
        <v>172818</v>
      </c>
      <c r="N62" s="395">
        <v>56</v>
      </c>
      <c r="O62" s="394">
        <v>2719.9</v>
      </c>
      <c r="P62" s="399">
        <f t="shared" si="5"/>
        <v>0.51699327181146371</v>
      </c>
      <c r="Q62" s="400">
        <f t="shared" si="6"/>
        <v>1.9342611490787032</v>
      </c>
      <c r="R62" s="399">
        <f t="shared" si="7"/>
        <v>0.15702887262209864</v>
      </c>
      <c r="S62" s="398">
        <f t="shared" si="8"/>
        <v>0.30373484759655384</v>
      </c>
      <c r="T62" s="401">
        <f t="shared" si="9"/>
        <v>6234.9500000000007</v>
      </c>
      <c r="U62" s="402">
        <f t="shared" si="10"/>
        <v>25.110178571428573</v>
      </c>
      <c r="V62" s="403"/>
      <c r="W62" s="403"/>
      <c r="X62" s="403"/>
      <c r="Y62" s="404"/>
      <c r="Z62" s="66"/>
    </row>
    <row r="63" spans="1:26" ht="14" hidden="1" outlineLevel="1" x14ac:dyDescent="0.2">
      <c r="A63" s="121">
        <f t="shared" si="0"/>
        <v>0</v>
      </c>
      <c r="B63" s="392"/>
      <c r="C63" s="393" t="s">
        <v>34</v>
      </c>
      <c r="D63" s="405">
        <v>8888.2000000000007</v>
      </c>
      <c r="E63" s="395">
        <v>136</v>
      </c>
      <c r="F63" s="395">
        <v>128</v>
      </c>
      <c r="G63" s="396">
        <f t="shared" si="1"/>
        <v>1.0625</v>
      </c>
      <c r="H63" s="397">
        <f t="shared" si="2"/>
        <v>65.354411764705887</v>
      </c>
      <c r="I63" s="397">
        <f t="shared" si="3"/>
        <v>61.510034602076132</v>
      </c>
      <c r="J63" s="415">
        <v>1250</v>
      </c>
      <c r="K63" s="398">
        <f t="shared" si="4"/>
        <v>0.10879999999999999</v>
      </c>
      <c r="L63" s="405">
        <v>634.41</v>
      </c>
      <c r="M63" s="415">
        <v>13733</v>
      </c>
      <c r="N63" s="395">
        <v>33</v>
      </c>
      <c r="O63" s="405">
        <v>2368.35</v>
      </c>
      <c r="P63" s="399">
        <f t="shared" si="5"/>
        <v>0.26787003610108301</v>
      </c>
      <c r="Q63" s="400">
        <f t="shared" si="6"/>
        <v>3.7331536388140161</v>
      </c>
      <c r="R63" s="399">
        <f t="shared" si="7"/>
        <v>7.1376656690893533E-2</v>
      </c>
      <c r="S63" s="398">
        <f t="shared" si="8"/>
        <v>0.26646002565198801</v>
      </c>
      <c r="T63" s="406">
        <f t="shared" si="9"/>
        <v>6519.85</v>
      </c>
      <c r="U63" s="402">
        <f t="shared" si="10"/>
        <v>19.224545454545453</v>
      </c>
      <c r="V63" s="403"/>
      <c r="W63" s="403"/>
      <c r="X63" s="403"/>
      <c r="Y63" s="404"/>
      <c r="Z63" s="66"/>
    </row>
    <row r="64" spans="1:26" ht="14" hidden="1" outlineLevel="1" x14ac:dyDescent="0.2">
      <c r="A64" s="121">
        <f t="shared" si="0"/>
        <v>0</v>
      </c>
      <c r="B64" s="411"/>
      <c r="C64" s="393" t="s">
        <v>35</v>
      </c>
      <c r="D64" s="407">
        <v>7932.29</v>
      </c>
      <c r="E64" s="395">
        <v>101</v>
      </c>
      <c r="F64" s="395">
        <v>100</v>
      </c>
      <c r="G64" s="396">
        <f t="shared" si="1"/>
        <v>1.01</v>
      </c>
      <c r="H64" s="397">
        <f t="shared" si="2"/>
        <v>78.53752475247525</v>
      </c>
      <c r="I64" s="397">
        <f t="shared" si="3"/>
        <v>77.759925497500248</v>
      </c>
      <c r="J64" s="415">
        <v>851</v>
      </c>
      <c r="K64" s="398">
        <f t="shared" si="4"/>
        <v>0.11868390129259694</v>
      </c>
      <c r="L64" s="407">
        <v>971.53</v>
      </c>
      <c r="M64" s="415">
        <v>59447</v>
      </c>
      <c r="N64" s="395">
        <v>48</v>
      </c>
      <c r="O64" s="407">
        <v>3749.4</v>
      </c>
      <c r="P64" s="399">
        <f t="shared" si="5"/>
        <v>0.25911612524670613</v>
      </c>
      <c r="Q64" s="400">
        <f t="shared" si="6"/>
        <v>3.8592735170298398</v>
      </c>
      <c r="R64" s="399">
        <f t="shared" si="7"/>
        <v>0.12247787208990089</v>
      </c>
      <c r="S64" s="398">
        <f t="shared" si="8"/>
        <v>0.47267560817872267</v>
      </c>
      <c r="T64" s="408">
        <f t="shared" si="9"/>
        <v>4182.8899999999994</v>
      </c>
      <c r="U64" s="402">
        <f t="shared" si="10"/>
        <v>20.240208333333332</v>
      </c>
      <c r="V64" s="403"/>
      <c r="W64" s="403"/>
      <c r="X64" s="403"/>
      <c r="Y64" s="404"/>
      <c r="Z64" s="66"/>
    </row>
    <row r="65" spans="1:26" ht="14" hidden="1" outlineLevel="1" x14ac:dyDescent="0.2">
      <c r="A65" s="121" t="str">
        <f t="shared" si="0"/>
        <v>2-2023</v>
      </c>
      <c r="B65" s="411">
        <v>44982</v>
      </c>
      <c r="C65" s="393" t="s">
        <v>36</v>
      </c>
      <c r="D65" s="412">
        <v>28939</v>
      </c>
      <c r="E65" s="395">
        <v>505</v>
      </c>
      <c r="F65" s="395">
        <v>447</v>
      </c>
      <c r="G65" s="396">
        <f t="shared" si="1"/>
        <v>1.1297539149888143</v>
      </c>
      <c r="H65" s="397">
        <f t="shared" si="2"/>
        <v>57.304950495049503</v>
      </c>
      <c r="I65" s="397">
        <f t="shared" si="3"/>
        <v>50.723391824330946</v>
      </c>
      <c r="J65" s="415">
        <v>1852</v>
      </c>
      <c r="K65" s="398">
        <f t="shared" si="4"/>
        <v>0.27267818574514041</v>
      </c>
      <c r="L65" s="412">
        <v>2868.39</v>
      </c>
      <c r="M65" s="415">
        <v>358928</v>
      </c>
      <c r="N65" s="395">
        <v>144</v>
      </c>
      <c r="O65" s="412">
        <v>9069.9500000000007</v>
      </c>
      <c r="P65" s="399">
        <f t="shared" si="5"/>
        <v>0.31625201902987332</v>
      </c>
      <c r="Q65" s="400">
        <f t="shared" si="6"/>
        <v>3.1620351486373894</v>
      </c>
      <c r="R65" s="399">
        <f t="shared" si="7"/>
        <v>9.9118490618196886E-2</v>
      </c>
      <c r="S65" s="398">
        <f t="shared" si="8"/>
        <v>0.31341615121462391</v>
      </c>
      <c r="T65" s="410">
        <f t="shared" si="9"/>
        <v>19869.05</v>
      </c>
      <c r="U65" s="402">
        <f t="shared" si="10"/>
        <v>19.919374999999999</v>
      </c>
      <c r="V65" s="403"/>
      <c r="W65" s="403"/>
      <c r="X65" s="403"/>
      <c r="Y65" s="404"/>
      <c r="Z65" s="66"/>
    </row>
    <row r="66" spans="1:26" ht="14" collapsed="1" x14ac:dyDescent="0.2">
      <c r="A66" s="121">
        <f t="shared" si="0"/>
        <v>0</v>
      </c>
      <c r="B66" s="95" t="s">
        <v>189</v>
      </c>
      <c r="C66" s="134"/>
      <c r="D66" s="135">
        <f t="shared" ref="D66:F66" si="35">SUM(D61:D65)</f>
        <v>56117.83</v>
      </c>
      <c r="E66" s="136">
        <f t="shared" si="35"/>
        <v>963</v>
      </c>
      <c r="F66" s="136">
        <f t="shared" si="35"/>
        <v>880</v>
      </c>
      <c r="G66" s="137">
        <f t="shared" si="1"/>
        <v>1.0943181818181817</v>
      </c>
      <c r="H66" s="138">
        <f t="shared" si="2"/>
        <v>58.273966770508828</v>
      </c>
      <c r="I66" s="138">
        <f t="shared" si="3"/>
        <v>53.251392272116064</v>
      </c>
      <c r="J66" s="256">
        <f>SUM(J61:J65)</f>
        <v>4933</v>
      </c>
      <c r="K66" s="139">
        <f t="shared" si="4"/>
        <v>0.19521589296574093</v>
      </c>
      <c r="L66" s="135">
        <f t="shared" ref="L66:O66" si="36">SUM(L61:L65)</f>
        <v>5994.24</v>
      </c>
      <c r="M66" s="256">
        <f t="shared" si="36"/>
        <v>621199</v>
      </c>
      <c r="N66" s="136">
        <f t="shared" si="36"/>
        <v>286</v>
      </c>
      <c r="O66" s="135">
        <f t="shared" si="36"/>
        <v>18197.5</v>
      </c>
      <c r="P66" s="258">
        <f t="shared" si="5"/>
        <v>0.3293990932820442</v>
      </c>
      <c r="Q66" s="306">
        <f t="shared" si="6"/>
        <v>3.0358310644885758</v>
      </c>
      <c r="R66" s="258">
        <f t="shared" si="7"/>
        <v>0.10681524927104273</v>
      </c>
      <c r="S66" s="139">
        <f t="shared" si="8"/>
        <v>0.32427305189812222</v>
      </c>
      <c r="T66" s="261">
        <f t="shared" si="9"/>
        <v>37920.33</v>
      </c>
      <c r="U66" s="307">
        <f t="shared" si="10"/>
        <v>20.958881118881116</v>
      </c>
      <c r="V66" s="145">
        <f t="shared" ref="V66:W66" si="37">IFERROR((D66-#REF!)/D66,)</f>
        <v>0</v>
      </c>
      <c r="W66" s="145">
        <f t="shared" si="37"/>
        <v>0</v>
      </c>
      <c r="X66" s="301">
        <f>IFERROR((D66-monthly_reporting_2021!D47)/D66, )</f>
        <v>1</v>
      </c>
      <c r="Y66" s="302">
        <f>IFERROR((E66-monthly_reporting_2021!E47)/E66, )</f>
        <v>1</v>
      </c>
      <c r="Z66" s="67"/>
    </row>
    <row r="67" spans="1:26" ht="14" hidden="1" outlineLevel="1" x14ac:dyDescent="0.2">
      <c r="A67" s="121" t="str">
        <f t="shared" si="0"/>
        <v>2-2023</v>
      </c>
      <c r="B67" s="122">
        <v>44983</v>
      </c>
      <c r="C67" s="83" t="s">
        <v>32</v>
      </c>
      <c r="D67" s="391">
        <v>0</v>
      </c>
      <c r="E67" s="123">
        <v>0</v>
      </c>
      <c r="F67" s="123">
        <v>0</v>
      </c>
      <c r="G67" s="57" t="e">
        <f t="shared" si="1"/>
        <v>#DIV/0!</v>
      </c>
      <c r="H67" s="58" t="e">
        <f t="shared" si="2"/>
        <v>#DIV/0!</v>
      </c>
      <c r="I67" s="58" t="e">
        <f t="shared" si="3"/>
        <v>#DIV/0!</v>
      </c>
      <c r="J67" s="276">
        <v>0</v>
      </c>
      <c r="K67" s="59" t="e">
        <f t="shared" si="4"/>
        <v>#DIV/0!</v>
      </c>
      <c r="L67" s="391">
        <v>90.28</v>
      </c>
      <c r="M67" s="276">
        <v>19833</v>
      </c>
      <c r="N67" s="123">
        <v>5</v>
      </c>
      <c r="O67" s="391">
        <v>289.89999999999998</v>
      </c>
      <c r="P67" s="61">
        <f t="shared" si="5"/>
        <v>0.31141773025181102</v>
      </c>
      <c r="Q67" s="62">
        <f t="shared" si="6"/>
        <v>3.211120957022596</v>
      </c>
      <c r="R67" s="61" t="e">
        <f t="shared" si="7"/>
        <v>#DIV/0!</v>
      </c>
      <c r="S67" s="59" t="e">
        <f t="shared" si="8"/>
        <v>#DIV/0!</v>
      </c>
      <c r="T67" s="63">
        <f t="shared" si="9"/>
        <v>-289.89999999999998</v>
      </c>
      <c r="U67" s="64">
        <f t="shared" si="10"/>
        <v>18.056000000000001</v>
      </c>
      <c r="V67" s="84"/>
      <c r="W67" s="84"/>
      <c r="X67" s="84"/>
      <c r="Y67" s="85"/>
      <c r="Z67" s="66"/>
    </row>
    <row r="68" spans="1:26" ht="14" hidden="1" outlineLevel="1" x14ac:dyDescent="0.2">
      <c r="A68" s="121">
        <f t="shared" si="0"/>
        <v>0</v>
      </c>
      <c r="B68" s="411"/>
      <c r="C68" s="393" t="s">
        <v>33</v>
      </c>
      <c r="D68" s="394">
        <v>8334.5</v>
      </c>
      <c r="E68" s="395">
        <v>177</v>
      </c>
      <c r="F68" s="395">
        <v>162</v>
      </c>
      <c r="G68" s="396">
        <f t="shared" si="1"/>
        <v>1.0925925925925926</v>
      </c>
      <c r="H68" s="397">
        <f t="shared" si="2"/>
        <v>47.087570621468927</v>
      </c>
      <c r="I68" s="397">
        <f t="shared" si="3"/>
        <v>43.097098534903765</v>
      </c>
      <c r="J68" s="415">
        <v>736</v>
      </c>
      <c r="K68" s="398">
        <f t="shared" si="4"/>
        <v>0.24048913043478262</v>
      </c>
      <c r="L68" s="394">
        <v>1160.31</v>
      </c>
      <c r="M68" s="415">
        <v>93162</v>
      </c>
      <c r="N68" s="395">
        <v>59</v>
      </c>
      <c r="O68" s="394">
        <v>2739.97</v>
      </c>
      <c r="P68" s="399">
        <f t="shared" si="5"/>
        <v>0.42347543951211147</v>
      </c>
      <c r="Q68" s="400">
        <f t="shared" si="6"/>
        <v>2.361412036438538</v>
      </c>
      <c r="R68" s="399">
        <f t="shared" si="7"/>
        <v>0.13921770952066709</v>
      </c>
      <c r="S68" s="398">
        <f t="shared" si="8"/>
        <v>0.32875037494750731</v>
      </c>
      <c r="T68" s="401">
        <f t="shared" si="9"/>
        <v>5594.5300000000007</v>
      </c>
      <c r="U68" s="402">
        <f t="shared" si="10"/>
        <v>19.666271186440678</v>
      </c>
      <c r="V68" s="403"/>
      <c r="W68" s="403"/>
      <c r="X68" s="403"/>
      <c r="Y68" s="404"/>
      <c r="Z68" s="66"/>
    </row>
    <row r="69" spans="1:26" ht="14" hidden="1" outlineLevel="1" x14ac:dyDescent="0.2">
      <c r="A69" s="121">
        <f t="shared" si="0"/>
        <v>0</v>
      </c>
      <c r="B69" s="392"/>
      <c r="C69" s="393" t="s">
        <v>34</v>
      </c>
      <c r="D69" s="405">
        <v>10062.35</v>
      </c>
      <c r="E69" s="395">
        <v>153</v>
      </c>
      <c r="F69" s="395">
        <v>143</v>
      </c>
      <c r="G69" s="396">
        <f t="shared" si="1"/>
        <v>1.06993006993007</v>
      </c>
      <c r="H69" s="397">
        <f t="shared" si="2"/>
        <v>65.766993464052291</v>
      </c>
      <c r="I69" s="397">
        <f t="shared" si="3"/>
        <v>61.468497159212269</v>
      </c>
      <c r="J69" s="415">
        <v>1330</v>
      </c>
      <c r="K69" s="398">
        <f t="shared" si="4"/>
        <v>0.11503759398496241</v>
      </c>
      <c r="L69" s="405">
        <v>786.62</v>
      </c>
      <c r="M69" s="415">
        <v>16039</v>
      </c>
      <c r="N69" s="395">
        <v>46</v>
      </c>
      <c r="O69" s="405">
        <v>3462.45</v>
      </c>
      <c r="P69" s="399">
        <f t="shared" si="5"/>
        <v>0.22718595214371329</v>
      </c>
      <c r="Q69" s="400">
        <f t="shared" si="6"/>
        <v>4.4016806081716711</v>
      </c>
      <c r="R69" s="399">
        <f t="shared" si="7"/>
        <v>7.8174581484444491E-2</v>
      </c>
      <c r="S69" s="398">
        <f t="shared" si="8"/>
        <v>0.34409953937201543</v>
      </c>
      <c r="T69" s="406">
        <f t="shared" si="9"/>
        <v>6599.9000000000005</v>
      </c>
      <c r="U69" s="402">
        <f t="shared" si="10"/>
        <v>17.100434782608694</v>
      </c>
      <c r="V69" s="403"/>
      <c r="W69" s="403"/>
      <c r="X69" s="403"/>
      <c r="Y69" s="404"/>
      <c r="Z69" s="66"/>
    </row>
    <row r="70" spans="1:26" ht="14" hidden="1" outlineLevel="1" x14ac:dyDescent="0.2">
      <c r="A70" s="121">
        <f t="shared" si="0"/>
        <v>0</v>
      </c>
      <c r="B70" s="411"/>
      <c r="C70" s="393" t="s">
        <v>35</v>
      </c>
      <c r="D70" s="407">
        <v>7242.19</v>
      </c>
      <c r="E70" s="395">
        <v>109</v>
      </c>
      <c r="F70" s="395">
        <v>106</v>
      </c>
      <c r="G70" s="396">
        <f t="shared" si="1"/>
        <v>1.0283018867924529</v>
      </c>
      <c r="H70" s="397">
        <f t="shared" si="2"/>
        <v>66.442110091743118</v>
      </c>
      <c r="I70" s="397">
        <f t="shared" si="3"/>
        <v>64.613428162612564</v>
      </c>
      <c r="J70" s="415">
        <v>843</v>
      </c>
      <c r="K70" s="398">
        <f t="shared" si="4"/>
        <v>0.12930011862396204</v>
      </c>
      <c r="L70" s="407">
        <v>1191.7</v>
      </c>
      <c r="M70" s="415">
        <v>64912</v>
      </c>
      <c r="N70" s="395">
        <v>52</v>
      </c>
      <c r="O70" s="407">
        <v>3532.15</v>
      </c>
      <c r="P70" s="399">
        <f t="shared" si="5"/>
        <v>0.33738657758022733</v>
      </c>
      <c r="Q70" s="400">
        <f t="shared" si="6"/>
        <v>2.9639590500965007</v>
      </c>
      <c r="R70" s="399">
        <f t="shared" si="7"/>
        <v>0.16454967351036084</v>
      </c>
      <c r="S70" s="398">
        <f t="shared" si="8"/>
        <v>0.48771849399145845</v>
      </c>
      <c r="T70" s="408">
        <f t="shared" si="9"/>
        <v>3710.0399999999995</v>
      </c>
      <c r="U70" s="402">
        <f t="shared" si="10"/>
        <v>22.917307692307695</v>
      </c>
      <c r="V70" s="403"/>
      <c r="W70" s="403"/>
      <c r="X70" s="403"/>
      <c r="Y70" s="404"/>
      <c r="Z70" s="66"/>
    </row>
    <row r="71" spans="1:26" ht="14" hidden="1" outlineLevel="1" x14ac:dyDescent="0.2">
      <c r="A71" s="121" t="str">
        <f t="shared" si="0"/>
        <v>3-2023</v>
      </c>
      <c r="B71" s="411">
        <v>44989</v>
      </c>
      <c r="C71" s="393" t="s">
        <v>36</v>
      </c>
      <c r="D71" s="412">
        <v>32680</v>
      </c>
      <c r="E71" s="395">
        <v>568</v>
      </c>
      <c r="F71" s="395">
        <v>494</v>
      </c>
      <c r="G71" s="396">
        <f t="shared" si="1"/>
        <v>1.1497975708502024</v>
      </c>
      <c r="H71" s="397">
        <f t="shared" si="2"/>
        <v>57.535211267605632</v>
      </c>
      <c r="I71" s="397">
        <f t="shared" si="3"/>
        <v>50.039426701051376</v>
      </c>
      <c r="J71" s="415">
        <v>1825</v>
      </c>
      <c r="K71" s="398">
        <f t="shared" si="4"/>
        <v>0.31123287671232874</v>
      </c>
      <c r="L71" s="412">
        <v>2929.15</v>
      </c>
      <c r="M71" s="415">
        <v>329720</v>
      </c>
      <c r="N71" s="395">
        <v>130</v>
      </c>
      <c r="O71" s="412">
        <v>9134.85</v>
      </c>
      <c r="P71" s="399">
        <f t="shared" si="5"/>
        <v>0.32065660629348047</v>
      </c>
      <c r="Q71" s="400">
        <f t="shared" si="6"/>
        <v>3.1186009593226705</v>
      </c>
      <c r="R71" s="399">
        <f t="shared" si="7"/>
        <v>8.9631272949816404E-2</v>
      </c>
      <c r="S71" s="398">
        <f t="shared" si="8"/>
        <v>0.27952417380660954</v>
      </c>
      <c r="T71" s="410">
        <f t="shared" si="9"/>
        <v>23545.15</v>
      </c>
      <c r="U71" s="402">
        <f t="shared" si="10"/>
        <v>22.531923076923078</v>
      </c>
      <c r="V71" s="403"/>
      <c r="W71" s="403"/>
      <c r="X71" s="403"/>
      <c r="Y71" s="404"/>
      <c r="Z71" s="66"/>
    </row>
    <row r="72" spans="1:26" ht="14" collapsed="1" x14ac:dyDescent="0.2">
      <c r="A72" s="121">
        <f t="shared" si="0"/>
        <v>0</v>
      </c>
      <c r="B72" s="95" t="s">
        <v>190</v>
      </c>
      <c r="C72" s="134"/>
      <c r="D72" s="135">
        <f t="shared" ref="D72:F72" si="38">SUM(D67:D71)</f>
        <v>58319.039999999994</v>
      </c>
      <c r="E72" s="136">
        <f t="shared" si="38"/>
        <v>1007</v>
      </c>
      <c r="F72" s="136">
        <f t="shared" si="38"/>
        <v>905</v>
      </c>
      <c r="G72" s="137">
        <f t="shared" si="1"/>
        <v>1.112707182320442</v>
      </c>
      <c r="H72" s="138">
        <f t="shared" si="2"/>
        <v>57.913644488579934</v>
      </c>
      <c r="I72" s="138">
        <f t="shared" si="3"/>
        <v>52.047515652596665</v>
      </c>
      <c r="J72" s="256">
        <f>SUM(J67:J71)</f>
        <v>4734</v>
      </c>
      <c r="K72" s="139">
        <f t="shared" si="4"/>
        <v>0.21271651880016898</v>
      </c>
      <c r="L72" s="135">
        <f t="shared" ref="L72:O72" si="39">SUM(L67:L71)</f>
        <v>6158.0599999999995</v>
      </c>
      <c r="M72" s="256">
        <f t="shared" si="39"/>
        <v>523666</v>
      </c>
      <c r="N72" s="136">
        <f t="shared" si="39"/>
        <v>292</v>
      </c>
      <c r="O72" s="135">
        <f t="shared" si="39"/>
        <v>19159.32</v>
      </c>
      <c r="P72" s="258">
        <f t="shared" si="5"/>
        <v>0.32141328606652009</v>
      </c>
      <c r="Q72" s="306">
        <f t="shared" si="6"/>
        <v>3.1112590653549983</v>
      </c>
      <c r="R72" s="258">
        <f t="shared" si="7"/>
        <v>0.10559261606501068</v>
      </c>
      <c r="S72" s="139">
        <f t="shared" si="8"/>
        <v>0.32852598396681432</v>
      </c>
      <c r="T72" s="261">
        <f t="shared" si="9"/>
        <v>39159.719999999994</v>
      </c>
      <c r="U72" s="307">
        <f t="shared" si="10"/>
        <v>21.089246575342464</v>
      </c>
      <c r="V72" s="145">
        <f t="shared" ref="V72:W72" si="40">IFERROR((D72-#REF!)/D72,)</f>
        <v>0</v>
      </c>
      <c r="W72" s="145">
        <f t="shared" si="40"/>
        <v>0</v>
      </c>
      <c r="X72" s="301">
        <f>IFERROR((D72-monthly_reporting_2021!D47)/D72, )</f>
        <v>1</v>
      </c>
      <c r="Y72" s="302">
        <f>IFERROR((E72-monthly_reporting_2021!E47)/E72, )</f>
        <v>1</v>
      </c>
      <c r="Z72" s="67"/>
    </row>
    <row r="73" spans="1:26" ht="14" hidden="1" outlineLevel="1" x14ac:dyDescent="0.2">
      <c r="A73" s="121" t="str">
        <f t="shared" si="0"/>
        <v>3-2023</v>
      </c>
      <c r="B73" s="122">
        <v>44990</v>
      </c>
      <c r="C73" s="83" t="s">
        <v>32</v>
      </c>
      <c r="D73" s="391">
        <v>0</v>
      </c>
      <c r="E73" s="123">
        <v>0</v>
      </c>
      <c r="F73" s="123">
        <v>0</v>
      </c>
      <c r="G73" s="57" t="e">
        <f t="shared" si="1"/>
        <v>#DIV/0!</v>
      </c>
      <c r="H73" s="58" t="e">
        <f t="shared" si="2"/>
        <v>#DIV/0!</v>
      </c>
      <c r="I73" s="58" t="e">
        <f t="shared" si="3"/>
        <v>#DIV/0!</v>
      </c>
      <c r="J73" s="276">
        <v>0</v>
      </c>
      <c r="K73" s="59" t="e">
        <f t="shared" si="4"/>
        <v>#DIV/0!</v>
      </c>
      <c r="L73" s="391">
        <v>103.87</v>
      </c>
      <c r="M73" s="276">
        <v>12377</v>
      </c>
      <c r="N73" s="123">
        <v>4</v>
      </c>
      <c r="O73" s="391">
        <v>231.92</v>
      </c>
      <c r="P73" s="61">
        <f t="shared" si="5"/>
        <v>0.44786995515695072</v>
      </c>
      <c r="Q73" s="62">
        <f t="shared" si="6"/>
        <v>2.2327909887359199</v>
      </c>
      <c r="R73" s="61" t="e">
        <f t="shared" si="7"/>
        <v>#DIV/0!</v>
      </c>
      <c r="S73" s="59" t="e">
        <f t="shared" si="8"/>
        <v>#DIV/0!</v>
      </c>
      <c r="T73" s="63">
        <f t="shared" si="9"/>
        <v>-231.92</v>
      </c>
      <c r="U73" s="64">
        <f t="shared" si="10"/>
        <v>25.967500000000001</v>
      </c>
      <c r="V73" s="84"/>
      <c r="W73" s="84"/>
      <c r="X73" s="84"/>
      <c r="Y73" s="85"/>
      <c r="Z73" s="66"/>
    </row>
    <row r="74" spans="1:26" ht="14" hidden="1" outlineLevel="1" x14ac:dyDescent="0.2">
      <c r="A74" s="121">
        <f t="shared" si="0"/>
        <v>0</v>
      </c>
      <c r="B74" s="411"/>
      <c r="C74" s="393" t="s">
        <v>33</v>
      </c>
      <c r="D74" s="394">
        <v>10682.95</v>
      </c>
      <c r="E74" s="395">
        <v>189</v>
      </c>
      <c r="F74" s="395">
        <v>173</v>
      </c>
      <c r="G74" s="396">
        <f t="shared" si="1"/>
        <v>1.0924855491329479</v>
      </c>
      <c r="H74" s="397">
        <f t="shared" si="2"/>
        <v>56.523544973544979</v>
      </c>
      <c r="I74" s="397">
        <f t="shared" si="3"/>
        <v>51.73848296520255</v>
      </c>
      <c r="J74" s="415">
        <v>837</v>
      </c>
      <c r="K74" s="398">
        <f t="shared" si="4"/>
        <v>0.22580645161290322</v>
      </c>
      <c r="L74" s="394">
        <v>1325.57</v>
      </c>
      <c r="M74" s="415">
        <v>111764</v>
      </c>
      <c r="N74" s="395">
        <v>55</v>
      </c>
      <c r="O74" s="394">
        <v>3223.25</v>
      </c>
      <c r="P74" s="399">
        <f t="shared" si="5"/>
        <v>0.41125261769952687</v>
      </c>
      <c r="Q74" s="400">
        <f t="shared" si="6"/>
        <v>2.4315954645925903</v>
      </c>
      <c r="R74" s="399">
        <f t="shared" si="7"/>
        <v>0.12408276740039033</v>
      </c>
      <c r="S74" s="398">
        <f t="shared" si="8"/>
        <v>0.30171909444488648</v>
      </c>
      <c r="T74" s="401">
        <f t="shared" si="9"/>
        <v>7459.7000000000007</v>
      </c>
      <c r="U74" s="402">
        <f t="shared" si="10"/>
        <v>24.101272727272725</v>
      </c>
      <c r="V74" s="403"/>
      <c r="W74" s="403"/>
      <c r="X74" s="403"/>
      <c r="Y74" s="404"/>
      <c r="Z74" s="66"/>
    </row>
    <row r="75" spans="1:26" ht="14" hidden="1" outlineLevel="1" x14ac:dyDescent="0.2">
      <c r="A75" s="121">
        <f t="shared" si="0"/>
        <v>0</v>
      </c>
      <c r="B75" s="392"/>
      <c r="C75" s="393" t="s">
        <v>34</v>
      </c>
      <c r="D75" s="405">
        <v>9482.35</v>
      </c>
      <c r="E75" s="395">
        <v>153</v>
      </c>
      <c r="F75" s="395">
        <v>149</v>
      </c>
      <c r="G75" s="396">
        <f t="shared" si="1"/>
        <v>1.0268456375838926</v>
      </c>
      <c r="H75" s="397">
        <f t="shared" si="2"/>
        <v>61.976143790849676</v>
      </c>
      <c r="I75" s="397">
        <f t="shared" si="3"/>
        <v>60.355852449912433</v>
      </c>
      <c r="J75" s="415">
        <v>1366</v>
      </c>
      <c r="K75" s="398">
        <f t="shared" si="4"/>
        <v>0.11200585651537336</v>
      </c>
      <c r="L75" s="405">
        <v>618.4</v>
      </c>
      <c r="M75" s="415">
        <v>20522</v>
      </c>
      <c r="N75" s="395">
        <v>35</v>
      </c>
      <c r="O75" s="405">
        <v>2278.25</v>
      </c>
      <c r="P75" s="399">
        <f t="shared" si="5"/>
        <v>0.27143640952485459</v>
      </c>
      <c r="Q75" s="400">
        <f t="shared" si="6"/>
        <v>3.6841041397153949</v>
      </c>
      <c r="R75" s="399">
        <f t="shared" si="7"/>
        <v>6.521590112155741E-2</v>
      </c>
      <c r="S75" s="398">
        <f t="shared" si="8"/>
        <v>0.24026217129719951</v>
      </c>
      <c r="T75" s="406">
        <f t="shared" si="9"/>
        <v>7204.1</v>
      </c>
      <c r="U75" s="402">
        <f t="shared" si="10"/>
        <v>17.668571428571429</v>
      </c>
      <c r="V75" s="403"/>
      <c r="W75" s="403"/>
      <c r="X75" s="403"/>
      <c r="Y75" s="404"/>
      <c r="Z75" s="66"/>
    </row>
    <row r="76" spans="1:26" ht="14" hidden="1" outlineLevel="1" x14ac:dyDescent="0.2">
      <c r="A76" s="121">
        <f t="shared" si="0"/>
        <v>0</v>
      </c>
      <c r="B76" s="411"/>
      <c r="C76" s="393" t="s">
        <v>35</v>
      </c>
      <c r="D76" s="407">
        <v>7182.24</v>
      </c>
      <c r="E76" s="395">
        <v>108</v>
      </c>
      <c r="F76" s="395">
        <v>99</v>
      </c>
      <c r="G76" s="396">
        <f t="shared" si="1"/>
        <v>1.0909090909090908</v>
      </c>
      <c r="H76" s="397">
        <f t="shared" si="2"/>
        <v>66.502222222222215</v>
      </c>
      <c r="I76" s="397">
        <f t="shared" si="3"/>
        <v>60.96037037037037</v>
      </c>
      <c r="J76" s="415">
        <v>728</v>
      </c>
      <c r="K76" s="398">
        <f t="shared" si="4"/>
        <v>0.14835164835164835</v>
      </c>
      <c r="L76" s="407">
        <v>967.25</v>
      </c>
      <c r="M76" s="415">
        <v>52975</v>
      </c>
      <c r="N76" s="395">
        <v>45</v>
      </c>
      <c r="O76" s="407">
        <v>2871.67</v>
      </c>
      <c r="P76" s="399">
        <f t="shared" si="5"/>
        <v>0.33682491372615936</v>
      </c>
      <c r="Q76" s="400">
        <f t="shared" si="6"/>
        <v>2.9689015249418453</v>
      </c>
      <c r="R76" s="399">
        <f t="shared" si="7"/>
        <v>0.1346724698701241</v>
      </c>
      <c r="S76" s="398">
        <f t="shared" si="8"/>
        <v>0.39982930116509613</v>
      </c>
      <c r="T76" s="408">
        <f t="shared" si="9"/>
        <v>4310.57</v>
      </c>
      <c r="U76" s="402">
        <f t="shared" si="10"/>
        <v>21.494444444444444</v>
      </c>
      <c r="V76" s="403"/>
      <c r="W76" s="403"/>
      <c r="X76" s="403"/>
      <c r="Y76" s="404"/>
      <c r="Z76" s="66"/>
    </row>
    <row r="77" spans="1:26" ht="14" hidden="1" outlineLevel="1" x14ac:dyDescent="0.2">
      <c r="A77" s="121" t="str">
        <f t="shared" si="0"/>
        <v>3-2023</v>
      </c>
      <c r="B77" s="411">
        <v>44996</v>
      </c>
      <c r="C77" s="393" t="s">
        <v>36</v>
      </c>
      <c r="D77" s="412">
        <v>28719</v>
      </c>
      <c r="E77" s="395">
        <v>501</v>
      </c>
      <c r="F77" s="395">
        <v>455</v>
      </c>
      <c r="G77" s="396">
        <f t="shared" si="1"/>
        <v>1.1010989010989012</v>
      </c>
      <c r="H77" s="397">
        <f t="shared" si="2"/>
        <v>57.32335329341317</v>
      </c>
      <c r="I77" s="397">
        <f t="shared" si="3"/>
        <v>52.060131234536904</v>
      </c>
      <c r="J77" s="415">
        <v>1839</v>
      </c>
      <c r="K77" s="398">
        <f t="shared" si="4"/>
        <v>0.27243066884176181</v>
      </c>
      <c r="L77" s="412">
        <v>2887.05</v>
      </c>
      <c r="M77" s="415">
        <v>327088</v>
      </c>
      <c r="N77" s="395">
        <v>143</v>
      </c>
      <c r="O77" s="412">
        <v>9354</v>
      </c>
      <c r="P77" s="399">
        <f t="shared" si="5"/>
        <v>0.30864336112892882</v>
      </c>
      <c r="Q77" s="400">
        <f t="shared" si="6"/>
        <v>3.2399854522782769</v>
      </c>
      <c r="R77" s="399">
        <f t="shared" si="7"/>
        <v>0.10052752533166197</v>
      </c>
      <c r="S77" s="398">
        <f t="shared" si="8"/>
        <v>0.32570771962812073</v>
      </c>
      <c r="T77" s="410">
        <f t="shared" si="9"/>
        <v>19365</v>
      </c>
      <c r="U77" s="402">
        <f t="shared" si="10"/>
        <v>20.189160839160841</v>
      </c>
      <c r="V77" s="403"/>
      <c r="W77" s="403"/>
      <c r="X77" s="403"/>
      <c r="Y77" s="404"/>
      <c r="Z77" s="66"/>
    </row>
    <row r="78" spans="1:26" ht="14" collapsed="1" x14ac:dyDescent="0.2">
      <c r="A78" s="121">
        <f t="shared" si="0"/>
        <v>0</v>
      </c>
      <c r="B78" s="95" t="s">
        <v>142</v>
      </c>
      <c r="C78" s="134"/>
      <c r="D78" s="135">
        <f t="shared" ref="D78:F78" si="41">SUM(D73:D77)</f>
        <v>56066.54</v>
      </c>
      <c r="E78" s="136">
        <f t="shared" si="41"/>
        <v>951</v>
      </c>
      <c r="F78" s="136">
        <f t="shared" si="41"/>
        <v>876</v>
      </c>
      <c r="G78" s="137">
        <f t="shared" si="1"/>
        <v>1.0856164383561644</v>
      </c>
      <c r="H78" s="138">
        <f t="shared" si="2"/>
        <v>58.955352260778128</v>
      </c>
      <c r="I78" s="138">
        <f t="shared" si="3"/>
        <v>54.305876530432847</v>
      </c>
      <c r="J78" s="256">
        <f>SUM(J73:J77)</f>
        <v>4770</v>
      </c>
      <c r="K78" s="139">
        <f t="shared" si="4"/>
        <v>0.19937106918238995</v>
      </c>
      <c r="L78" s="135">
        <f t="shared" ref="L78:O78" si="42">SUM(L73:L77)</f>
        <v>5902.14</v>
      </c>
      <c r="M78" s="256">
        <f t="shared" si="42"/>
        <v>524726</v>
      </c>
      <c r="N78" s="136">
        <f t="shared" si="42"/>
        <v>282</v>
      </c>
      <c r="O78" s="135">
        <f t="shared" si="42"/>
        <v>17959.09</v>
      </c>
      <c r="P78" s="258">
        <f t="shared" si="5"/>
        <v>0.32864360053878011</v>
      </c>
      <c r="Q78" s="306">
        <f t="shared" si="6"/>
        <v>3.0428098960715944</v>
      </c>
      <c r="R78" s="258">
        <f t="shared" si="7"/>
        <v>0.10527027350002337</v>
      </c>
      <c r="S78" s="139">
        <f t="shared" si="8"/>
        <v>0.32031742996803442</v>
      </c>
      <c r="T78" s="261">
        <f t="shared" si="9"/>
        <v>38107.449999999997</v>
      </c>
      <c r="U78" s="307">
        <f t="shared" si="10"/>
        <v>20.929574468085107</v>
      </c>
      <c r="V78" s="145">
        <f t="shared" ref="V78:W78" si="43">IFERROR((D78-#REF!)/D78,)</f>
        <v>0</v>
      </c>
      <c r="W78" s="145">
        <f t="shared" si="43"/>
        <v>0</v>
      </c>
      <c r="X78" s="301">
        <f>IFERROR((D78-monthly_reporting_2021!D47)/D78, )</f>
        <v>1</v>
      </c>
      <c r="Y78" s="302">
        <f>IFERROR((E78-monthly_reporting_2021!E47)/E78, )</f>
        <v>1</v>
      </c>
      <c r="Z78" s="67"/>
    </row>
    <row r="79" spans="1:26" ht="14" hidden="1" outlineLevel="1" x14ac:dyDescent="0.2">
      <c r="A79" s="121" t="str">
        <f t="shared" si="0"/>
        <v>3-2023</v>
      </c>
      <c r="B79" s="122">
        <v>44997</v>
      </c>
      <c r="C79" s="83" t="s">
        <v>32</v>
      </c>
      <c r="D79" s="391">
        <v>0</v>
      </c>
      <c r="E79" s="123">
        <v>0</v>
      </c>
      <c r="F79" s="123">
        <v>0</v>
      </c>
      <c r="G79" s="57" t="e">
        <f t="shared" si="1"/>
        <v>#DIV/0!</v>
      </c>
      <c r="H79" s="58" t="e">
        <f t="shared" si="2"/>
        <v>#DIV/0!</v>
      </c>
      <c r="I79" s="58" t="e">
        <f t="shared" si="3"/>
        <v>#DIV/0!</v>
      </c>
      <c r="J79" s="276">
        <v>0</v>
      </c>
      <c r="K79" s="59" t="e">
        <f t="shared" si="4"/>
        <v>#DIV/0!</v>
      </c>
      <c r="L79" s="391">
        <v>6.36</v>
      </c>
      <c r="M79" s="276">
        <v>1175</v>
      </c>
      <c r="N79" s="123">
        <v>0</v>
      </c>
      <c r="O79" s="391">
        <v>0</v>
      </c>
      <c r="P79" s="61" t="e">
        <f t="shared" si="5"/>
        <v>#DIV/0!</v>
      </c>
      <c r="Q79" s="62">
        <f t="shared" si="6"/>
        <v>0</v>
      </c>
      <c r="R79" s="61" t="e">
        <f t="shared" si="7"/>
        <v>#DIV/0!</v>
      </c>
      <c r="S79" s="59" t="e">
        <f t="shared" si="8"/>
        <v>#DIV/0!</v>
      </c>
      <c r="T79" s="63">
        <f t="shared" si="9"/>
        <v>0</v>
      </c>
      <c r="U79" s="64" t="e">
        <f t="shared" si="10"/>
        <v>#DIV/0!</v>
      </c>
      <c r="V79" s="84"/>
      <c r="W79" s="84"/>
      <c r="X79" s="84"/>
      <c r="Y79" s="85"/>
      <c r="Z79" s="66"/>
    </row>
    <row r="80" spans="1:26" ht="14" hidden="1" outlineLevel="1" x14ac:dyDescent="0.2">
      <c r="A80" s="121">
        <f t="shared" si="0"/>
        <v>0</v>
      </c>
      <c r="B80" s="411"/>
      <c r="C80" s="393" t="s">
        <v>33</v>
      </c>
      <c r="D80" s="394">
        <v>8752.7999999999993</v>
      </c>
      <c r="E80" s="395">
        <v>142</v>
      </c>
      <c r="F80" s="395">
        <v>130</v>
      </c>
      <c r="G80" s="396">
        <f t="shared" si="1"/>
        <v>1.0923076923076922</v>
      </c>
      <c r="H80" s="397">
        <f t="shared" si="2"/>
        <v>61.639436619718303</v>
      </c>
      <c r="I80" s="397">
        <f t="shared" si="3"/>
        <v>56.430470144812539</v>
      </c>
      <c r="J80" s="415">
        <v>880</v>
      </c>
      <c r="K80" s="398">
        <f t="shared" si="4"/>
        <v>0.16136363636363638</v>
      </c>
      <c r="L80" s="394">
        <v>1391.78</v>
      </c>
      <c r="M80" s="415">
        <v>112439</v>
      </c>
      <c r="N80" s="395">
        <v>47</v>
      </c>
      <c r="O80" s="394">
        <v>2877.6</v>
      </c>
      <c r="P80" s="399">
        <f t="shared" si="5"/>
        <v>0.48365999443981095</v>
      </c>
      <c r="Q80" s="400">
        <f t="shared" si="6"/>
        <v>2.0675681501386713</v>
      </c>
      <c r="R80" s="399">
        <f t="shared" si="7"/>
        <v>0.15900968832830639</v>
      </c>
      <c r="S80" s="398">
        <f t="shared" si="8"/>
        <v>0.32876336715108312</v>
      </c>
      <c r="T80" s="401">
        <f t="shared" si="9"/>
        <v>5875.1999999999989</v>
      </c>
      <c r="U80" s="402">
        <f t="shared" si="10"/>
        <v>29.612340425531915</v>
      </c>
      <c r="V80" s="403"/>
      <c r="W80" s="403"/>
      <c r="X80" s="403"/>
      <c r="Y80" s="404"/>
      <c r="Z80" s="66"/>
    </row>
    <row r="81" spans="1:26" ht="14" hidden="1" outlineLevel="1" x14ac:dyDescent="0.2">
      <c r="A81" s="121">
        <f t="shared" si="0"/>
        <v>0</v>
      </c>
      <c r="B81" s="392"/>
      <c r="C81" s="393" t="s">
        <v>34</v>
      </c>
      <c r="D81" s="405">
        <v>10601.75</v>
      </c>
      <c r="E81" s="395">
        <v>165</v>
      </c>
      <c r="F81" s="395">
        <v>155</v>
      </c>
      <c r="G81" s="396">
        <f t="shared" si="1"/>
        <v>1.064516129032258</v>
      </c>
      <c r="H81" s="397">
        <f t="shared" si="2"/>
        <v>64.2530303030303</v>
      </c>
      <c r="I81" s="397">
        <f t="shared" si="3"/>
        <v>60.358907254361803</v>
      </c>
      <c r="J81" s="415">
        <v>1357</v>
      </c>
      <c r="K81" s="398">
        <f t="shared" si="4"/>
        <v>0.12159174649963155</v>
      </c>
      <c r="L81" s="405">
        <v>732.28</v>
      </c>
      <c r="M81" s="415">
        <v>22431</v>
      </c>
      <c r="N81" s="395">
        <v>50</v>
      </c>
      <c r="O81" s="405">
        <v>3232.5</v>
      </c>
      <c r="P81" s="399">
        <f t="shared" si="5"/>
        <v>0.22653673627223511</v>
      </c>
      <c r="Q81" s="400">
        <f t="shared" si="6"/>
        <v>4.414295078385317</v>
      </c>
      <c r="R81" s="399">
        <f t="shared" si="7"/>
        <v>6.9071615535171077E-2</v>
      </c>
      <c r="S81" s="398">
        <f t="shared" si="8"/>
        <v>0.30490249251302853</v>
      </c>
      <c r="T81" s="406">
        <f t="shared" si="9"/>
        <v>7369.25</v>
      </c>
      <c r="U81" s="402">
        <f t="shared" si="10"/>
        <v>14.6456</v>
      </c>
      <c r="V81" s="403"/>
      <c r="W81" s="403"/>
      <c r="X81" s="403"/>
      <c r="Y81" s="404"/>
      <c r="Z81" s="66"/>
    </row>
    <row r="82" spans="1:26" ht="14" hidden="1" outlineLevel="1" x14ac:dyDescent="0.2">
      <c r="A82" s="121">
        <f t="shared" si="0"/>
        <v>0</v>
      </c>
      <c r="B82" s="411"/>
      <c r="C82" s="393" t="s">
        <v>35</v>
      </c>
      <c r="D82" s="407">
        <v>6342.94</v>
      </c>
      <c r="E82" s="395">
        <v>94</v>
      </c>
      <c r="F82" s="395">
        <v>88</v>
      </c>
      <c r="G82" s="396">
        <f t="shared" si="1"/>
        <v>1.0681818181818181</v>
      </c>
      <c r="H82" s="397">
        <f t="shared" si="2"/>
        <v>67.478085106382977</v>
      </c>
      <c r="I82" s="397">
        <f t="shared" si="3"/>
        <v>63.170973291081943</v>
      </c>
      <c r="J82" s="415">
        <v>726</v>
      </c>
      <c r="K82" s="398">
        <f t="shared" si="4"/>
        <v>0.12947658402203857</v>
      </c>
      <c r="L82" s="407">
        <v>773.23</v>
      </c>
      <c r="M82" s="415">
        <v>35620</v>
      </c>
      <c r="N82" s="395">
        <v>44</v>
      </c>
      <c r="O82" s="407">
        <v>2816.67</v>
      </c>
      <c r="P82" s="399">
        <f t="shared" si="5"/>
        <v>0.27451920175242395</v>
      </c>
      <c r="Q82" s="400">
        <f t="shared" si="6"/>
        <v>3.6427324340752429</v>
      </c>
      <c r="R82" s="399">
        <f t="shared" si="7"/>
        <v>0.12190403819049211</v>
      </c>
      <c r="S82" s="398">
        <f t="shared" si="8"/>
        <v>0.44406379376125271</v>
      </c>
      <c r="T82" s="408">
        <f t="shared" si="9"/>
        <v>3526.2699999999995</v>
      </c>
      <c r="U82" s="402">
        <f t="shared" si="10"/>
        <v>17.573409090909092</v>
      </c>
      <c r="V82" s="403"/>
      <c r="W82" s="403"/>
      <c r="X82" s="403"/>
      <c r="Y82" s="404"/>
      <c r="Z82" s="66"/>
    </row>
    <row r="83" spans="1:26" ht="14" hidden="1" outlineLevel="1" x14ac:dyDescent="0.2">
      <c r="A83" s="121" t="str">
        <f t="shared" si="0"/>
        <v>3-2023</v>
      </c>
      <c r="B83" s="411">
        <v>45003</v>
      </c>
      <c r="C83" s="393" t="s">
        <v>36</v>
      </c>
      <c r="D83" s="412">
        <v>31170</v>
      </c>
      <c r="E83" s="395">
        <v>534</v>
      </c>
      <c r="F83" s="395">
        <v>472</v>
      </c>
      <c r="G83" s="396">
        <f t="shared" si="1"/>
        <v>1.1313559322033899</v>
      </c>
      <c r="H83" s="397">
        <f t="shared" si="2"/>
        <v>58.370786516853933</v>
      </c>
      <c r="I83" s="397">
        <f t="shared" si="3"/>
        <v>51.59365399991583</v>
      </c>
      <c r="J83" s="415">
        <v>1863</v>
      </c>
      <c r="K83" s="398">
        <f t="shared" si="4"/>
        <v>0.28663446054750402</v>
      </c>
      <c r="L83" s="412">
        <v>2858.14</v>
      </c>
      <c r="M83" s="415">
        <v>281106</v>
      </c>
      <c r="N83" s="395">
        <v>151</v>
      </c>
      <c r="O83" s="412">
        <v>10670</v>
      </c>
      <c r="P83" s="399">
        <f t="shared" si="5"/>
        <v>0.26786691658856604</v>
      </c>
      <c r="Q83" s="400">
        <f t="shared" si="6"/>
        <v>3.7331971142071421</v>
      </c>
      <c r="R83" s="399">
        <f t="shared" si="7"/>
        <v>9.1695219762592234E-2</v>
      </c>
      <c r="S83" s="398">
        <f t="shared" si="8"/>
        <v>0.34231632980429899</v>
      </c>
      <c r="T83" s="410">
        <f t="shared" si="9"/>
        <v>20500</v>
      </c>
      <c r="U83" s="402">
        <f t="shared" si="10"/>
        <v>18.928079470198675</v>
      </c>
      <c r="V83" s="403"/>
      <c r="W83" s="403"/>
      <c r="X83" s="403"/>
      <c r="Y83" s="404"/>
      <c r="Z83" s="66"/>
    </row>
    <row r="84" spans="1:26" ht="14" collapsed="1" x14ac:dyDescent="0.2">
      <c r="A84" s="121">
        <f t="shared" si="0"/>
        <v>0</v>
      </c>
      <c r="B84" s="95" t="s">
        <v>143</v>
      </c>
      <c r="C84" s="134"/>
      <c r="D84" s="135">
        <f t="shared" ref="D84:F84" si="44">SUM(D79:D83)</f>
        <v>56867.49</v>
      </c>
      <c r="E84" s="136">
        <f t="shared" si="44"/>
        <v>935</v>
      </c>
      <c r="F84" s="136">
        <f t="shared" si="44"/>
        <v>845</v>
      </c>
      <c r="G84" s="137">
        <f t="shared" si="1"/>
        <v>1.1065088757396451</v>
      </c>
      <c r="H84" s="138">
        <f t="shared" si="2"/>
        <v>60.820844919786097</v>
      </c>
      <c r="I84" s="138">
        <f t="shared" si="3"/>
        <v>54.966432039806683</v>
      </c>
      <c r="J84" s="256">
        <f>SUM(J79:J83)</f>
        <v>4826</v>
      </c>
      <c r="K84" s="139">
        <f t="shared" si="4"/>
        <v>0.19374222958972234</v>
      </c>
      <c r="L84" s="135">
        <f t="shared" ref="L84:O84" si="45">SUM(L79:L83)</f>
        <v>5761.79</v>
      </c>
      <c r="M84" s="256">
        <f t="shared" si="45"/>
        <v>452771</v>
      </c>
      <c r="N84" s="136">
        <f t="shared" si="45"/>
        <v>292</v>
      </c>
      <c r="O84" s="135">
        <f t="shared" si="45"/>
        <v>19596.77</v>
      </c>
      <c r="P84" s="258">
        <f t="shared" si="5"/>
        <v>0.29401733040700073</v>
      </c>
      <c r="Q84" s="306">
        <f t="shared" si="6"/>
        <v>3.4011600561631021</v>
      </c>
      <c r="R84" s="258">
        <f t="shared" si="7"/>
        <v>0.10131957643989563</v>
      </c>
      <c r="S84" s="139">
        <f t="shared" si="8"/>
        <v>0.34460409629473715</v>
      </c>
      <c r="T84" s="261">
        <f t="shared" si="9"/>
        <v>37270.720000000001</v>
      </c>
      <c r="U84" s="307">
        <f t="shared" si="10"/>
        <v>19.732157534246575</v>
      </c>
      <c r="V84" s="145">
        <f t="shared" ref="V84:W84" si="46">IFERROR((D84-#REF!)/D84,)</f>
        <v>0</v>
      </c>
      <c r="W84" s="145">
        <f t="shared" si="46"/>
        <v>0</v>
      </c>
      <c r="X84" s="301">
        <f>IFERROR((D84-monthly_reporting_2021!D47)/D84, )</f>
        <v>1</v>
      </c>
      <c r="Y84" s="302">
        <f>IFERROR((E84-monthly_reporting_2021!E47)/E84, )</f>
        <v>1</v>
      </c>
      <c r="Z84" s="67"/>
    </row>
    <row r="85" spans="1:26" ht="14" hidden="1" outlineLevel="1" x14ac:dyDescent="0.2">
      <c r="A85" s="121" t="str">
        <f t="shared" si="0"/>
        <v>3-2023</v>
      </c>
      <c r="B85" s="122">
        <v>45004</v>
      </c>
      <c r="C85" s="83" t="s">
        <v>32</v>
      </c>
      <c r="D85" s="391">
        <v>419.7</v>
      </c>
      <c r="E85" s="123">
        <v>6</v>
      </c>
      <c r="F85" s="123">
        <v>6</v>
      </c>
      <c r="G85" s="57">
        <f t="shared" si="1"/>
        <v>1</v>
      </c>
      <c r="H85" s="58">
        <f t="shared" si="2"/>
        <v>69.95</v>
      </c>
      <c r="I85" s="58">
        <f t="shared" si="3"/>
        <v>69.95</v>
      </c>
      <c r="J85" s="276">
        <v>54</v>
      </c>
      <c r="K85" s="59">
        <f t="shared" si="4"/>
        <v>0.1111111111111111</v>
      </c>
      <c r="L85" s="391">
        <v>66.02</v>
      </c>
      <c r="M85" s="276">
        <v>5613</v>
      </c>
      <c r="N85" s="123">
        <v>5</v>
      </c>
      <c r="O85" s="391">
        <v>349.75</v>
      </c>
      <c r="P85" s="61">
        <f t="shared" si="5"/>
        <v>0.18876340243030734</v>
      </c>
      <c r="Q85" s="62">
        <f t="shared" si="6"/>
        <v>5.2976370796728265</v>
      </c>
      <c r="R85" s="61">
        <f t="shared" si="7"/>
        <v>0.15730283535858947</v>
      </c>
      <c r="S85" s="59">
        <f t="shared" si="8"/>
        <v>0.83333333333333337</v>
      </c>
      <c r="T85" s="63">
        <f t="shared" si="9"/>
        <v>69.949999999999989</v>
      </c>
      <c r="U85" s="64">
        <f t="shared" si="10"/>
        <v>13.203999999999999</v>
      </c>
      <c r="V85" s="84"/>
      <c r="W85" s="84"/>
      <c r="X85" s="84"/>
      <c r="Y85" s="85"/>
      <c r="Z85" s="66"/>
    </row>
    <row r="86" spans="1:26" ht="14" hidden="1" outlineLevel="1" x14ac:dyDescent="0.2">
      <c r="A86" s="121">
        <f t="shared" si="0"/>
        <v>0</v>
      </c>
      <c r="B86" s="411"/>
      <c r="C86" s="393" t="s">
        <v>33</v>
      </c>
      <c r="D86" s="394">
        <v>11550.4</v>
      </c>
      <c r="E86" s="395">
        <v>190</v>
      </c>
      <c r="F86" s="395">
        <v>178</v>
      </c>
      <c r="G86" s="396">
        <f t="shared" si="1"/>
        <v>1.0674157303370786</v>
      </c>
      <c r="H86" s="397">
        <f t="shared" si="2"/>
        <v>60.791578947368421</v>
      </c>
      <c r="I86" s="397">
        <f t="shared" si="3"/>
        <v>56.952110803324103</v>
      </c>
      <c r="J86" s="415">
        <v>960</v>
      </c>
      <c r="K86" s="398">
        <f t="shared" si="4"/>
        <v>0.19791666666666666</v>
      </c>
      <c r="L86" s="394">
        <v>1616.45</v>
      </c>
      <c r="M86" s="415">
        <v>143123</v>
      </c>
      <c r="N86" s="395">
        <v>65</v>
      </c>
      <c r="O86" s="394">
        <v>4046.65</v>
      </c>
      <c r="P86" s="399">
        <f t="shared" si="5"/>
        <v>0.39945386924987336</v>
      </c>
      <c r="Q86" s="400">
        <f t="shared" si="6"/>
        <v>2.503417983853506</v>
      </c>
      <c r="R86" s="399">
        <f t="shared" si="7"/>
        <v>0.13994753428452694</v>
      </c>
      <c r="S86" s="398">
        <f t="shared" si="8"/>
        <v>0.35034717412383987</v>
      </c>
      <c r="T86" s="401">
        <f t="shared" si="9"/>
        <v>7503.75</v>
      </c>
      <c r="U86" s="402">
        <f t="shared" si="10"/>
        <v>24.868461538461538</v>
      </c>
      <c r="V86" s="403"/>
      <c r="W86" s="403"/>
      <c r="X86" s="403"/>
      <c r="Y86" s="404"/>
      <c r="Z86" s="66"/>
    </row>
    <row r="87" spans="1:26" ht="14" hidden="1" outlineLevel="1" x14ac:dyDescent="0.2">
      <c r="A87" s="121">
        <f t="shared" si="0"/>
        <v>0</v>
      </c>
      <c r="B87" s="392"/>
      <c r="C87" s="393" t="s">
        <v>34</v>
      </c>
      <c r="D87" s="405">
        <v>8578.1</v>
      </c>
      <c r="E87" s="395">
        <v>138</v>
      </c>
      <c r="F87" s="395">
        <v>132</v>
      </c>
      <c r="G87" s="396">
        <f t="shared" si="1"/>
        <v>1.0454545454545454</v>
      </c>
      <c r="H87" s="397">
        <f t="shared" si="2"/>
        <v>62.160144927536237</v>
      </c>
      <c r="I87" s="397">
        <f t="shared" si="3"/>
        <v>59.457529930686839</v>
      </c>
      <c r="J87" s="415">
        <v>1440</v>
      </c>
      <c r="K87" s="398">
        <f t="shared" si="4"/>
        <v>9.583333333333334E-2</v>
      </c>
      <c r="L87" s="405">
        <v>765.01</v>
      </c>
      <c r="M87" s="415">
        <v>19763</v>
      </c>
      <c r="N87" s="395">
        <v>44</v>
      </c>
      <c r="O87" s="405">
        <v>2832.65</v>
      </c>
      <c r="P87" s="399">
        <f t="shared" si="5"/>
        <v>0.27006866361887277</v>
      </c>
      <c r="Q87" s="400">
        <f t="shared" si="6"/>
        <v>3.7027620553979688</v>
      </c>
      <c r="R87" s="399">
        <f t="shared" si="7"/>
        <v>8.9181753535165123E-2</v>
      </c>
      <c r="S87" s="398">
        <f t="shared" si="8"/>
        <v>0.33021881302386308</v>
      </c>
      <c r="T87" s="406">
        <f t="shared" si="9"/>
        <v>5745.4500000000007</v>
      </c>
      <c r="U87" s="402">
        <f t="shared" si="10"/>
        <v>17.386590909090909</v>
      </c>
      <c r="V87" s="403"/>
      <c r="W87" s="403"/>
      <c r="X87" s="403"/>
      <c r="Y87" s="404"/>
      <c r="Z87" s="66"/>
    </row>
    <row r="88" spans="1:26" ht="14" hidden="1" outlineLevel="1" x14ac:dyDescent="0.2">
      <c r="A88" s="121">
        <f t="shared" si="0"/>
        <v>0</v>
      </c>
      <c r="B88" s="411"/>
      <c r="C88" s="393" t="s">
        <v>35</v>
      </c>
      <c r="D88" s="407">
        <v>5679.82</v>
      </c>
      <c r="E88" s="395">
        <v>68</v>
      </c>
      <c r="F88" s="395">
        <v>68</v>
      </c>
      <c r="G88" s="396">
        <f t="shared" si="1"/>
        <v>1</v>
      </c>
      <c r="H88" s="397">
        <f t="shared" si="2"/>
        <v>83.526764705882343</v>
      </c>
      <c r="I88" s="397">
        <f t="shared" si="3"/>
        <v>83.526764705882343</v>
      </c>
      <c r="J88" s="415">
        <v>632</v>
      </c>
      <c r="K88" s="398">
        <f t="shared" si="4"/>
        <v>0.10759493670886076</v>
      </c>
      <c r="L88" s="407">
        <v>532.75</v>
      </c>
      <c r="M88" s="415">
        <v>39100</v>
      </c>
      <c r="N88" s="395">
        <v>19</v>
      </c>
      <c r="O88" s="407">
        <v>1321.01</v>
      </c>
      <c r="P88" s="399">
        <f t="shared" si="5"/>
        <v>0.40328990696512518</v>
      </c>
      <c r="Q88" s="400">
        <f t="shared" si="6"/>
        <v>2.4796058188643828</v>
      </c>
      <c r="R88" s="399">
        <f t="shared" si="7"/>
        <v>9.3796986524220846E-2</v>
      </c>
      <c r="S88" s="398">
        <f t="shared" si="8"/>
        <v>0.23257955357740212</v>
      </c>
      <c r="T88" s="408">
        <f t="shared" si="9"/>
        <v>4358.8099999999995</v>
      </c>
      <c r="U88" s="402">
        <f t="shared" si="10"/>
        <v>28.039473684210527</v>
      </c>
      <c r="V88" s="403"/>
      <c r="W88" s="403"/>
      <c r="X88" s="403"/>
      <c r="Y88" s="404"/>
      <c r="Z88" s="66"/>
    </row>
    <row r="89" spans="1:26" ht="14" hidden="1" outlineLevel="1" x14ac:dyDescent="0.2">
      <c r="A89" s="121" t="str">
        <f t="shared" si="0"/>
        <v>3-2023</v>
      </c>
      <c r="B89" s="411">
        <v>45010</v>
      </c>
      <c r="C89" s="393" t="s">
        <v>36</v>
      </c>
      <c r="D89" s="412">
        <v>35187</v>
      </c>
      <c r="E89" s="395">
        <v>609</v>
      </c>
      <c r="F89" s="395">
        <v>547</v>
      </c>
      <c r="G89" s="396">
        <f t="shared" si="1"/>
        <v>1.1133455210237659</v>
      </c>
      <c r="H89" s="397">
        <f t="shared" si="2"/>
        <v>57.778325123152712</v>
      </c>
      <c r="I89" s="397">
        <f t="shared" si="3"/>
        <v>51.896131104046859</v>
      </c>
      <c r="J89" s="415">
        <v>2028</v>
      </c>
      <c r="K89" s="398">
        <f t="shared" si="4"/>
        <v>0.30029585798816566</v>
      </c>
      <c r="L89" s="412">
        <v>3173.08</v>
      </c>
      <c r="M89" s="415">
        <v>282649</v>
      </c>
      <c r="N89" s="395">
        <v>157</v>
      </c>
      <c r="O89" s="412">
        <v>10115.790000000001</v>
      </c>
      <c r="P89" s="399">
        <f t="shared" si="5"/>
        <v>0.31367594621873324</v>
      </c>
      <c r="Q89" s="400">
        <f t="shared" si="6"/>
        <v>3.1880034540572568</v>
      </c>
      <c r="R89" s="399">
        <f t="shared" si="7"/>
        <v>9.0177622417370054E-2</v>
      </c>
      <c r="S89" s="398">
        <f t="shared" si="8"/>
        <v>0.28748657174524683</v>
      </c>
      <c r="T89" s="410">
        <f t="shared" si="9"/>
        <v>25071.21</v>
      </c>
      <c r="U89" s="402">
        <f t="shared" si="10"/>
        <v>20.210700636942676</v>
      </c>
      <c r="V89" s="403"/>
      <c r="W89" s="403"/>
      <c r="X89" s="403"/>
      <c r="Y89" s="404"/>
      <c r="Z89" s="66"/>
    </row>
    <row r="90" spans="1:26" ht="14" collapsed="1" x14ac:dyDescent="0.2">
      <c r="A90" s="121">
        <f t="shared" si="0"/>
        <v>0</v>
      </c>
      <c r="B90" s="95" t="s">
        <v>144</v>
      </c>
      <c r="C90" s="134"/>
      <c r="D90" s="135">
        <f t="shared" ref="D90:F90" si="47">SUM(D85:D89)</f>
        <v>61415.020000000004</v>
      </c>
      <c r="E90" s="136">
        <f t="shared" si="47"/>
        <v>1011</v>
      </c>
      <c r="F90" s="136">
        <f t="shared" si="47"/>
        <v>931</v>
      </c>
      <c r="G90" s="137">
        <f t="shared" si="1"/>
        <v>1.0859291084854994</v>
      </c>
      <c r="H90" s="138">
        <f t="shared" si="2"/>
        <v>60.746805143422357</v>
      </c>
      <c r="I90" s="138">
        <f t="shared" si="3"/>
        <v>55.939936289343443</v>
      </c>
      <c r="J90" s="256">
        <f>SUM(J85:J89)</f>
        <v>5114</v>
      </c>
      <c r="K90" s="139">
        <f t="shared" si="4"/>
        <v>0.19769260852561596</v>
      </c>
      <c r="L90" s="135">
        <f t="shared" ref="L90:O90" si="48">SUM(L85:L89)</f>
        <v>6153.3099999999995</v>
      </c>
      <c r="M90" s="256">
        <f t="shared" si="48"/>
        <v>490248</v>
      </c>
      <c r="N90" s="136">
        <f t="shared" si="48"/>
        <v>290</v>
      </c>
      <c r="O90" s="135">
        <f t="shared" si="48"/>
        <v>18665.849999999999</v>
      </c>
      <c r="P90" s="258">
        <f t="shared" si="5"/>
        <v>0.32965602959415191</v>
      </c>
      <c r="Q90" s="306">
        <f t="shared" si="6"/>
        <v>3.0334649156307743</v>
      </c>
      <c r="R90" s="258">
        <f t="shared" si="7"/>
        <v>0.10019226567051512</v>
      </c>
      <c r="S90" s="139">
        <f t="shared" si="8"/>
        <v>0.30392972272906527</v>
      </c>
      <c r="T90" s="261">
        <f t="shared" si="9"/>
        <v>42749.170000000006</v>
      </c>
      <c r="U90" s="307">
        <f t="shared" si="10"/>
        <v>21.218310344827586</v>
      </c>
      <c r="V90" s="145">
        <f t="shared" ref="V90:W90" si="49">IFERROR((D90-#REF!)/D90,)</f>
        <v>0</v>
      </c>
      <c r="W90" s="145">
        <f t="shared" si="49"/>
        <v>0</v>
      </c>
      <c r="X90" s="301">
        <f>IFERROR((D90-monthly_reporting_2021!D47)/D90, )</f>
        <v>1</v>
      </c>
      <c r="Y90" s="302">
        <f>IFERROR((E90-monthly_reporting_2021!E47)/E90, )</f>
        <v>1</v>
      </c>
      <c r="Z90" s="67"/>
    </row>
    <row r="91" spans="1:26" ht="14" hidden="1" outlineLevel="1" x14ac:dyDescent="0.2">
      <c r="A91" s="121" t="str">
        <f t="shared" si="0"/>
        <v>3-2023</v>
      </c>
      <c r="B91" s="122">
        <v>45011</v>
      </c>
      <c r="C91" s="83" t="s">
        <v>32</v>
      </c>
      <c r="D91" s="391">
        <v>489.65</v>
      </c>
      <c r="E91" s="123">
        <v>7</v>
      </c>
      <c r="F91" s="123">
        <v>5</v>
      </c>
      <c r="G91" s="57">
        <f t="shared" si="1"/>
        <v>1.4</v>
      </c>
      <c r="H91" s="58">
        <f t="shared" si="2"/>
        <v>69.95</v>
      </c>
      <c r="I91" s="58">
        <f t="shared" si="3"/>
        <v>49.964285714285722</v>
      </c>
      <c r="J91" s="276">
        <v>81</v>
      </c>
      <c r="K91" s="59">
        <f t="shared" si="4"/>
        <v>8.6419753086419748E-2</v>
      </c>
      <c r="L91" s="391">
        <v>78.2</v>
      </c>
      <c r="M91" s="276">
        <v>14110</v>
      </c>
      <c r="N91" s="123">
        <v>5</v>
      </c>
      <c r="O91" s="391">
        <v>519.6</v>
      </c>
      <c r="P91" s="61">
        <f t="shared" si="5"/>
        <v>0.15050038491147036</v>
      </c>
      <c r="Q91" s="62">
        <f t="shared" si="6"/>
        <v>6.6445012787723785</v>
      </c>
      <c r="R91" s="61">
        <f t="shared" si="7"/>
        <v>0.15970591238639847</v>
      </c>
      <c r="S91" s="59">
        <f t="shared" si="8"/>
        <v>1.061166139078934</v>
      </c>
      <c r="T91" s="63">
        <f t="shared" si="9"/>
        <v>-29.950000000000045</v>
      </c>
      <c r="U91" s="64">
        <f t="shared" si="10"/>
        <v>15.64</v>
      </c>
      <c r="V91" s="84"/>
      <c r="W91" s="84"/>
      <c r="X91" s="84"/>
      <c r="Y91" s="85"/>
      <c r="Z91" s="66"/>
    </row>
    <row r="92" spans="1:26" ht="14" hidden="1" outlineLevel="1" x14ac:dyDescent="0.2">
      <c r="A92" s="121">
        <f t="shared" si="0"/>
        <v>0</v>
      </c>
      <c r="B92" s="411"/>
      <c r="C92" s="393" t="s">
        <v>33</v>
      </c>
      <c r="D92" s="394">
        <v>11989.95</v>
      </c>
      <c r="E92" s="395">
        <v>188</v>
      </c>
      <c r="F92" s="395">
        <v>174</v>
      </c>
      <c r="G92" s="396">
        <f t="shared" si="1"/>
        <v>1.0804597701149425</v>
      </c>
      <c r="H92" s="397">
        <f t="shared" si="2"/>
        <v>63.776329787234047</v>
      </c>
      <c r="I92" s="397">
        <f t="shared" si="3"/>
        <v>59.027028632865552</v>
      </c>
      <c r="J92" s="415">
        <v>925</v>
      </c>
      <c r="K92" s="398">
        <f t="shared" si="4"/>
        <v>0.20324324324324325</v>
      </c>
      <c r="L92" s="394">
        <v>1674.95</v>
      </c>
      <c r="M92" s="415">
        <v>157179</v>
      </c>
      <c r="N92" s="395">
        <v>61</v>
      </c>
      <c r="O92" s="394">
        <v>4476.2</v>
      </c>
      <c r="P92" s="399">
        <f t="shared" si="5"/>
        <v>0.37419016129752919</v>
      </c>
      <c r="Q92" s="400">
        <f t="shared" si="6"/>
        <v>2.6724379832233796</v>
      </c>
      <c r="R92" s="399">
        <f t="shared" si="7"/>
        <v>0.13969616220251127</v>
      </c>
      <c r="S92" s="398">
        <f t="shared" si="8"/>
        <v>0.37332932998052532</v>
      </c>
      <c r="T92" s="401">
        <f t="shared" si="9"/>
        <v>7513.7500000000009</v>
      </c>
      <c r="U92" s="402">
        <f t="shared" si="10"/>
        <v>27.458196721311477</v>
      </c>
      <c r="V92" s="403"/>
      <c r="W92" s="403"/>
      <c r="X92" s="403"/>
      <c r="Y92" s="404"/>
      <c r="Z92" s="66"/>
    </row>
    <row r="93" spans="1:26" ht="14" hidden="1" outlineLevel="1" x14ac:dyDescent="0.2">
      <c r="A93" s="121">
        <f t="shared" si="0"/>
        <v>0</v>
      </c>
      <c r="B93" s="392"/>
      <c r="C93" s="393" t="s">
        <v>34</v>
      </c>
      <c r="D93" s="405">
        <v>9971.1</v>
      </c>
      <c r="E93" s="395">
        <v>178</v>
      </c>
      <c r="F93" s="395">
        <v>165</v>
      </c>
      <c r="G93" s="396">
        <f t="shared" si="1"/>
        <v>1.0787878787878789</v>
      </c>
      <c r="H93" s="397">
        <f t="shared" si="2"/>
        <v>56.017415730337078</v>
      </c>
      <c r="I93" s="397">
        <f t="shared" si="3"/>
        <v>51.926256154525937</v>
      </c>
      <c r="J93" s="415">
        <v>1466</v>
      </c>
      <c r="K93" s="398">
        <f t="shared" si="4"/>
        <v>0.12141882673942701</v>
      </c>
      <c r="L93" s="405">
        <v>763.58</v>
      </c>
      <c r="M93" s="415">
        <v>19147</v>
      </c>
      <c r="N93" s="395">
        <v>49</v>
      </c>
      <c r="O93" s="405">
        <v>2977.4</v>
      </c>
      <c r="P93" s="399">
        <f t="shared" si="5"/>
        <v>0.2564586552025257</v>
      </c>
      <c r="Q93" s="400">
        <f t="shared" si="6"/>
        <v>3.8992639932947433</v>
      </c>
      <c r="R93" s="399">
        <f t="shared" si="7"/>
        <v>7.6579314218090277E-2</v>
      </c>
      <c r="S93" s="398">
        <f t="shared" si="8"/>
        <v>0.29860296256180363</v>
      </c>
      <c r="T93" s="406">
        <f t="shared" si="9"/>
        <v>6993.7000000000007</v>
      </c>
      <c r="U93" s="402">
        <f t="shared" si="10"/>
        <v>15.583265306122449</v>
      </c>
      <c r="V93" s="403"/>
      <c r="W93" s="403"/>
      <c r="X93" s="403"/>
      <c r="Y93" s="404"/>
      <c r="Z93" s="66"/>
    </row>
    <row r="94" spans="1:26" ht="14" hidden="1" outlineLevel="1" x14ac:dyDescent="0.2">
      <c r="A94" s="121">
        <f t="shared" si="0"/>
        <v>0</v>
      </c>
      <c r="B94" s="411"/>
      <c r="C94" s="393" t="s">
        <v>35</v>
      </c>
      <c r="D94" s="407">
        <v>6105.4</v>
      </c>
      <c r="E94" s="395">
        <v>86</v>
      </c>
      <c r="F94" s="395">
        <v>84</v>
      </c>
      <c r="G94" s="396">
        <f t="shared" si="1"/>
        <v>1.0238095238095237</v>
      </c>
      <c r="H94" s="397">
        <f t="shared" si="2"/>
        <v>70.993023255813952</v>
      </c>
      <c r="I94" s="397">
        <f t="shared" si="3"/>
        <v>69.34202271498107</v>
      </c>
      <c r="J94" s="415">
        <v>869</v>
      </c>
      <c r="K94" s="398">
        <f t="shared" si="4"/>
        <v>9.8964326812428074E-2</v>
      </c>
      <c r="L94" s="407">
        <v>1287.98</v>
      </c>
      <c r="M94" s="415">
        <v>79158</v>
      </c>
      <c r="N94" s="395">
        <v>38</v>
      </c>
      <c r="O94" s="407">
        <v>2968.87</v>
      </c>
      <c r="P94" s="399">
        <f t="shared" si="5"/>
        <v>0.43382835893791244</v>
      </c>
      <c r="Q94" s="400">
        <f t="shared" si="6"/>
        <v>2.3050590847683967</v>
      </c>
      <c r="R94" s="399">
        <f t="shared" si="7"/>
        <v>0.2109575130212599</v>
      </c>
      <c r="S94" s="398">
        <f t="shared" si="8"/>
        <v>0.48626953188980249</v>
      </c>
      <c r="T94" s="408">
        <f t="shared" si="9"/>
        <v>3136.5299999999997</v>
      </c>
      <c r="U94" s="402">
        <f t="shared" si="10"/>
        <v>33.894210526315788</v>
      </c>
      <c r="V94" s="403"/>
      <c r="W94" s="403"/>
      <c r="X94" s="403"/>
      <c r="Y94" s="404"/>
      <c r="Z94" s="66"/>
    </row>
    <row r="95" spans="1:26" ht="14" hidden="1" outlineLevel="1" x14ac:dyDescent="0.2">
      <c r="A95" s="121" t="str">
        <f t="shared" si="0"/>
        <v>4-2023</v>
      </c>
      <c r="B95" s="411">
        <v>45017</v>
      </c>
      <c r="C95" s="393" t="s">
        <v>36</v>
      </c>
      <c r="D95" s="412">
        <v>26892</v>
      </c>
      <c r="E95" s="395">
        <v>468</v>
      </c>
      <c r="F95" s="395">
        <v>427</v>
      </c>
      <c r="G95" s="396">
        <f t="shared" si="1"/>
        <v>1.0960187353629978</v>
      </c>
      <c r="H95" s="397">
        <f t="shared" si="2"/>
        <v>57.46153846153846</v>
      </c>
      <c r="I95" s="397">
        <f t="shared" si="3"/>
        <v>52.427514792899402</v>
      </c>
      <c r="J95" s="415">
        <v>1946</v>
      </c>
      <c r="K95" s="398">
        <f t="shared" si="4"/>
        <v>0.24049331963001028</v>
      </c>
      <c r="L95" s="412">
        <v>2955.08</v>
      </c>
      <c r="M95" s="415">
        <v>307984</v>
      </c>
      <c r="N95" s="395">
        <v>120</v>
      </c>
      <c r="O95" s="412">
        <v>7679.95</v>
      </c>
      <c r="P95" s="399">
        <f t="shared" si="5"/>
        <v>0.3847785467353303</v>
      </c>
      <c r="Q95" s="400">
        <f t="shared" si="6"/>
        <v>2.5988974917768726</v>
      </c>
      <c r="R95" s="399">
        <f t="shared" si="7"/>
        <v>0.10988695522832069</v>
      </c>
      <c r="S95" s="398">
        <f t="shared" si="8"/>
        <v>0.28558493232188009</v>
      </c>
      <c r="T95" s="410">
        <f t="shared" si="9"/>
        <v>19212.05</v>
      </c>
      <c r="U95" s="402">
        <f t="shared" si="10"/>
        <v>24.625666666666667</v>
      </c>
      <c r="V95" s="403"/>
      <c r="W95" s="403"/>
      <c r="X95" s="403"/>
      <c r="Y95" s="404"/>
      <c r="Z95" s="66"/>
    </row>
    <row r="96" spans="1:26" ht="14" collapsed="1" x14ac:dyDescent="0.2">
      <c r="A96" s="121">
        <f t="shared" si="0"/>
        <v>0</v>
      </c>
      <c r="B96" s="95" t="s">
        <v>145</v>
      </c>
      <c r="C96" s="134"/>
      <c r="D96" s="135">
        <f t="shared" ref="D96:F96" si="50">SUM(D91:D95)</f>
        <v>55448.1</v>
      </c>
      <c r="E96" s="136">
        <f t="shared" si="50"/>
        <v>927</v>
      </c>
      <c r="F96" s="136">
        <f t="shared" si="50"/>
        <v>855</v>
      </c>
      <c r="G96" s="137">
        <f t="shared" si="1"/>
        <v>1.0842105263157895</v>
      </c>
      <c r="H96" s="138">
        <f t="shared" si="2"/>
        <v>59.814563106796115</v>
      </c>
      <c r="I96" s="138">
        <f t="shared" si="3"/>
        <v>55.168771797530397</v>
      </c>
      <c r="J96" s="256">
        <f>SUM(J91:J95)</f>
        <v>5287</v>
      </c>
      <c r="K96" s="139">
        <f t="shared" si="4"/>
        <v>0.17533572914696424</v>
      </c>
      <c r="L96" s="135">
        <f t="shared" ref="L96:O96" si="51">SUM(L91:L95)</f>
        <v>6759.79</v>
      </c>
      <c r="M96" s="256">
        <f t="shared" si="51"/>
        <v>577578</v>
      </c>
      <c r="N96" s="136">
        <f t="shared" si="51"/>
        <v>273</v>
      </c>
      <c r="O96" s="135">
        <f t="shared" si="51"/>
        <v>18622.02</v>
      </c>
      <c r="P96" s="258">
        <f t="shared" si="5"/>
        <v>0.36299982493843308</v>
      </c>
      <c r="Q96" s="306">
        <f t="shared" si="6"/>
        <v>2.7548222651887118</v>
      </c>
      <c r="R96" s="258">
        <f t="shared" si="7"/>
        <v>0.12191202223340385</v>
      </c>
      <c r="S96" s="139">
        <f t="shared" si="8"/>
        <v>0.33584595324276217</v>
      </c>
      <c r="T96" s="261">
        <f t="shared" si="9"/>
        <v>36826.080000000002</v>
      </c>
      <c r="U96" s="307">
        <f t="shared" si="10"/>
        <v>24.76113553113553</v>
      </c>
      <c r="V96" s="145">
        <f t="shared" ref="V96:W96" si="52">IFERROR((D96-#REF!)/D96,)</f>
        <v>0</v>
      </c>
      <c r="W96" s="145">
        <f t="shared" si="52"/>
        <v>0</v>
      </c>
      <c r="X96" s="301">
        <f>IFERROR((D96-monthly_reporting_2021!D47)/D96, )</f>
        <v>1</v>
      </c>
      <c r="Y96" s="302">
        <f>IFERROR((E96-monthly_reporting_2021!E47)/E96, )</f>
        <v>1</v>
      </c>
      <c r="Z96" s="67"/>
    </row>
    <row r="97" spans="1:26" ht="14" hidden="1" outlineLevel="1" x14ac:dyDescent="0.2">
      <c r="A97" s="121" t="str">
        <f t="shared" si="0"/>
        <v>4-2023</v>
      </c>
      <c r="B97" s="122">
        <v>45018</v>
      </c>
      <c r="C97" s="83" t="s">
        <v>32</v>
      </c>
      <c r="D97" s="391">
        <v>1369</v>
      </c>
      <c r="E97" s="123">
        <v>20</v>
      </c>
      <c r="F97" s="123">
        <v>18</v>
      </c>
      <c r="G97" s="57">
        <f t="shared" si="1"/>
        <v>1.1111111111111112</v>
      </c>
      <c r="H97" s="58">
        <f t="shared" si="2"/>
        <v>68.45</v>
      </c>
      <c r="I97" s="58">
        <f t="shared" si="3"/>
        <v>61.604999999999997</v>
      </c>
      <c r="J97" s="276">
        <v>102</v>
      </c>
      <c r="K97" s="59">
        <f t="shared" si="4"/>
        <v>0.19607843137254902</v>
      </c>
      <c r="L97" s="391">
        <v>144.01</v>
      </c>
      <c r="M97" s="276">
        <v>22685</v>
      </c>
      <c r="N97" s="123">
        <v>10</v>
      </c>
      <c r="O97" s="391">
        <v>659.5</v>
      </c>
      <c r="P97" s="61">
        <f t="shared" si="5"/>
        <v>0.21836239575435934</v>
      </c>
      <c r="Q97" s="62">
        <f t="shared" si="6"/>
        <v>4.5795430872856056</v>
      </c>
      <c r="R97" s="61">
        <f t="shared" si="7"/>
        <v>0.1051935719503287</v>
      </c>
      <c r="S97" s="59">
        <f t="shared" si="8"/>
        <v>0.48173849525200879</v>
      </c>
      <c r="T97" s="63">
        <f t="shared" si="9"/>
        <v>709.5</v>
      </c>
      <c r="U97" s="64">
        <f t="shared" si="10"/>
        <v>14.401</v>
      </c>
      <c r="V97" s="84"/>
      <c r="W97" s="84"/>
      <c r="X97" s="84"/>
      <c r="Y97" s="85"/>
      <c r="Z97" s="66"/>
    </row>
    <row r="98" spans="1:26" ht="14" hidden="1" outlineLevel="1" x14ac:dyDescent="0.2">
      <c r="A98" s="121">
        <f t="shared" si="0"/>
        <v>0</v>
      </c>
      <c r="B98" s="411"/>
      <c r="C98" s="393" t="s">
        <v>33</v>
      </c>
      <c r="D98" s="394">
        <v>9392.2000000000007</v>
      </c>
      <c r="E98" s="395">
        <v>152</v>
      </c>
      <c r="F98" s="395">
        <v>146</v>
      </c>
      <c r="G98" s="396">
        <f t="shared" si="1"/>
        <v>1.0410958904109588</v>
      </c>
      <c r="H98" s="397">
        <f t="shared" si="2"/>
        <v>61.790789473684214</v>
      </c>
      <c r="I98" s="397">
        <f t="shared" si="3"/>
        <v>59.351679362880894</v>
      </c>
      <c r="J98" s="415">
        <v>926</v>
      </c>
      <c r="K98" s="398">
        <f t="shared" si="4"/>
        <v>0.16414686825053995</v>
      </c>
      <c r="L98" s="394">
        <v>1609.21</v>
      </c>
      <c r="M98" s="415">
        <v>168098</v>
      </c>
      <c r="N98" s="395">
        <v>60</v>
      </c>
      <c r="O98" s="394">
        <v>3626.95</v>
      </c>
      <c r="P98" s="399">
        <f t="shared" si="5"/>
        <v>0.44368133004314925</v>
      </c>
      <c r="Q98" s="400">
        <f t="shared" si="6"/>
        <v>2.2538699113229472</v>
      </c>
      <c r="R98" s="399">
        <f t="shared" si="7"/>
        <v>0.17133472455867635</v>
      </c>
      <c r="S98" s="398">
        <f t="shared" si="8"/>
        <v>0.38616618044760542</v>
      </c>
      <c r="T98" s="401">
        <f t="shared" si="9"/>
        <v>5765.2500000000009</v>
      </c>
      <c r="U98" s="402">
        <f t="shared" si="10"/>
        <v>26.820166666666669</v>
      </c>
      <c r="V98" s="403"/>
      <c r="W98" s="403"/>
      <c r="X98" s="403"/>
      <c r="Y98" s="404"/>
      <c r="Z98" s="66"/>
    </row>
    <row r="99" spans="1:26" ht="14" hidden="1" outlineLevel="1" x14ac:dyDescent="0.2">
      <c r="A99" s="121">
        <f t="shared" si="0"/>
        <v>0</v>
      </c>
      <c r="B99" s="392"/>
      <c r="C99" s="393" t="s">
        <v>34</v>
      </c>
      <c r="D99" s="405">
        <v>10460.299999999999</v>
      </c>
      <c r="E99" s="395">
        <v>194</v>
      </c>
      <c r="F99" s="395">
        <v>179</v>
      </c>
      <c r="G99" s="396">
        <f t="shared" si="1"/>
        <v>1.0837988826815643</v>
      </c>
      <c r="H99" s="397">
        <f t="shared" si="2"/>
        <v>53.919072164948453</v>
      </c>
      <c r="I99" s="397">
        <f t="shared" si="3"/>
        <v>49.750071739823568</v>
      </c>
      <c r="J99" s="415">
        <v>1672</v>
      </c>
      <c r="K99" s="398">
        <f t="shared" si="4"/>
        <v>0.11602870813397129</v>
      </c>
      <c r="L99" s="405">
        <v>822.31</v>
      </c>
      <c r="M99" s="415">
        <v>22365</v>
      </c>
      <c r="N99" s="395">
        <v>55</v>
      </c>
      <c r="O99" s="405">
        <v>3317.05</v>
      </c>
      <c r="P99" s="399">
        <f t="shared" si="5"/>
        <v>0.2479040110941951</v>
      </c>
      <c r="Q99" s="400">
        <f t="shared" si="6"/>
        <v>4.0338193625275141</v>
      </c>
      <c r="R99" s="399">
        <f t="shared" si="7"/>
        <v>7.8612468093649315E-2</v>
      </c>
      <c r="S99" s="398">
        <f t="shared" si="8"/>
        <v>0.31710849593223905</v>
      </c>
      <c r="T99" s="406">
        <f t="shared" si="9"/>
        <v>7143.2499999999991</v>
      </c>
      <c r="U99" s="402">
        <f t="shared" si="10"/>
        <v>14.951090909090908</v>
      </c>
      <c r="V99" s="403"/>
      <c r="W99" s="403"/>
      <c r="X99" s="403"/>
      <c r="Y99" s="404"/>
      <c r="Z99" s="66"/>
    </row>
    <row r="100" spans="1:26" ht="14" hidden="1" outlineLevel="1" x14ac:dyDescent="0.2">
      <c r="A100" s="121">
        <f t="shared" si="0"/>
        <v>0</v>
      </c>
      <c r="B100" s="411"/>
      <c r="C100" s="393" t="s">
        <v>35</v>
      </c>
      <c r="D100" s="407">
        <v>7056.46</v>
      </c>
      <c r="E100" s="395">
        <v>100</v>
      </c>
      <c r="F100" s="395">
        <v>96</v>
      </c>
      <c r="G100" s="396">
        <f t="shared" si="1"/>
        <v>1.0416666666666667</v>
      </c>
      <c r="H100" s="397">
        <f t="shared" si="2"/>
        <v>70.564599999999999</v>
      </c>
      <c r="I100" s="397">
        <f t="shared" si="3"/>
        <v>67.742015999999992</v>
      </c>
      <c r="J100" s="415">
        <v>795</v>
      </c>
      <c r="K100" s="398">
        <f t="shared" si="4"/>
        <v>0.12578616352201258</v>
      </c>
      <c r="L100" s="407">
        <v>1194.8</v>
      </c>
      <c r="M100" s="415">
        <v>76820</v>
      </c>
      <c r="N100" s="395">
        <v>40</v>
      </c>
      <c r="O100" s="407">
        <v>2695.93</v>
      </c>
      <c r="P100" s="399">
        <f t="shared" si="5"/>
        <v>0.44318658125396432</v>
      </c>
      <c r="Q100" s="400">
        <f t="shared" si="6"/>
        <v>2.2563860060261129</v>
      </c>
      <c r="R100" s="399">
        <f t="shared" si="7"/>
        <v>0.1693200273224818</v>
      </c>
      <c r="S100" s="398">
        <f t="shared" si="8"/>
        <v>0.38205134019040704</v>
      </c>
      <c r="T100" s="408">
        <f t="shared" si="9"/>
        <v>4360.5300000000007</v>
      </c>
      <c r="U100" s="402">
        <f t="shared" si="10"/>
        <v>29.869999999999997</v>
      </c>
      <c r="V100" s="403"/>
      <c r="W100" s="403"/>
      <c r="X100" s="403"/>
      <c r="Y100" s="404"/>
      <c r="Z100" s="66"/>
    </row>
    <row r="101" spans="1:26" ht="14" hidden="1" outlineLevel="1" x14ac:dyDescent="0.2">
      <c r="A101" s="121" t="str">
        <f t="shared" si="0"/>
        <v>4-2023</v>
      </c>
      <c r="B101" s="411">
        <v>45024</v>
      </c>
      <c r="C101" s="393" t="s">
        <v>36</v>
      </c>
      <c r="D101" s="412">
        <v>33059</v>
      </c>
      <c r="E101" s="395">
        <v>569</v>
      </c>
      <c r="F101" s="395">
        <v>515</v>
      </c>
      <c r="G101" s="396">
        <f t="shared" si="1"/>
        <v>1.1048543689320389</v>
      </c>
      <c r="H101" s="397">
        <f t="shared" si="2"/>
        <v>58.100175746924428</v>
      </c>
      <c r="I101" s="397">
        <f t="shared" si="3"/>
        <v>52.586275060924564</v>
      </c>
      <c r="J101" s="415">
        <v>2017</v>
      </c>
      <c r="K101" s="398">
        <f t="shared" si="4"/>
        <v>0.28210213187902827</v>
      </c>
      <c r="L101" s="412">
        <v>3397.44</v>
      </c>
      <c r="M101" s="415">
        <v>309847</v>
      </c>
      <c r="N101" s="395">
        <v>147</v>
      </c>
      <c r="O101" s="412">
        <v>9320.9</v>
      </c>
      <c r="P101" s="399">
        <f t="shared" si="5"/>
        <v>0.36449699063395169</v>
      </c>
      <c r="Q101" s="400">
        <f t="shared" si="6"/>
        <v>2.7435068757652821</v>
      </c>
      <c r="R101" s="399">
        <f t="shared" si="7"/>
        <v>0.10276898877763997</v>
      </c>
      <c r="S101" s="398">
        <f t="shared" si="8"/>
        <v>0.28194742732690037</v>
      </c>
      <c r="T101" s="410">
        <f t="shared" si="9"/>
        <v>23738.1</v>
      </c>
      <c r="U101" s="402">
        <f t="shared" si="10"/>
        <v>23.111836734693878</v>
      </c>
      <c r="V101" s="403"/>
      <c r="W101" s="403"/>
      <c r="X101" s="403"/>
      <c r="Y101" s="404"/>
      <c r="Z101" s="66"/>
    </row>
    <row r="102" spans="1:26" ht="14" collapsed="1" x14ac:dyDescent="0.2">
      <c r="A102" s="121">
        <f t="shared" si="0"/>
        <v>0</v>
      </c>
      <c r="B102" s="95" t="s">
        <v>146</v>
      </c>
      <c r="C102" s="134"/>
      <c r="D102" s="135">
        <f t="shared" ref="D102:F102" si="53">SUM(D97:D101)</f>
        <v>61336.959999999999</v>
      </c>
      <c r="E102" s="136">
        <f t="shared" si="53"/>
        <v>1035</v>
      </c>
      <c r="F102" s="136">
        <f t="shared" si="53"/>
        <v>954</v>
      </c>
      <c r="G102" s="137">
        <f t="shared" si="1"/>
        <v>1.0849056603773586</v>
      </c>
      <c r="H102" s="138">
        <f t="shared" si="2"/>
        <v>59.262763285024157</v>
      </c>
      <c r="I102" s="138">
        <f t="shared" si="3"/>
        <v>54.624807897500524</v>
      </c>
      <c r="J102" s="256">
        <f>SUM(J97:J101)</f>
        <v>5512</v>
      </c>
      <c r="K102" s="139">
        <f t="shared" si="4"/>
        <v>0.18777213352685052</v>
      </c>
      <c r="L102" s="135">
        <f t="shared" ref="L102:O102" si="54">SUM(L97:L101)</f>
        <v>7167.77</v>
      </c>
      <c r="M102" s="256">
        <f t="shared" si="54"/>
        <v>599815</v>
      </c>
      <c r="N102" s="136">
        <f t="shared" si="54"/>
        <v>312</v>
      </c>
      <c r="O102" s="135">
        <f t="shared" si="54"/>
        <v>19620.330000000002</v>
      </c>
      <c r="P102" s="258">
        <f t="shared" si="5"/>
        <v>0.36532362095846499</v>
      </c>
      <c r="Q102" s="306">
        <f t="shared" si="6"/>
        <v>2.7372990483790636</v>
      </c>
      <c r="R102" s="258">
        <f t="shared" si="7"/>
        <v>0.11685890529951273</v>
      </c>
      <c r="S102" s="139">
        <f t="shared" si="8"/>
        <v>0.3198777702709753</v>
      </c>
      <c r="T102" s="261">
        <f t="shared" si="9"/>
        <v>41716.629999999997</v>
      </c>
      <c r="U102" s="307">
        <f t="shared" si="10"/>
        <v>22.973621794871796</v>
      </c>
      <c r="V102" s="145">
        <f t="shared" ref="V102:W102" si="55">IFERROR((D102-#REF!)/D102,)</f>
        <v>0</v>
      </c>
      <c r="W102" s="145">
        <f t="shared" si="55"/>
        <v>0</v>
      </c>
      <c r="X102" s="301">
        <f>IFERROR((D102-monthly_reporting_2021!D47)/D102, )</f>
        <v>1</v>
      </c>
      <c r="Y102" s="302">
        <f>IFERROR((E102-monthly_reporting_2021!E47)/E102, )</f>
        <v>1</v>
      </c>
      <c r="Z102" s="67"/>
    </row>
    <row r="103" spans="1:26" ht="14" hidden="1" outlineLevel="1" x14ac:dyDescent="0.2">
      <c r="A103" s="121" t="str">
        <f t="shared" si="0"/>
        <v>4-2023</v>
      </c>
      <c r="B103" s="122">
        <v>45025</v>
      </c>
      <c r="C103" s="83" t="s">
        <v>32</v>
      </c>
      <c r="D103" s="391">
        <v>889.35</v>
      </c>
      <c r="E103" s="123">
        <v>13</v>
      </c>
      <c r="F103" s="123">
        <v>6</v>
      </c>
      <c r="G103" s="57">
        <f t="shared" si="1"/>
        <v>2.1666666666666665</v>
      </c>
      <c r="H103" s="58">
        <f t="shared" si="2"/>
        <v>68.41153846153847</v>
      </c>
      <c r="I103" s="58">
        <f t="shared" si="3"/>
        <v>31.574556213017757</v>
      </c>
      <c r="J103" s="276">
        <v>120</v>
      </c>
      <c r="K103" s="59">
        <f t="shared" si="4"/>
        <v>0.10833333333333334</v>
      </c>
      <c r="L103" s="391">
        <v>116.14</v>
      </c>
      <c r="M103" s="276">
        <v>24147</v>
      </c>
      <c r="N103" s="123">
        <v>2</v>
      </c>
      <c r="O103" s="391">
        <v>129.9</v>
      </c>
      <c r="P103" s="61">
        <f t="shared" si="5"/>
        <v>0.89407236335642803</v>
      </c>
      <c r="Q103" s="62">
        <f t="shared" si="6"/>
        <v>1.1184776993283969</v>
      </c>
      <c r="R103" s="61">
        <f t="shared" si="7"/>
        <v>0.13058975656378252</v>
      </c>
      <c r="S103" s="59">
        <f t="shared" si="8"/>
        <v>0.14606173047731488</v>
      </c>
      <c r="T103" s="63">
        <f t="shared" si="9"/>
        <v>759.45</v>
      </c>
      <c r="U103" s="64">
        <f t="shared" si="10"/>
        <v>58.07</v>
      </c>
      <c r="V103" s="84"/>
      <c r="W103" s="84"/>
      <c r="X103" s="84"/>
      <c r="Y103" s="85"/>
      <c r="Z103" s="66"/>
    </row>
    <row r="104" spans="1:26" ht="14" hidden="1" outlineLevel="1" x14ac:dyDescent="0.2">
      <c r="A104" s="121">
        <f t="shared" si="0"/>
        <v>0</v>
      </c>
      <c r="B104" s="411"/>
      <c r="C104" s="393" t="s">
        <v>33</v>
      </c>
      <c r="D104" s="394">
        <v>5745.15</v>
      </c>
      <c r="E104" s="395">
        <v>89</v>
      </c>
      <c r="F104" s="395">
        <v>83</v>
      </c>
      <c r="G104" s="396">
        <f t="shared" si="1"/>
        <v>1.072289156626506</v>
      </c>
      <c r="H104" s="397">
        <f t="shared" si="2"/>
        <v>64.552247191011233</v>
      </c>
      <c r="I104" s="397">
        <f t="shared" si="3"/>
        <v>60.200410301729576</v>
      </c>
      <c r="J104" s="415">
        <v>697</v>
      </c>
      <c r="K104" s="398">
        <f t="shared" si="4"/>
        <v>0.12769010043041606</v>
      </c>
      <c r="L104" s="394">
        <v>983.43</v>
      </c>
      <c r="M104" s="415">
        <v>102283</v>
      </c>
      <c r="N104" s="395">
        <v>28</v>
      </c>
      <c r="O104" s="394">
        <v>1898.4</v>
      </c>
      <c r="P104" s="399">
        <f t="shared" si="5"/>
        <v>0.51803097345132743</v>
      </c>
      <c r="Q104" s="400">
        <f t="shared" si="6"/>
        <v>1.9303865043775359</v>
      </c>
      <c r="R104" s="399">
        <f t="shared" si="7"/>
        <v>0.17117568731886895</v>
      </c>
      <c r="S104" s="398">
        <f t="shared" si="8"/>
        <v>0.33043523667789354</v>
      </c>
      <c r="T104" s="401">
        <f t="shared" si="9"/>
        <v>3846.7499999999995</v>
      </c>
      <c r="U104" s="402">
        <f t="shared" si="10"/>
        <v>35.122499999999995</v>
      </c>
      <c r="V104" s="403"/>
      <c r="W104" s="403"/>
      <c r="X104" s="403"/>
      <c r="Y104" s="404"/>
      <c r="Z104" s="66"/>
    </row>
    <row r="105" spans="1:26" ht="14" hidden="1" outlineLevel="1" x14ac:dyDescent="0.2">
      <c r="A105" s="121">
        <f t="shared" si="0"/>
        <v>0</v>
      </c>
      <c r="B105" s="392"/>
      <c r="C105" s="393" t="s">
        <v>34</v>
      </c>
      <c r="D105" s="405">
        <v>10696.7</v>
      </c>
      <c r="E105" s="395">
        <v>166</v>
      </c>
      <c r="F105" s="395">
        <v>153</v>
      </c>
      <c r="G105" s="396">
        <f t="shared" si="1"/>
        <v>1.0849673202614378</v>
      </c>
      <c r="H105" s="397">
        <f t="shared" si="2"/>
        <v>64.437951807228913</v>
      </c>
      <c r="I105" s="397">
        <f t="shared" si="3"/>
        <v>59.391606183771231</v>
      </c>
      <c r="J105" s="415">
        <v>1404</v>
      </c>
      <c r="K105" s="398">
        <f t="shared" si="4"/>
        <v>0.11823361823361823</v>
      </c>
      <c r="L105" s="405">
        <v>830.83</v>
      </c>
      <c r="M105" s="415">
        <v>19837</v>
      </c>
      <c r="N105" s="395">
        <v>60</v>
      </c>
      <c r="O105" s="405">
        <v>4311.75</v>
      </c>
      <c r="P105" s="399">
        <f t="shared" si="5"/>
        <v>0.19268974314373516</v>
      </c>
      <c r="Q105" s="400">
        <f t="shared" si="6"/>
        <v>5.1896898282440445</v>
      </c>
      <c r="R105" s="399">
        <f t="shared" si="7"/>
        <v>7.7671618349584456E-2</v>
      </c>
      <c r="S105" s="398">
        <f t="shared" si="8"/>
        <v>0.4030916076920919</v>
      </c>
      <c r="T105" s="406">
        <f t="shared" si="9"/>
        <v>6384.9500000000007</v>
      </c>
      <c r="U105" s="402">
        <f t="shared" si="10"/>
        <v>13.847166666666668</v>
      </c>
      <c r="V105" s="403"/>
      <c r="W105" s="403"/>
      <c r="X105" s="403"/>
      <c r="Y105" s="404"/>
      <c r="Z105" s="66"/>
    </row>
    <row r="106" spans="1:26" ht="14" hidden="1" outlineLevel="1" x14ac:dyDescent="0.2">
      <c r="A106" s="121">
        <f t="shared" si="0"/>
        <v>0</v>
      </c>
      <c r="B106" s="411"/>
      <c r="C106" s="393" t="s">
        <v>35</v>
      </c>
      <c r="D106" s="407">
        <v>8199.5300000000007</v>
      </c>
      <c r="E106" s="395">
        <v>117</v>
      </c>
      <c r="F106" s="395">
        <v>110</v>
      </c>
      <c r="G106" s="396">
        <f t="shared" si="1"/>
        <v>1.0636363636363637</v>
      </c>
      <c r="H106" s="397">
        <f t="shared" si="2"/>
        <v>70.081452991452991</v>
      </c>
      <c r="I106" s="397">
        <f t="shared" si="3"/>
        <v>65.888545547519897</v>
      </c>
      <c r="J106" s="415">
        <v>873</v>
      </c>
      <c r="K106" s="398">
        <f t="shared" si="4"/>
        <v>0.13402061855670103</v>
      </c>
      <c r="L106" s="407">
        <v>1354.92</v>
      </c>
      <c r="M106" s="415">
        <v>113582</v>
      </c>
      <c r="N106" s="395">
        <v>49</v>
      </c>
      <c r="O106" s="407">
        <v>3365.39</v>
      </c>
      <c r="P106" s="399">
        <f t="shared" si="5"/>
        <v>0.40260415583335069</v>
      </c>
      <c r="Q106" s="400">
        <f t="shared" si="6"/>
        <v>2.4838293035751184</v>
      </c>
      <c r="R106" s="399">
        <f t="shared" si="7"/>
        <v>0.16524361762198564</v>
      </c>
      <c r="S106" s="398">
        <f t="shared" si="8"/>
        <v>0.41043693967824979</v>
      </c>
      <c r="T106" s="408">
        <f t="shared" si="9"/>
        <v>4834.1400000000012</v>
      </c>
      <c r="U106" s="402">
        <f t="shared" si="10"/>
        <v>27.651428571428571</v>
      </c>
      <c r="V106" s="403"/>
      <c r="W106" s="403"/>
      <c r="X106" s="403"/>
      <c r="Y106" s="404"/>
      <c r="Z106" s="66"/>
    </row>
    <row r="107" spans="1:26" ht="14" hidden="1" outlineLevel="1" x14ac:dyDescent="0.2">
      <c r="A107" s="121" t="str">
        <f t="shared" si="0"/>
        <v>4-2023</v>
      </c>
      <c r="B107" s="411">
        <v>45031</v>
      </c>
      <c r="C107" s="393" t="s">
        <v>36</v>
      </c>
      <c r="D107" s="412">
        <v>34214.800000000003</v>
      </c>
      <c r="E107" s="395">
        <v>578</v>
      </c>
      <c r="F107" s="395">
        <v>519</v>
      </c>
      <c r="G107" s="396">
        <f t="shared" si="1"/>
        <v>1.1136801541425818</v>
      </c>
      <c r="H107" s="397">
        <f t="shared" si="2"/>
        <v>59.195155709342565</v>
      </c>
      <c r="I107" s="397">
        <f t="shared" si="3"/>
        <v>53.152743621364692</v>
      </c>
      <c r="J107" s="415">
        <v>1971</v>
      </c>
      <c r="K107" s="398">
        <f t="shared" si="4"/>
        <v>0.29325215626585488</v>
      </c>
      <c r="L107" s="412">
        <v>3413.77</v>
      </c>
      <c r="M107" s="415">
        <v>298547</v>
      </c>
      <c r="N107" s="395">
        <v>154</v>
      </c>
      <c r="O107" s="412">
        <v>10146.450000000001</v>
      </c>
      <c r="P107" s="399">
        <f t="shared" si="5"/>
        <v>0.33644969422803045</v>
      </c>
      <c r="Q107" s="400">
        <f t="shared" si="6"/>
        <v>2.9722125392161747</v>
      </c>
      <c r="R107" s="399">
        <f t="shared" si="7"/>
        <v>9.9774658919531883E-2</v>
      </c>
      <c r="S107" s="398">
        <f t="shared" si="8"/>
        <v>0.29655149233664962</v>
      </c>
      <c r="T107" s="410">
        <f t="shared" si="9"/>
        <v>24068.350000000002</v>
      </c>
      <c r="U107" s="402">
        <f t="shared" si="10"/>
        <v>22.167337662337662</v>
      </c>
      <c r="V107" s="403"/>
      <c r="W107" s="403"/>
      <c r="X107" s="403"/>
      <c r="Y107" s="404"/>
      <c r="Z107" s="66"/>
    </row>
    <row r="108" spans="1:26" ht="14" collapsed="1" x14ac:dyDescent="0.2">
      <c r="A108" s="121">
        <f t="shared" si="0"/>
        <v>0</v>
      </c>
      <c r="B108" s="95" t="s">
        <v>147</v>
      </c>
      <c r="C108" s="134"/>
      <c r="D108" s="135">
        <f t="shared" ref="D108:F108" si="56">SUM(D103:D107)</f>
        <v>59745.530000000006</v>
      </c>
      <c r="E108" s="136">
        <f t="shared" si="56"/>
        <v>963</v>
      </c>
      <c r="F108" s="136">
        <f t="shared" si="56"/>
        <v>871</v>
      </c>
      <c r="G108" s="137">
        <f t="shared" si="1"/>
        <v>1.105625717566016</v>
      </c>
      <c r="H108" s="138">
        <f t="shared" si="2"/>
        <v>62.041048805815166</v>
      </c>
      <c r="I108" s="138">
        <f t="shared" si="3"/>
        <v>56.113970415228465</v>
      </c>
      <c r="J108" s="256">
        <f>SUM(J103:J107)</f>
        <v>5065</v>
      </c>
      <c r="K108" s="139">
        <f t="shared" si="4"/>
        <v>0.19012833168805529</v>
      </c>
      <c r="L108" s="135">
        <f t="shared" ref="L108:O108" si="57">SUM(L103:L107)</f>
        <v>6699.09</v>
      </c>
      <c r="M108" s="256">
        <f t="shared" si="57"/>
        <v>558396</v>
      </c>
      <c r="N108" s="136">
        <f t="shared" si="57"/>
        <v>293</v>
      </c>
      <c r="O108" s="135">
        <f t="shared" si="57"/>
        <v>19851.89</v>
      </c>
      <c r="P108" s="258">
        <f t="shared" si="5"/>
        <v>0.33745351198299006</v>
      </c>
      <c r="Q108" s="306">
        <f t="shared" si="6"/>
        <v>2.9633711444390207</v>
      </c>
      <c r="R108" s="258">
        <f t="shared" si="7"/>
        <v>0.1121270495047914</v>
      </c>
      <c r="S108" s="139">
        <f t="shared" si="8"/>
        <v>0.33227406301358442</v>
      </c>
      <c r="T108" s="261">
        <f t="shared" si="9"/>
        <v>39893.640000000007</v>
      </c>
      <c r="U108" s="307">
        <f t="shared" si="10"/>
        <v>22.863788395904436</v>
      </c>
      <c r="V108" s="145">
        <f t="shared" ref="V108:W108" si="58">IFERROR((D108-#REF!)/D108,)</f>
        <v>0</v>
      </c>
      <c r="W108" s="145">
        <f t="shared" si="58"/>
        <v>0</v>
      </c>
      <c r="X108" s="301">
        <f>IFERROR((D108-monthly_reporting_2021!D47)/D108, )</f>
        <v>1</v>
      </c>
      <c r="Y108" s="302">
        <f>IFERROR((E108-monthly_reporting_2021!E47)/E108, )</f>
        <v>1</v>
      </c>
      <c r="Z108" s="67"/>
    </row>
    <row r="109" spans="1:26" ht="14" hidden="1" outlineLevel="1" x14ac:dyDescent="0.2">
      <c r="A109" s="121" t="str">
        <f t="shared" si="0"/>
        <v>4-2023</v>
      </c>
      <c r="B109" s="122">
        <v>45032</v>
      </c>
      <c r="C109" s="83" t="s">
        <v>32</v>
      </c>
      <c r="D109" s="391">
        <v>979.3</v>
      </c>
      <c r="E109" s="123">
        <v>14</v>
      </c>
      <c r="F109" s="123">
        <v>10</v>
      </c>
      <c r="G109" s="57">
        <f t="shared" si="1"/>
        <v>1.4</v>
      </c>
      <c r="H109" s="58">
        <f t="shared" si="2"/>
        <v>69.95</v>
      </c>
      <c r="I109" s="58">
        <f t="shared" si="3"/>
        <v>49.964285714285722</v>
      </c>
      <c r="J109" s="276">
        <v>81</v>
      </c>
      <c r="K109" s="59">
        <f t="shared" si="4"/>
        <v>0.1728395061728395</v>
      </c>
      <c r="L109" s="391">
        <v>103.48</v>
      </c>
      <c r="M109" s="276">
        <v>14524</v>
      </c>
      <c r="N109" s="123">
        <v>3</v>
      </c>
      <c r="O109" s="391">
        <v>279.8</v>
      </c>
      <c r="P109" s="61">
        <f t="shared" si="5"/>
        <v>0.36983559685489636</v>
      </c>
      <c r="Q109" s="62">
        <f t="shared" si="6"/>
        <v>2.7039041360649403</v>
      </c>
      <c r="R109" s="61">
        <f t="shared" si="7"/>
        <v>0.10566731338711326</v>
      </c>
      <c r="S109" s="59">
        <f t="shared" si="8"/>
        <v>0.28571428571428575</v>
      </c>
      <c r="T109" s="63">
        <f t="shared" si="9"/>
        <v>699.5</v>
      </c>
      <c r="U109" s="64">
        <f t="shared" si="10"/>
        <v>34.493333333333332</v>
      </c>
      <c r="V109" s="84"/>
      <c r="W109" s="84"/>
      <c r="X109" s="84"/>
      <c r="Y109" s="85"/>
      <c r="Z109" s="66"/>
    </row>
    <row r="110" spans="1:26" ht="14" hidden="1" outlineLevel="1" x14ac:dyDescent="0.2">
      <c r="A110" s="121">
        <f t="shared" si="0"/>
        <v>0</v>
      </c>
      <c r="B110" s="411"/>
      <c r="C110" s="393" t="s">
        <v>33</v>
      </c>
      <c r="D110" s="394">
        <v>6944.2</v>
      </c>
      <c r="E110" s="395">
        <v>107</v>
      </c>
      <c r="F110" s="395">
        <v>92</v>
      </c>
      <c r="G110" s="396">
        <f t="shared" si="1"/>
        <v>1.1630434782608696</v>
      </c>
      <c r="H110" s="397">
        <f t="shared" si="2"/>
        <v>64.899065420560746</v>
      </c>
      <c r="I110" s="397">
        <f t="shared" si="3"/>
        <v>55.801065595248488</v>
      </c>
      <c r="J110" s="415">
        <v>821</v>
      </c>
      <c r="K110" s="398">
        <f t="shared" si="4"/>
        <v>0.13032886723507917</v>
      </c>
      <c r="L110" s="394">
        <v>1294.82</v>
      </c>
      <c r="M110" s="415">
        <v>148538</v>
      </c>
      <c r="N110" s="395">
        <v>40</v>
      </c>
      <c r="O110" s="394">
        <v>3007.55</v>
      </c>
      <c r="P110" s="399">
        <f t="shared" si="5"/>
        <v>0.43052318332197298</v>
      </c>
      <c r="Q110" s="400">
        <f t="shared" si="6"/>
        <v>2.3227552864490821</v>
      </c>
      <c r="R110" s="399">
        <f t="shared" si="7"/>
        <v>0.18646064341464819</v>
      </c>
      <c r="S110" s="398">
        <f t="shared" si="8"/>
        <v>0.43310244520607127</v>
      </c>
      <c r="T110" s="401">
        <f t="shared" si="9"/>
        <v>3936.6499999999996</v>
      </c>
      <c r="U110" s="402">
        <f t="shared" si="10"/>
        <v>32.3705</v>
      </c>
      <c r="V110" s="403"/>
      <c r="W110" s="403"/>
      <c r="X110" s="403"/>
      <c r="Y110" s="404"/>
      <c r="Z110" s="66"/>
    </row>
    <row r="111" spans="1:26" ht="14" hidden="1" outlineLevel="1" x14ac:dyDescent="0.2">
      <c r="A111" s="121">
        <f t="shared" si="0"/>
        <v>0</v>
      </c>
      <c r="B111" s="392"/>
      <c r="C111" s="393" t="s">
        <v>34</v>
      </c>
      <c r="D111" s="405">
        <v>10622.09</v>
      </c>
      <c r="E111" s="395">
        <v>159</v>
      </c>
      <c r="F111" s="395">
        <v>150</v>
      </c>
      <c r="G111" s="396">
        <f t="shared" si="1"/>
        <v>1.06</v>
      </c>
      <c r="H111" s="397">
        <f t="shared" si="2"/>
        <v>66.805597484276731</v>
      </c>
      <c r="I111" s="397">
        <f t="shared" si="3"/>
        <v>63.024148570072384</v>
      </c>
      <c r="J111" s="415">
        <v>1207</v>
      </c>
      <c r="K111" s="398">
        <f t="shared" si="4"/>
        <v>0.13173156586578294</v>
      </c>
      <c r="L111" s="405">
        <v>827.79</v>
      </c>
      <c r="M111" s="415">
        <v>20629</v>
      </c>
      <c r="N111" s="395">
        <v>43</v>
      </c>
      <c r="O111" s="405">
        <v>3317.7</v>
      </c>
      <c r="P111" s="399">
        <f t="shared" si="5"/>
        <v>0.24950718871507369</v>
      </c>
      <c r="Q111" s="400">
        <f t="shared" si="6"/>
        <v>4.0079005544884572</v>
      </c>
      <c r="R111" s="399">
        <f t="shared" si="7"/>
        <v>7.7930990982000709E-2</v>
      </c>
      <c r="S111" s="398">
        <f t="shared" si="8"/>
        <v>0.31233966196859564</v>
      </c>
      <c r="T111" s="406">
        <f t="shared" si="9"/>
        <v>7304.39</v>
      </c>
      <c r="U111" s="402">
        <f t="shared" si="10"/>
        <v>19.25093023255814</v>
      </c>
      <c r="V111" s="403"/>
      <c r="W111" s="403"/>
      <c r="X111" s="403"/>
      <c r="Y111" s="404"/>
      <c r="Z111" s="66"/>
    </row>
    <row r="112" spans="1:26" ht="14" hidden="1" outlineLevel="1" x14ac:dyDescent="0.2">
      <c r="A112" s="121">
        <f t="shared" si="0"/>
        <v>0</v>
      </c>
      <c r="B112" s="411"/>
      <c r="C112" s="393" t="s">
        <v>35</v>
      </c>
      <c r="D112" s="407">
        <v>14874.46</v>
      </c>
      <c r="E112" s="395">
        <v>218</v>
      </c>
      <c r="F112" s="395">
        <v>208</v>
      </c>
      <c r="G112" s="396">
        <f t="shared" si="1"/>
        <v>1.0480769230769231</v>
      </c>
      <c r="H112" s="397">
        <f t="shared" si="2"/>
        <v>68.231467889908259</v>
      </c>
      <c r="I112" s="397">
        <f t="shared" si="3"/>
        <v>65.10158404174733</v>
      </c>
      <c r="J112" s="415">
        <v>846</v>
      </c>
      <c r="K112" s="398">
        <f t="shared" si="4"/>
        <v>0.25768321513002362</v>
      </c>
      <c r="L112" s="407">
        <v>1046.98</v>
      </c>
      <c r="M112" s="415">
        <v>89621</v>
      </c>
      <c r="N112" s="395">
        <v>50</v>
      </c>
      <c r="O112" s="407">
        <v>3482.44</v>
      </c>
      <c r="P112" s="399">
        <f t="shared" si="5"/>
        <v>0.30064552440243048</v>
      </c>
      <c r="Q112" s="400">
        <f t="shared" si="6"/>
        <v>3.3261762402338153</v>
      </c>
      <c r="R112" s="399">
        <f t="shared" si="7"/>
        <v>7.0387765337363517E-2</v>
      </c>
      <c r="S112" s="398">
        <f t="shared" si="8"/>
        <v>0.23412211266829183</v>
      </c>
      <c r="T112" s="408">
        <f t="shared" si="9"/>
        <v>11392.019999999999</v>
      </c>
      <c r="U112" s="402">
        <f t="shared" si="10"/>
        <v>20.939599999999999</v>
      </c>
      <c r="V112" s="403"/>
      <c r="W112" s="403"/>
      <c r="X112" s="403"/>
      <c r="Y112" s="404"/>
      <c r="Z112" s="66"/>
    </row>
    <row r="113" spans="1:26" ht="14" hidden="1" outlineLevel="1" x14ac:dyDescent="0.2">
      <c r="A113" s="121" t="str">
        <f t="shared" si="0"/>
        <v>4-2023</v>
      </c>
      <c r="B113" s="411">
        <v>45038</v>
      </c>
      <c r="C113" s="393" t="s">
        <v>36</v>
      </c>
      <c r="D113" s="412">
        <v>32391.9</v>
      </c>
      <c r="E113" s="395">
        <v>538</v>
      </c>
      <c r="F113" s="395">
        <v>494</v>
      </c>
      <c r="G113" s="396">
        <f t="shared" si="1"/>
        <v>1.0890688259109311</v>
      </c>
      <c r="H113" s="397">
        <f t="shared" si="2"/>
        <v>60.207992565055761</v>
      </c>
      <c r="I113" s="397">
        <f t="shared" si="3"/>
        <v>55.283918823675741</v>
      </c>
      <c r="J113" s="415">
        <v>1928</v>
      </c>
      <c r="K113" s="398">
        <f t="shared" si="4"/>
        <v>0.27904564315352698</v>
      </c>
      <c r="L113" s="412">
        <v>3293.99</v>
      </c>
      <c r="M113" s="415">
        <v>329953</v>
      </c>
      <c r="N113" s="395">
        <v>152</v>
      </c>
      <c r="O113" s="412">
        <v>9970.15</v>
      </c>
      <c r="P113" s="399">
        <f t="shared" si="5"/>
        <v>0.33038519982146708</v>
      </c>
      <c r="Q113" s="400">
        <f t="shared" si="6"/>
        <v>3.0267699659076075</v>
      </c>
      <c r="R113" s="399">
        <f t="shared" si="7"/>
        <v>0.10169178096993384</v>
      </c>
      <c r="S113" s="398">
        <f t="shared" si="8"/>
        <v>0.30779762841945052</v>
      </c>
      <c r="T113" s="410">
        <f t="shared" si="9"/>
        <v>22421.75</v>
      </c>
      <c r="U113" s="402">
        <f t="shared" si="10"/>
        <v>21.670986842105261</v>
      </c>
      <c r="V113" s="403"/>
      <c r="W113" s="403"/>
      <c r="X113" s="403"/>
      <c r="Y113" s="404"/>
      <c r="Z113" s="66"/>
    </row>
    <row r="114" spans="1:26" ht="14" collapsed="1" x14ac:dyDescent="0.2">
      <c r="A114" s="121">
        <f t="shared" si="0"/>
        <v>0</v>
      </c>
      <c r="B114" s="95" t="s">
        <v>148</v>
      </c>
      <c r="C114" s="134"/>
      <c r="D114" s="135">
        <f t="shared" ref="D114:F114" si="59">SUM(D109:D113)</f>
        <v>65811.950000000012</v>
      </c>
      <c r="E114" s="136">
        <f t="shared" si="59"/>
        <v>1036</v>
      </c>
      <c r="F114" s="136">
        <f t="shared" si="59"/>
        <v>954</v>
      </c>
      <c r="G114" s="137">
        <f t="shared" si="1"/>
        <v>1.0859538784067087</v>
      </c>
      <c r="H114" s="138">
        <f t="shared" si="2"/>
        <v>63.525048262548275</v>
      </c>
      <c r="I114" s="138">
        <f t="shared" si="3"/>
        <v>58.497003901999086</v>
      </c>
      <c r="J114" s="256">
        <f>SUM(J109:J113)</f>
        <v>4883</v>
      </c>
      <c r="K114" s="139">
        <f t="shared" si="4"/>
        <v>0.21216465287732952</v>
      </c>
      <c r="L114" s="135">
        <f t="shared" ref="L114:O114" si="60">SUM(L109:L113)</f>
        <v>6567.0599999999995</v>
      </c>
      <c r="M114" s="256">
        <f t="shared" si="60"/>
        <v>603265</v>
      </c>
      <c r="N114" s="136">
        <f t="shared" si="60"/>
        <v>288</v>
      </c>
      <c r="O114" s="135">
        <f t="shared" si="60"/>
        <v>20057.64</v>
      </c>
      <c r="P114" s="258">
        <f t="shared" si="5"/>
        <v>0.32740940609164387</v>
      </c>
      <c r="Q114" s="306">
        <f t="shared" si="6"/>
        <v>3.0542799974417778</v>
      </c>
      <c r="R114" s="258">
        <f t="shared" si="7"/>
        <v>9.9785221376968741E-2</v>
      </c>
      <c r="S114" s="139">
        <f t="shared" si="8"/>
        <v>0.30477200569197532</v>
      </c>
      <c r="T114" s="261">
        <f t="shared" si="9"/>
        <v>45754.310000000012</v>
      </c>
      <c r="U114" s="307">
        <f t="shared" si="10"/>
        <v>22.802291666666665</v>
      </c>
      <c r="V114" s="145">
        <f t="shared" ref="V114:W114" si="61">IFERROR((D114-#REF!)/D114,)</f>
        <v>0</v>
      </c>
      <c r="W114" s="145">
        <f t="shared" si="61"/>
        <v>0</v>
      </c>
      <c r="X114" s="301">
        <f>IFERROR((D114-monthly_reporting_2021!D47)/D114, )</f>
        <v>1</v>
      </c>
      <c r="Y114" s="302">
        <f>IFERROR((E114-monthly_reporting_2021!E47)/E114, )</f>
        <v>1</v>
      </c>
      <c r="Z114" s="67"/>
    </row>
    <row r="115" spans="1:26" ht="14" hidden="1" outlineLevel="1" x14ac:dyDescent="0.2">
      <c r="A115" s="121" t="str">
        <f t="shared" si="0"/>
        <v>4-2023</v>
      </c>
      <c r="B115" s="122">
        <v>45039</v>
      </c>
      <c r="C115" s="83" t="s">
        <v>32</v>
      </c>
      <c r="D115" s="391">
        <v>1229.0999999999999</v>
      </c>
      <c r="E115" s="123">
        <v>18</v>
      </c>
      <c r="F115" s="123">
        <v>12</v>
      </c>
      <c r="G115" s="57">
        <f t="shared" si="1"/>
        <v>1.5</v>
      </c>
      <c r="H115" s="58">
        <f t="shared" si="2"/>
        <v>68.283333333333331</v>
      </c>
      <c r="I115" s="58">
        <f t="shared" si="3"/>
        <v>45.522222222222219</v>
      </c>
      <c r="J115" s="276">
        <v>85</v>
      </c>
      <c r="K115" s="59">
        <f t="shared" si="4"/>
        <v>0.21176470588235294</v>
      </c>
      <c r="L115" s="391">
        <v>72.88</v>
      </c>
      <c r="M115" s="276">
        <v>15386</v>
      </c>
      <c r="N115" s="123">
        <v>2</v>
      </c>
      <c r="O115" s="391">
        <v>139.9</v>
      </c>
      <c r="P115" s="61">
        <f t="shared" si="5"/>
        <v>0.52094353109363822</v>
      </c>
      <c r="Q115" s="62">
        <f t="shared" si="6"/>
        <v>1.9195938529088916</v>
      </c>
      <c r="R115" s="61">
        <f t="shared" si="7"/>
        <v>5.9295419412578307E-2</v>
      </c>
      <c r="S115" s="59">
        <f t="shared" si="8"/>
        <v>0.11382312261003988</v>
      </c>
      <c r="T115" s="63">
        <f t="shared" si="9"/>
        <v>1089.1999999999998</v>
      </c>
      <c r="U115" s="64">
        <f t="shared" si="10"/>
        <v>36.44</v>
      </c>
      <c r="V115" s="84"/>
      <c r="W115" s="84"/>
      <c r="X115" s="84"/>
      <c r="Y115" s="85"/>
      <c r="Z115" s="66"/>
    </row>
    <row r="116" spans="1:26" ht="14" hidden="1" outlineLevel="1" x14ac:dyDescent="0.2">
      <c r="A116" s="121">
        <f t="shared" si="0"/>
        <v>0</v>
      </c>
      <c r="B116" s="411"/>
      <c r="C116" s="393" t="s">
        <v>33</v>
      </c>
      <c r="D116" s="394">
        <v>7323.9</v>
      </c>
      <c r="E116" s="395">
        <v>115</v>
      </c>
      <c r="F116" s="395">
        <v>107</v>
      </c>
      <c r="G116" s="396">
        <f t="shared" si="1"/>
        <v>1.0747663551401869</v>
      </c>
      <c r="H116" s="397">
        <f t="shared" si="2"/>
        <v>63.686086956521734</v>
      </c>
      <c r="I116" s="397">
        <f t="shared" si="3"/>
        <v>59.255750472589789</v>
      </c>
      <c r="J116" s="415">
        <v>500</v>
      </c>
      <c r="K116" s="398">
        <f t="shared" si="4"/>
        <v>0.23</v>
      </c>
      <c r="L116" s="394">
        <v>1541.37</v>
      </c>
      <c r="M116" s="415">
        <v>150251</v>
      </c>
      <c r="N116" s="395">
        <v>51</v>
      </c>
      <c r="O116" s="394">
        <v>3237.3</v>
      </c>
      <c r="P116" s="399">
        <f t="shared" si="5"/>
        <v>0.47612825502733752</v>
      </c>
      <c r="Q116" s="400">
        <f t="shared" si="6"/>
        <v>2.1002744311878399</v>
      </c>
      <c r="R116" s="399">
        <f t="shared" si="7"/>
        <v>0.21045754311227624</v>
      </c>
      <c r="S116" s="398">
        <f t="shared" si="8"/>
        <v>0.44201859664932625</v>
      </c>
      <c r="T116" s="401">
        <f t="shared" si="9"/>
        <v>4086.5999999999995</v>
      </c>
      <c r="U116" s="402">
        <f t="shared" si="10"/>
        <v>30.222941176470584</v>
      </c>
      <c r="V116" s="403"/>
      <c r="W116" s="403"/>
      <c r="X116" s="403"/>
      <c r="Y116" s="404"/>
      <c r="Z116" s="66"/>
    </row>
    <row r="117" spans="1:26" ht="14" hidden="1" outlineLevel="1" x14ac:dyDescent="0.2">
      <c r="A117" s="121">
        <f t="shared" si="0"/>
        <v>0</v>
      </c>
      <c r="B117" s="392"/>
      <c r="C117" s="393" t="s">
        <v>34</v>
      </c>
      <c r="D117" s="405">
        <v>11131.7</v>
      </c>
      <c r="E117" s="395">
        <v>166</v>
      </c>
      <c r="F117" s="395">
        <v>156</v>
      </c>
      <c r="G117" s="396">
        <f t="shared" si="1"/>
        <v>1.0641025641025641</v>
      </c>
      <c r="H117" s="397">
        <f t="shared" si="2"/>
        <v>67.058433734939769</v>
      </c>
      <c r="I117" s="397">
        <f t="shared" si="3"/>
        <v>63.01876905211207</v>
      </c>
      <c r="J117" s="415">
        <v>1443</v>
      </c>
      <c r="K117" s="398">
        <f t="shared" si="4"/>
        <v>0.11503811503811504</v>
      </c>
      <c r="L117" s="405">
        <v>952.46</v>
      </c>
      <c r="M117" s="415">
        <v>24894</v>
      </c>
      <c r="N117" s="395">
        <v>51</v>
      </c>
      <c r="O117" s="405">
        <v>3682.2</v>
      </c>
      <c r="P117" s="399">
        <f t="shared" si="5"/>
        <v>0.25866601488240726</v>
      </c>
      <c r="Q117" s="400">
        <f t="shared" si="6"/>
        <v>3.8659891229027989</v>
      </c>
      <c r="R117" s="399">
        <f t="shared" si="7"/>
        <v>8.5562852035178813E-2</v>
      </c>
      <c r="S117" s="398">
        <f t="shared" si="8"/>
        <v>0.33078505529254287</v>
      </c>
      <c r="T117" s="406">
        <f t="shared" si="9"/>
        <v>7449.5000000000009</v>
      </c>
      <c r="U117" s="402">
        <f t="shared" si="10"/>
        <v>18.675686274509804</v>
      </c>
      <c r="V117" s="403"/>
      <c r="W117" s="403"/>
      <c r="X117" s="403"/>
      <c r="Y117" s="404"/>
      <c r="Z117" s="66"/>
    </row>
    <row r="118" spans="1:26" ht="14" hidden="1" outlineLevel="1" x14ac:dyDescent="0.2">
      <c r="A118" s="121">
        <f t="shared" si="0"/>
        <v>0</v>
      </c>
      <c r="B118" s="411"/>
      <c r="C118" s="393" t="s">
        <v>35</v>
      </c>
      <c r="D118" s="407">
        <v>11742.85</v>
      </c>
      <c r="E118" s="395">
        <v>175</v>
      </c>
      <c r="F118" s="395">
        <v>159</v>
      </c>
      <c r="G118" s="396">
        <f t="shared" si="1"/>
        <v>1.10062893081761</v>
      </c>
      <c r="H118" s="397">
        <f t="shared" si="2"/>
        <v>67.102000000000004</v>
      </c>
      <c r="I118" s="397">
        <f t="shared" si="3"/>
        <v>60.966960000000007</v>
      </c>
      <c r="J118" s="415">
        <v>945</v>
      </c>
      <c r="K118" s="398">
        <f t="shared" si="4"/>
        <v>0.18518518518518517</v>
      </c>
      <c r="L118" s="407">
        <v>1253.3599999999999</v>
      </c>
      <c r="M118" s="415">
        <v>115106</v>
      </c>
      <c r="N118" s="395">
        <v>40</v>
      </c>
      <c r="O118" s="407">
        <v>2774.78</v>
      </c>
      <c r="P118" s="399">
        <f t="shared" si="5"/>
        <v>0.45169707147954063</v>
      </c>
      <c r="Q118" s="400">
        <f t="shared" si="6"/>
        <v>2.2138731090827859</v>
      </c>
      <c r="R118" s="399">
        <f t="shared" si="7"/>
        <v>0.10673388487462583</v>
      </c>
      <c r="S118" s="398">
        <f t="shared" si="8"/>
        <v>0.23629527755187199</v>
      </c>
      <c r="T118" s="408">
        <f t="shared" si="9"/>
        <v>8968.07</v>
      </c>
      <c r="U118" s="402">
        <f t="shared" si="10"/>
        <v>31.333999999999996</v>
      </c>
      <c r="V118" s="403"/>
      <c r="W118" s="403"/>
      <c r="X118" s="403"/>
      <c r="Y118" s="404"/>
      <c r="Z118" s="66"/>
    </row>
    <row r="119" spans="1:26" ht="14" hidden="1" outlineLevel="1" x14ac:dyDescent="0.2">
      <c r="A119" s="121" t="str">
        <f t="shared" si="0"/>
        <v>4-2023</v>
      </c>
      <c r="B119" s="411">
        <v>45045</v>
      </c>
      <c r="C119" s="393" t="s">
        <v>36</v>
      </c>
      <c r="D119" s="412">
        <v>33862</v>
      </c>
      <c r="E119" s="395">
        <v>586</v>
      </c>
      <c r="F119" s="395">
        <v>523</v>
      </c>
      <c r="G119" s="396">
        <f t="shared" si="1"/>
        <v>1.1204588910133844</v>
      </c>
      <c r="H119" s="397">
        <f t="shared" si="2"/>
        <v>57.784982935153586</v>
      </c>
      <c r="I119" s="397">
        <f t="shared" si="3"/>
        <v>51.572604223695095</v>
      </c>
      <c r="J119" s="415">
        <v>1861</v>
      </c>
      <c r="K119" s="398">
        <f t="shared" si="4"/>
        <v>0.31488447071466952</v>
      </c>
      <c r="L119" s="412">
        <v>3212.55</v>
      </c>
      <c r="M119" s="415">
        <v>313269</v>
      </c>
      <c r="N119" s="395">
        <v>141</v>
      </c>
      <c r="O119" s="412">
        <v>9198.9</v>
      </c>
      <c r="P119" s="399">
        <f t="shared" si="5"/>
        <v>0.34923197338812251</v>
      </c>
      <c r="Q119" s="400">
        <f t="shared" si="6"/>
        <v>2.8634262501750944</v>
      </c>
      <c r="R119" s="399">
        <f t="shared" si="7"/>
        <v>9.4871832732856889E-2</v>
      </c>
      <c r="S119" s="398">
        <f t="shared" si="8"/>
        <v>0.27165849624948318</v>
      </c>
      <c r="T119" s="410">
        <f t="shared" si="9"/>
        <v>24663.1</v>
      </c>
      <c r="U119" s="402">
        <f t="shared" si="10"/>
        <v>22.78404255319149</v>
      </c>
      <c r="V119" s="403"/>
      <c r="W119" s="403"/>
      <c r="X119" s="403"/>
      <c r="Y119" s="404"/>
      <c r="Z119" s="66"/>
    </row>
    <row r="120" spans="1:26" ht="14" collapsed="1" x14ac:dyDescent="0.2">
      <c r="A120" s="121">
        <f t="shared" si="0"/>
        <v>0</v>
      </c>
      <c r="B120" s="95" t="s">
        <v>149</v>
      </c>
      <c r="C120" s="134"/>
      <c r="D120" s="135">
        <f t="shared" ref="D120:F120" si="62">SUM(D115:D119)</f>
        <v>65289.55</v>
      </c>
      <c r="E120" s="136">
        <f t="shared" si="62"/>
        <v>1060</v>
      </c>
      <c r="F120" s="136">
        <f t="shared" si="62"/>
        <v>957</v>
      </c>
      <c r="G120" s="137">
        <f t="shared" si="1"/>
        <v>1.1076280041797284</v>
      </c>
      <c r="H120" s="138">
        <f t="shared" si="2"/>
        <v>61.593915094339629</v>
      </c>
      <c r="I120" s="138">
        <f t="shared" si="3"/>
        <v>55.608845986116059</v>
      </c>
      <c r="J120" s="256">
        <f>SUM(J115:J119)</f>
        <v>4834</v>
      </c>
      <c r="K120" s="139">
        <f t="shared" si="4"/>
        <v>0.21928009929664874</v>
      </c>
      <c r="L120" s="135">
        <f t="shared" ref="L120:O120" si="63">SUM(L115:L119)</f>
        <v>7032.62</v>
      </c>
      <c r="M120" s="256">
        <f t="shared" si="63"/>
        <v>618906</v>
      </c>
      <c r="N120" s="136">
        <f t="shared" si="63"/>
        <v>285</v>
      </c>
      <c r="O120" s="135">
        <f t="shared" si="63"/>
        <v>19033.080000000002</v>
      </c>
      <c r="P120" s="258">
        <f t="shared" si="5"/>
        <v>0.36949458521689604</v>
      </c>
      <c r="Q120" s="306">
        <f t="shared" si="6"/>
        <v>2.7063996064055789</v>
      </c>
      <c r="R120" s="258">
        <f t="shared" si="7"/>
        <v>0.10771432794375209</v>
      </c>
      <c r="S120" s="139">
        <f t="shared" si="8"/>
        <v>0.29151801475121214</v>
      </c>
      <c r="T120" s="261">
        <f t="shared" si="9"/>
        <v>46256.47</v>
      </c>
      <c r="U120" s="307">
        <f t="shared" si="10"/>
        <v>24.675859649122806</v>
      </c>
      <c r="V120" s="145">
        <f t="shared" ref="V120:W120" si="64">IFERROR((D120-#REF!)/D120,)</f>
        <v>0</v>
      </c>
      <c r="W120" s="145">
        <f t="shared" si="64"/>
        <v>0</v>
      </c>
      <c r="X120" s="301">
        <f>IFERROR((D120-monthly_reporting_2021!D47)/D120, )</f>
        <v>1</v>
      </c>
      <c r="Y120" s="302">
        <f>IFERROR((E120-monthly_reporting_2021!E47)/E120, )</f>
        <v>1</v>
      </c>
      <c r="Z120" s="67"/>
    </row>
    <row r="121" spans="1:26" ht="14" hidden="1" outlineLevel="1" x14ac:dyDescent="0.2">
      <c r="A121" s="121" t="str">
        <f t="shared" si="0"/>
        <v>4-2023</v>
      </c>
      <c r="B121" s="122">
        <v>45046</v>
      </c>
      <c r="C121" s="83" t="s">
        <v>32</v>
      </c>
      <c r="D121" s="391">
        <v>489.65</v>
      </c>
      <c r="E121" s="123">
        <v>7</v>
      </c>
      <c r="F121" s="123">
        <v>7</v>
      </c>
      <c r="G121" s="57">
        <f t="shared" si="1"/>
        <v>1</v>
      </c>
      <c r="H121" s="58">
        <f t="shared" si="2"/>
        <v>69.95</v>
      </c>
      <c r="I121" s="58">
        <f t="shared" si="3"/>
        <v>69.95</v>
      </c>
      <c r="J121" s="276">
        <v>2183</v>
      </c>
      <c r="K121" s="59">
        <f t="shared" si="4"/>
        <v>3.2065964269354101E-3</v>
      </c>
      <c r="L121" s="391">
        <v>492.65</v>
      </c>
      <c r="M121" s="276">
        <v>262242</v>
      </c>
      <c r="N121" s="123">
        <v>2</v>
      </c>
      <c r="O121" s="391">
        <v>139.9</v>
      </c>
      <c r="P121" s="61">
        <f t="shared" si="5"/>
        <v>3.5214438884917794</v>
      </c>
      <c r="Q121" s="62">
        <f t="shared" si="6"/>
        <v>0.28397442403328937</v>
      </c>
      <c r="R121" s="61">
        <f t="shared" si="7"/>
        <v>1.0061268252833657</v>
      </c>
      <c r="S121" s="436">
        <f t="shared" si="8"/>
        <v>0.28571428571428575</v>
      </c>
      <c r="T121" s="63">
        <f t="shared" si="9"/>
        <v>349.75</v>
      </c>
      <c r="U121" s="437">
        <f t="shared" si="10"/>
        <v>246.32499999999999</v>
      </c>
      <c r="V121" s="84"/>
      <c r="W121" s="84"/>
      <c r="X121" s="84"/>
      <c r="Y121" s="85"/>
      <c r="Z121" s="66"/>
    </row>
    <row r="122" spans="1:26" ht="14" hidden="1" outlineLevel="1" x14ac:dyDescent="0.2">
      <c r="A122" s="121">
        <f t="shared" si="0"/>
        <v>0</v>
      </c>
      <c r="B122" s="392"/>
      <c r="C122" s="393" t="s">
        <v>33</v>
      </c>
      <c r="D122" s="394">
        <v>10781.1</v>
      </c>
      <c r="E122" s="395">
        <v>176</v>
      </c>
      <c r="F122" s="395">
        <v>163</v>
      </c>
      <c r="G122" s="396">
        <f t="shared" si="1"/>
        <v>1.0797546012269938</v>
      </c>
      <c r="H122" s="397">
        <f t="shared" si="2"/>
        <v>61.256250000000001</v>
      </c>
      <c r="I122" s="397">
        <f t="shared" si="3"/>
        <v>56.731640625000004</v>
      </c>
      <c r="J122" s="415">
        <v>924</v>
      </c>
      <c r="K122" s="398">
        <f t="shared" si="4"/>
        <v>0.19047619047619047</v>
      </c>
      <c r="L122" s="394">
        <v>1616.38</v>
      </c>
      <c r="M122" s="415">
        <v>173379</v>
      </c>
      <c r="N122" s="395">
        <v>54</v>
      </c>
      <c r="O122" s="394">
        <v>3497.05</v>
      </c>
      <c r="P122" s="399">
        <f t="shared" si="5"/>
        <v>0.46221243619622254</v>
      </c>
      <c r="Q122" s="400">
        <f t="shared" si="6"/>
        <v>2.1635073435701999</v>
      </c>
      <c r="R122" s="399">
        <f t="shared" si="7"/>
        <v>0.14992718739275213</v>
      </c>
      <c r="S122" s="438">
        <f t="shared" si="8"/>
        <v>0.32436857092504479</v>
      </c>
      <c r="T122" s="401">
        <f t="shared" si="9"/>
        <v>7284.05</v>
      </c>
      <c r="U122" s="439">
        <f t="shared" si="10"/>
        <v>29.932962962962964</v>
      </c>
      <c r="V122" s="403"/>
      <c r="W122" s="403"/>
      <c r="X122" s="403"/>
      <c r="Y122" s="404"/>
      <c r="Z122" s="66"/>
    </row>
    <row r="123" spans="1:26" ht="14" hidden="1" outlineLevel="1" x14ac:dyDescent="0.2">
      <c r="A123" s="121">
        <f t="shared" si="0"/>
        <v>0</v>
      </c>
      <c r="B123" s="392"/>
      <c r="C123" s="393" t="s">
        <v>34</v>
      </c>
      <c r="D123" s="405">
        <v>10786.77</v>
      </c>
      <c r="E123" s="395">
        <v>167</v>
      </c>
      <c r="F123" s="395">
        <v>157</v>
      </c>
      <c r="G123" s="396">
        <f t="shared" si="1"/>
        <v>1.0636942675159236</v>
      </c>
      <c r="H123" s="397">
        <f t="shared" si="2"/>
        <v>64.591437125748499</v>
      </c>
      <c r="I123" s="397">
        <f t="shared" si="3"/>
        <v>60.723686399655776</v>
      </c>
      <c r="J123" s="415">
        <v>1417</v>
      </c>
      <c r="K123" s="398">
        <f t="shared" si="4"/>
        <v>0.11785462244177841</v>
      </c>
      <c r="L123" s="405">
        <v>870.56</v>
      </c>
      <c r="M123" s="415">
        <v>34645</v>
      </c>
      <c r="N123" s="395">
        <v>46</v>
      </c>
      <c r="O123" s="405">
        <v>3172.59</v>
      </c>
      <c r="P123" s="399">
        <f t="shared" si="5"/>
        <v>0.27440041102064872</v>
      </c>
      <c r="Q123" s="400">
        <f t="shared" si="6"/>
        <v>3.6443094100349205</v>
      </c>
      <c r="R123" s="399">
        <f t="shared" si="7"/>
        <v>8.0706272591331785E-2</v>
      </c>
      <c r="S123" s="438">
        <f t="shared" si="8"/>
        <v>0.2941186286534338</v>
      </c>
      <c r="T123" s="406">
        <f t="shared" si="9"/>
        <v>7614.18</v>
      </c>
      <c r="U123" s="439">
        <f t="shared" si="10"/>
        <v>18.925217391304347</v>
      </c>
      <c r="V123" s="403"/>
      <c r="W123" s="403"/>
      <c r="X123" s="403"/>
      <c r="Y123" s="404"/>
      <c r="Z123" s="66"/>
    </row>
    <row r="124" spans="1:26" ht="14" hidden="1" outlineLevel="1" x14ac:dyDescent="0.2">
      <c r="A124" s="121">
        <f t="shared" si="0"/>
        <v>0</v>
      </c>
      <c r="B124" s="392"/>
      <c r="C124" s="393" t="s">
        <v>35</v>
      </c>
      <c r="D124" s="407">
        <v>10675.72</v>
      </c>
      <c r="E124" s="395">
        <v>158</v>
      </c>
      <c r="F124" s="395">
        <v>150</v>
      </c>
      <c r="G124" s="396">
        <f t="shared" si="1"/>
        <v>1.0533333333333332</v>
      </c>
      <c r="H124" s="397">
        <f t="shared" si="2"/>
        <v>67.567848101265824</v>
      </c>
      <c r="I124" s="397">
        <f t="shared" si="3"/>
        <v>64.146691235378952</v>
      </c>
      <c r="J124" s="415">
        <v>915</v>
      </c>
      <c r="K124" s="398">
        <f t="shared" si="4"/>
        <v>0.17267759562841531</v>
      </c>
      <c r="L124" s="407">
        <v>1228.32</v>
      </c>
      <c r="M124" s="415">
        <v>123816</v>
      </c>
      <c r="N124" s="395">
        <v>57</v>
      </c>
      <c r="O124" s="407">
        <v>3839.03</v>
      </c>
      <c r="P124" s="399">
        <f t="shared" si="5"/>
        <v>0.31995582217383034</v>
      </c>
      <c r="Q124" s="400">
        <f t="shared" si="6"/>
        <v>3.1254314836524686</v>
      </c>
      <c r="R124" s="399">
        <f t="shared" si="7"/>
        <v>0.11505734507836474</v>
      </c>
      <c r="S124" s="438">
        <f t="shared" si="8"/>
        <v>0.35960384873338758</v>
      </c>
      <c r="T124" s="408">
        <f t="shared" si="9"/>
        <v>6836.6899999999987</v>
      </c>
      <c r="U124" s="439">
        <f t="shared" si="10"/>
        <v>21.549473684210525</v>
      </c>
      <c r="V124" s="403"/>
      <c r="W124" s="403"/>
      <c r="X124" s="403"/>
      <c r="Y124" s="404"/>
      <c r="Z124" s="66"/>
    </row>
    <row r="125" spans="1:26" ht="14" hidden="1" outlineLevel="1" x14ac:dyDescent="0.2">
      <c r="A125" s="121"/>
      <c r="B125" s="392"/>
      <c r="C125" s="393" t="s">
        <v>36</v>
      </c>
      <c r="D125" s="409">
        <v>33112</v>
      </c>
      <c r="E125" s="395">
        <v>568</v>
      </c>
      <c r="F125" s="395">
        <v>508</v>
      </c>
      <c r="G125" s="396">
        <f t="shared" si="1"/>
        <v>1.1181102362204725</v>
      </c>
      <c r="H125" s="397">
        <f t="shared" si="2"/>
        <v>58.29577464788732</v>
      </c>
      <c r="I125" s="397">
        <f t="shared" si="3"/>
        <v>52.137770283673873</v>
      </c>
      <c r="J125" s="415">
        <v>2019</v>
      </c>
      <c r="K125" s="398">
        <f t="shared" si="4"/>
        <v>0.28132738979692917</v>
      </c>
      <c r="L125" s="409">
        <v>4096.47</v>
      </c>
      <c r="M125" s="415">
        <v>319196</v>
      </c>
      <c r="N125" s="395">
        <v>183</v>
      </c>
      <c r="O125" s="409">
        <v>11320</v>
      </c>
      <c r="P125" s="399">
        <f t="shared" si="5"/>
        <v>0.36187897526501767</v>
      </c>
      <c r="Q125" s="400">
        <f t="shared" si="6"/>
        <v>2.7633547908321066</v>
      </c>
      <c r="R125" s="399">
        <f t="shared" si="7"/>
        <v>0.12371557139405655</v>
      </c>
      <c r="S125" s="438">
        <f t="shared" si="8"/>
        <v>0.34187001691229768</v>
      </c>
      <c r="T125" s="410">
        <f t="shared" si="9"/>
        <v>21792</v>
      </c>
      <c r="U125" s="439">
        <f t="shared" si="10"/>
        <v>22.385081967213114</v>
      </c>
      <c r="V125" s="403"/>
      <c r="W125" s="403"/>
      <c r="X125" s="403"/>
      <c r="Y125" s="404"/>
      <c r="Z125" s="66"/>
    </row>
    <row r="126" spans="1:26" ht="14" hidden="1" outlineLevel="1" x14ac:dyDescent="0.2">
      <c r="A126" s="121" t="str">
        <f t="shared" ref="A126:A131" si="65">IFERROR(IF(B126&gt;0,MONTH(B126)&amp;"-"&amp;YEAR(B126),B126),)</f>
        <v>5-2023</v>
      </c>
      <c r="B126" s="392">
        <v>45052</v>
      </c>
      <c r="C126" s="393" t="s">
        <v>37</v>
      </c>
      <c r="D126" s="412">
        <v>1403.55</v>
      </c>
      <c r="E126" s="395">
        <v>27</v>
      </c>
      <c r="F126" s="395">
        <v>21</v>
      </c>
      <c r="G126" s="396">
        <f t="shared" si="1"/>
        <v>1.2857142857142858</v>
      </c>
      <c r="H126" s="397">
        <f t="shared" si="2"/>
        <v>51.983333333333334</v>
      </c>
      <c r="I126" s="397">
        <f t="shared" si="3"/>
        <v>40.431481481481477</v>
      </c>
      <c r="J126" s="415">
        <v>3263</v>
      </c>
      <c r="K126" s="398">
        <f t="shared" si="4"/>
        <v>8.2745939319644503E-3</v>
      </c>
      <c r="L126" s="412">
        <v>728.62</v>
      </c>
      <c r="M126" s="415">
        <v>364578</v>
      </c>
      <c r="N126" s="395">
        <v>8</v>
      </c>
      <c r="O126" s="412">
        <v>457.85</v>
      </c>
      <c r="P126" s="399">
        <f t="shared" si="5"/>
        <v>1.5913945615376215</v>
      </c>
      <c r="Q126" s="400">
        <f t="shared" si="6"/>
        <v>0.62837967664900773</v>
      </c>
      <c r="R126" s="399">
        <f t="shared" si="7"/>
        <v>0.5191265006590432</v>
      </c>
      <c r="S126" s="438">
        <f t="shared" si="8"/>
        <v>0.32620854262406046</v>
      </c>
      <c r="T126" s="413">
        <f t="shared" si="9"/>
        <v>945.69999999999993</v>
      </c>
      <c r="U126" s="439">
        <f t="shared" si="10"/>
        <v>91.077500000000001</v>
      </c>
      <c r="V126" s="403"/>
      <c r="W126" s="403"/>
      <c r="X126" s="403"/>
      <c r="Y126" s="404"/>
      <c r="Z126" s="66"/>
    </row>
    <row r="127" spans="1:26" ht="14" collapsed="1" x14ac:dyDescent="0.2">
      <c r="A127" s="121">
        <f t="shared" si="65"/>
        <v>0</v>
      </c>
      <c r="B127" s="95" t="s">
        <v>150</v>
      </c>
      <c r="C127" s="134"/>
      <c r="D127" s="135">
        <f t="shared" ref="D127:F127" si="66">SUM(D121:D126)</f>
        <v>67248.789999999994</v>
      </c>
      <c r="E127" s="136">
        <f t="shared" si="66"/>
        <v>1103</v>
      </c>
      <c r="F127" s="136">
        <f t="shared" si="66"/>
        <v>1006</v>
      </c>
      <c r="G127" s="137">
        <f t="shared" si="1"/>
        <v>1.0964214711729623</v>
      </c>
      <c r="H127" s="138">
        <f t="shared" si="2"/>
        <v>60.968984587488663</v>
      </c>
      <c r="I127" s="138">
        <f t="shared" si="3"/>
        <v>55.607251582061281</v>
      </c>
      <c r="J127" s="256">
        <f>SUM(J121:J126)</f>
        <v>10721</v>
      </c>
      <c r="K127" s="139">
        <f t="shared" si="4"/>
        <v>0.10288219382520288</v>
      </c>
      <c r="L127" s="135">
        <f t="shared" ref="L127:O127" si="67">SUM(L121:L126)</f>
        <v>9033.0000000000018</v>
      </c>
      <c r="M127" s="256">
        <f t="shared" si="67"/>
        <v>1277856</v>
      </c>
      <c r="N127" s="136">
        <f t="shared" si="67"/>
        <v>350</v>
      </c>
      <c r="O127" s="135">
        <f t="shared" si="67"/>
        <v>22426.42</v>
      </c>
      <c r="P127" s="258">
        <f t="shared" si="5"/>
        <v>0.4027838593944108</v>
      </c>
      <c r="Q127" s="306">
        <f t="shared" si="6"/>
        <v>2.4827211336211663</v>
      </c>
      <c r="R127" s="258">
        <f t="shared" si="7"/>
        <v>0.13432211940170227</v>
      </c>
      <c r="S127" s="440">
        <f t="shared" si="8"/>
        <v>0.33348436455139191</v>
      </c>
      <c r="T127" s="261">
        <f>SUM(T121:T126)</f>
        <v>44822.369999999995</v>
      </c>
      <c r="U127" s="441">
        <f t="shared" si="10"/>
        <v>25.808571428571433</v>
      </c>
      <c r="V127" s="301">
        <f t="shared" ref="V127:W127" si="68">IFERROR((D127-D120)/D127,)</f>
        <v>2.9134204496467385E-2</v>
      </c>
      <c r="W127" s="301">
        <f t="shared" si="68"/>
        <v>3.8984587488667274E-2</v>
      </c>
      <c r="X127" s="301">
        <f>IFERROR((D127-monthly_reporting_2021!D49)/D127, )</f>
        <v>1</v>
      </c>
      <c r="Y127" s="302">
        <f>IFERROR((E127-monthly_reporting_2021!E49)/E127, )</f>
        <v>1</v>
      </c>
      <c r="Z127" s="67"/>
    </row>
    <row r="128" spans="1:26" ht="14" hidden="1" outlineLevel="1" x14ac:dyDescent="0.2">
      <c r="A128" s="121" t="str">
        <f t="shared" si="65"/>
        <v>5-2023</v>
      </c>
      <c r="B128" s="122">
        <v>45053</v>
      </c>
      <c r="C128" s="83" t="s">
        <v>32</v>
      </c>
      <c r="D128" s="391">
        <v>279.8</v>
      </c>
      <c r="E128" s="123">
        <v>4</v>
      </c>
      <c r="F128" s="123">
        <v>4</v>
      </c>
      <c r="G128" s="57">
        <f t="shared" si="1"/>
        <v>1</v>
      </c>
      <c r="H128" s="58">
        <f t="shared" si="2"/>
        <v>69.95</v>
      </c>
      <c r="I128" s="58">
        <f t="shared" si="3"/>
        <v>69.95</v>
      </c>
      <c r="J128" s="276">
        <v>792</v>
      </c>
      <c r="K128" s="59">
        <f t="shared" si="4"/>
        <v>5.0505050505050509E-3</v>
      </c>
      <c r="L128" s="391">
        <v>34.090000000000003</v>
      </c>
      <c r="M128" s="276">
        <v>11593</v>
      </c>
      <c r="N128" s="123">
        <v>1</v>
      </c>
      <c r="O128" s="391">
        <v>69.95</v>
      </c>
      <c r="P128" s="61">
        <f t="shared" si="5"/>
        <v>0.48734810578984994</v>
      </c>
      <c r="Q128" s="62">
        <f t="shared" si="6"/>
        <v>2.0519213845702553</v>
      </c>
      <c r="R128" s="61">
        <f t="shared" si="7"/>
        <v>0.12183702644746248</v>
      </c>
      <c r="S128" s="436">
        <f t="shared" si="8"/>
        <v>0.25</v>
      </c>
      <c r="T128" s="63">
        <f t="shared" ref="T128:T133" si="69">D128-O128</f>
        <v>209.85000000000002</v>
      </c>
      <c r="U128" s="437">
        <f t="shared" si="10"/>
        <v>34.090000000000003</v>
      </c>
      <c r="V128" s="84"/>
      <c r="W128" s="84"/>
      <c r="X128" s="84"/>
      <c r="Y128" s="85"/>
      <c r="Z128" s="66"/>
    </row>
    <row r="129" spans="1:26" ht="14" hidden="1" outlineLevel="1" x14ac:dyDescent="0.2">
      <c r="A129" s="121">
        <f t="shared" si="65"/>
        <v>0</v>
      </c>
      <c r="B129" s="411"/>
      <c r="C129" s="393" t="s">
        <v>33</v>
      </c>
      <c r="D129" s="394">
        <v>11520.35</v>
      </c>
      <c r="E129" s="395">
        <v>185</v>
      </c>
      <c r="F129" s="395">
        <v>168</v>
      </c>
      <c r="G129" s="396">
        <f t="shared" si="1"/>
        <v>1.1011904761904763</v>
      </c>
      <c r="H129" s="397">
        <f t="shared" si="2"/>
        <v>62.272162162162161</v>
      </c>
      <c r="I129" s="397">
        <f t="shared" si="3"/>
        <v>56.54985536888239</v>
      </c>
      <c r="J129" s="415">
        <v>887</v>
      </c>
      <c r="K129" s="398">
        <f t="shared" si="4"/>
        <v>0.20856820744081173</v>
      </c>
      <c r="L129" s="394">
        <v>1580.02</v>
      </c>
      <c r="M129" s="415">
        <v>187893</v>
      </c>
      <c r="N129" s="395">
        <v>55</v>
      </c>
      <c r="O129" s="394">
        <v>3901.9</v>
      </c>
      <c r="P129" s="399">
        <f t="shared" si="5"/>
        <v>0.4049360567928445</v>
      </c>
      <c r="Q129" s="400">
        <f t="shared" si="6"/>
        <v>2.4695257022063011</v>
      </c>
      <c r="R129" s="399">
        <f t="shared" si="7"/>
        <v>0.13715034699466597</v>
      </c>
      <c r="S129" s="438">
        <f t="shared" si="8"/>
        <v>0.33869630696984032</v>
      </c>
      <c r="T129" s="401">
        <f t="shared" si="69"/>
        <v>7618.4500000000007</v>
      </c>
      <c r="U129" s="439">
        <f t="shared" si="10"/>
        <v>28.727636363636364</v>
      </c>
      <c r="V129" s="403"/>
      <c r="W129" s="403"/>
      <c r="X129" s="403"/>
      <c r="Y129" s="404"/>
      <c r="Z129" s="66"/>
    </row>
    <row r="130" spans="1:26" ht="14" hidden="1" outlineLevel="1" x14ac:dyDescent="0.2">
      <c r="A130" s="121">
        <f t="shared" si="65"/>
        <v>0</v>
      </c>
      <c r="B130" s="392"/>
      <c r="C130" s="393" t="s">
        <v>34</v>
      </c>
      <c r="D130" s="405">
        <v>9142.65</v>
      </c>
      <c r="E130" s="395">
        <v>149</v>
      </c>
      <c r="F130" s="395">
        <v>140</v>
      </c>
      <c r="G130" s="396">
        <f t="shared" si="1"/>
        <v>1.0642857142857143</v>
      </c>
      <c r="H130" s="397">
        <f t="shared" si="2"/>
        <v>61.360067114093958</v>
      </c>
      <c r="I130" s="397">
        <f t="shared" si="3"/>
        <v>57.653754335390296</v>
      </c>
      <c r="J130" s="415">
        <v>1310</v>
      </c>
      <c r="K130" s="398">
        <f t="shared" si="4"/>
        <v>0.11374045801526718</v>
      </c>
      <c r="L130" s="405">
        <v>805.8</v>
      </c>
      <c r="M130" s="415">
        <v>29711</v>
      </c>
      <c r="N130" s="395">
        <v>36</v>
      </c>
      <c r="O130" s="405">
        <v>2578.0500000000002</v>
      </c>
      <c r="P130" s="399">
        <f t="shared" si="5"/>
        <v>0.31256181998021759</v>
      </c>
      <c r="Q130" s="400">
        <f t="shared" si="6"/>
        <v>3.1993670886075956</v>
      </c>
      <c r="R130" s="399">
        <f t="shared" si="7"/>
        <v>8.8136371839674488E-2</v>
      </c>
      <c r="S130" s="438">
        <f t="shared" si="8"/>
        <v>0.28198060737313585</v>
      </c>
      <c r="T130" s="406">
        <f t="shared" si="69"/>
        <v>6564.5999999999995</v>
      </c>
      <c r="U130" s="439">
        <f t="shared" si="10"/>
        <v>22.383333333333333</v>
      </c>
      <c r="V130" s="403"/>
      <c r="W130" s="403"/>
      <c r="X130" s="403"/>
      <c r="Y130" s="404"/>
      <c r="Z130" s="66"/>
    </row>
    <row r="131" spans="1:26" ht="14" hidden="1" outlineLevel="1" x14ac:dyDescent="0.2">
      <c r="A131" s="121">
        <f t="shared" si="65"/>
        <v>0</v>
      </c>
      <c r="B131" s="411"/>
      <c r="C131" s="393" t="s">
        <v>35</v>
      </c>
      <c r="D131" s="407">
        <v>10317.91</v>
      </c>
      <c r="E131" s="395">
        <v>155</v>
      </c>
      <c r="F131" s="395">
        <v>137</v>
      </c>
      <c r="G131" s="396">
        <f t="shared" si="1"/>
        <v>1.1313868613138687</v>
      </c>
      <c r="H131" s="397">
        <f t="shared" si="2"/>
        <v>66.567161290322574</v>
      </c>
      <c r="I131" s="397">
        <f t="shared" si="3"/>
        <v>58.836781269510915</v>
      </c>
      <c r="J131" s="415">
        <v>848</v>
      </c>
      <c r="K131" s="398">
        <f t="shared" si="4"/>
        <v>0.18278301886792453</v>
      </c>
      <c r="L131" s="407">
        <v>1253.25</v>
      </c>
      <c r="M131" s="415">
        <v>119033</v>
      </c>
      <c r="N131" s="395">
        <v>39</v>
      </c>
      <c r="O131" s="407">
        <v>2747.8</v>
      </c>
      <c r="P131" s="399">
        <f t="shared" si="5"/>
        <v>0.45609214644442825</v>
      </c>
      <c r="Q131" s="400">
        <f t="shared" si="6"/>
        <v>2.1925393975663279</v>
      </c>
      <c r="R131" s="399">
        <f t="shared" si="7"/>
        <v>0.12146355221163976</v>
      </c>
      <c r="S131" s="438">
        <f t="shared" si="8"/>
        <v>0.26631362359237482</v>
      </c>
      <c r="T131" s="408">
        <f t="shared" si="69"/>
        <v>7570.11</v>
      </c>
      <c r="U131" s="439">
        <f t="shared" si="10"/>
        <v>32.134615384615387</v>
      </c>
      <c r="V131" s="403"/>
      <c r="W131" s="403"/>
      <c r="X131" s="403"/>
      <c r="Y131" s="404"/>
      <c r="Z131" s="66"/>
    </row>
    <row r="132" spans="1:26" ht="14" hidden="1" outlineLevel="1" x14ac:dyDescent="0.2">
      <c r="A132" s="121"/>
      <c r="B132" s="411"/>
      <c r="C132" s="393" t="s">
        <v>36</v>
      </c>
      <c r="D132" s="409">
        <v>28602</v>
      </c>
      <c r="E132" s="395">
        <v>500</v>
      </c>
      <c r="F132" s="395">
        <v>435</v>
      </c>
      <c r="G132" s="396">
        <f t="shared" si="1"/>
        <v>1.1494252873563218</v>
      </c>
      <c r="H132" s="397">
        <f t="shared" si="2"/>
        <v>57.204000000000001</v>
      </c>
      <c r="I132" s="397">
        <f t="shared" si="3"/>
        <v>49.767480000000006</v>
      </c>
      <c r="J132" s="415">
        <v>1729</v>
      </c>
      <c r="K132" s="398">
        <f t="shared" si="4"/>
        <v>0.2891844997108155</v>
      </c>
      <c r="L132" s="409">
        <v>3259.99</v>
      </c>
      <c r="M132" s="415">
        <v>339143</v>
      </c>
      <c r="N132" s="395">
        <v>123</v>
      </c>
      <c r="O132" s="409">
        <v>8139</v>
      </c>
      <c r="P132" s="399">
        <f t="shared" si="5"/>
        <v>0.4005393783020027</v>
      </c>
      <c r="Q132" s="400">
        <f t="shared" si="6"/>
        <v>2.4966334252559057</v>
      </c>
      <c r="R132" s="399">
        <f t="shared" si="7"/>
        <v>0.11397769386756171</v>
      </c>
      <c r="S132" s="438">
        <f t="shared" si="8"/>
        <v>0.28456052024333961</v>
      </c>
      <c r="T132" s="410">
        <f t="shared" si="69"/>
        <v>20463</v>
      </c>
      <c r="U132" s="439">
        <f t="shared" si="10"/>
        <v>26.503983739837398</v>
      </c>
      <c r="V132" s="403"/>
      <c r="W132" s="403"/>
      <c r="X132" s="403"/>
      <c r="Y132" s="404"/>
      <c r="Z132" s="66"/>
    </row>
    <row r="133" spans="1:26" ht="14" hidden="1" outlineLevel="1" x14ac:dyDescent="0.2">
      <c r="A133" s="121" t="str">
        <f t="shared" ref="A133:A138" si="70">IFERROR(IF(B133&gt;0,MONTH(B133)&amp;"-"&amp;YEAR(B133),B133),)</f>
        <v>5-2023</v>
      </c>
      <c r="B133" s="411">
        <v>45059</v>
      </c>
      <c r="C133" s="393" t="s">
        <v>37</v>
      </c>
      <c r="D133" s="412">
        <v>3027.65</v>
      </c>
      <c r="E133" s="395">
        <v>61</v>
      </c>
      <c r="F133" s="395">
        <v>47</v>
      </c>
      <c r="G133" s="396">
        <f t="shared" si="1"/>
        <v>1.2978723404255319</v>
      </c>
      <c r="H133" s="397">
        <f t="shared" si="2"/>
        <v>49.63360655737705</v>
      </c>
      <c r="I133" s="397">
        <f t="shared" si="3"/>
        <v>38.242287019618381</v>
      </c>
      <c r="J133" s="415">
        <v>784</v>
      </c>
      <c r="K133" s="398">
        <f t="shared" si="4"/>
        <v>7.7806122448979595E-2</v>
      </c>
      <c r="L133" s="412">
        <v>26.21</v>
      </c>
      <c r="M133" s="415">
        <v>3225</v>
      </c>
      <c r="N133" s="395">
        <v>2</v>
      </c>
      <c r="O133" s="412">
        <v>145.94999999999999</v>
      </c>
      <c r="P133" s="399">
        <f t="shared" si="5"/>
        <v>0.17958204864679686</v>
      </c>
      <c r="Q133" s="400">
        <f t="shared" si="6"/>
        <v>5.5684853109500185</v>
      </c>
      <c r="R133" s="399">
        <f t="shared" si="7"/>
        <v>8.6568790976499933E-3</v>
      </c>
      <c r="S133" s="438">
        <f t="shared" si="8"/>
        <v>4.8205704093934237E-2</v>
      </c>
      <c r="T133" s="413">
        <f t="shared" si="69"/>
        <v>2881.7000000000003</v>
      </c>
      <c r="U133" s="439">
        <f t="shared" si="10"/>
        <v>13.105</v>
      </c>
      <c r="V133" s="403"/>
      <c r="W133" s="403"/>
      <c r="X133" s="403"/>
      <c r="Y133" s="404"/>
      <c r="Z133" s="66"/>
    </row>
    <row r="134" spans="1:26" ht="14" collapsed="1" x14ac:dyDescent="0.2">
      <c r="A134" s="81">
        <f t="shared" si="70"/>
        <v>0</v>
      </c>
      <c r="B134" s="95" t="s">
        <v>151</v>
      </c>
      <c r="C134" s="134"/>
      <c r="D134" s="135">
        <f t="shared" ref="D134:F134" si="71">SUM(D128:D133)</f>
        <v>62890.36</v>
      </c>
      <c r="E134" s="136">
        <f t="shared" si="71"/>
        <v>1054</v>
      </c>
      <c r="F134" s="136">
        <f t="shared" si="71"/>
        <v>931</v>
      </c>
      <c r="G134" s="137">
        <f t="shared" si="1"/>
        <v>1.1321160042964553</v>
      </c>
      <c r="H134" s="138">
        <f t="shared" si="2"/>
        <v>59.668273244781787</v>
      </c>
      <c r="I134" s="138">
        <f t="shared" si="3"/>
        <v>52.705087657392646</v>
      </c>
      <c r="J134" s="256">
        <f>SUM(J128:J133)</f>
        <v>6350</v>
      </c>
      <c r="K134" s="139">
        <f t="shared" si="4"/>
        <v>0.16598425196850394</v>
      </c>
      <c r="L134" s="135">
        <f t="shared" ref="L134:O134" si="72">SUM(L128:L133)</f>
        <v>6959.36</v>
      </c>
      <c r="M134" s="256">
        <f t="shared" si="72"/>
        <v>690598</v>
      </c>
      <c r="N134" s="136">
        <f t="shared" si="72"/>
        <v>256</v>
      </c>
      <c r="O134" s="135">
        <f t="shared" si="72"/>
        <v>17582.650000000001</v>
      </c>
      <c r="P134" s="258">
        <f t="shared" si="5"/>
        <v>0.39580836790813667</v>
      </c>
      <c r="Q134" s="306">
        <f t="shared" si="6"/>
        <v>2.5264751356446573</v>
      </c>
      <c r="R134" s="258">
        <f t="shared" si="7"/>
        <v>0.11065861286213022</v>
      </c>
      <c r="S134" s="440">
        <f t="shared" si="8"/>
        <v>0.27957623394110004</v>
      </c>
      <c r="T134" s="261">
        <f>SUM(T128:T133)</f>
        <v>45307.71</v>
      </c>
      <c r="U134" s="441">
        <f t="shared" si="10"/>
        <v>27.184999999999999</v>
      </c>
      <c r="V134" s="262">
        <f t="shared" ref="V134:W134" si="73">IFERROR((D134-D120)/D134,)</f>
        <v>-3.8148771926253919E-2</v>
      </c>
      <c r="W134" s="262">
        <f t="shared" si="73"/>
        <v>-5.6925996204933585E-3</v>
      </c>
      <c r="X134" s="301">
        <f>IFERROR((D134-monthly_reporting_2021!D49)/D134, )</f>
        <v>1</v>
      </c>
      <c r="Y134" s="302">
        <f>IFERROR((E134-monthly_reporting_2021!E49)/E134, )</f>
        <v>1</v>
      </c>
      <c r="Z134" s="67"/>
    </row>
    <row r="135" spans="1:26" ht="14" hidden="1" outlineLevel="1" x14ac:dyDescent="0.2">
      <c r="A135" s="121" t="str">
        <f t="shared" si="70"/>
        <v>5-2023</v>
      </c>
      <c r="B135" s="122">
        <v>45060</v>
      </c>
      <c r="C135" s="83" t="s">
        <v>32</v>
      </c>
      <c r="D135" s="391">
        <v>0</v>
      </c>
      <c r="E135" s="123">
        <v>0</v>
      </c>
      <c r="F135" s="123">
        <v>0</v>
      </c>
      <c r="G135" s="57" t="e">
        <f t="shared" si="1"/>
        <v>#DIV/0!</v>
      </c>
      <c r="H135" s="58" t="e">
        <f t="shared" si="2"/>
        <v>#DIV/0!</v>
      </c>
      <c r="I135" s="58" t="e">
        <f t="shared" si="3"/>
        <v>#DIV/0!</v>
      </c>
      <c r="J135" s="276">
        <v>0</v>
      </c>
      <c r="K135" s="59" t="e">
        <f t="shared" si="4"/>
        <v>#DIV/0!</v>
      </c>
      <c r="L135" s="391">
        <v>0</v>
      </c>
      <c r="M135" s="276">
        <v>0</v>
      </c>
      <c r="N135" s="123">
        <v>0</v>
      </c>
      <c r="O135" s="391">
        <v>0</v>
      </c>
      <c r="P135" s="61" t="e">
        <f t="shared" si="5"/>
        <v>#DIV/0!</v>
      </c>
      <c r="Q135" s="62" t="e">
        <f t="shared" si="6"/>
        <v>#DIV/0!</v>
      </c>
      <c r="R135" s="61" t="e">
        <f t="shared" si="7"/>
        <v>#DIV/0!</v>
      </c>
      <c r="S135" s="59" t="e">
        <f t="shared" si="8"/>
        <v>#DIV/0!</v>
      </c>
      <c r="T135" s="63">
        <f t="shared" ref="T135:T140" si="74">D135-O135</f>
        <v>0</v>
      </c>
      <c r="U135" s="64" t="e">
        <f t="shared" si="10"/>
        <v>#DIV/0!</v>
      </c>
      <c r="V135" s="84"/>
      <c r="W135" s="84"/>
      <c r="X135" s="84"/>
      <c r="Y135" s="85"/>
      <c r="Z135" s="66"/>
    </row>
    <row r="136" spans="1:26" ht="14" hidden="1" outlineLevel="1" x14ac:dyDescent="0.2">
      <c r="A136" s="121">
        <f t="shared" si="70"/>
        <v>0</v>
      </c>
      <c r="B136" s="411"/>
      <c r="C136" s="393" t="s">
        <v>33</v>
      </c>
      <c r="D136" s="394">
        <v>8872.6</v>
      </c>
      <c r="E136" s="395">
        <v>146</v>
      </c>
      <c r="F136" s="395">
        <v>132</v>
      </c>
      <c r="G136" s="396">
        <f t="shared" si="1"/>
        <v>1.106060606060606</v>
      </c>
      <c r="H136" s="397">
        <f t="shared" si="2"/>
        <v>60.771232876712332</v>
      </c>
      <c r="I136" s="397">
        <f t="shared" si="3"/>
        <v>54.943854381685128</v>
      </c>
      <c r="J136" s="415">
        <v>675</v>
      </c>
      <c r="K136" s="398">
        <f t="shared" si="4"/>
        <v>0.21629629629629629</v>
      </c>
      <c r="L136" s="394">
        <v>1675.94</v>
      </c>
      <c r="M136" s="415">
        <v>149232</v>
      </c>
      <c r="N136" s="395">
        <v>47</v>
      </c>
      <c r="O136" s="394">
        <v>3247.5</v>
      </c>
      <c r="P136" s="399">
        <f t="shared" si="5"/>
        <v>0.51607082371054658</v>
      </c>
      <c r="Q136" s="400">
        <f t="shared" si="6"/>
        <v>1.9377185340763989</v>
      </c>
      <c r="R136" s="399">
        <f t="shared" si="7"/>
        <v>0.18888938980682099</v>
      </c>
      <c r="S136" s="438">
        <f t="shared" si="8"/>
        <v>0.36601447151905864</v>
      </c>
      <c r="T136" s="401">
        <f t="shared" si="74"/>
        <v>5625.1</v>
      </c>
      <c r="U136" s="439">
        <f t="shared" si="10"/>
        <v>35.658297872340427</v>
      </c>
      <c r="V136" s="403"/>
      <c r="W136" s="403"/>
      <c r="X136" s="403"/>
      <c r="Y136" s="404"/>
      <c r="Z136" s="66"/>
    </row>
    <row r="137" spans="1:26" ht="14" hidden="1" outlineLevel="1" x14ac:dyDescent="0.2">
      <c r="A137" s="121">
        <f t="shared" si="70"/>
        <v>0</v>
      </c>
      <c r="B137" s="392"/>
      <c r="C137" s="393" t="s">
        <v>34</v>
      </c>
      <c r="D137" s="405">
        <v>9906.9</v>
      </c>
      <c r="E137" s="395">
        <v>162</v>
      </c>
      <c r="F137" s="395">
        <v>157</v>
      </c>
      <c r="G137" s="396">
        <f t="shared" si="1"/>
        <v>1.0318471337579618</v>
      </c>
      <c r="H137" s="397">
        <f t="shared" si="2"/>
        <v>61.153703703703698</v>
      </c>
      <c r="I137" s="397">
        <f t="shared" si="3"/>
        <v>59.266243712848649</v>
      </c>
      <c r="J137" s="415">
        <v>902</v>
      </c>
      <c r="K137" s="398">
        <f t="shared" si="4"/>
        <v>0.17960088691796008</v>
      </c>
      <c r="L137" s="405">
        <v>896.99</v>
      </c>
      <c r="M137" s="415">
        <v>28853</v>
      </c>
      <c r="N137" s="395">
        <v>37</v>
      </c>
      <c r="O137" s="405">
        <v>2648.1</v>
      </c>
      <c r="P137" s="399">
        <f t="shared" si="5"/>
        <v>0.3387296552245006</v>
      </c>
      <c r="Q137" s="400">
        <f t="shared" si="6"/>
        <v>2.9522068250482167</v>
      </c>
      <c r="R137" s="399">
        <f t="shared" si="7"/>
        <v>9.054194551272346E-2</v>
      </c>
      <c r="S137" s="438">
        <f t="shared" si="8"/>
        <v>0.26729854949580595</v>
      </c>
      <c r="T137" s="406">
        <f t="shared" si="74"/>
        <v>7258.7999999999993</v>
      </c>
      <c r="U137" s="439">
        <f t="shared" si="10"/>
        <v>24.242972972972971</v>
      </c>
      <c r="V137" s="403"/>
      <c r="W137" s="403"/>
      <c r="X137" s="403"/>
      <c r="Y137" s="404"/>
      <c r="Z137" s="66"/>
    </row>
    <row r="138" spans="1:26" ht="14" hidden="1" outlineLevel="1" x14ac:dyDescent="0.2">
      <c r="A138" s="121">
        <f t="shared" si="70"/>
        <v>0</v>
      </c>
      <c r="B138" s="411"/>
      <c r="C138" s="393" t="s">
        <v>35</v>
      </c>
      <c r="D138" s="407">
        <v>7434.1</v>
      </c>
      <c r="E138" s="395">
        <v>118</v>
      </c>
      <c r="F138" s="395">
        <v>108</v>
      </c>
      <c r="G138" s="396">
        <f t="shared" si="1"/>
        <v>1.0925925925925926</v>
      </c>
      <c r="H138" s="397">
        <f t="shared" si="2"/>
        <v>63.000847457627124</v>
      </c>
      <c r="I138" s="397">
        <f t="shared" si="3"/>
        <v>57.661792588336688</v>
      </c>
      <c r="J138" s="415">
        <v>666</v>
      </c>
      <c r="K138" s="398">
        <f t="shared" si="4"/>
        <v>0.17717717717717718</v>
      </c>
      <c r="L138" s="407">
        <v>1447.41</v>
      </c>
      <c r="M138" s="415">
        <v>115747</v>
      </c>
      <c r="N138" s="395">
        <v>37</v>
      </c>
      <c r="O138" s="407">
        <v>2488</v>
      </c>
      <c r="P138" s="399">
        <f t="shared" si="5"/>
        <v>0.5817564308681672</v>
      </c>
      <c r="Q138" s="400">
        <f t="shared" si="6"/>
        <v>1.7189324379408737</v>
      </c>
      <c r="R138" s="399">
        <f t="shared" si="7"/>
        <v>0.19469875304340808</v>
      </c>
      <c r="S138" s="438">
        <f t="shared" si="8"/>
        <v>0.33467400223295352</v>
      </c>
      <c r="T138" s="408">
        <f t="shared" si="74"/>
        <v>4946.1000000000004</v>
      </c>
      <c r="U138" s="439">
        <f t="shared" si="10"/>
        <v>39.119189189189193</v>
      </c>
      <c r="V138" s="403"/>
      <c r="W138" s="403"/>
      <c r="X138" s="403"/>
      <c r="Y138" s="404"/>
      <c r="Z138" s="66"/>
    </row>
    <row r="139" spans="1:26" ht="14" hidden="1" outlineLevel="1" x14ac:dyDescent="0.2">
      <c r="A139" s="121"/>
      <c r="B139" s="411"/>
      <c r="C139" s="393" t="s">
        <v>36</v>
      </c>
      <c r="D139" s="409">
        <v>28648</v>
      </c>
      <c r="E139" s="395">
        <v>497</v>
      </c>
      <c r="F139" s="395">
        <v>442</v>
      </c>
      <c r="G139" s="396">
        <f t="shared" si="1"/>
        <v>1.1244343891402715</v>
      </c>
      <c r="H139" s="397">
        <f t="shared" si="2"/>
        <v>57.641851106639841</v>
      </c>
      <c r="I139" s="397">
        <f t="shared" si="3"/>
        <v>51.262974223611288</v>
      </c>
      <c r="J139" s="415">
        <v>1352</v>
      </c>
      <c r="K139" s="398">
        <f t="shared" si="4"/>
        <v>0.36760355029585801</v>
      </c>
      <c r="L139" s="409">
        <v>3120.46</v>
      </c>
      <c r="M139" s="415">
        <v>262151</v>
      </c>
      <c r="N139" s="395">
        <v>131</v>
      </c>
      <c r="O139" s="409">
        <v>8299.9500000000007</v>
      </c>
      <c r="P139" s="399">
        <f t="shared" si="5"/>
        <v>0.37596130097169256</v>
      </c>
      <c r="Q139" s="400">
        <f t="shared" si="6"/>
        <v>2.6598482275049196</v>
      </c>
      <c r="R139" s="399">
        <f t="shared" si="7"/>
        <v>0.10892418318905334</v>
      </c>
      <c r="S139" s="438">
        <f t="shared" si="8"/>
        <v>0.28972179558782468</v>
      </c>
      <c r="T139" s="410">
        <f t="shared" si="74"/>
        <v>20348.05</v>
      </c>
      <c r="U139" s="439">
        <f t="shared" si="10"/>
        <v>23.82030534351145</v>
      </c>
      <c r="V139" s="403"/>
      <c r="W139" s="403"/>
      <c r="X139" s="403"/>
      <c r="Y139" s="404"/>
      <c r="Z139" s="66"/>
    </row>
    <row r="140" spans="1:26" ht="14" hidden="1" outlineLevel="1" x14ac:dyDescent="0.2">
      <c r="A140" s="121" t="str">
        <f t="shared" ref="A140:A145" si="75">IFERROR(IF(B140&gt;0,MONTH(B140)&amp;"-"&amp;YEAR(B140),B140),)</f>
        <v>5-2023</v>
      </c>
      <c r="B140" s="411">
        <v>45066</v>
      </c>
      <c r="C140" s="393" t="s">
        <v>37</v>
      </c>
      <c r="D140" s="412">
        <v>1702.75</v>
      </c>
      <c r="E140" s="395">
        <v>35</v>
      </c>
      <c r="F140" s="395">
        <v>33</v>
      </c>
      <c r="G140" s="396">
        <f t="shared" si="1"/>
        <v>1.0606060606060606</v>
      </c>
      <c r="H140" s="397">
        <f t="shared" si="2"/>
        <v>48.65</v>
      </c>
      <c r="I140" s="397">
        <f t="shared" si="3"/>
        <v>45.87</v>
      </c>
      <c r="J140" s="415">
        <v>269</v>
      </c>
      <c r="K140" s="398">
        <f t="shared" si="4"/>
        <v>0.13011152416356878</v>
      </c>
      <c r="L140" s="412">
        <v>20.64</v>
      </c>
      <c r="M140" s="415">
        <v>1014</v>
      </c>
      <c r="N140" s="395">
        <v>4</v>
      </c>
      <c r="O140" s="412">
        <v>194.6</v>
      </c>
      <c r="P140" s="399">
        <f t="shared" si="5"/>
        <v>0.10606372045220967</v>
      </c>
      <c r="Q140" s="400">
        <f t="shared" si="6"/>
        <v>9.4282945736434112</v>
      </c>
      <c r="R140" s="399">
        <f t="shared" si="7"/>
        <v>1.2121568051681105E-2</v>
      </c>
      <c r="S140" s="438">
        <f t="shared" si="8"/>
        <v>0.11428571428571428</v>
      </c>
      <c r="T140" s="413">
        <f t="shared" si="74"/>
        <v>1508.15</v>
      </c>
      <c r="U140" s="439">
        <f t="shared" si="10"/>
        <v>5.16</v>
      </c>
      <c r="V140" s="403"/>
      <c r="W140" s="403"/>
      <c r="X140" s="403"/>
      <c r="Y140" s="404"/>
      <c r="Z140" s="66"/>
    </row>
    <row r="141" spans="1:26" ht="14" collapsed="1" x14ac:dyDescent="0.2">
      <c r="A141" s="81">
        <f t="shared" si="75"/>
        <v>0</v>
      </c>
      <c r="B141" s="95" t="s">
        <v>152</v>
      </c>
      <c r="C141" s="134"/>
      <c r="D141" s="135">
        <f t="shared" ref="D141:F141" si="76">SUM(D135:D140)</f>
        <v>56564.35</v>
      </c>
      <c r="E141" s="136">
        <f t="shared" si="76"/>
        <v>958</v>
      </c>
      <c r="F141" s="136">
        <f t="shared" si="76"/>
        <v>872</v>
      </c>
      <c r="G141" s="137">
        <f t="shared" si="1"/>
        <v>1.0986238532110091</v>
      </c>
      <c r="H141" s="138">
        <f t="shared" si="2"/>
        <v>59.044206680584551</v>
      </c>
      <c r="I141" s="138">
        <f t="shared" si="3"/>
        <v>53.743787291722057</v>
      </c>
      <c r="J141" s="256">
        <f>SUM(J135:J140)</f>
        <v>3864</v>
      </c>
      <c r="K141" s="139">
        <f t="shared" si="4"/>
        <v>0.24792960662525879</v>
      </c>
      <c r="L141" s="135">
        <f t="shared" ref="L141:O141" si="77">SUM(L135:L140)</f>
        <v>7161.4400000000005</v>
      </c>
      <c r="M141" s="256">
        <f t="shared" si="77"/>
        <v>556997</v>
      </c>
      <c r="N141" s="136">
        <f t="shared" si="77"/>
        <v>256</v>
      </c>
      <c r="O141" s="135">
        <f t="shared" si="77"/>
        <v>16878.150000000001</v>
      </c>
      <c r="P141" s="258">
        <f t="shared" si="5"/>
        <v>0.42430242651001443</v>
      </c>
      <c r="Q141" s="306">
        <f t="shared" si="6"/>
        <v>2.3568095243414731</v>
      </c>
      <c r="R141" s="258">
        <f t="shared" si="7"/>
        <v>0.12660695296595825</v>
      </c>
      <c r="S141" s="440">
        <f t="shared" si="8"/>
        <v>0.29838847259802337</v>
      </c>
      <c r="T141" s="261">
        <f>SUM(T135:T140)</f>
        <v>39686.200000000004</v>
      </c>
      <c r="U141" s="441">
        <f t="shared" si="10"/>
        <v>27.974375000000002</v>
      </c>
      <c r="V141" s="262">
        <f t="shared" ref="V141:W141" si="78">IFERROR((D141-D120)/D141,)</f>
        <v>-0.15425263438897477</v>
      </c>
      <c r="W141" s="262">
        <f t="shared" si="78"/>
        <v>-0.10647181628392484</v>
      </c>
      <c r="X141" s="301">
        <f>IFERROR((D141-monthly_reporting_2021!D49)/D141, )</f>
        <v>1</v>
      </c>
      <c r="Y141" s="302">
        <f>IFERROR((E141-monthly_reporting_2021!E49)/E141, )</f>
        <v>1</v>
      </c>
      <c r="Z141" s="67"/>
    </row>
    <row r="142" spans="1:26" ht="14" hidden="1" outlineLevel="1" x14ac:dyDescent="0.2">
      <c r="A142" s="121" t="str">
        <f t="shared" si="75"/>
        <v>5-2023</v>
      </c>
      <c r="B142" s="122">
        <v>45067</v>
      </c>
      <c r="C142" s="83" t="s">
        <v>32</v>
      </c>
      <c r="D142" s="391">
        <v>489.65</v>
      </c>
      <c r="E142" s="123">
        <v>7</v>
      </c>
      <c r="F142" s="123">
        <v>6</v>
      </c>
      <c r="G142" s="57">
        <f t="shared" si="1"/>
        <v>1.1666666666666667</v>
      </c>
      <c r="H142" s="58">
        <f t="shared" si="2"/>
        <v>69.95</v>
      </c>
      <c r="I142" s="58">
        <f t="shared" si="3"/>
        <v>59.957142857142856</v>
      </c>
      <c r="J142" s="276">
        <v>70</v>
      </c>
      <c r="K142" s="59">
        <f t="shared" si="4"/>
        <v>0.1</v>
      </c>
      <c r="L142" s="391">
        <v>65.849999999999994</v>
      </c>
      <c r="M142" s="276">
        <v>4741</v>
      </c>
      <c r="N142" s="123">
        <v>2</v>
      </c>
      <c r="O142" s="391">
        <v>139.9</v>
      </c>
      <c r="P142" s="61">
        <f t="shared" si="5"/>
        <v>0.4706933523945675</v>
      </c>
      <c r="Q142" s="62">
        <f t="shared" si="6"/>
        <v>2.1245254365983297</v>
      </c>
      <c r="R142" s="61">
        <f t="shared" si="7"/>
        <v>0.13448381496987644</v>
      </c>
      <c r="S142" s="436">
        <f t="shared" si="8"/>
        <v>0.28571428571428575</v>
      </c>
      <c r="T142" s="63">
        <f t="shared" ref="T142:T147" si="79">D142-O142</f>
        <v>349.75</v>
      </c>
      <c r="U142" s="437">
        <f t="shared" si="10"/>
        <v>32.924999999999997</v>
      </c>
      <c r="V142" s="84"/>
      <c r="W142" s="84"/>
      <c r="X142" s="84"/>
      <c r="Y142" s="85"/>
      <c r="Z142" s="66"/>
    </row>
    <row r="143" spans="1:26" ht="14" hidden="1" outlineLevel="1" x14ac:dyDescent="0.2">
      <c r="A143" s="121">
        <f t="shared" si="75"/>
        <v>0</v>
      </c>
      <c r="B143" s="411"/>
      <c r="C143" s="393" t="s">
        <v>33</v>
      </c>
      <c r="D143" s="394">
        <v>8782.7000000000007</v>
      </c>
      <c r="E143" s="395">
        <v>145</v>
      </c>
      <c r="F143" s="395">
        <v>134</v>
      </c>
      <c r="G143" s="396">
        <f t="shared" si="1"/>
        <v>1.0820895522388059</v>
      </c>
      <c r="H143" s="397">
        <f t="shared" si="2"/>
        <v>60.570344827586212</v>
      </c>
      <c r="I143" s="397">
        <f t="shared" si="3"/>
        <v>55.975353151010708</v>
      </c>
      <c r="J143" s="415">
        <v>786</v>
      </c>
      <c r="K143" s="398">
        <f t="shared" si="4"/>
        <v>0.18447837150127228</v>
      </c>
      <c r="L143" s="394">
        <v>1292.83</v>
      </c>
      <c r="M143" s="415">
        <v>121755</v>
      </c>
      <c r="N143" s="395">
        <v>32</v>
      </c>
      <c r="O143" s="394">
        <v>2038.3</v>
      </c>
      <c r="P143" s="399">
        <f t="shared" si="5"/>
        <v>0.63426875337290878</v>
      </c>
      <c r="Q143" s="400">
        <f t="shared" si="6"/>
        <v>1.5766187356419639</v>
      </c>
      <c r="R143" s="399">
        <f t="shared" si="7"/>
        <v>0.14720188552495245</v>
      </c>
      <c r="S143" s="438">
        <f t="shared" si="8"/>
        <v>0.23208125064046362</v>
      </c>
      <c r="T143" s="401">
        <f t="shared" si="79"/>
        <v>6744.4000000000005</v>
      </c>
      <c r="U143" s="439">
        <f t="shared" si="10"/>
        <v>40.400937499999998</v>
      </c>
      <c r="V143" s="403"/>
      <c r="W143" s="403"/>
      <c r="X143" s="403"/>
      <c r="Y143" s="404"/>
      <c r="Z143" s="66"/>
    </row>
    <row r="144" spans="1:26" ht="14" hidden="1" outlineLevel="1" x14ac:dyDescent="0.2">
      <c r="A144" s="121">
        <f t="shared" si="75"/>
        <v>0</v>
      </c>
      <c r="B144" s="392"/>
      <c r="C144" s="393" t="s">
        <v>34</v>
      </c>
      <c r="D144" s="405">
        <v>9721.7000000000007</v>
      </c>
      <c r="E144" s="395">
        <v>166</v>
      </c>
      <c r="F144" s="395">
        <v>156</v>
      </c>
      <c r="G144" s="396">
        <f t="shared" si="1"/>
        <v>1.0641025641025641</v>
      </c>
      <c r="H144" s="397">
        <f t="shared" si="2"/>
        <v>58.564457831325306</v>
      </c>
      <c r="I144" s="397">
        <f t="shared" si="3"/>
        <v>55.036478443896073</v>
      </c>
      <c r="J144" s="415">
        <v>1470</v>
      </c>
      <c r="K144" s="398">
        <f t="shared" si="4"/>
        <v>0.11292517006802721</v>
      </c>
      <c r="L144" s="405">
        <v>1585.88</v>
      </c>
      <c r="M144" s="415">
        <v>57758</v>
      </c>
      <c r="N144" s="395">
        <v>63</v>
      </c>
      <c r="O144" s="405">
        <v>3761.65</v>
      </c>
      <c r="P144" s="399">
        <f t="shared" si="5"/>
        <v>0.42159158879746922</v>
      </c>
      <c r="Q144" s="400">
        <f t="shared" si="6"/>
        <v>2.3719638308068705</v>
      </c>
      <c r="R144" s="399">
        <f t="shared" si="7"/>
        <v>0.16312784801012167</v>
      </c>
      <c r="S144" s="438">
        <f t="shared" si="8"/>
        <v>0.38693335527736916</v>
      </c>
      <c r="T144" s="406">
        <f t="shared" si="79"/>
        <v>5960.0500000000011</v>
      </c>
      <c r="U144" s="439">
        <f t="shared" si="10"/>
        <v>25.172698412698413</v>
      </c>
      <c r="V144" s="403"/>
      <c r="W144" s="403"/>
      <c r="X144" s="403"/>
      <c r="Y144" s="404"/>
      <c r="Z144" s="66"/>
    </row>
    <row r="145" spans="1:26" ht="14" hidden="1" outlineLevel="1" x14ac:dyDescent="0.2">
      <c r="A145" s="121">
        <f t="shared" si="75"/>
        <v>0</v>
      </c>
      <c r="B145" s="411"/>
      <c r="C145" s="393" t="s">
        <v>35</v>
      </c>
      <c r="D145" s="407">
        <v>9958.17</v>
      </c>
      <c r="E145" s="395">
        <v>155</v>
      </c>
      <c r="F145" s="395">
        <v>137</v>
      </c>
      <c r="G145" s="396">
        <f t="shared" si="1"/>
        <v>1.1313868613138687</v>
      </c>
      <c r="H145" s="397">
        <f t="shared" si="2"/>
        <v>64.246258064516127</v>
      </c>
      <c r="I145" s="397">
        <f t="shared" si="3"/>
        <v>56.78540228928199</v>
      </c>
      <c r="J145" s="415">
        <v>744</v>
      </c>
      <c r="K145" s="398">
        <f t="shared" si="4"/>
        <v>0.20833333333333334</v>
      </c>
      <c r="L145" s="407">
        <v>1134.8900000000001</v>
      </c>
      <c r="M145" s="415">
        <v>104124</v>
      </c>
      <c r="N145" s="395">
        <v>50</v>
      </c>
      <c r="O145" s="407">
        <v>3522.25</v>
      </c>
      <c r="P145" s="399">
        <f t="shared" si="5"/>
        <v>0.3222059762935624</v>
      </c>
      <c r="Q145" s="400">
        <f t="shared" si="6"/>
        <v>3.1036047546458243</v>
      </c>
      <c r="R145" s="399">
        <f t="shared" si="7"/>
        <v>0.11396571860090761</v>
      </c>
      <c r="S145" s="438">
        <f t="shared" si="8"/>
        <v>0.35370454611640489</v>
      </c>
      <c r="T145" s="408">
        <f t="shared" si="79"/>
        <v>6435.92</v>
      </c>
      <c r="U145" s="439">
        <f t="shared" si="10"/>
        <v>22.697800000000001</v>
      </c>
      <c r="V145" s="403"/>
      <c r="W145" s="403"/>
      <c r="X145" s="403"/>
      <c r="Y145" s="404"/>
      <c r="Z145" s="66"/>
    </row>
    <row r="146" spans="1:26" ht="14" hidden="1" outlineLevel="1" x14ac:dyDescent="0.2">
      <c r="A146" s="121"/>
      <c r="B146" s="411"/>
      <c r="C146" s="393" t="s">
        <v>36</v>
      </c>
      <c r="D146" s="409">
        <v>32451</v>
      </c>
      <c r="E146" s="395">
        <v>561</v>
      </c>
      <c r="F146" s="395">
        <v>495</v>
      </c>
      <c r="G146" s="396">
        <f t="shared" si="1"/>
        <v>1.1333333333333333</v>
      </c>
      <c r="H146" s="397">
        <f t="shared" si="2"/>
        <v>57.844919786096256</v>
      </c>
      <c r="I146" s="397">
        <f t="shared" si="3"/>
        <v>51.039635105379048</v>
      </c>
      <c r="J146" s="415">
        <v>1607</v>
      </c>
      <c r="K146" s="398">
        <f t="shared" si="4"/>
        <v>0.34909769757311759</v>
      </c>
      <c r="L146" s="409">
        <v>3415.47</v>
      </c>
      <c r="M146" s="415">
        <v>244894</v>
      </c>
      <c r="N146" s="395">
        <v>152</v>
      </c>
      <c r="O146" s="409">
        <v>9901.9500000000007</v>
      </c>
      <c r="P146" s="399">
        <f t="shared" si="5"/>
        <v>0.34492902913062573</v>
      </c>
      <c r="Q146" s="400">
        <f t="shared" si="6"/>
        <v>2.8991471159166973</v>
      </c>
      <c r="R146" s="399">
        <f t="shared" si="7"/>
        <v>0.10525006933530553</v>
      </c>
      <c r="S146" s="438">
        <f t="shared" si="8"/>
        <v>0.30513543496348344</v>
      </c>
      <c r="T146" s="410">
        <f t="shared" si="79"/>
        <v>22549.05</v>
      </c>
      <c r="U146" s="439">
        <f t="shared" si="10"/>
        <v>22.470197368421051</v>
      </c>
      <c r="V146" s="403"/>
      <c r="W146" s="403"/>
      <c r="X146" s="403"/>
      <c r="Y146" s="404"/>
      <c r="Z146" s="66"/>
    </row>
    <row r="147" spans="1:26" ht="14" hidden="1" outlineLevel="1" x14ac:dyDescent="0.2">
      <c r="A147" s="121" t="str">
        <f t="shared" ref="A147:A152" si="80">IFERROR(IF(B147&gt;0,MONTH(B147)&amp;"-"&amp;YEAR(B147),B147),)</f>
        <v>5-2023</v>
      </c>
      <c r="B147" s="411">
        <v>45073</v>
      </c>
      <c r="C147" s="393" t="s">
        <v>37</v>
      </c>
      <c r="D147" s="412">
        <v>1382.2</v>
      </c>
      <c r="E147" s="395">
        <v>28</v>
      </c>
      <c r="F147" s="395">
        <v>20</v>
      </c>
      <c r="G147" s="396">
        <f t="shared" si="1"/>
        <v>1.4</v>
      </c>
      <c r="H147" s="397">
        <f t="shared" si="2"/>
        <v>49.364285714285714</v>
      </c>
      <c r="I147" s="397">
        <f t="shared" si="3"/>
        <v>35.260204081632658</v>
      </c>
      <c r="J147" s="415">
        <v>441</v>
      </c>
      <c r="K147" s="398">
        <f t="shared" si="4"/>
        <v>6.3492063492063489E-2</v>
      </c>
      <c r="L147" s="412">
        <v>96.22</v>
      </c>
      <c r="M147" s="415">
        <v>25744</v>
      </c>
      <c r="N147" s="395">
        <v>4</v>
      </c>
      <c r="O147" s="412">
        <v>263.25</v>
      </c>
      <c r="P147" s="399">
        <f t="shared" si="5"/>
        <v>0.36550807217473885</v>
      </c>
      <c r="Q147" s="400">
        <f t="shared" si="6"/>
        <v>2.7359176886302223</v>
      </c>
      <c r="R147" s="399">
        <f t="shared" si="7"/>
        <v>6.9613659383591375E-2</v>
      </c>
      <c r="S147" s="438">
        <f t="shared" si="8"/>
        <v>0.19045724207784689</v>
      </c>
      <c r="T147" s="413">
        <f t="shared" si="79"/>
        <v>1118.95</v>
      </c>
      <c r="U147" s="439">
        <f t="shared" si="10"/>
        <v>24.055</v>
      </c>
      <c r="V147" s="403"/>
      <c r="W147" s="403"/>
      <c r="X147" s="403"/>
      <c r="Y147" s="404"/>
      <c r="Z147" s="66"/>
    </row>
    <row r="148" spans="1:26" ht="14" collapsed="1" x14ac:dyDescent="0.2">
      <c r="A148" s="81">
        <f t="shared" si="80"/>
        <v>0</v>
      </c>
      <c r="B148" s="95" t="s">
        <v>153</v>
      </c>
      <c r="C148" s="134"/>
      <c r="D148" s="135">
        <f t="shared" ref="D148:F148" si="81">SUM(D142:D147)</f>
        <v>62785.42</v>
      </c>
      <c r="E148" s="136">
        <f t="shared" si="81"/>
        <v>1062</v>
      </c>
      <c r="F148" s="136">
        <f t="shared" si="81"/>
        <v>948</v>
      </c>
      <c r="G148" s="137">
        <f t="shared" si="1"/>
        <v>1.120253164556962</v>
      </c>
      <c r="H148" s="138">
        <f t="shared" si="2"/>
        <v>59.119981167608287</v>
      </c>
      <c r="I148" s="138">
        <f t="shared" si="3"/>
        <v>52.773768499898921</v>
      </c>
      <c r="J148" s="256">
        <f>SUM(J142:J147)</f>
        <v>5118</v>
      </c>
      <c r="K148" s="139">
        <f t="shared" si="4"/>
        <v>0.20750293083235638</v>
      </c>
      <c r="L148" s="135">
        <f t="shared" ref="L148:O148" si="82">SUM(L142:L147)</f>
        <v>7591.14</v>
      </c>
      <c r="M148" s="256">
        <f t="shared" si="82"/>
        <v>559016</v>
      </c>
      <c r="N148" s="136">
        <f t="shared" si="82"/>
        <v>303</v>
      </c>
      <c r="O148" s="135">
        <f t="shared" si="82"/>
        <v>19627.300000000003</v>
      </c>
      <c r="P148" s="258">
        <f t="shared" si="5"/>
        <v>0.38676435373179191</v>
      </c>
      <c r="Q148" s="306">
        <f t="shared" si="6"/>
        <v>2.5855536849537755</v>
      </c>
      <c r="R148" s="258">
        <f t="shared" si="7"/>
        <v>0.12090609571457833</v>
      </c>
      <c r="S148" s="440">
        <f t="shared" si="8"/>
        <v>0.31260920130820186</v>
      </c>
      <c r="T148" s="261">
        <f>SUM(T142:T147)</f>
        <v>43158.119999999995</v>
      </c>
      <c r="U148" s="441">
        <f t="shared" si="10"/>
        <v>25.053267326732673</v>
      </c>
      <c r="V148" s="262">
        <f t="shared" ref="V148:W148" si="83">IFERROR((D148-D120)/D148,)</f>
        <v>-3.9883941208006646E-2</v>
      </c>
      <c r="W148" s="301">
        <f t="shared" si="83"/>
        <v>1.8832391713747645E-3</v>
      </c>
      <c r="X148" s="301">
        <f>IFERROR((D148-monthly_reporting_2021!D49)/D148, )</f>
        <v>1</v>
      </c>
      <c r="Y148" s="302">
        <f>IFERROR((E148-monthly_reporting_2021!E49)/E148, )</f>
        <v>1</v>
      </c>
      <c r="Z148" s="67"/>
    </row>
    <row r="149" spans="1:26" ht="14" hidden="1" outlineLevel="1" x14ac:dyDescent="0.2">
      <c r="A149" s="121" t="str">
        <f t="shared" si="80"/>
        <v>5-2023</v>
      </c>
      <c r="B149" s="122">
        <v>45074</v>
      </c>
      <c r="C149" s="83" t="s">
        <v>32</v>
      </c>
      <c r="D149" s="391">
        <v>489.65</v>
      </c>
      <c r="E149" s="123">
        <v>7</v>
      </c>
      <c r="F149" s="123">
        <v>6</v>
      </c>
      <c r="G149" s="57">
        <f t="shared" si="1"/>
        <v>1.1666666666666667</v>
      </c>
      <c r="H149" s="58">
        <f t="shared" si="2"/>
        <v>69.95</v>
      </c>
      <c r="I149" s="58">
        <f t="shared" si="3"/>
        <v>59.957142857142856</v>
      </c>
      <c r="J149" s="276">
        <v>66</v>
      </c>
      <c r="K149" s="59">
        <f t="shared" si="4"/>
        <v>0.10606060606060606</v>
      </c>
      <c r="L149" s="391">
        <v>62.21</v>
      </c>
      <c r="M149" s="276">
        <v>8004</v>
      </c>
      <c r="N149" s="123">
        <v>3</v>
      </c>
      <c r="O149" s="391">
        <v>209.85</v>
      </c>
      <c r="P149" s="61">
        <f t="shared" si="5"/>
        <v>0.29644984512747202</v>
      </c>
      <c r="Q149" s="62">
        <f t="shared" si="6"/>
        <v>3.3732518887638641</v>
      </c>
      <c r="R149" s="61">
        <f t="shared" si="7"/>
        <v>0.12704993362605943</v>
      </c>
      <c r="S149" s="436">
        <f t="shared" si="8"/>
        <v>0.4285714285714286</v>
      </c>
      <c r="T149" s="63">
        <f t="shared" ref="T149:T154" si="84">D149-O149</f>
        <v>279.79999999999995</v>
      </c>
      <c r="U149" s="437">
        <f t="shared" si="10"/>
        <v>20.736666666666668</v>
      </c>
      <c r="V149" s="84"/>
      <c r="W149" s="84"/>
      <c r="X149" s="84"/>
      <c r="Y149" s="85"/>
      <c r="Z149" s="66"/>
    </row>
    <row r="150" spans="1:26" ht="14" hidden="1" outlineLevel="1" x14ac:dyDescent="0.2">
      <c r="A150" s="121">
        <f t="shared" si="80"/>
        <v>0</v>
      </c>
      <c r="B150" s="411"/>
      <c r="C150" s="393" t="s">
        <v>33</v>
      </c>
      <c r="D150" s="394">
        <v>11970.05</v>
      </c>
      <c r="E150" s="395">
        <v>192</v>
      </c>
      <c r="F150" s="395">
        <v>178</v>
      </c>
      <c r="G150" s="396">
        <f t="shared" si="1"/>
        <v>1.0786516853932584</v>
      </c>
      <c r="H150" s="397">
        <f t="shared" si="2"/>
        <v>62.344010416666663</v>
      </c>
      <c r="I150" s="397">
        <f t="shared" si="3"/>
        <v>57.798092990451387</v>
      </c>
      <c r="J150" s="415">
        <v>922</v>
      </c>
      <c r="K150" s="398">
        <f t="shared" si="4"/>
        <v>0.20824295010845986</v>
      </c>
      <c r="L150" s="394">
        <v>1585.18</v>
      </c>
      <c r="M150" s="415">
        <v>131383</v>
      </c>
      <c r="N150" s="395">
        <v>73</v>
      </c>
      <c r="O150" s="394">
        <v>5085.8</v>
      </c>
      <c r="P150" s="399">
        <f t="shared" si="5"/>
        <v>0.31168744347005389</v>
      </c>
      <c r="Q150" s="400">
        <f t="shared" si="6"/>
        <v>3.2083422702784543</v>
      </c>
      <c r="R150" s="399">
        <f t="shared" si="7"/>
        <v>0.13242885368064461</v>
      </c>
      <c r="S150" s="438">
        <f t="shared" si="8"/>
        <v>0.4248770890681326</v>
      </c>
      <c r="T150" s="401">
        <f t="shared" si="84"/>
        <v>6884.2499999999991</v>
      </c>
      <c r="U150" s="439">
        <f t="shared" si="10"/>
        <v>21.714794520547947</v>
      </c>
      <c r="V150" s="403"/>
      <c r="W150" s="403"/>
      <c r="X150" s="403"/>
      <c r="Y150" s="404"/>
      <c r="Z150" s="66"/>
    </row>
    <row r="151" spans="1:26" ht="14" hidden="1" outlineLevel="1" x14ac:dyDescent="0.2">
      <c r="A151" s="121">
        <f t="shared" si="80"/>
        <v>0</v>
      </c>
      <c r="B151" s="392"/>
      <c r="C151" s="393" t="s">
        <v>34</v>
      </c>
      <c r="D151" s="405">
        <v>9811.4</v>
      </c>
      <c r="E151" s="395">
        <v>172</v>
      </c>
      <c r="F151" s="395">
        <v>162</v>
      </c>
      <c r="G151" s="396">
        <f t="shared" si="1"/>
        <v>1.0617283950617284</v>
      </c>
      <c r="H151" s="397">
        <f t="shared" si="2"/>
        <v>57.043023255813949</v>
      </c>
      <c r="I151" s="397">
        <f t="shared" si="3"/>
        <v>53.726568415359644</v>
      </c>
      <c r="J151" s="415">
        <v>1732</v>
      </c>
      <c r="K151" s="398">
        <f t="shared" si="4"/>
        <v>9.9307159353348731E-2</v>
      </c>
      <c r="L151" s="405">
        <v>2145.23</v>
      </c>
      <c r="M151" s="415">
        <v>76920</v>
      </c>
      <c r="N151" s="395">
        <v>70</v>
      </c>
      <c r="O151" s="405">
        <v>3676.4</v>
      </c>
      <c r="P151" s="399">
        <f t="shared" si="5"/>
        <v>0.58351376346425854</v>
      </c>
      <c r="Q151" s="400">
        <f t="shared" si="6"/>
        <v>1.7137556345939597</v>
      </c>
      <c r="R151" s="399">
        <f t="shared" si="7"/>
        <v>0.21864667631530668</v>
      </c>
      <c r="S151" s="438">
        <f t="shared" si="8"/>
        <v>0.37470697352059851</v>
      </c>
      <c r="T151" s="406">
        <f t="shared" si="84"/>
        <v>6135</v>
      </c>
      <c r="U151" s="439">
        <f t="shared" si="10"/>
        <v>30.646142857142859</v>
      </c>
      <c r="V151" s="403"/>
      <c r="W151" s="403"/>
      <c r="X151" s="403"/>
      <c r="Y151" s="404"/>
      <c r="Z151" s="66"/>
    </row>
    <row r="152" spans="1:26" ht="14" hidden="1" outlineLevel="1" x14ac:dyDescent="0.2">
      <c r="A152" s="121">
        <f t="shared" si="80"/>
        <v>0</v>
      </c>
      <c r="B152" s="411"/>
      <c r="C152" s="393" t="s">
        <v>35</v>
      </c>
      <c r="D152" s="407">
        <v>7064.4</v>
      </c>
      <c r="E152" s="395">
        <v>112</v>
      </c>
      <c r="F152" s="395">
        <v>105</v>
      </c>
      <c r="G152" s="396">
        <f t="shared" si="1"/>
        <v>1.0666666666666667</v>
      </c>
      <c r="H152" s="397">
        <f t="shared" si="2"/>
        <v>63.074999999999996</v>
      </c>
      <c r="I152" s="397">
        <f t="shared" si="3"/>
        <v>59.1328125</v>
      </c>
      <c r="J152" s="415">
        <v>847</v>
      </c>
      <c r="K152" s="398">
        <f t="shared" si="4"/>
        <v>0.13223140495867769</v>
      </c>
      <c r="L152" s="407">
        <v>1631.66</v>
      </c>
      <c r="M152" s="415">
        <v>126648</v>
      </c>
      <c r="N152" s="395">
        <v>41</v>
      </c>
      <c r="O152" s="407">
        <v>2807.85</v>
      </c>
      <c r="P152" s="399">
        <f t="shared" si="5"/>
        <v>0.58110654059155586</v>
      </c>
      <c r="Q152" s="400">
        <f t="shared" si="6"/>
        <v>1.7208548349533603</v>
      </c>
      <c r="R152" s="399">
        <f t="shared" si="7"/>
        <v>0.23096936753298231</v>
      </c>
      <c r="S152" s="438">
        <f t="shared" si="8"/>
        <v>0.39746475284525223</v>
      </c>
      <c r="T152" s="408">
        <f t="shared" si="84"/>
        <v>4256.5499999999993</v>
      </c>
      <c r="U152" s="439">
        <f t="shared" si="10"/>
        <v>39.796585365853659</v>
      </c>
      <c r="V152" s="403"/>
      <c r="W152" s="403"/>
      <c r="X152" s="403"/>
      <c r="Y152" s="404"/>
      <c r="Z152" s="66"/>
    </row>
    <row r="153" spans="1:26" ht="14" hidden="1" outlineLevel="1" x14ac:dyDescent="0.2">
      <c r="A153" s="121"/>
      <c r="B153" s="411"/>
      <c r="C153" s="393" t="s">
        <v>36</v>
      </c>
      <c r="D153" s="409">
        <v>30434</v>
      </c>
      <c r="E153" s="395">
        <v>530</v>
      </c>
      <c r="F153" s="395">
        <v>481</v>
      </c>
      <c r="G153" s="396">
        <f t="shared" si="1"/>
        <v>1.1018711018711018</v>
      </c>
      <c r="H153" s="397">
        <f t="shared" si="2"/>
        <v>57.422641509433966</v>
      </c>
      <c r="I153" s="397">
        <f t="shared" si="3"/>
        <v>52.113755784976867</v>
      </c>
      <c r="J153" s="415">
        <v>1818</v>
      </c>
      <c r="K153" s="398">
        <f t="shared" si="4"/>
        <v>0.29152915291529152</v>
      </c>
      <c r="L153" s="409">
        <v>4014.07</v>
      </c>
      <c r="M153" s="415">
        <v>294314</v>
      </c>
      <c r="N153" s="395">
        <v>150</v>
      </c>
      <c r="O153" s="409">
        <v>9569</v>
      </c>
      <c r="P153" s="399">
        <f t="shared" si="5"/>
        <v>0.41948688473194695</v>
      </c>
      <c r="Q153" s="400">
        <f t="shared" si="6"/>
        <v>2.3838647557217487</v>
      </c>
      <c r="R153" s="399">
        <f t="shared" si="7"/>
        <v>0.13189426299533416</v>
      </c>
      <c r="S153" s="438">
        <f t="shared" si="8"/>
        <v>0.31441808503647234</v>
      </c>
      <c r="T153" s="410">
        <f t="shared" si="84"/>
        <v>20865</v>
      </c>
      <c r="U153" s="439">
        <f t="shared" si="10"/>
        <v>26.76046666666667</v>
      </c>
      <c r="V153" s="403"/>
      <c r="W153" s="403"/>
      <c r="X153" s="403"/>
      <c r="Y153" s="404"/>
      <c r="Z153" s="66"/>
    </row>
    <row r="154" spans="1:26" ht="14" hidden="1" outlineLevel="1" x14ac:dyDescent="0.2">
      <c r="A154" s="121" t="str">
        <f t="shared" ref="A154:A159" si="85">IFERROR(IF(B154&gt;0,MONTH(B154)&amp;"-"&amp;YEAR(B154),B154),)</f>
        <v>6-2023</v>
      </c>
      <c r="B154" s="411">
        <v>45080</v>
      </c>
      <c r="C154" s="393" t="s">
        <v>37</v>
      </c>
      <c r="D154" s="412">
        <v>1800.05</v>
      </c>
      <c r="E154" s="395">
        <v>37</v>
      </c>
      <c r="F154" s="395">
        <v>32</v>
      </c>
      <c r="G154" s="396">
        <f t="shared" si="1"/>
        <v>1.15625</v>
      </c>
      <c r="H154" s="397">
        <f t="shared" si="2"/>
        <v>48.65</v>
      </c>
      <c r="I154" s="397">
        <f t="shared" si="3"/>
        <v>42.075675675675676</v>
      </c>
      <c r="J154" s="415">
        <v>459</v>
      </c>
      <c r="K154" s="398">
        <f t="shared" si="4"/>
        <v>8.0610021786492375E-2</v>
      </c>
      <c r="L154" s="412">
        <v>167.6</v>
      </c>
      <c r="M154" s="415">
        <v>65180</v>
      </c>
      <c r="N154" s="395">
        <v>12</v>
      </c>
      <c r="O154" s="412">
        <v>729.75</v>
      </c>
      <c r="P154" s="399">
        <f t="shared" si="5"/>
        <v>0.22966769441589585</v>
      </c>
      <c r="Q154" s="400">
        <f t="shared" si="6"/>
        <v>4.3541169451073989</v>
      </c>
      <c r="R154" s="399">
        <f t="shared" si="7"/>
        <v>9.3108524763201028E-2</v>
      </c>
      <c r="S154" s="438">
        <f t="shared" si="8"/>
        <v>0.40540540540540543</v>
      </c>
      <c r="T154" s="413">
        <f t="shared" si="84"/>
        <v>1070.3</v>
      </c>
      <c r="U154" s="439">
        <f t="shared" si="10"/>
        <v>13.966666666666667</v>
      </c>
      <c r="V154" s="403"/>
      <c r="W154" s="403"/>
      <c r="X154" s="403"/>
      <c r="Y154" s="404"/>
      <c r="Z154" s="66"/>
    </row>
    <row r="155" spans="1:26" ht="14" collapsed="1" x14ac:dyDescent="0.2">
      <c r="A155" s="81">
        <f t="shared" si="85"/>
        <v>0</v>
      </c>
      <c r="B155" s="95" t="s">
        <v>154</v>
      </c>
      <c r="C155" s="134"/>
      <c r="D155" s="135">
        <f t="shared" ref="D155:F155" si="86">SUM(D149:D154)</f>
        <v>61569.55</v>
      </c>
      <c r="E155" s="136">
        <f t="shared" si="86"/>
        <v>1050</v>
      </c>
      <c r="F155" s="136">
        <f t="shared" si="86"/>
        <v>964</v>
      </c>
      <c r="G155" s="137">
        <f t="shared" si="1"/>
        <v>1.0892116182572613</v>
      </c>
      <c r="H155" s="138">
        <f t="shared" si="2"/>
        <v>58.637666666666668</v>
      </c>
      <c r="I155" s="138">
        <f t="shared" si="3"/>
        <v>53.834962539682543</v>
      </c>
      <c r="J155" s="256">
        <f>SUM(J149:J154)</f>
        <v>5844</v>
      </c>
      <c r="K155" s="139">
        <f t="shared" si="4"/>
        <v>0.17967145790554415</v>
      </c>
      <c r="L155" s="135">
        <f t="shared" ref="L155:O155" si="87">SUM(L149:L154)</f>
        <v>9605.9500000000007</v>
      </c>
      <c r="M155" s="256">
        <f t="shared" si="87"/>
        <v>702449</v>
      </c>
      <c r="N155" s="136">
        <f t="shared" si="87"/>
        <v>349</v>
      </c>
      <c r="O155" s="135">
        <f t="shared" si="87"/>
        <v>22078.65</v>
      </c>
      <c r="P155" s="258">
        <f t="shared" si="5"/>
        <v>0.43507868461160443</v>
      </c>
      <c r="Q155" s="306">
        <f t="shared" si="6"/>
        <v>2.2984348242495538</v>
      </c>
      <c r="R155" s="258">
        <f t="shared" si="7"/>
        <v>0.15601786922269206</v>
      </c>
      <c r="S155" s="440">
        <f t="shared" si="8"/>
        <v>0.35859690382664811</v>
      </c>
      <c r="T155" s="261">
        <f>SUM(T149:T154)</f>
        <v>39490.9</v>
      </c>
      <c r="U155" s="441">
        <f t="shared" si="10"/>
        <v>27.524212034383957</v>
      </c>
      <c r="V155" s="262">
        <f t="shared" ref="V155:W155" si="88">IFERROR((D155-D120)/D155,)</f>
        <v>-6.0419476835546139E-2</v>
      </c>
      <c r="W155" s="262">
        <f t="shared" si="88"/>
        <v>-9.5238095238095247E-3</v>
      </c>
      <c r="X155" s="301">
        <f>IFERROR((D155-monthly_reporting_2021!D49)/D155, )</f>
        <v>1</v>
      </c>
      <c r="Y155" s="302">
        <f>IFERROR((E155-monthly_reporting_2021!E49)/E155, )</f>
        <v>1</v>
      </c>
      <c r="Z155" s="67"/>
    </row>
    <row r="156" spans="1:26" ht="14" hidden="1" outlineLevel="1" x14ac:dyDescent="0.2">
      <c r="A156" s="121" t="str">
        <f t="shared" si="85"/>
        <v>6-2023</v>
      </c>
      <c r="B156" s="122">
        <v>45081</v>
      </c>
      <c r="C156" s="83" t="s">
        <v>32</v>
      </c>
      <c r="D156" s="391">
        <v>909.35</v>
      </c>
      <c r="E156" s="123">
        <v>13</v>
      </c>
      <c r="F156" s="123">
        <v>11</v>
      </c>
      <c r="G156" s="57">
        <f t="shared" si="1"/>
        <v>1.1818181818181819</v>
      </c>
      <c r="H156" s="58">
        <f t="shared" si="2"/>
        <v>69.95</v>
      </c>
      <c r="I156" s="58">
        <f t="shared" si="3"/>
        <v>59.188461538461539</v>
      </c>
      <c r="J156" s="276">
        <v>97</v>
      </c>
      <c r="K156" s="59">
        <f t="shared" si="4"/>
        <v>0.13402061855670103</v>
      </c>
      <c r="L156" s="391">
        <v>91.39</v>
      </c>
      <c r="M156" s="276">
        <v>10106</v>
      </c>
      <c r="N156" s="123">
        <v>6</v>
      </c>
      <c r="O156" s="391">
        <v>419.7</v>
      </c>
      <c r="P156" s="61">
        <f t="shared" si="5"/>
        <v>0.21775077436263998</v>
      </c>
      <c r="Q156" s="62">
        <f t="shared" si="6"/>
        <v>4.5924061713535398</v>
      </c>
      <c r="R156" s="61">
        <f t="shared" si="7"/>
        <v>0.10050035739814153</v>
      </c>
      <c r="S156" s="436">
        <f t="shared" si="8"/>
        <v>0.46153846153846151</v>
      </c>
      <c r="T156" s="63">
        <f t="shared" ref="T156:T161" si="89">D156-O156</f>
        <v>489.65000000000003</v>
      </c>
      <c r="U156" s="437">
        <f t="shared" si="10"/>
        <v>15.231666666666667</v>
      </c>
      <c r="V156" s="84"/>
      <c r="W156" s="84"/>
      <c r="X156" s="84"/>
      <c r="Y156" s="85"/>
      <c r="Z156" s="66"/>
    </row>
    <row r="157" spans="1:26" ht="14" hidden="1" outlineLevel="1" x14ac:dyDescent="0.2">
      <c r="A157" s="121">
        <f t="shared" si="85"/>
        <v>0</v>
      </c>
      <c r="B157" s="411"/>
      <c r="C157" s="393" t="s">
        <v>33</v>
      </c>
      <c r="D157" s="394">
        <v>9512.0499999999993</v>
      </c>
      <c r="E157" s="395">
        <v>151</v>
      </c>
      <c r="F157" s="395">
        <v>143</v>
      </c>
      <c r="G157" s="396">
        <f t="shared" si="1"/>
        <v>1.055944055944056</v>
      </c>
      <c r="H157" s="397">
        <f t="shared" si="2"/>
        <v>62.993708609271515</v>
      </c>
      <c r="I157" s="397">
        <f t="shared" si="3"/>
        <v>59.65629358361474</v>
      </c>
      <c r="J157" s="415">
        <v>1007</v>
      </c>
      <c r="K157" s="398">
        <f t="shared" si="4"/>
        <v>0.1499503475670308</v>
      </c>
      <c r="L157" s="394">
        <v>1794.58</v>
      </c>
      <c r="M157" s="415">
        <v>167473</v>
      </c>
      <c r="N157" s="395">
        <v>55</v>
      </c>
      <c r="O157" s="394">
        <v>3806.8</v>
      </c>
      <c r="P157" s="399">
        <f t="shared" si="5"/>
        <v>0.47141431123253119</v>
      </c>
      <c r="Q157" s="400">
        <f t="shared" si="6"/>
        <v>2.1212762874878806</v>
      </c>
      <c r="R157" s="399">
        <f t="shared" si="7"/>
        <v>0.18866385269211158</v>
      </c>
      <c r="S157" s="438">
        <f t="shared" si="8"/>
        <v>0.40020815702188284</v>
      </c>
      <c r="T157" s="401">
        <f t="shared" si="89"/>
        <v>5705.2499999999991</v>
      </c>
      <c r="U157" s="439">
        <f t="shared" si="10"/>
        <v>32.628727272727268</v>
      </c>
      <c r="V157" s="403"/>
      <c r="W157" s="403"/>
      <c r="X157" s="403"/>
      <c r="Y157" s="404"/>
      <c r="Z157" s="66"/>
    </row>
    <row r="158" spans="1:26" ht="14" hidden="1" outlineLevel="1" x14ac:dyDescent="0.2">
      <c r="A158" s="121">
        <f t="shared" si="85"/>
        <v>0</v>
      </c>
      <c r="B158" s="392"/>
      <c r="C158" s="393" t="s">
        <v>34</v>
      </c>
      <c r="D158" s="405">
        <v>11704.9</v>
      </c>
      <c r="E158" s="395">
        <v>202</v>
      </c>
      <c r="F158" s="395">
        <v>184</v>
      </c>
      <c r="G158" s="396">
        <f t="shared" si="1"/>
        <v>1.0978260869565217</v>
      </c>
      <c r="H158" s="397">
        <f t="shared" si="2"/>
        <v>57.945049504950497</v>
      </c>
      <c r="I158" s="397">
        <f t="shared" si="3"/>
        <v>52.781629252034115</v>
      </c>
      <c r="J158" s="415">
        <v>1691</v>
      </c>
      <c r="K158" s="398">
        <f t="shared" si="4"/>
        <v>0.11945594322885866</v>
      </c>
      <c r="L158" s="405">
        <v>2195.62</v>
      </c>
      <c r="M158" s="415">
        <v>72484</v>
      </c>
      <c r="N158" s="395">
        <v>80</v>
      </c>
      <c r="O158" s="405">
        <v>4415.7</v>
      </c>
      <c r="P158" s="399">
        <f t="shared" si="5"/>
        <v>0.497230337205879</v>
      </c>
      <c r="Q158" s="400">
        <f t="shared" si="6"/>
        <v>2.0111403612646996</v>
      </c>
      <c r="R158" s="399">
        <f t="shared" si="7"/>
        <v>0.18758126938290801</v>
      </c>
      <c r="S158" s="438">
        <f t="shared" si="8"/>
        <v>0.37725226187323257</v>
      </c>
      <c r="T158" s="406">
        <f t="shared" si="89"/>
        <v>7289.2</v>
      </c>
      <c r="U158" s="439">
        <f t="shared" si="10"/>
        <v>27.445249999999998</v>
      </c>
      <c r="V158" s="403"/>
      <c r="W158" s="403"/>
      <c r="X158" s="403"/>
      <c r="Y158" s="404"/>
      <c r="Z158" s="66"/>
    </row>
    <row r="159" spans="1:26" ht="14" hidden="1" outlineLevel="1" x14ac:dyDescent="0.2">
      <c r="A159" s="121">
        <f t="shared" si="85"/>
        <v>0</v>
      </c>
      <c r="B159" s="411"/>
      <c r="C159" s="393" t="s">
        <v>35</v>
      </c>
      <c r="D159" s="407">
        <v>7923.7</v>
      </c>
      <c r="E159" s="395">
        <v>126</v>
      </c>
      <c r="F159" s="395">
        <v>114</v>
      </c>
      <c r="G159" s="396">
        <f t="shared" si="1"/>
        <v>1.1052631578947369</v>
      </c>
      <c r="H159" s="397">
        <f t="shared" si="2"/>
        <v>62.886507936507932</v>
      </c>
      <c r="I159" s="397">
        <f t="shared" si="3"/>
        <v>56.897316704459556</v>
      </c>
      <c r="J159" s="415">
        <v>858</v>
      </c>
      <c r="K159" s="398">
        <f t="shared" si="4"/>
        <v>0.14685314685314685</v>
      </c>
      <c r="L159" s="407">
        <v>1578.19</v>
      </c>
      <c r="M159" s="415">
        <v>120132</v>
      </c>
      <c r="N159" s="395">
        <v>43</v>
      </c>
      <c r="O159" s="407">
        <v>3385.6</v>
      </c>
      <c r="P159" s="399">
        <f t="shared" si="5"/>
        <v>0.46614780245746695</v>
      </c>
      <c r="Q159" s="400">
        <f t="shared" si="6"/>
        <v>2.1452423345731502</v>
      </c>
      <c r="R159" s="399">
        <f t="shared" si="7"/>
        <v>0.19917336597801533</v>
      </c>
      <c r="S159" s="438">
        <f t="shared" si="8"/>
        <v>0.42727513661547006</v>
      </c>
      <c r="T159" s="408">
        <f t="shared" si="89"/>
        <v>4538.1000000000004</v>
      </c>
      <c r="U159" s="439">
        <f t="shared" si="10"/>
        <v>36.702093023255813</v>
      </c>
      <c r="V159" s="403"/>
      <c r="W159" s="403"/>
      <c r="X159" s="403"/>
      <c r="Y159" s="404"/>
      <c r="Z159" s="66"/>
    </row>
    <row r="160" spans="1:26" ht="14" hidden="1" outlineLevel="1" x14ac:dyDescent="0.2">
      <c r="A160" s="121"/>
      <c r="B160" s="411"/>
      <c r="C160" s="393" t="s">
        <v>36</v>
      </c>
      <c r="D160" s="409">
        <v>31977</v>
      </c>
      <c r="E160" s="395">
        <v>555</v>
      </c>
      <c r="F160" s="395">
        <v>488</v>
      </c>
      <c r="G160" s="396">
        <f t="shared" si="1"/>
        <v>1.1372950819672132</v>
      </c>
      <c r="H160" s="397">
        <f t="shared" si="2"/>
        <v>57.616216216216216</v>
      </c>
      <c r="I160" s="397">
        <f t="shared" si="3"/>
        <v>50.660745069393712</v>
      </c>
      <c r="J160" s="415">
        <v>1720</v>
      </c>
      <c r="K160" s="398">
        <f t="shared" si="4"/>
        <v>0.32267441860465118</v>
      </c>
      <c r="L160" s="409">
        <v>3507.61</v>
      </c>
      <c r="M160" s="415">
        <v>261626</v>
      </c>
      <c r="N160" s="395">
        <v>150</v>
      </c>
      <c r="O160" s="409">
        <v>9995</v>
      </c>
      <c r="P160" s="399">
        <f t="shared" si="5"/>
        <v>0.35093646823411706</v>
      </c>
      <c r="Q160" s="400">
        <f t="shared" si="6"/>
        <v>2.8495186180903804</v>
      </c>
      <c r="R160" s="399">
        <f t="shared" si="7"/>
        <v>0.10969165337586391</v>
      </c>
      <c r="S160" s="438">
        <f t="shared" si="8"/>
        <v>0.31256840854364076</v>
      </c>
      <c r="T160" s="410">
        <f t="shared" si="89"/>
        <v>21982</v>
      </c>
      <c r="U160" s="439">
        <f t="shared" si="10"/>
        <v>23.384066666666669</v>
      </c>
      <c r="V160" s="403"/>
      <c r="W160" s="403"/>
      <c r="X160" s="403"/>
      <c r="Y160" s="404"/>
      <c r="Z160" s="66"/>
    </row>
    <row r="161" spans="1:26" ht="14" hidden="1" outlineLevel="1" x14ac:dyDescent="0.2">
      <c r="A161" s="121" t="str">
        <f t="shared" ref="A161:A166" si="90">IFERROR(IF(B161&gt;0,MONTH(B161)&amp;"-"&amp;YEAR(B161),B161),)</f>
        <v>6-2023</v>
      </c>
      <c r="B161" s="411">
        <v>45087</v>
      </c>
      <c r="C161" s="393" t="s">
        <v>37</v>
      </c>
      <c r="D161" s="412">
        <v>2335.1999999999998</v>
      </c>
      <c r="E161" s="395">
        <v>48</v>
      </c>
      <c r="F161" s="395">
        <v>39</v>
      </c>
      <c r="G161" s="396">
        <f t="shared" si="1"/>
        <v>1.2307692307692308</v>
      </c>
      <c r="H161" s="397">
        <f t="shared" si="2"/>
        <v>48.65</v>
      </c>
      <c r="I161" s="397">
        <f t="shared" si="3"/>
        <v>39.528124999999996</v>
      </c>
      <c r="J161" s="415">
        <v>478</v>
      </c>
      <c r="K161" s="398">
        <f t="shared" si="4"/>
        <v>0.100418410041841</v>
      </c>
      <c r="L161" s="412">
        <v>78.17</v>
      </c>
      <c r="M161" s="415">
        <v>24521</v>
      </c>
      <c r="N161" s="395">
        <v>10</v>
      </c>
      <c r="O161" s="412">
        <v>535.15</v>
      </c>
      <c r="P161" s="399">
        <f t="shared" si="5"/>
        <v>0.14607119499205831</v>
      </c>
      <c r="Q161" s="400">
        <f t="shared" si="6"/>
        <v>6.8459767174107711</v>
      </c>
      <c r="R161" s="399">
        <f t="shared" si="7"/>
        <v>3.3474648852346696E-2</v>
      </c>
      <c r="S161" s="438">
        <f t="shared" si="8"/>
        <v>0.22916666666666669</v>
      </c>
      <c r="T161" s="413">
        <f t="shared" si="89"/>
        <v>1800.0499999999997</v>
      </c>
      <c r="U161" s="439">
        <f t="shared" si="10"/>
        <v>7.8170000000000002</v>
      </c>
      <c r="V161" s="403"/>
      <c r="W161" s="403"/>
      <c r="X161" s="403"/>
      <c r="Y161" s="404"/>
      <c r="Z161" s="66"/>
    </row>
    <row r="162" spans="1:26" ht="14" collapsed="1" x14ac:dyDescent="0.2">
      <c r="A162" s="81">
        <f t="shared" si="90"/>
        <v>0</v>
      </c>
      <c r="B162" s="95" t="s">
        <v>155</v>
      </c>
      <c r="C162" s="134"/>
      <c r="D162" s="135">
        <f t="shared" ref="D162:F162" si="91">SUM(D156:D161)</f>
        <v>64362.2</v>
      </c>
      <c r="E162" s="136">
        <f t="shared" si="91"/>
        <v>1095</v>
      </c>
      <c r="F162" s="136">
        <f t="shared" si="91"/>
        <v>979</v>
      </c>
      <c r="G162" s="137">
        <f t="shared" si="1"/>
        <v>1.118488253319714</v>
      </c>
      <c r="H162" s="138">
        <f t="shared" si="2"/>
        <v>58.778264840182644</v>
      </c>
      <c r="I162" s="138">
        <f t="shared" si="3"/>
        <v>52.551526281770599</v>
      </c>
      <c r="J162" s="256">
        <f>SUM(J156:J161)</f>
        <v>5851</v>
      </c>
      <c r="K162" s="139">
        <f t="shared" si="4"/>
        <v>0.18714749615450349</v>
      </c>
      <c r="L162" s="135">
        <f t="shared" ref="L162:O162" si="92">SUM(L156:L161)</f>
        <v>9245.5600000000013</v>
      </c>
      <c r="M162" s="256">
        <f t="shared" si="92"/>
        <v>656342</v>
      </c>
      <c r="N162" s="136">
        <f t="shared" si="92"/>
        <v>344</v>
      </c>
      <c r="O162" s="135">
        <f t="shared" si="92"/>
        <v>22557.950000000004</v>
      </c>
      <c r="P162" s="258">
        <f t="shared" si="5"/>
        <v>0.40985816530314145</v>
      </c>
      <c r="Q162" s="306">
        <f t="shared" si="6"/>
        <v>2.4398684341456875</v>
      </c>
      <c r="R162" s="258">
        <f t="shared" si="7"/>
        <v>0.14364891193899529</v>
      </c>
      <c r="S162" s="440">
        <f t="shared" si="8"/>
        <v>0.35048444583932814</v>
      </c>
      <c r="T162" s="261">
        <f>SUM(T156:T161)</f>
        <v>41804.25</v>
      </c>
      <c r="U162" s="441">
        <f t="shared" si="10"/>
        <v>26.876627906976747</v>
      </c>
      <c r="V162" s="262">
        <f t="shared" ref="V162:W162" si="93">IFERROR((D162-D120)/D162,)</f>
        <v>-1.440830176718642E-2</v>
      </c>
      <c r="W162" s="301">
        <f t="shared" si="93"/>
        <v>3.1963470319634701E-2</v>
      </c>
      <c r="X162" s="301">
        <f>IFERROR((D162-monthly_reporting_2021!D49)/D162, )</f>
        <v>1</v>
      </c>
      <c r="Y162" s="302">
        <f>IFERROR((E162-monthly_reporting_2021!E49)/E162, )</f>
        <v>1</v>
      </c>
      <c r="Z162" s="67"/>
    </row>
    <row r="163" spans="1:26" ht="14" hidden="1" outlineLevel="1" x14ac:dyDescent="0.2">
      <c r="A163" s="121" t="str">
        <f t="shared" si="90"/>
        <v>6-2023</v>
      </c>
      <c r="B163" s="122">
        <v>45088</v>
      </c>
      <c r="C163" s="83" t="s">
        <v>32</v>
      </c>
      <c r="D163" s="391">
        <v>419.7</v>
      </c>
      <c r="E163" s="123">
        <v>6</v>
      </c>
      <c r="F163" s="123">
        <v>6</v>
      </c>
      <c r="G163" s="57">
        <f t="shared" si="1"/>
        <v>1</v>
      </c>
      <c r="H163" s="58">
        <f t="shared" si="2"/>
        <v>69.95</v>
      </c>
      <c r="I163" s="58">
        <f t="shared" si="3"/>
        <v>69.95</v>
      </c>
      <c r="J163" s="276">
        <v>121</v>
      </c>
      <c r="K163" s="59">
        <f t="shared" si="4"/>
        <v>4.9586776859504134E-2</v>
      </c>
      <c r="L163" s="391">
        <v>114.28</v>
      </c>
      <c r="M163" s="276">
        <v>13298</v>
      </c>
      <c r="N163" s="123">
        <v>4</v>
      </c>
      <c r="O163" s="391">
        <v>269.8</v>
      </c>
      <c r="P163" s="61">
        <f t="shared" si="5"/>
        <v>0.42357301704966638</v>
      </c>
      <c r="Q163" s="62">
        <f t="shared" si="6"/>
        <v>2.3608680434021703</v>
      </c>
      <c r="R163" s="61">
        <f t="shared" si="7"/>
        <v>0.27228973076006674</v>
      </c>
      <c r="S163" s="436">
        <f t="shared" si="8"/>
        <v>0.64284012389802248</v>
      </c>
      <c r="T163" s="63">
        <f t="shared" ref="T163:T168" si="94">D163-O163</f>
        <v>149.89999999999998</v>
      </c>
      <c r="U163" s="437">
        <f t="shared" si="10"/>
        <v>28.57</v>
      </c>
      <c r="V163" s="84"/>
      <c r="W163" s="84"/>
      <c r="X163" s="84"/>
      <c r="Y163" s="85"/>
      <c r="Z163" s="66"/>
    </row>
    <row r="164" spans="1:26" ht="14" hidden="1" outlineLevel="1" x14ac:dyDescent="0.2">
      <c r="A164" s="121">
        <f t="shared" si="90"/>
        <v>0</v>
      </c>
      <c r="B164" s="411"/>
      <c r="C164" s="393" t="s">
        <v>33</v>
      </c>
      <c r="D164" s="394">
        <v>8503.1</v>
      </c>
      <c r="E164" s="395">
        <v>135</v>
      </c>
      <c r="F164" s="395">
        <v>127</v>
      </c>
      <c r="G164" s="396">
        <f t="shared" si="1"/>
        <v>1.0629921259842521</v>
      </c>
      <c r="H164" s="397">
        <f t="shared" si="2"/>
        <v>62.985925925925926</v>
      </c>
      <c r="I164" s="397">
        <f t="shared" si="3"/>
        <v>59.253426611796975</v>
      </c>
      <c r="J164" s="415">
        <v>876</v>
      </c>
      <c r="K164" s="398">
        <f t="shared" si="4"/>
        <v>0.1541095890410959</v>
      </c>
      <c r="L164" s="394">
        <v>1736.75</v>
      </c>
      <c r="M164" s="415">
        <v>165053</v>
      </c>
      <c r="N164" s="395">
        <v>41</v>
      </c>
      <c r="O164" s="394">
        <v>2817.75</v>
      </c>
      <c r="P164" s="399">
        <f t="shared" si="5"/>
        <v>0.61636057137787237</v>
      </c>
      <c r="Q164" s="400">
        <f t="shared" si="6"/>
        <v>1.6224269468835468</v>
      </c>
      <c r="R164" s="399">
        <f t="shared" si="7"/>
        <v>0.20424903858592747</v>
      </c>
      <c r="S164" s="438">
        <f t="shared" si="8"/>
        <v>0.33137914407686608</v>
      </c>
      <c r="T164" s="401">
        <f t="shared" si="94"/>
        <v>5685.35</v>
      </c>
      <c r="U164" s="439">
        <f t="shared" si="10"/>
        <v>42.359756097560975</v>
      </c>
      <c r="V164" s="403"/>
      <c r="W164" s="403"/>
      <c r="X164" s="403"/>
      <c r="Y164" s="404"/>
      <c r="Z164" s="66"/>
    </row>
    <row r="165" spans="1:26" ht="14" hidden="1" outlineLevel="1" x14ac:dyDescent="0.2">
      <c r="A165" s="121">
        <f t="shared" si="90"/>
        <v>0</v>
      </c>
      <c r="B165" s="392"/>
      <c r="C165" s="393" t="s">
        <v>34</v>
      </c>
      <c r="D165" s="405">
        <v>9796.1</v>
      </c>
      <c r="E165" s="395">
        <v>178</v>
      </c>
      <c r="F165" s="395">
        <v>173</v>
      </c>
      <c r="G165" s="396">
        <f t="shared" si="1"/>
        <v>1.0289017341040463</v>
      </c>
      <c r="H165" s="397">
        <f t="shared" si="2"/>
        <v>55.034269662921353</v>
      </c>
      <c r="I165" s="397">
        <f t="shared" si="3"/>
        <v>53.488363211715694</v>
      </c>
      <c r="J165" s="415">
        <v>1673</v>
      </c>
      <c r="K165" s="398">
        <f t="shared" si="4"/>
        <v>0.10639569635385535</v>
      </c>
      <c r="L165" s="405">
        <v>2130.23</v>
      </c>
      <c r="M165" s="415">
        <v>56333</v>
      </c>
      <c r="N165" s="395">
        <v>74</v>
      </c>
      <c r="O165" s="405">
        <v>3626.2</v>
      </c>
      <c r="P165" s="399">
        <f t="shared" si="5"/>
        <v>0.58745518724835921</v>
      </c>
      <c r="Q165" s="400">
        <f t="shared" si="6"/>
        <v>1.7022575027109748</v>
      </c>
      <c r="R165" s="399">
        <f t="shared" si="7"/>
        <v>0.21745694715243821</v>
      </c>
      <c r="S165" s="438">
        <f t="shared" si="8"/>
        <v>0.37016771980686186</v>
      </c>
      <c r="T165" s="406">
        <f t="shared" si="94"/>
        <v>6169.9000000000005</v>
      </c>
      <c r="U165" s="439">
        <f t="shared" si="10"/>
        <v>28.786891891891891</v>
      </c>
      <c r="V165" s="403"/>
      <c r="W165" s="403"/>
      <c r="X165" s="403"/>
      <c r="Y165" s="404"/>
      <c r="Z165" s="66"/>
    </row>
    <row r="166" spans="1:26" ht="14" hidden="1" outlineLevel="1" x14ac:dyDescent="0.2">
      <c r="A166" s="121">
        <f t="shared" si="90"/>
        <v>0</v>
      </c>
      <c r="B166" s="411"/>
      <c r="C166" s="393" t="s">
        <v>35</v>
      </c>
      <c r="D166" s="407">
        <v>8563.2000000000007</v>
      </c>
      <c r="E166" s="395">
        <v>136</v>
      </c>
      <c r="F166" s="395">
        <v>127</v>
      </c>
      <c r="G166" s="396">
        <f t="shared" si="1"/>
        <v>1.0708661417322836</v>
      </c>
      <c r="H166" s="397">
        <f t="shared" si="2"/>
        <v>62.964705882352945</v>
      </c>
      <c r="I166" s="397">
        <f t="shared" si="3"/>
        <v>58.797923875432524</v>
      </c>
      <c r="J166" s="415">
        <v>638</v>
      </c>
      <c r="K166" s="398">
        <f t="shared" si="4"/>
        <v>0.21316614420062696</v>
      </c>
      <c r="L166" s="407">
        <v>1138.8399999999999</v>
      </c>
      <c r="M166" s="415">
        <v>101670</v>
      </c>
      <c r="N166" s="395">
        <v>36</v>
      </c>
      <c r="O166" s="407">
        <v>2368.1</v>
      </c>
      <c r="P166" s="399">
        <f t="shared" si="5"/>
        <v>0.48090874540771078</v>
      </c>
      <c r="Q166" s="400">
        <f t="shared" si="6"/>
        <v>2.0793965789750977</v>
      </c>
      <c r="R166" s="399">
        <f t="shared" si="7"/>
        <v>0.13299233931240656</v>
      </c>
      <c r="S166" s="438">
        <f t="shared" si="8"/>
        <v>0.27654381539611356</v>
      </c>
      <c r="T166" s="408">
        <f t="shared" si="94"/>
        <v>6195.1</v>
      </c>
      <c r="U166" s="439">
        <f t="shared" si="10"/>
        <v>31.634444444444441</v>
      </c>
      <c r="V166" s="403"/>
      <c r="W166" s="403"/>
      <c r="X166" s="403"/>
      <c r="Y166" s="404"/>
      <c r="Z166" s="66"/>
    </row>
    <row r="167" spans="1:26" ht="14" hidden="1" outlineLevel="1" x14ac:dyDescent="0.2">
      <c r="A167" s="121"/>
      <c r="B167" s="411"/>
      <c r="C167" s="393" t="s">
        <v>36</v>
      </c>
      <c r="D167" s="409">
        <v>32996</v>
      </c>
      <c r="E167" s="395">
        <v>572</v>
      </c>
      <c r="F167" s="395">
        <v>507</v>
      </c>
      <c r="G167" s="396">
        <f t="shared" si="1"/>
        <v>1.1282051282051282</v>
      </c>
      <c r="H167" s="397">
        <f t="shared" si="2"/>
        <v>57.685314685314687</v>
      </c>
      <c r="I167" s="397">
        <f t="shared" si="3"/>
        <v>51.130165289256198</v>
      </c>
      <c r="J167" s="415">
        <v>1659</v>
      </c>
      <c r="K167" s="398">
        <f t="shared" si="4"/>
        <v>0.34478601567209161</v>
      </c>
      <c r="L167" s="409">
        <v>3002.26</v>
      </c>
      <c r="M167" s="415">
        <v>241308</v>
      </c>
      <c r="N167" s="395">
        <v>149</v>
      </c>
      <c r="O167" s="409">
        <v>9830</v>
      </c>
      <c r="P167" s="399">
        <f t="shared" si="5"/>
        <v>0.30541810783316381</v>
      </c>
      <c r="Q167" s="400">
        <f t="shared" si="6"/>
        <v>3.2742001025893823</v>
      </c>
      <c r="R167" s="399">
        <f t="shared" si="7"/>
        <v>9.0988604679355087E-2</v>
      </c>
      <c r="S167" s="438">
        <f t="shared" si="8"/>
        <v>0.29791489877560917</v>
      </c>
      <c r="T167" s="410">
        <f t="shared" si="94"/>
        <v>23166</v>
      </c>
      <c r="U167" s="439">
        <f t="shared" si="10"/>
        <v>20.149395973154363</v>
      </c>
      <c r="V167" s="403"/>
      <c r="W167" s="403"/>
      <c r="X167" s="403"/>
      <c r="Y167" s="404"/>
      <c r="Z167" s="66"/>
    </row>
    <row r="168" spans="1:26" ht="14" hidden="1" outlineLevel="1" x14ac:dyDescent="0.2">
      <c r="A168" s="121" t="str">
        <f t="shared" ref="A168:A173" si="95">IFERROR(IF(B168&gt;0,MONTH(B168)&amp;"-"&amp;YEAR(B168),B168),)</f>
        <v>6-2023</v>
      </c>
      <c r="B168" s="411">
        <v>45094</v>
      </c>
      <c r="C168" s="393" t="s">
        <v>37</v>
      </c>
      <c r="D168" s="412">
        <v>2140.6</v>
      </c>
      <c r="E168" s="395">
        <v>44</v>
      </c>
      <c r="F168" s="395">
        <v>40</v>
      </c>
      <c r="G168" s="396">
        <f t="shared" si="1"/>
        <v>1.1000000000000001</v>
      </c>
      <c r="H168" s="397">
        <f t="shared" si="2"/>
        <v>48.65</v>
      </c>
      <c r="I168" s="397">
        <f t="shared" si="3"/>
        <v>44.22727272727272</v>
      </c>
      <c r="J168" s="415">
        <v>189</v>
      </c>
      <c r="K168" s="398">
        <f t="shared" si="4"/>
        <v>0.23280423280423279</v>
      </c>
      <c r="L168" s="412">
        <v>210.31</v>
      </c>
      <c r="M168" s="415">
        <v>15385</v>
      </c>
      <c r="N168" s="395">
        <v>16</v>
      </c>
      <c r="O168" s="412">
        <v>859.65</v>
      </c>
      <c r="P168" s="399">
        <f t="shared" si="5"/>
        <v>0.2446460768917583</v>
      </c>
      <c r="Q168" s="400">
        <f t="shared" si="6"/>
        <v>4.0875374447244539</v>
      </c>
      <c r="R168" s="399">
        <f t="shared" si="7"/>
        <v>9.8248154722974879E-2</v>
      </c>
      <c r="S168" s="438">
        <f t="shared" si="8"/>
        <v>0.40159301130524155</v>
      </c>
      <c r="T168" s="413">
        <f t="shared" si="94"/>
        <v>1280.9499999999998</v>
      </c>
      <c r="U168" s="439">
        <f t="shared" si="10"/>
        <v>13.144375</v>
      </c>
      <c r="V168" s="403"/>
      <c r="W168" s="403"/>
      <c r="X168" s="403"/>
      <c r="Y168" s="404"/>
      <c r="Z168" s="66"/>
    </row>
    <row r="169" spans="1:26" ht="14" collapsed="1" x14ac:dyDescent="0.2">
      <c r="A169" s="81">
        <f t="shared" si="95"/>
        <v>0</v>
      </c>
      <c r="B169" s="95" t="s">
        <v>156</v>
      </c>
      <c r="C169" s="134"/>
      <c r="D169" s="135">
        <f t="shared" ref="D169:F169" si="96">SUM(D163:D168)</f>
        <v>62418.700000000004</v>
      </c>
      <c r="E169" s="136">
        <f t="shared" si="96"/>
        <v>1071</v>
      </c>
      <c r="F169" s="136">
        <f t="shared" si="96"/>
        <v>980</v>
      </c>
      <c r="G169" s="137">
        <f t="shared" si="1"/>
        <v>1.0928571428571427</v>
      </c>
      <c r="H169" s="138">
        <f t="shared" si="2"/>
        <v>58.28076563958917</v>
      </c>
      <c r="I169" s="138">
        <f t="shared" si="3"/>
        <v>53.328805160408393</v>
      </c>
      <c r="J169" s="256">
        <f>SUM(J163:J168)</f>
        <v>5156</v>
      </c>
      <c r="K169" s="139">
        <f t="shared" si="4"/>
        <v>0.20771916214119474</v>
      </c>
      <c r="L169" s="135">
        <f t="shared" ref="L169:O169" si="97">SUM(L163:L168)</f>
        <v>8332.67</v>
      </c>
      <c r="M169" s="256">
        <f t="shared" si="97"/>
        <v>593047</v>
      </c>
      <c r="N169" s="136">
        <f t="shared" si="97"/>
        <v>320</v>
      </c>
      <c r="O169" s="135">
        <f t="shared" si="97"/>
        <v>19771.5</v>
      </c>
      <c r="P169" s="258">
        <f t="shared" si="5"/>
        <v>0.4214485496800951</v>
      </c>
      <c r="Q169" s="306">
        <f t="shared" si="6"/>
        <v>2.3727688724022431</v>
      </c>
      <c r="R169" s="258">
        <f t="shared" si="7"/>
        <v>0.1334963720808027</v>
      </c>
      <c r="S169" s="440">
        <f t="shared" si="8"/>
        <v>0.31675603625195653</v>
      </c>
      <c r="T169" s="261">
        <f>SUM(T163:T168)</f>
        <v>42647.199999999997</v>
      </c>
      <c r="U169" s="441">
        <f t="shared" si="10"/>
        <v>26.039593750000002</v>
      </c>
      <c r="V169" s="262">
        <f t="shared" ref="V169:W169" si="98">IFERROR((D169-D120)/D169,)</f>
        <v>-4.5993428251469487E-2</v>
      </c>
      <c r="W169" s="301">
        <f t="shared" si="98"/>
        <v>1.027077497665733E-2</v>
      </c>
      <c r="X169" s="301">
        <f>IFERROR((D169-monthly_reporting_2021!D49)/D169, )</f>
        <v>1</v>
      </c>
      <c r="Y169" s="302">
        <f>IFERROR((E169-monthly_reporting_2021!E49)/E169, )</f>
        <v>1</v>
      </c>
      <c r="Z169" s="67"/>
    </row>
    <row r="170" spans="1:26" ht="14" hidden="1" outlineLevel="1" x14ac:dyDescent="0.2">
      <c r="A170" s="121" t="str">
        <f t="shared" si="95"/>
        <v>6-2023</v>
      </c>
      <c r="B170" s="122">
        <v>45095</v>
      </c>
      <c r="C170" s="83" t="s">
        <v>32</v>
      </c>
      <c r="D170" s="391">
        <v>279.8</v>
      </c>
      <c r="E170" s="123">
        <v>4</v>
      </c>
      <c r="F170" s="123">
        <v>4</v>
      </c>
      <c r="G170" s="57">
        <f t="shared" si="1"/>
        <v>1</v>
      </c>
      <c r="H170" s="58">
        <f t="shared" si="2"/>
        <v>69.95</v>
      </c>
      <c r="I170" s="58">
        <f t="shared" si="3"/>
        <v>69.95</v>
      </c>
      <c r="J170" s="276">
        <v>35</v>
      </c>
      <c r="K170" s="59">
        <f t="shared" si="4"/>
        <v>0.11428571428571428</v>
      </c>
      <c r="L170" s="391">
        <v>50.82</v>
      </c>
      <c r="M170" s="276">
        <v>4758</v>
      </c>
      <c r="N170" s="123">
        <v>3</v>
      </c>
      <c r="O170" s="391">
        <v>209.85</v>
      </c>
      <c r="P170" s="61">
        <f t="shared" si="5"/>
        <v>0.24217298070050036</v>
      </c>
      <c r="Q170" s="62">
        <f t="shared" si="6"/>
        <v>4.1292798110979927</v>
      </c>
      <c r="R170" s="61">
        <f t="shared" si="7"/>
        <v>0.18162973552537526</v>
      </c>
      <c r="S170" s="436">
        <f t="shared" si="8"/>
        <v>0.75</v>
      </c>
      <c r="T170" s="63">
        <f t="shared" ref="T170:T175" si="99">D170-O170</f>
        <v>69.950000000000017</v>
      </c>
      <c r="U170" s="437">
        <f t="shared" si="10"/>
        <v>16.940000000000001</v>
      </c>
      <c r="V170" s="84"/>
      <c r="W170" s="84"/>
      <c r="X170" s="84"/>
      <c r="Y170" s="85"/>
      <c r="Z170" s="66"/>
    </row>
    <row r="171" spans="1:26" ht="14" hidden="1" outlineLevel="1" x14ac:dyDescent="0.2">
      <c r="A171" s="121">
        <f t="shared" si="95"/>
        <v>0</v>
      </c>
      <c r="B171" s="411"/>
      <c r="C171" s="393" t="s">
        <v>33</v>
      </c>
      <c r="D171" s="394">
        <v>11160.8</v>
      </c>
      <c r="E171" s="395">
        <v>175</v>
      </c>
      <c r="F171" s="395">
        <v>162</v>
      </c>
      <c r="G171" s="396">
        <f t="shared" si="1"/>
        <v>1.0802469135802468</v>
      </c>
      <c r="H171" s="397">
        <f t="shared" si="2"/>
        <v>63.775999999999996</v>
      </c>
      <c r="I171" s="397">
        <f t="shared" si="3"/>
        <v>59.038354285714284</v>
      </c>
      <c r="J171" s="415">
        <v>835</v>
      </c>
      <c r="K171" s="398">
        <f t="shared" si="4"/>
        <v>0.20958083832335328</v>
      </c>
      <c r="L171" s="394">
        <v>1878.85</v>
      </c>
      <c r="M171" s="415">
        <v>173084</v>
      </c>
      <c r="N171" s="395">
        <v>59</v>
      </c>
      <c r="O171" s="394">
        <v>4253.6000000000004</v>
      </c>
      <c r="P171" s="399">
        <f t="shared" si="5"/>
        <v>0.44170820011284551</v>
      </c>
      <c r="Q171" s="400">
        <f t="shared" si="6"/>
        <v>2.2639380472097295</v>
      </c>
      <c r="R171" s="399">
        <f t="shared" si="7"/>
        <v>0.1683436671206365</v>
      </c>
      <c r="S171" s="438">
        <f t="shared" si="8"/>
        <v>0.38111963300121859</v>
      </c>
      <c r="T171" s="401">
        <f t="shared" si="99"/>
        <v>6907.1999999999989</v>
      </c>
      <c r="U171" s="439">
        <f t="shared" si="10"/>
        <v>31.844915254237286</v>
      </c>
      <c r="V171" s="403"/>
      <c r="W171" s="403"/>
      <c r="X171" s="403"/>
      <c r="Y171" s="404"/>
      <c r="Z171" s="66"/>
    </row>
    <row r="172" spans="1:26" ht="14" hidden="1" outlineLevel="1" x14ac:dyDescent="0.2">
      <c r="A172" s="121">
        <f t="shared" si="95"/>
        <v>0</v>
      </c>
      <c r="B172" s="392"/>
      <c r="C172" s="393" t="s">
        <v>34</v>
      </c>
      <c r="D172" s="405">
        <v>11535.65</v>
      </c>
      <c r="E172" s="395">
        <v>187</v>
      </c>
      <c r="F172" s="395">
        <v>174</v>
      </c>
      <c r="G172" s="396">
        <f t="shared" si="1"/>
        <v>1.0747126436781609</v>
      </c>
      <c r="H172" s="397">
        <f t="shared" si="2"/>
        <v>61.687967914438502</v>
      </c>
      <c r="I172" s="397">
        <f t="shared" si="3"/>
        <v>57.399499556750264</v>
      </c>
      <c r="J172" s="415">
        <v>1491</v>
      </c>
      <c r="K172" s="398">
        <f t="shared" si="4"/>
        <v>0.12541918175720992</v>
      </c>
      <c r="L172" s="405">
        <v>1914.1</v>
      </c>
      <c r="M172" s="415">
        <v>51579</v>
      </c>
      <c r="N172" s="395">
        <v>75</v>
      </c>
      <c r="O172" s="405">
        <v>4401.05</v>
      </c>
      <c r="P172" s="399">
        <f t="shared" si="5"/>
        <v>0.43491893979845714</v>
      </c>
      <c r="Q172" s="400">
        <f t="shared" si="6"/>
        <v>2.299279034533201</v>
      </c>
      <c r="R172" s="399">
        <f t="shared" si="7"/>
        <v>0.16592909805689318</v>
      </c>
      <c r="S172" s="438">
        <f t="shared" si="8"/>
        <v>0.38151729638121823</v>
      </c>
      <c r="T172" s="406">
        <f t="shared" si="99"/>
        <v>7134.5999999999995</v>
      </c>
      <c r="U172" s="439">
        <f t="shared" si="10"/>
        <v>25.521333333333331</v>
      </c>
      <c r="V172" s="403"/>
      <c r="W172" s="403"/>
      <c r="X172" s="403"/>
      <c r="Y172" s="404"/>
      <c r="Z172" s="66"/>
    </row>
    <row r="173" spans="1:26" ht="14" hidden="1" outlineLevel="1" x14ac:dyDescent="0.2">
      <c r="A173" s="121">
        <f t="shared" si="95"/>
        <v>0</v>
      </c>
      <c r="B173" s="411"/>
      <c r="C173" s="393" t="s">
        <v>35</v>
      </c>
      <c r="D173" s="407">
        <v>10330.83</v>
      </c>
      <c r="E173" s="395">
        <v>158</v>
      </c>
      <c r="F173" s="395">
        <v>147</v>
      </c>
      <c r="G173" s="396">
        <f t="shared" si="1"/>
        <v>1.0748299319727892</v>
      </c>
      <c r="H173" s="397">
        <f t="shared" si="2"/>
        <v>65.385000000000005</v>
      </c>
      <c r="I173" s="397">
        <f t="shared" si="3"/>
        <v>60.832879746835445</v>
      </c>
      <c r="J173" s="415">
        <v>708</v>
      </c>
      <c r="K173" s="398">
        <f t="shared" si="4"/>
        <v>0.2231638418079096</v>
      </c>
      <c r="L173" s="407">
        <v>1289.03</v>
      </c>
      <c r="M173" s="415">
        <v>104025</v>
      </c>
      <c r="N173" s="395">
        <v>46</v>
      </c>
      <c r="O173" s="407">
        <v>3341.34</v>
      </c>
      <c r="P173" s="399">
        <f t="shared" si="5"/>
        <v>0.38578235079339424</v>
      </c>
      <c r="Q173" s="400">
        <f t="shared" si="6"/>
        <v>2.5921351714079579</v>
      </c>
      <c r="R173" s="399">
        <f t="shared" si="7"/>
        <v>0.12477506647578171</v>
      </c>
      <c r="S173" s="438">
        <f t="shared" si="8"/>
        <v>0.3234338383266398</v>
      </c>
      <c r="T173" s="408">
        <f t="shared" si="99"/>
        <v>6989.49</v>
      </c>
      <c r="U173" s="439">
        <f t="shared" si="10"/>
        <v>28.022391304347824</v>
      </c>
      <c r="V173" s="403"/>
      <c r="W173" s="403"/>
      <c r="X173" s="403"/>
      <c r="Y173" s="404"/>
      <c r="Z173" s="66"/>
    </row>
    <row r="174" spans="1:26" ht="14" hidden="1" outlineLevel="1" x14ac:dyDescent="0.2">
      <c r="A174" s="121"/>
      <c r="B174" s="411"/>
      <c r="C174" s="393" t="s">
        <v>36</v>
      </c>
      <c r="D174" s="409">
        <v>27658</v>
      </c>
      <c r="E174" s="395">
        <v>478</v>
      </c>
      <c r="F174" s="395">
        <v>424</v>
      </c>
      <c r="G174" s="396">
        <f t="shared" si="1"/>
        <v>1.1273584905660377</v>
      </c>
      <c r="H174" s="397">
        <f t="shared" si="2"/>
        <v>57.861924686192467</v>
      </c>
      <c r="I174" s="397">
        <f t="shared" si="3"/>
        <v>51.325221897375748</v>
      </c>
      <c r="J174" s="415">
        <v>1680</v>
      </c>
      <c r="K174" s="398">
        <f t="shared" si="4"/>
        <v>0.28452380952380951</v>
      </c>
      <c r="L174" s="409">
        <v>3309.79</v>
      </c>
      <c r="M174" s="415">
        <v>326667</v>
      </c>
      <c r="N174" s="395">
        <v>138</v>
      </c>
      <c r="O174" s="409">
        <v>8818</v>
      </c>
      <c r="P174" s="399">
        <f t="shared" si="5"/>
        <v>0.37534474937627582</v>
      </c>
      <c r="Q174" s="400">
        <f t="shared" si="6"/>
        <v>2.6642173672649925</v>
      </c>
      <c r="R174" s="399">
        <f t="shared" si="7"/>
        <v>0.11966845035794345</v>
      </c>
      <c r="S174" s="438">
        <f t="shared" si="8"/>
        <v>0.31882276375732155</v>
      </c>
      <c r="T174" s="410">
        <f t="shared" si="99"/>
        <v>18840</v>
      </c>
      <c r="U174" s="439">
        <f t="shared" si="10"/>
        <v>23.983985507246377</v>
      </c>
      <c r="V174" s="403"/>
      <c r="W174" s="403"/>
      <c r="X174" s="403"/>
      <c r="Y174" s="404"/>
      <c r="Z174" s="66"/>
    </row>
    <row r="175" spans="1:26" ht="14" hidden="1" outlineLevel="1" x14ac:dyDescent="0.2">
      <c r="A175" s="121" t="str">
        <f t="shared" ref="A175:A180" si="100">IFERROR(IF(B175&gt;0,MONTH(B175)&amp;"-"&amp;YEAR(B175),B175),)</f>
        <v>6-2023</v>
      </c>
      <c r="B175" s="411">
        <v>45101</v>
      </c>
      <c r="C175" s="393" t="s">
        <v>37</v>
      </c>
      <c r="D175" s="412">
        <v>1654.1</v>
      </c>
      <c r="E175" s="395">
        <v>34</v>
      </c>
      <c r="F175" s="395">
        <v>28</v>
      </c>
      <c r="G175" s="396">
        <f t="shared" si="1"/>
        <v>1.2142857142857142</v>
      </c>
      <c r="H175" s="397">
        <f t="shared" si="2"/>
        <v>48.65</v>
      </c>
      <c r="I175" s="397">
        <f t="shared" si="3"/>
        <v>40.064705882352946</v>
      </c>
      <c r="J175" s="415">
        <v>119</v>
      </c>
      <c r="K175" s="398">
        <f t="shared" si="4"/>
        <v>0.2857142857142857</v>
      </c>
      <c r="L175" s="412">
        <v>167.64</v>
      </c>
      <c r="M175" s="415">
        <v>11873</v>
      </c>
      <c r="N175" s="395">
        <v>9</v>
      </c>
      <c r="O175" s="412">
        <v>486.5</v>
      </c>
      <c r="P175" s="399">
        <f t="shared" si="5"/>
        <v>0.34458376156217879</v>
      </c>
      <c r="Q175" s="400">
        <f t="shared" si="6"/>
        <v>2.902052016225245</v>
      </c>
      <c r="R175" s="399">
        <f t="shared" si="7"/>
        <v>0.10134816516534671</v>
      </c>
      <c r="S175" s="438">
        <f t="shared" si="8"/>
        <v>0.29411764705882354</v>
      </c>
      <c r="T175" s="413">
        <f t="shared" si="99"/>
        <v>1167.5999999999999</v>
      </c>
      <c r="U175" s="439">
        <f t="shared" si="10"/>
        <v>18.626666666666665</v>
      </c>
      <c r="V175" s="403"/>
      <c r="W175" s="403"/>
      <c r="X175" s="403"/>
      <c r="Y175" s="404"/>
      <c r="Z175" s="66"/>
    </row>
    <row r="176" spans="1:26" ht="14" collapsed="1" x14ac:dyDescent="0.2">
      <c r="A176" s="81">
        <f t="shared" si="100"/>
        <v>0</v>
      </c>
      <c r="B176" s="95" t="s">
        <v>157</v>
      </c>
      <c r="C176" s="134"/>
      <c r="D176" s="135">
        <f t="shared" ref="D176:F176" si="101">SUM(D170:D175)</f>
        <v>62619.18</v>
      </c>
      <c r="E176" s="136">
        <f t="shared" si="101"/>
        <v>1036</v>
      </c>
      <c r="F176" s="136">
        <f t="shared" si="101"/>
        <v>939</v>
      </c>
      <c r="G176" s="137">
        <f t="shared" si="1"/>
        <v>1.1033013844515442</v>
      </c>
      <c r="H176" s="138">
        <f t="shared" si="2"/>
        <v>60.443223938223937</v>
      </c>
      <c r="I176" s="138">
        <f t="shared" si="3"/>
        <v>54.783964554046598</v>
      </c>
      <c r="J176" s="256">
        <f>SUM(J170:J175)</f>
        <v>4868</v>
      </c>
      <c r="K176" s="139">
        <f t="shared" si="4"/>
        <v>0.21281840591618734</v>
      </c>
      <c r="L176" s="135">
        <f t="shared" ref="L176:O176" si="102">SUM(L170:L175)</f>
        <v>8610.23</v>
      </c>
      <c r="M176" s="256">
        <f t="shared" si="102"/>
        <v>671986</v>
      </c>
      <c r="N176" s="136">
        <f t="shared" si="102"/>
        <v>330</v>
      </c>
      <c r="O176" s="135">
        <f t="shared" si="102"/>
        <v>21510.34</v>
      </c>
      <c r="P176" s="258">
        <f t="shared" si="5"/>
        <v>0.40028330561023207</v>
      </c>
      <c r="Q176" s="306">
        <f t="shared" si="6"/>
        <v>2.4982305931432727</v>
      </c>
      <c r="R176" s="258">
        <f t="shared" si="7"/>
        <v>0.13750148117557592</v>
      </c>
      <c r="S176" s="440">
        <f t="shared" si="8"/>
        <v>0.34351040687533757</v>
      </c>
      <c r="T176" s="261">
        <f>SUM(T170:T175)</f>
        <v>41108.839999999997</v>
      </c>
      <c r="U176" s="441">
        <f t="shared" si="10"/>
        <v>26.091606060606058</v>
      </c>
      <c r="V176" s="262">
        <f t="shared" ref="V176:W176" si="103">IFERROR((D176-D120)/D176,)</f>
        <v>-4.264460186160219E-2</v>
      </c>
      <c r="W176" s="262">
        <f t="shared" si="103"/>
        <v>-2.3166023166023165E-2</v>
      </c>
      <c r="X176" s="301">
        <f>IFERROR((D176-monthly_reporting_2021!D49)/D176, )</f>
        <v>1</v>
      </c>
      <c r="Y176" s="302">
        <f>IFERROR((E176-monthly_reporting_2021!E49)/E176, )</f>
        <v>1</v>
      </c>
      <c r="Z176" s="67"/>
    </row>
    <row r="177" spans="1:26" ht="14" hidden="1" outlineLevel="1" x14ac:dyDescent="0.2">
      <c r="A177" s="121" t="str">
        <f t="shared" si="100"/>
        <v>6-2023</v>
      </c>
      <c r="B177" s="122">
        <v>45102</v>
      </c>
      <c r="C177" s="83" t="s">
        <v>32</v>
      </c>
      <c r="D177" s="391">
        <v>489.65</v>
      </c>
      <c r="E177" s="123">
        <v>7</v>
      </c>
      <c r="F177" s="123">
        <v>7</v>
      </c>
      <c r="G177" s="57">
        <f t="shared" si="1"/>
        <v>1</v>
      </c>
      <c r="H177" s="58">
        <f t="shared" si="2"/>
        <v>69.95</v>
      </c>
      <c r="I177" s="58">
        <f t="shared" si="3"/>
        <v>69.95</v>
      </c>
      <c r="J177" s="276">
        <v>40</v>
      </c>
      <c r="K177" s="59">
        <f t="shared" si="4"/>
        <v>0.17499999999999999</v>
      </c>
      <c r="L177" s="391">
        <v>29.3</v>
      </c>
      <c r="M177" s="276">
        <v>2802</v>
      </c>
      <c r="N177" s="123">
        <v>2</v>
      </c>
      <c r="O177" s="391">
        <v>139.9</v>
      </c>
      <c r="P177" s="61">
        <f t="shared" si="5"/>
        <v>0.20943531093638312</v>
      </c>
      <c r="Q177" s="62">
        <f t="shared" si="6"/>
        <v>4.774744027303754</v>
      </c>
      <c r="R177" s="61">
        <f t="shared" si="7"/>
        <v>5.9838660267538042E-2</v>
      </c>
      <c r="S177" s="436">
        <f t="shared" si="8"/>
        <v>0.28571428571428575</v>
      </c>
      <c r="T177" s="63">
        <f t="shared" ref="T177:T182" si="104">D177-O177</f>
        <v>349.75</v>
      </c>
      <c r="U177" s="437">
        <f t="shared" si="10"/>
        <v>14.65</v>
      </c>
      <c r="V177" s="84"/>
      <c r="W177" s="84"/>
      <c r="X177" s="84"/>
      <c r="Y177" s="85"/>
      <c r="Z177" s="66"/>
    </row>
    <row r="178" spans="1:26" ht="14" hidden="1" outlineLevel="1" x14ac:dyDescent="0.2">
      <c r="A178" s="121">
        <f t="shared" si="100"/>
        <v>0</v>
      </c>
      <c r="B178" s="411"/>
      <c r="C178" s="393" t="s">
        <v>33</v>
      </c>
      <c r="D178" s="394">
        <v>9771.9</v>
      </c>
      <c r="E178" s="395">
        <v>154</v>
      </c>
      <c r="F178" s="395">
        <v>144</v>
      </c>
      <c r="G178" s="396">
        <f t="shared" si="1"/>
        <v>1.0694444444444444</v>
      </c>
      <c r="H178" s="397">
        <f t="shared" si="2"/>
        <v>63.453896103896099</v>
      </c>
      <c r="I178" s="397">
        <f t="shared" si="3"/>
        <v>59.333513240006745</v>
      </c>
      <c r="J178" s="415">
        <v>768</v>
      </c>
      <c r="K178" s="398">
        <f t="shared" si="4"/>
        <v>0.20052083333333334</v>
      </c>
      <c r="L178" s="394">
        <v>1676.77</v>
      </c>
      <c r="M178" s="415">
        <v>172951</v>
      </c>
      <c r="N178" s="395">
        <v>53</v>
      </c>
      <c r="O178" s="394">
        <v>3646.95</v>
      </c>
      <c r="P178" s="399">
        <f t="shared" si="5"/>
        <v>0.45977323516911395</v>
      </c>
      <c r="Q178" s="400">
        <f t="shared" si="6"/>
        <v>2.1749852394782825</v>
      </c>
      <c r="R178" s="399">
        <f t="shared" si="7"/>
        <v>0.17159099049314872</v>
      </c>
      <c r="S178" s="438">
        <f t="shared" si="8"/>
        <v>0.3732078715500568</v>
      </c>
      <c r="T178" s="401">
        <f t="shared" si="104"/>
        <v>6124.95</v>
      </c>
      <c r="U178" s="439">
        <f t="shared" si="10"/>
        <v>31.637169811320753</v>
      </c>
      <c r="V178" s="403"/>
      <c r="W178" s="403"/>
      <c r="X178" s="403"/>
      <c r="Y178" s="404"/>
      <c r="Z178" s="66"/>
    </row>
    <row r="179" spans="1:26" ht="14" hidden="1" outlineLevel="1" x14ac:dyDescent="0.2">
      <c r="A179" s="121">
        <f t="shared" si="100"/>
        <v>0</v>
      </c>
      <c r="B179" s="392"/>
      <c r="C179" s="393" t="s">
        <v>34</v>
      </c>
      <c r="D179" s="405">
        <v>9686.9</v>
      </c>
      <c r="E179" s="395">
        <v>162</v>
      </c>
      <c r="F179" s="395">
        <v>154</v>
      </c>
      <c r="G179" s="396">
        <f t="shared" si="1"/>
        <v>1.051948051948052</v>
      </c>
      <c r="H179" s="397">
        <f t="shared" si="2"/>
        <v>59.79567901234568</v>
      </c>
      <c r="I179" s="397">
        <f t="shared" si="3"/>
        <v>56.842805974698976</v>
      </c>
      <c r="J179" s="415">
        <v>1513</v>
      </c>
      <c r="K179" s="398">
        <f t="shared" si="4"/>
        <v>0.10707204230006609</v>
      </c>
      <c r="L179" s="405">
        <v>1320.85</v>
      </c>
      <c r="M179" s="415">
        <v>26714</v>
      </c>
      <c r="N179" s="395">
        <v>61</v>
      </c>
      <c r="O179" s="405">
        <v>2961.9</v>
      </c>
      <c r="P179" s="399">
        <f t="shared" si="5"/>
        <v>0.44594685843546367</v>
      </c>
      <c r="Q179" s="400">
        <f t="shared" si="6"/>
        <v>2.2424196540106753</v>
      </c>
      <c r="R179" s="399">
        <f t="shared" si="7"/>
        <v>0.13635425161816472</v>
      </c>
      <c r="S179" s="438">
        <f t="shared" si="8"/>
        <v>0.3057634537364895</v>
      </c>
      <c r="T179" s="406">
        <f t="shared" si="104"/>
        <v>6725</v>
      </c>
      <c r="U179" s="439">
        <f t="shared" si="10"/>
        <v>21.653278688524587</v>
      </c>
      <c r="V179" s="403"/>
      <c r="W179" s="403"/>
      <c r="X179" s="403"/>
      <c r="Y179" s="404"/>
      <c r="Z179" s="66"/>
    </row>
    <row r="180" spans="1:26" ht="14" hidden="1" outlineLevel="1" x14ac:dyDescent="0.2">
      <c r="A180" s="121">
        <f t="shared" si="100"/>
        <v>0</v>
      </c>
      <c r="B180" s="411"/>
      <c r="C180" s="393" t="s">
        <v>35</v>
      </c>
      <c r="D180" s="407">
        <v>9397.5499999999993</v>
      </c>
      <c r="E180" s="395">
        <v>142</v>
      </c>
      <c r="F180" s="395">
        <v>129</v>
      </c>
      <c r="G180" s="396">
        <f t="shared" si="1"/>
        <v>1.1007751937984496</v>
      </c>
      <c r="H180" s="397">
        <f t="shared" si="2"/>
        <v>66.17992957746479</v>
      </c>
      <c r="I180" s="397">
        <f t="shared" si="3"/>
        <v>60.121203630232102</v>
      </c>
      <c r="J180" s="415">
        <v>787</v>
      </c>
      <c r="K180" s="398">
        <f t="shared" si="4"/>
        <v>0.18043202033036848</v>
      </c>
      <c r="L180" s="407">
        <v>1415.44</v>
      </c>
      <c r="M180" s="415">
        <v>120757</v>
      </c>
      <c r="N180" s="395">
        <v>43</v>
      </c>
      <c r="O180" s="407">
        <v>2885.66</v>
      </c>
      <c r="P180" s="399">
        <f t="shared" si="5"/>
        <v>0.49050823728367171</v>
      </c>
      <c r="Q180" s="400">
        <f t="shared" si="6"/>
        <v>2.0387017464533996</v>
      </c>
      <c r="R180" s="399">
        <f t="shared" si="7"/>
        <v>0.1506179802182484</v>
      </c>
      <c r="S180" s="438">
        <f t="shared" si="8"/>
        <v>0.30706513931822654</v>
      </c>
      <c r="T180" s="408">
        <f t="shared" si="104"/>
        <v>6511.8899999999994</v>
      </c>
      <c r="U180" s="439">
        <f t="shared" si="10"/>
        <v>32.917209302325581</v>
      </c>
      <c r="V180" s="403"/>
      <c r="W180" s="403"/>
      <c r="X180" s="403"/>
      <c r="Y180" s="404"/>
      <c r="Z180" s="66"/>
    </row>
    <row r="181" spans="1:26" ht="14" hidden="1" outlineLevel="1" x14ac:dyDescent="0.2">
      <c r="A181" s="121"/>
      <c r="B181" s="411"/>
      <c r="C181" s="393" t="s">
        <v>36</v>
      </c>
      <c r="D181" s="409">
        <v>31267</v>
      </c>
      <c r="E181" s="395">
        <v>541</v>
      </c>
      <c r="F181" s="395">
        <v>487</v>
      </c>
      <c r="G181" s="396">
        <f t="shared" si="1"/>
        <v>1.1108829568788501</v>
      </c>
      <c r="H181" s="397">
        <f t="shared" si="2"/>
        <v>57.794824399260627</v>
      </c>
      <c r="I181" s="397">
        <f t="shared" si="3"/>
        <v>52.02602492133073</v>
      </c>
      <c r="J181" s="415">
        <v>1848</v>
      </c>
      <c r="K181" s="398">
        <f t="shared" si="4"/>
        <v>0.29274891774891776</v>
      </c>
      <c r="L181" s="409">
        <v>4133.97</v>
      </c>
      <c r="M181" s="415">
        <v>251670</v>
      </c>
      <c r="N181" s="395">
        <v>186</v>
      </c>
      <c r="O181" s="409">
        <v>11552</v>
      </c>
      <c r="P181" s="399">
        <f t="shared" si="5"/>
        <v>0.35785751385041553</v>
      </c>
      <c r="Q181" s="400">
        <f t="shared" si="6"/>
        <v>2.794408280659995</v>
      </c>
      <c r="R181" s="399">
        <f t="shared" si="7"/>
        <v>0.13221511497745228</v>
      </c>
      <c r="S181" s="438">
        <f t="shared" si="8"/>
        <v>0.36946301212140598</v>
      </c>
      <c r="T181" s="410">
        <f t="shared" si="104"/>
        <v>19715</v>
      </c>
      <c r="U181" s="439">
        <f t="shared" si="10"/>
        <v>22.225645161290323</v>
      </c>
      <c r="V181" s="403"/>
      <c r="W181" s="403"/>
      <c r="X181" s="403"/>
      <c r="Y181" s="404"/>
      <c r="Z181" s="66"/>
    </row>
    <row r="182" spans="1:26" ht="14" hidden="1" outlineLevel="1" x14ac:dyDescent="0.2">
      <c r="A182" s="121" t="str">
        <f t="shared" ref="A182:A187" si="105">IFERROR(IF(B182&gt;0,MONTH(B182)&amp;"-"&amp;YEAR(B182),B182),)</f>
        <v>7-2023</v>
      </c>
      <c r="B182" s="411">
        <v>45108</v>
      </c>
      <c r="C182" s="393" t="s">
        <v>37</v>
      </c>
      <c r="D182" s="412">
        <v>1702.75</v>
      </c>
      <c r="E182" s="395">
        <v>35</v>
      </c>
      <c r="F182" s="395">
        <v>32</v>
      </c>
      <c r="G182" s="396">
        <f t="shared" si="1"/>
        <v>1.09375</v>
      </c>
      <c r="H182" s="397">
        <f t="shared" si="2"/>
        <v>48.65</v>
      </c>
      <c r="I182" s="397">
        <f t="shared" si="3"/>
        <v>44.48</v>
      </c>
      <c r="J182" s="415">
        <v>127</v>
      </c>
      <c r="K182" s="398">
        <f t="shared" si="4"/>
        <v>0.27559055118110237</v>
      </c>
      <c r="L182" s="412">
        <v>163.19999999999999</v>
      </c>
      <c r="M182" s="415">
        <v>12954</v>
      </c>
      <c r="N182" s="395">
        <v>6</v>
      </c>
      <c r="O182" s="412">
        <v>291.89999999999998</v>
      </c>
      <c r="P182" s="399">
        <f t="shared" si="5"/>
        <v>0.55909558067831444</v>
      </c>
      <c r="Q182" s="400">
        <f t="shared" si="6"/>
        <v>1.7886029411764706</v>
      </c>
      <c r="R182" s="399">
        <f t="shared" si="7"/>
        <v>9.584495668771105E-2</v>
      </c>
      <c r="S182" s="438">
        <f t="shared" si="8"/>
        <v>0.1714285714285714</v>
      </c>
      <c r="T182" s="413">
        <f t="shared" si="104"/>
        <v>1410.85</v>
      </c>
      <c r="U182" s="439">
        <f t="shared" si="10"/>
        <v>27.2</v>
      </c>
      <c r="V182" s="403"/>
      <c r="W182" s="403"/>
      <c r="X182" s="403"/>
      <c r="Y182" s="404"/>
      <c r="Z182" s="66"/>
    </row>
    <row r="183" spans="1:26" ht="14" collapsed="1" x14ac:dyDescent="0.2">
      <c r="A183" s="81">
        <f t="shared" si="105"/>
        <v>0</v>
      </c>
      <c r="B183" s="95" t="s">
        <v>158</v>
      </c>
      <c r="C183" s="134"/>
      <c r="D183" s="135">
        <f t="shared" ref="D183:F183" si="106">SUM(D177:D182)</f>
        <v>62315.75</v>
      </c>
      <c r="E183" s="136">
        <f t="shared" si="106"/>
        <v>1041</v>
      </c>
      <c r="F183" s="136">
        <f t="shared" si="106"/>
        <v>953</v>
      </c>
      <c r="G183" s="137">
        <f t="shared" si="1"/>
        <v>1.0923399790136412</v>
      </c>
      <c r="H183" s="138">
        <f t="shared" si="2"/>
        <v>59.861431316042264</v>
      </c>
      <c r="I183" s="138">
        <f t="shared" si="3"/>
        <v>54.801098985771638</v>
      </c>
      <c r="J183" s="256">
        <f>SUM(J177:J182)</f>
        <v>5083</v>
      </c>
      <c r="K183" s="139">
        <f t="shared" si="4"/>
        <v>0.20480031477473934</v>
      </c>
      <c r="L183" s="135">
        <f t="shared" ref="L183:O183" si="107">SUM(L177:L182)</f>
        <v>8739.5300000000025</v>
      </c>
      <c r="M183" s="256">
        <f t="shared" si="107"/>
        <v>587848</v>
      </c>
      <c r="N183" s="136">
        <f t="shared" si="107"/>
        <v>351</v>
      </c>
      <c r="O183" s="135">
        <f t="shared" si="107"/>
        <v>21478.31</v>
      </c>
      <c r="P183" s="258">
        <f t="shared" si="5"/>
        <v>0.40690026356822312</v>
      </c>
      <c r="Q183" s="306">
        <f t="shared" si="6"/>
        <v>2.4576046995662231</v>
      </c>
      <c r="R183" s="258">
        <f t="shared" si="7"/>
        <v>0.14024592498686131</v>
      </c>
      <c r="S183" s="440">
        <f t="shared" si="8"/>
        <v>0.34466904434272239</v>
      </c>
      <c r="T183" s="261">
        <f>SUM(T177:T182)</f>
        <v>40837.439999999995</v>
      </c>
      <c r="U183" s="441">
        <f t="shared" si="10"/>
        <v>24.898945868945876</v>
      </c>
      <c r="V183" s="262">
        <f t="shared" ref="V183:W183" si="108">IFERROR((D183-D120)/D183,)</f>
        <v>-4.772148293168265E-2</v>
      </c>
      <c r="W183" s="262">
        <f t="shared" si="108"/>
        <v>-1.8251681075888569E-2</v>
      </c>
      <c r="X183" s="301">
        <f>IFERROR((D183-monthly_reporting_2021!D49)/D183, )</f>
        <v>1</v>
      </c>
      <c r="Y183" s="302">
        <f>IFERROR((E183-monthly_reporting_2021!E49)/E183, )</f>
        <v>1</v>
      </c>
      <c r="Z183" s="67"/>
    </row>
    <row r="184" spans="1:26" ht="14" hidden="1" outlineLevel="1" x14ac:dyDescent="0.2">
      <c r="A184" s="121" t="str">
        <f t="shared" si="105"/>
        <v>7-2023</v>
      </c>
      <c r="B184" s="122">
        <v>45109</v>
      </c>
      <c r="C184" s="83" t="s">
        <v>32</v>
      </c>
      <c r="D184" s="391">
        <v>1119.2</v>
      </c>
      <c r="E184" s="123">
        <v>16</v>
      </c>
      <c r="F184" s="123">
        <v>12</v>
      </c>
      <c r="G184" s="57">
        <f t="shared" si="1"/>
        <v>1.3333333333333333</v>
      </c>
      <c r="H184" s="58">
        <f t="shared" si="2"/>
        <v>69.95</v>
      </c>
      <c r="I184" s="58">
        <f t="shared" si="3"/>
        <v>52.462500000000006</v>
      </c>
      <c r="J184" s="276">
        <v>99</v>
      </c>
      <c r="K184" s="59">
        <f t="shared" si="4"/>
        <v>0.16161616161616163</v>
      </c>
      <c r="L184" s="391">
        <v>86.55</v>
      </c>
      <c r="M184" s="276">
        <v>7676</v>
      </c>
      <c r="N184" s="123">
        <v>9</v>
      </c>
      <c r="O184" s="391">
        <v>909.35</v>
      </c>
      <c r="P184" s="61">
        <f t="shared" si="5"/>
        <v>9.5177874305822835E-2</v>
      </c>
      <c r="Q184" s="62">
        <f t="shared" si="6"/>
        <v>10.506643558636627</v>
      </c>
      <c r="R184" s="61">
        <f t="shared" si="7"/>
        <v>7.7332022873481052E-2</v>
      </c>
      <c r="S184" s="436">
        <f t="shared" si="8"/>
        <v>0.8125</v>
      </c>
      <c r="T184" s="63">
        <f t="shared" ref="T184:T189" si="109">D184-O184</f>
        <v>209.85000000000002</v>
      </c>
      <c r="U184" s="437">
        <f t="shared" si="10"/>
        <v>9.6166666666666671</v>
      </c>
      <c r="V184" s="84"/>
      <c r="W184" s="84"/>
      <c r="X184" s="84"/>
      <c r="Y184" s="85"/>
      <c r="Z184" s="66"/>
    </row>
    <row r="185" spans="1:26" ht="14" hidden="1" outlineLevel="1" x14ac:dyDescent="0.2">
      <c r="A185" s="121">
        <f t="shared" si="105"/>
        <v>0</v>
      </c>
      <c r="B185" s="411"/>
      <c r="C185" s="393" t="s">
        <v>33</v>
      </c>
      <c r="D185" s="394">
        <v>11000.85</v>
      </c>
      <c r="E185" s="395">
        <v>174</v>
      </c>
      <c r="F185" s="395">
        <v>155</v>
      </c>
      <c r="G185" s="396">
        <f t="shared" si="1"/>
        <v>1.1225806451612903</v>
      </c>
      <c r="H185" s="397">
        <f t="shared" si="2"/>
        <v>63.223275862068967</v>
      </c>
      <c r="I185" s="397">
        <f t="shared" si="3"/>
        <v>56.319584819659141</v>
      </c>
      <c r="J185" s="415">
        <v>860</v>
      </c>
      <c r="K185" s="398">
        <f t="shared" si="4"/>
        <v>0.20232558139534884</v>
      </c>
      <c r="L185" s="394">
        <v>1979.25</v>
      </c>
      <c r="M185" s="415">
        <v>158673</v>
      </c>
      <c r="N185" s="395">
        <v>67</v>
      </c>
      <c r="O185" s="394">
        <v>4704.8</v>
      </c>
      <c r="P185" s="399">
        <f t="shared" si="5"/>
        <v>0.42068738309811254</v>
      </c>
      <c r="Q185" s="400">
        <f t="shared" si="6"/>
        <v>2.3770620184413289</v>
      </c>
      <c r="R185" s="399">
        <f t="shared" si="7"/>
        <v>0.17991791543380739</v>
      </c>
      <c r="S185" s="438">
        <f t="shared" si="8"/>
        <v>0.42767604321484248</v>
      </c>
      <c r="T185" s="401">
        <f t="shared" si="109"/>
        <v>6296.05</v>
      </c>
      <c r="U185" s="439">
        <f t="shared" si="10"/>
        <v>29.541044776119403</v>
      </c>
      <c r="V185" s="403"/>
      <c r="W185" s="403"/>
      <c r="X185" s="403"/>
      <c r="Y185" s="404"/>
      <c r="Z185" s="66"/>
    </row>
    <row r="186" spans="1:26" ht="14" hidden="1" outlineLevel="1" x14ac:dyDescent="0.2">
      <c r="A186" s="121">
        <f t="shared" si="105"/>
        <v>0</v>
      </c>
      <c r="B186" s="392"/>
      <c r="C186" s="393" t="s">
        <v>34</v>
      </c>
      <c r="D186" s="405">
        <v>9692.15</v>
      </c>
      <c r="E186" s="395">
        <v>157</v>
      </c>
      <c r="F186" s="395">
        <v>151</v>
      </c>
      <c r="G186" s="396">
        <f t="shared" si="1"/>
        <v>1.0397350993377483</v>
      </c>
      <c r="H186" s="397">
        <f t="shared" si="2"/>
        <v>61.733439490445861</v>
      </c>
      <c r="I186" s="397">
        <f t="shared" si="3"/>
        <v>59.374199764696336</v>
      </c>
      <c r="J186" s="415">
        <v>1308</v>
      </c>
      <c r="K186" s="398">
        <f t="shared" si="4"/>
        <v>0.12003058103975535</v>
      </c>
      <c r="L186" s="405">
        <v>1233.1199999999999</v>
      </c>
      <c r="M186" s="415">
        <v>21172</v>
      </c>
      <c r="N186" s="395">
        <v>57</v>
      </c>
      <c r="O186" s="405">
        <v>3202.15</v>
      </c>
      <c r="P186" s="399">
        <f t="shared" si="5"/>
        <v>0.3850912668051153</v>
      </c>
      <c r="Q186" s="400">
        <f t="shared" si="6"/>
        <v>2.5967870118074479</v>
      </c>
      <c r="R186" s="399">
        <f t="shared" si="7"/>
        <v>0.12722873665801704</v>
      </c>
      <c r="S186" s="438">
        <f t="shared" si="8"/>
        <v>0.3303859308822088</v>
      </c>
      <c r="T186" s="406">
        <f t="shared" si="109"/>
        <v>6490</v>
      </c>
      <c r="U186" s="439">
        <f t="shared" si="10"/>
        <v>21.633684210526315</v>
      </c>
      <c r="V186" s="403"/>
      <c r="W186" s="403"/>
      <c r="X186" s="403"/>
      <c r="Y186" s="404"/>
      <c r="Z186" s="66"/>
    </row>
    <row r="187" spans="1:26" ht="14" hidden="1" outlineLevel="1" x14ac:dyDescent="0.2">
      <c r="A187" s="121">
        <f t="shared" si="105"/>
        <v>0</v>
      </c>
      <c r="B187" s="411"/>
      <c r="C187" s="393" t="s">
        <v>35</v>
      </c>
      <c r="D187" s="407">
        <v>8102.58</v>
      </c>
      <c r="E187" s="395">
        <v>119</v>
      </c>
      <c r="F187" s="395">
        <v>110</v>
      </c>
      <c r="G187" s="396">
        <f t="shared" si="1"/>
        <v>1.0818181818181818</v>
      </c>
      <c r="H187" s="397">
        <f t="shared" si="2"/>
        <v>68.088907563025217</v>
      </c>
      <c r="I187" s="397">
        <f t="shared" si="3"/>
        <v>62.939326318762809</v>
      </c>
      <c r="J187" s="415">
        <v>830</v>
      </c>
      <c r="K187" s="398">
        <f t="shared" si="4"/>
        <v>0.14337349397590363</v>
      </c>
      <c r="L187" s="407">
        <v>1580.78</v>
      </c>
      <c r="M187" s="415">
        <v>108981</v>
      </c>
      <c r="N187" s="395">
        <v>39</v>
      </c>
      <c r="O187" s="407">
        <v>2873.71</v>
      </c>
      <c r="P187" s="399">
        <f t="shared" si="5"/>
        <v>0.55008334174290374</v>
      </c>
      <c r="Q187" s="400">
        <f t="shared" si="6"/>
        <v>1.8179063500297321</v>
      </c>
      <c r="R187" s="399">
        <f t="shared" si="7"/>
        <v>0.19509588303972314</v>
      </c>
      <c r="S187" s="438">
        <f t="shared" si="8"/>
        <v>0.35466604464257062</v>
      </c>
      <c r="T187" s="408">
        <f t="shared" si="109"/>
        <v>5228.87</v>
      </c>
      <c r="U187" s="439">
        <f t="shared" si="10"/>
        <v>40.532820512820514</v>
      </c>
      <c r="V187" s="403"/>
      <c r="W187" s="403"/>
      <c r="X187" s="403"/>
      <c r="Y187" s="404"/>
      <c r="Z187" s="66"/>
    </row>
    <row r="188" spans="1:26" ht="14" hidden="1" outlineLevel="1" x14ac:dyDescent="0.2">
      <c r="A188" s="121"/>
      <c r="B188" s="411"/>
      <c r="C188" s="393" t="s">
        <v>36</v>
      </c>
      <c r="D188" s="409">
        <v>32448</v>
      </c>
      <c r="E188" s="395">
        <v>565</v>
      </c>
      <c r="F188" s="395">
        <v>514</v>
      </c>
      <c r="G188" s="396">
        <f t="shared" si="1"/>
        <v>1.0992217898832686</v>
      </c>
      <c r="H188" s="397">
        <f t="shared" si="2"/>
        <v>57.43008849557522</v>
      </c>
      <c r="I188" s="397">
        <f t="shared" si="3"/>
        <v>52.24613360482418</v>
      </c>
      <c r="J188" s="415">
        <v>1932</v>
      </c>
      <c r="K188" s="398">
        <f t="shared" si="4"/>
        <v>0.29244306418219462</v>
      </c>
      <c r="L188" s="409">
        <v>4377.72</v>
      </c>
      <c r="M188" s="415">
        <v>248893</v>
      </c>
      <c r="N188" s="395">
        <v>181</v>
      </c>
      <c r="O188" s="409">
        <v>11413</v>
      </c>
      <c r="P188" s="399">
        <f t="shared" si="5"/>
        <v>0.38357311837378433</v>
      </c>
      <c r="Q188" s="400">
        <f t="shared" si="6"/>
        <v>2.6070648648154746</v>
      </c>
      <c r="R188" s="399">
        <f t="shared" si="7"/>
        <v>0.13491494082840239</v>
      </c>
      <c r="S188" s="438">
        <f t="shared" si="8"/>
        <v>0.35173200197238658</v>
      </c>
      <c r="T188" s="410">
        <f t="shared" si="109"/>
        <v>21035</v>
      </c>
      <c r="U188" s="439">
        <f t="shared" si="10"/>
        <v>24.186298342541438</v>
      </c>
      <c r="V188" s="403"/>
      <c r="W188" s="403"/>
      <c r="X188" s="403"/>
      <c r="Y188" s="404"/>
      <c r="Z188" s="66"/>
    </row>
    <row r="189" spans="1:26" ht="14" hidden="1" outlineLevel="1" x14ac:dyDescent="0.2">
      <c r="A189" s="121" t="str">
        <f t="shared" ref="A189:A194" si="110">IFERROR(IF(B189&gt;0,MONTH(B189)&amp;"-"&amp;YEAR(B189),B189),)</f>
        <v>7-2023</v>
      </c>
      <c r="B189" s="411">
        <v>45115</v>
      </c>
      <c r="C189" s="393" t="s">
        <v>37</v>
      </c>
      <c r="D189" s="412">
        <v>1702.75</v>
      </c>
      <c r="E189" s="395">
        <v>35</v>
      </c>
      <c r="F189" s="395">
        <v>30</v>
      </c>
      <c r="G189" s="396">
        <f t="shared" si="1"/>
        <v>1.1666666666666667</v>
      </c>
      <c r="H189" s="397">
        <f t="shared" si="2"/>
        <v>48.65</v>
      </c>
      <c r="I189" s="397">
        <f t="shared" si="3"/>
        <v>41.699999999999996</v>
      </c>
      <c r="J189" s="415">
        <v>113</v>
      </c>
      <c r="K189" s="398">
        <f t="shared" si="4"/>
        <v>0.30973451327433627</v>
      </c>
      <c r="L189" s="412">
        <v>153.16999999999999</v>
      </c>
      <c r="M189" s="415">
        <v>11318</v>
      </c>
      <c r="N189" s="395">
        <v>6</v>
      </c>
      <c r="O189" s="412">
        <v>389.2</v>
      </c>
      <c r="P189" s="399">
        <f t="shared" si="5"/>
        <v>0.39355087358684476</v>
      </c>
      <c r="Q189" s="400">
        <f t="shared" si="6"/>
        <v>2.5409675523927664</v>
      </c>
      <c r="R189" s="399">
        <f t="shared" si="7"/>
        <v>8.9954485391278802E-2</v>
      </c>
      <c r="S189" s="438">
        <f t="shared" si="8"/>
        <v>0.22857142857142856</v>
      </c>
      <c r="T189" s="413">
        <f t="shared" si="109"/>
        <v>1313.55</v>
      </c>
      <c r="U189" s="439">
        <f t="shared" si="10"/>
        <v>25.528333333333332</v>
      </c>
      <c r="V189" s="403"/>
      <c r="W189" s="403"/>
      <c r="X189" s="403"/>
      <c r="Y189" s="404"/>
      <c r="Z189" s="66"/>
    </row>
    <row r="190" spans="1:26" ht="14" collapsed="1" x14ac:dyDescent="0.2">
      <c r="A190" s="81">
        <f t="shared" si="110"/>
        <v>0</v>
      </c>
      <c r="B190" s="95" t="s">
        <v>159</v>
      </c>
      <c r="C190" s="134"/>
      <c r="D190" s="135">
        <f t="shared" ref="D190:F190" si="111">SUM(D184:D189)</f>
        <v>64065.53</v>
      </c>
      <c r="E190" s="136">
        <f t="shared" si="111"/>
        <v>1066</v>
      </c>
      <c r="F190" s="136">
        <f t="shared" si="111"/>
        <v>972</v>
      </c>
      <c r="G190" s="137">
        <f t="shared" si="1"/>
        <v>1.0967078189300412</v>
      </c>
      <c r="H190" s="138">
        <f t="shared" si="2"/>
        <v>60.098996247654782</v>
      </c>
      <c r="I190" s="138">
        <f t="shared" si="3"/>
        <v>54.799459993171148</v>
      </c>
      <c r="J190" s="256">
        <f>SUM(J184:J189)</f>
        <v>5142</v>
      </c>
      <c r="K190" s="139">
        <f t="shared" si="4"/>
        <v>0.20731232983274991</v>
      </c>
      <c r="L190" s="135">
        <f t="shared" ref="L190:O190" si="112">SUM(L184:L189)</f>
        <v>9410.59</v>
      </c>
      <c r="M190" s="256">
        <f t="shared" si="112"/>
        <v>556713</v>
      </c>
      <c r="N190" s="136">
        <f t="shared" si="112"/>
        <v>359</v>
      </c>
      <c r="O190" s="135">
        <f t="shared" si="112"/>
        <v>23492.210000000003</v>
      </c>
      <c r="P190" s="258">
        <f t="shared" si="5"/>
        <v>0.40058342744254366</v>
      </c>
      <c r="Q190" s="306">
        <f t="shared" si="6"/>
        <v>2.4963588892938704</v>
      </c>
      <c r="R190" s="258">
        <f t="shared" si="7"/>
        <v>0.14689006709224134</v>
      </c>
      <c r="S190" s="440">
        <f t="shared" si="8"/>
        <v>0.36669032473468965</v>
      </c>
      <c r="T190" s="261">
        <f>SUM(T184:T189)</f>
        <v>40573.320000000007</v>
      </c>
      <c r="U190" s="441">
        <f t="shared" si="10"/>
        <v>26.213342618384402</v>
      </c>
      <c r="V190" s="262">
        <f t="shared" ref="V190:W190" si="113">IFERROR((D190-D120)/D190,)</f>
        <v>-1.9105750003160889E-2</v>
      </c>
      <c r="W190" s="301">
        <f t="shared" si="113"/>
        <v>5.6285178236397749E-3</v>
      </c>
      <c r="X190" s="301">
        <f>IFERROR((D190-monthly_reporting_2021!D49)/D190, )</f>
        <v>1</v>
      </c>
      <c r="Y190" s="302">
        <f>IFERROR((E190-monthly_reporting_2021!E49)/E190, )</f>
        <v>1</v>
      </c>
      <c r="Z190" s="67"/>
    </row>
    <row r="191" spans="1:26" ht="14" hidden="1" outlineLevel="1" x14ac:dyDescent="0.2">
      <c r="A191" s="121" t="str">
        <f t="shared" si="110"/>
        <v>7-2023</v>
      </c>
      <c r="B191" s="122">
        <v>45116</v>
      </c>
      <c r="C191" s="83" t="s">
        <v>32</v>
      </c>
      <c r="D191" s="391">
        <v>1007.28</v>
      </c>
      <c r="E191" s="123">
        <v>17</v>
      </c>
      <c r="F191" s="123">
        <v>12</v>
      </c>
      <c r="G191" s="57">
        <f t="shared" si="1"/>
        <v>1.4166666666666667</v>
      </c>
      <c r="H191" s="58">
        <f t="shared" si="2"/>
        <v>59.251764705882351</v>
      </c>
      <c r="I191" s="58">
        <f t="shared" si="3"/>
        <v>41.824775086505184</v>
      </c>
      <c r="J191" s="276">
        <v>86</v>
      </c>
      <c r="K191" s="59">
        <f t="shared" si="4"/>
        <v>0.19767441860465115</v>
      </c>
      <c r="L191" s="391">
        <v>110</v>
      </c>
      <c r="M191" s="276">
        <v>9289</v>
      </c>
      <c r="N191" s="123">
        <v>7</v>
      </c>
      <c r="O191" s="391">
        <v>643.54</v>
      </c>
      <c r="P191" s="61">
        <f t="shared" si="5"/>
        <v>0.17092954594896978</v>
      </c>
      <c r="Q191" s="62">
        <f t="shared" si="6"/>
        <v>5.8503636363636362</v>
      </c>
      <c r="R191" s="61">
        <f t="shared" si="7"/>
        <v>0.10920498768961957</v>
      </c>
      <c r="S191" s="436">
        <f t="shared" si="8"/>
        <v>0.63888888888888884</v>
      </c>
      <c r="T191" s="63">
        <f t="shared" ref="T191:T196" si="114">D191-O191</f>
        <v>363.74</v>
      </c>
      <c r="U191" s="437">
        <f t="shared" si="10"/>
        <v>15.714285714285714</v>
      </c>
      <c r="V191" s="84"/>
      <c r="W191" s="84"/>
      <c r="X191" s="84"/>
      <c r="Y191" s="85"/>
      <c r="Z191" s="66"/>
    </row>
    <row r="192" spans="1:26" ht="14" hidden="1" outlineLevel="1" x14ac:dyDescent="0.2">
      <c r="A192" s="121">
        <f t="shared" si="110"/>
        <v>0</v>
      </c>
      <c r="B192" s="411"/>
      <c r="C192" s="393" t="s">
        <v>33</v>
      </c>
      <c r="D192" s="394">
        <v>11040.95</v>
      </c>
      <c r="E192" s="395">
        <v>179</v>
      </c>
      <c r="F192" s="395">
        <v>165</v>
      </c>
      <c r="G192" s="396">
        <f t="shared" si="1"/>
        <v>1.084848484848485</v>
      </c>
      <c r="H192" s="397">
        <f t="shared" si="2"/>
        <v>61.681284916201122</v>
      </c>
      <c r="I192" s="397">
        <f t="shared" si="3"/>
        <v>56.857050341749634</v>
      </c>
      <c r="J192" s="415">
        <v>941</v>
      </c>
      <c r="K192" s="398">
        <f t="shared" si="4"/>
        <v>0.19022316684378321</v>
      </c>
      <c r="L192" s="394">
        <v>2446.84</v>
      </c>
      <c r="M192" s="415">
        <v>130974</v>
      </c>
      <c r="N192" s="395">
        <v>65</v>
      </c>
      <c r="O192" s="394">
        <v>4386.45</v>
      </c>
      <c r="P192" s="399">
        <f t="shared" si="5"/>
        <v>0.55781782534851654</v>
      </c>
      <c r="Q192" s="400">
        <f t="shared" si="6"/>
        <v>1.7926999722090531</v>
      </c>
      <c r="R192" s="399">
        <f t="shared" si="7"/>
        <v>0.22161498784072023</v>
      </c>
      <c r="S192" s="438">
        <f t="shared" si="8"/>
        <v>0.39728918254316881</v>
      </c>
      <c r="T192" s="401">
        <f t="shared" si="114"/>
        <v>6654.5000000000009</v>
      </c>
      <c r="U192" s="439">
        <f t="shared" si="10"/>
        <v>37.643692307692312</v>
      </c>
      <c r="V192" s="403"/>
      <c r="W192" s="403"/>
      <c r="X192" s="403"/>
      <c r="Y192" s="404"/>
      <c r="Z192" s="66"/>
    </row>
    <row r="193" spans="1:26" ht="14" hidden="1" outlineLevel="1" x14ac:dyDescent="0.2">
      <c r="A193" s="121">
        <f t="shared" si="110"/>
        <v>0</v>
      </c>
      <c r="B193" s="392"/>
      <c r="C193" s="393" t="s">
        <v>34</v>
      </c>
      <c r="D193" s="405">
        <v>11090.54</v>
      </c>
      <c r="E193" s="395">
        <v>202</v>
      </c>
      <c r="F193" s="395">
        <v>183</v>
      </c>
      <c r="G193" s="396">
        <f t="shared" si="1"/>
        <v>1.1038251366120218</v>
      </c>
      <c r="H193" s="397">
        <f t="shared" si="2"/>
        <v>54.903663366336637</v>
      </c>
      <c r="I193" s="397">
        <f t="shared" si="3"/>
        <v>49.739457406136658</v>
      </c>
      <c r="J193" s="415">
        <v>1550</v>
      </c>
      <c r="K193" s="398">
        <f t="shared" si="4"/>
        <v>0.13032258064516128</v>
      </c>
      <c r="L193" s="405">
        <v>1405.93</v>
      </c>
      <c r="M193" s="415">
        <v>24390</v>
      </c>
      <c r="N193" s="395">
        <v>61</v>
      </c>
      <c r="O193" s="405">
        <v>3111.81</v>
      </c>
      <c r="P193" s="399">
        <f t="shared" si="5"/>
        <v>0.4518045767575784</v>
      </c>
      <c r="Q193" s="400">
        <f t="shared" si="6"/>
        <v>2.2133463259194981</v>
      </c>
      <c r="R193" s="399">
        <f t="shared" si="7"/>
        <v>0.12676839901393439</v>
      </c>
      <c r="S193" s="438">
        <f t="shared" si="8"/>
        <v>0.28058237020018861</v>
      </c>
      <c r="T193" s="406">
        <f t="shared" si="114"/>
        <v>7978.7300000000014</v>
      </c>
      <c r="U193" s="439">
        <f t="shared" si="10"/>
        <v>23.048032786885248</v>
      </c>
      <c r="V193" s="403"/>
      <c r="W193" s="403"/>
      <c r="X193" s="403"/>
      <c r="Y193" s="404"/>
      <c r="Z193" s="66"/>
    </row>
    <row r="194" spans="1:26" ht="14" hidden="1" outlineLevel="1" x14ac:dyDescent="0.2">
      <c r="A194" s="121">
        <f t="shared" si="110"/>
        <v>0</v>
      </c>
      <c r="B194" s="411"/>
      <c r="C194" s="393" t="s">
        <v>35</v>
      </c>
      <c r="D194" s="407">
        <v>9229.6299999999992</v>
      </c>
      <c r="E194" s="395">
        <v>146</v>
      </c>
      <c r="F194" s="395">
        <v>131</v>
      </c>
      <c r="G194" s="396">
        <f t="shared" si="1"/>
        <v>1.1145038167938932</v>
      </c>
      <c r="H194" s="397">
        <f t="shared" si="2"/>
        <v>63.216643835616431</v>
      </c>
      <c r="I194" s="397">
        <f t="shared" si="3"/>
        <v>56.721783167573641</v>
      </c>
      <c r="J194" s="415">
        <v>931</v>
      </c>
      <c r="K194" s="398">
        <f t="shared" si="4"/>
        <v>0.15682062298603652</v>
      </c>
      <c r="L194" s="407">
        <v>1686.92</v>
      </c>
      <c r="M194" s="415">
        <v>128887</v>
      </c>
      <c r="N194" s="395">
        <v>41</v>
      </c>
      <c r="O194" s="407">
        <v>3122.65</v>
      </c>
      <c r="P194" s="399">
        <f t="shared" si="5"/>
        <v>0.54022064592573615</v>
      </c>
      <c r="Q194" s="400">
        <f t="shared" si="6"/>
        <v>1.8510954876342685</v>
      </c>
      <c r="R194" s="399">
        <f t="shared" si="7"/>
        <v>0.18277222380528799</v>
      </c>
      <c r="S194" s="438">
        <f t="shared" si="8"/>
        <v>0.33832883875084918</v>
      </c>
      <c r="T194" s="408">
        <f t="shared" si="114"/>
        <v>6106.98</v>
      </c>
      <c r="U194" s="439">
        <f t="shared" si="10"/>
        <v>41.144390243902443</v>
      </c>
      <c r="V194" s="403"/>
      <c r="W194" s="403"/>
      <c r="X194" s="403"/>
      <c r="Y194" s="404"/>
      <c r="Z194" s="66"/>
    </row>
    <row r="195" spans="1:26" ht="14" hidden="1" outlineLevel="1" x14ac:dyDescent="0.2">
      <c r="A195" s="121"/>
      <c r="B195" s="411"/>
      <c r="C195" s="393" t="s">
        <v>36</v>
      </c>
      <c r="D195" s="409">
        <v>30004</v>
      </c>
      <c r="E195" s="395">
        <v>520</v>
      </c>
      <c r="F195" s="395">
        <v>473</v>
      </c>
      <c r="G195" s="396">
        <f t="shared" si="1"/>
        <v>1.0993657505285412</v>
      </c>
      <c r="H195" s="397">
        <f t="shared" si="2"/>
        <v>57.7</v>
      </c>
      <c r="I195" s="397">
        <f t="shared" si="3"/>
        <v>52.484807692307697</v>
      </c>
      <c r="J195" s="415">
        <v>1949</v>
      </c>
      <c r="K195" s="398">
        <f t="shared" si="4"/>
        <v>0.26680348896870187</v>
      </c>
      <c r="L195" s="409">
        <v>6209.54</v>
      </c>
      <c r="M195" s="415">
        <v>352863</v>
      </c>
      <c r="N195" s="395">
        <v>188</v>
      </c>
      <c r="O195" s="409">
        <v>12028</v>
      </c>
      <c r="P195" s="399">
        <f t="shared" si="5"/>
        <v>0.51625706684403061</v>
      </c>
      <c r="Q195" s="400">
        <f t="shared" si="6"/>
        <v>1.9370194893663621</v>
      </c>
      <c r="R195" s="399">
        <f t="shared" si="7"/>
        <v>0.20695707239034794</v>
      </c>
      <c r="S195" s="438">
        <f t="shared" si="8"/>
        <v>0.40087988268230901</v>
      </c>
      <c r="T195" s="410">
        <f t="shared" si="114"/>
        <v>17976</v>
      </c>
      <c r="U195" s="439">
        <f t="shared" si="10"/>
        <v>33.02946808510638</v>
      </c>
      <c r="V195" s="403"/>
      <c r="W195" s="403"/>
      <c r="X195" s="403"/>
      <c r="Y195" s="404"/>
      <c r="Z195" s="66"/>
    </row>
    <row r="196" spans="1:26" ht="14" hidden="1" outlineLevel="1" x14ac:dyDescent="0.2">
      <c r="A196" s="121" t="str">
        <f t="shared" ref="A196:A201" si="115">IFERROR(IF(B196&gt;0,MONTH(B196)&amp;"-"&amp;YEAR(B196),B196),)</f>
        <v>7-2023</v>
      </c>
      <c r="B196" s="411">
        <v>45122</v>
      </c>
      <c r="C196" s="393" t="s">
        <v>37</v>
      </c>
      <c r="D196" s="412">
        <v>1654.1</v>
      </c>
      <c r="E196" s="395">
        <v>34</v>
      </c>
      <c r="F196" s="395">
        <v>31</v>
      </c>
      <c r="G196" s="396">
        <f t="shared" si="1"/>
        <v>1.096774193548387</v>
      </c>
      <c r="H196" s="397">
        <f t="shared" si="2"/>
        <v>48.65</v>
      </c>
      <c r="I196" s="397">
        <f t="shared" si="3"/>
        <v>44.357352941176472</v>
      </c>
      <c r="J196" s="415">
        <v>127</v>
      </c>
      <c r="K196" s="398">
        <f t="shared" si="4"/>
        <v>0.26771653543307089</v>
      </c>
      <c r="L196" s="412">
        <v>144.21</v>
      </c>
      <c r="M196" s="415">
        <v>13624</v>
      </c>
      <c r="N196" s="395">
        <v>11</v>
      </c>
      <c r="O196" s="412">
        <v>583.79999999999995</v>
      </c>
      <c r="P196" s="399">
        <f t="shared" si="5"/>
        <v>0.24701952723535461</v>
      </c>
      <c r="Q196" s="400">
        <f t="shared" si="6"/>
        <v>4.04826294986478</v>
      </c>
      <c r="R196" s="399">
        <f t="shared" si="7"/>
        <v>8.7183362553654567E-2</v>
      </c>
      <c r="S196" s="438">
        <f t="shared" si="8"/>
        <v>0.3529411764705882</v>
      </c>
      <c r="T196" s="413">
        <f t="shared" si="114"/>
        <v>1070.3</v>
      </c>
      <c r="U196" s="439">
        <f t="shared" si="10"/>
        <v>13.110000000000001</v>
      </c>
      <c r="V196" s="403"/>
      <c r="W196" s="403"/>
      <c r="X196" s="403"/>
      <c r="Y196" s="404"/>
      <c r="Z196" s="66"/>
    </row>
    <row r="197" spans="1:26" ht="14" collapsed="1" x14ac:dyDescent="0.2">
      <c r="A197" s="81">
        <f t="shared" si="115"/>
        <v>0</v>
      </c>
      <c r="B197" s="95" t="s">
        <v>160</v>
      </c>
      <c r="C197" s="134"/>
      <c r="D197" s="135">
        <f t="shared" ref="D197:F197" si="116">SUM(D191:D196)</f>
        <v>64026.5</v>
      </c>
      <c r="E197" s="136">
        <f t="shared" si="116"/>
        <v>1098</v>
      </c>
      <c r="F197" s="136">
        <f t="shared" si="116"/>
        <v>995</v>
      </c>
      <c r="G197" s="137">
        <f t="shared" si="1"/>
        <v>1.1035175879396986</v>
      </c>
      <c r="H197" s="138">
        <f t="shared" si="2"/>
        <v>58.311930783242261</v>
      </c>
      <c r="I197" s="138">
        <f t="shared" si="3"/>
        <v>52.841868059495489</v>
      </c>
      <c r="J197" s="256">
        <f>SUM(J191:J196)</f>
        <v>5584</v>
      </c>
      <c r="K197" s="139">
        <f t="shared" si="4"/>
        <v>0.19663323782234957</v>
      </c>
      <c r="L197" s="135">
        <f t="shared" ref="L197:O197" si="117">SUM(L191:L196)</f>
        <v>12003.439999999999</v>
      </c>
      <c r="M197" s="256">
        <f t="shared" si="117"/>
        <v>660027</v>
      </c>
      <c r="N197" s="136">
        <f t="shared" si="117"/>
        <v>373</v>
      </c>
      <c r="O197" s="135">
        <f t="shared" si="117"/>
        <v>23876.249999999996</v>
      </c>
      <c r="P197" s="258">
        <f t="shared" si="5"/>
        <v>0.50273556358305849</v>
      </c>
      <c r="Q197" s="306">
        <f t="shared" si="6"/>
        <v>1.989117286377905</v>
      </c>
      <c r="R197" s="258">
        <f t="shared" si="7"/>
        <v>0.18747612316775084</v>
      </c>
      <c r="S197" s="440">
        <f t="shared" si="8"/>
        <v>0.37291199737608643</v>
      </c>
      <c r="T197" s="261">
        <f>SUM(T191:T196)</f>
        <v>40150.25</v>
      </c>
      <c r="U197" s="441">
        <f t="shared" si="10"/>
        <v>32.180804289544234</v>
      </c>
      <c r="V197" s="262">
        <f t="shared" ref="V197:W197" si="118">IFERROR((D197-D120)/D197,)</f>
        <v>-1.9726988044013072E-2</v>
      </c>
      <c r="W197" s="301">
        <f t="shared" si="118"/>
        <v>3.4608378870673952E-2</v>
      </c>
      <c r="X197" s="301">
        <f>IFERROR((D197-monthly_reporting_2021!D49)/D197, )</f>
        <v>1</v>
      </c>
      <c r="Y197" s="302">
        <f>IFERROR((E197-monthly_reporting_2021!E49)/E197, )</f>
        <v>1</v>
      </c>
      <c r="Z197" s="67"/>
    </row>
    <row r="198" spans="1:26" ht="14" hidden="1" outlineLevel="1" x14ac:dyDescent="0.2">
      <c r="A198" s="121" t="str">
        <f t="shared" si="115"/>
        <v>7-2023</v>
      </c>
      <c r="B198" s="122">
        <v>45123</v>
      </c>
      <c r="C198" s="83" t="s">
        <v>32</v>
      </c>
      <c r="D198" s="391">
        <v>524.58000000000004</v>
      </c>
      <c r="E198" s="123">
        <v>8</v>
      </c>
      <c r="F198" s="123">
        <v>7</v>
      </c>
      <c r="G198" s="57">
        <f t="shared" si="1"/>
        <v>1.1428571428571428</v>
      </c>
      <c r="H198" s="58">
        <f t="shared" si="2"/>
        <v>65.572500000000005</v>
      </c>
      <c r="I198" s="58">
        <f t="shared" si="3"/>
        <v>57.375937500000006</v>
      </c>
      <c r="J198" s="276">
        <v>80</v>
      </c>
      <c r="K198" s="59">
        <f t="shared" si="4"/>
        <v>0.1</v>
      </c>
      <c r="L198" s="391">
        <v>24.46</v>
      </c>
      <c r="M198" s="276">
        <v>7707</v>
      </c>
      <c r="N198" s="123">
        <v>0</v>
      </c>
      <c r="O198" s="391" t="s">
        <v>64</v>
      </c>
      <c r="P198" s="61" t="e">
        <f t="shared" si="5"/>
        <v>#VALUE!</v>
      </c>
      <c r="Q198" s="62" t="e">
        <f t="shared" si="6"/>
        <v>#VALUE!</v>
      </c>
      <c r="R198" s="61">
        <f t="shared" si="7"/>
        <v>4.6627778413206755E-2</v>
      </c>
      <c r="S198" s="59" t="e">
        <f t="shared" si="8"/>
        <v>#VALUE!</v>
      </c>
      <c r="T198" s="63" t="e">
        <f t="shared" ref="T198:T203" si="119">D198-O198</f>
        <v>#VALUE!</v>
      </c>
      <c r="U198" s="64" t="e">
        <f t="shared" si="10"/>
        <v>#DIV/0!</v>
      </c>
      <c r="V198" s="84"/>
      <c r="W198" s="84"/>
      <c r="X198" s="84"/>
      <c r="Y198" s="85"/>
      <c r="Z198" s="66"/>
    </row>
    <row r="199" spans="1:26" ht="14" hidden="1" outlineLevel="1" x14ac:dyDescent="0.2">
      <c r="A199" s="121">
        <f t="shared" si="115"/>
        <v>0</v>
      </c>
      <c r="B199" s="411"/>
      <c r="C199" s="393" t="s">
        <v>33</v>
      </c>
      <c r="D199" s="394">
        <v>10261.450000000001</v>
      </c>
      <c r="E199" s="395">
        <v>161</v>
      </c>
      <c r="F199" s="395">
        <v>148</v>
      </c>
      <c r="G199" s="396">
        <f t="shared" si="1"/>
        <v>1.0878378378378379</v>
      </c>
      <c r="H199" s="397">
        <f t="shared" si="2"/>
        <v>63.735714285714288</v>
      </c>
      <c r="I199" s="397">
        <f t="shared" si="3"/>
        <v>58.589352262644184</v>
      </c>
      <c r="J199" s="415">
        <v>770</v>
      </c>
      <c r="K199" s="398">
        <f t="shared" si="4"/>
        <v>0.20909090909090908</v>
      </c>
      <c r="L199" s="394">
        <v>1493.08</v>
      </c>
      <c r="M199" s="415">
        <v>92044</v>
      </c>
      <c r="N199" s="395">
        <v>66</v>
      </c>
      <c r="O199" s="394">
        <v>4917.05</v>
      </c>
      <c r="P199" s="399">
        <f t="shared" si="5"/>
        <v>0.30365361344708713</v>
      </c>
      <c r="Q199" s="400">
        <f t="shared" si="6"/>
        <v>3.293226082996223</v>
      </c>
      <c r="R199" s="399">
        <f t="shared" si="7"/>
        <v>0.14550380306876706</v>
      </c>
      <c r="S199" s="438">
        <f t="shared" si="8"/>
        <v>0.47917691944120955</v>
      </c>
      <c r="T199" s="401">
        <f t="shared" si="119"/>
        <v>5344.4000000000005</v>
      </c>
      <c r="U199" s="439">
        <f t="shared" si="10"/>
        <v>22.622424242424241</v>
      </c>
      <c r="V199" s="403"/>
      <c r="W199" s="403"/>
      <c r="X199" s="403"/>
      <c r="Y199" s="404"/>
      <c r="Z199" s="66"/>
    </row>
    <row r="200" spans="1:26" ht="14" hidden="1" outlineLevel="1" x14ac:dyDescent="0.2">
      <c r="A200" s="121">
        <f t="shared" si="115"/>
        <v>0</v>
      </c>
      <c r="B200" s="392"/>
      <c r="C200" s="393" t="s">
        <v>34</v>
      </c>
      <c r="D200" s="405">
        <v>10590.9</v>
      </c>
      <c r="E200" s="395">
        <v>183</v>
      </c>
      <c r="F200" s="395">
        <v>170</v>
      </c>
      <c r="G200" s="396">
        <f t="shared" si="1"/>
        <v>1.0764705882352941</v>
      </c>
      <c r="H200" s="397">
        <f t="shared" si="2"/>
        <v>57.873770491803278</v>
      </c>
      <c r="I200" s="397">
        <f t="shared" si="3"/>
        <v>53.762519036101409</v>
      </c>
      <c r="J200" s="415">
        <v>1572</v>
      </c>
      <c r="K200" s="398">
        <f t="shared" si="4"/>
        <v>0.11641221374045801</v>
      </c>
      <c r="L200" s="405">
        <v>1174.8599999999999</v>
      </c>
      <c r="M200" s="415">
        <v>24522</v>
      </c>
      <c r="N200" s="395">
        <v>75</v>
      </c>
      <c r="O200" s="405">
        <v>3936.15</v>
      </c>
      <c r="P200" s="399">
        <f t="shared" si="5"/>
        <v>0.29847947867840396</v>
      </c>
      <c r="Q200" s="400">
        <f t="shared" si="6"/>
        <v>3.3503140799754867</v>
      </c>
      <c r="R200" s="399">
        <f t="shared" si="7"/>
        <v>0.11093108234427669</v>
      </c>
      <c r="S200" s="438">
        <f t="shared" si="8"/>
        <v>0.3716539670849503</v>
      </c>
      <c r="T200" s="406">
        <f t="shared" si="119"/>
        <v>6654.75</v>
      </c>
      <c r="U200" s="439">
        <f t="shared" si="10"/>
        <v>15.664799999999998</v>
      </c>
      <c r="V200" s="403"/>
      <c r="W200" s="403"/>
      <c r="X200" s="403"/>
      <c r="Y200" s="404"/>
      <c r="Z200" s="66"/>
    </row>
    <row r="201" spans="1:26" ht="14" hidden="1" outlineLevel="1" x14ac:dyDescent="0.2">
      <c r="A201" s="121">
        <f t="shared" si="115"/>
        <v>0</v>
      </c>
      <c r="B201" s="411"/>
      <c r="C201" s="393" t="s">
        <v>35</v>
      </c>
      <c r="D201" s="407">
        <v>9440.42</v>
      </c>
      <c r="E201" s="395">
        <v>142</v>
      </c>
      <c r="F201" s="395">
        <v>134</v>
      </c>
      <c r="G201" s="396">
        <f t="shared" si="1"/>
        <v>1.0597014925373134</v>
      </c>
      <c r="H201" s="397">
        <f t="shared" si="2"/>
        <v>66.481830985915494</v>
      </c>
      <c r="I201" s="397">
        <f t="shared" si="3"/>
        <v>62.736375719103357</v>
      </c>
      <c r="J201" s="415">
        <v>869</v>
      </c>
      <c r="K201" s="398">
        <f t="shared" si="4"/>
        <v>0.16340621403912542</v>
      </c>
      <c r="L201" s="407">
        <v>1423.78</v>
      </c>
      <c r="M201" s="415">
        <v>111053</v>
      </c>
      <c r="N201" s="395">
        <v>51</v>
      </c>
      <c r="O201" s="407">
        <v>3545.15</v>
      </c>
      <c r="P201" s="399">
        <f t="shared" si="5"/>
        <v>0.40161347192643471</v>
      </c>
      <c r="Q201" s="400">
        <f t="shared" si="6"/>
        <v>2.4899563134753966</v>
      </c>
      <c r="R201" s="399">
        <f t="shared" si="7"/>
        <v>0.15081744244429804</v>
      </c>
      <c r="S201" s="438">
        <f t="shared" si="8"/>
        <v>0.37552884299639211</v>
      </c>
      <c r="T201" s="408">
        <f t="shared" si="119"/>
        <v>5895.27</v>
      </c>
      <c r="U201" s="439">
        <f t="shared" si="10"/>
        <v>27.917254901960785</v>
      </c>
      <c r="V201" s="403"/>
      <c r="W201" s="403"/>
      <c r="X201" s="403"/>
      <c r="Y201" s="404"/>
      <c r="Z201" s="66"/>
    </row>
    <row r="202" spans="1:26" ht="14" hidden="1" outlineLevel="1" x14ac:dyDescent="0.2">
      <c r="A202" s="121"/>
      <c r="B202" s="411"/>
      <c r="C202" s="393" t="s">
        <v>36</v>
      </c>
      <c r="D202" s="409">
        <v>26883</v>
      </c>
      <c r="E202" s="395">
        <v>465</v>
      </c>
      <c r="F202" s="395">
        <v>400</v>
      </c>
      <c r="G202" s="396">
        <f t="shared" si="1"/>
        <v>1.1625000000000001</v>
      </c>
      <c r="H202" s="397">
        <f t="shared" si="2"/>
        <v>57.812903225806451</v>
      </c>
      <c r="I202" s="397">
        <f t="shared" si="3"/>
        <v>49.731529656607698</v>
      </c>
      <c r="J202" s="415">
        <v>1581</v>
      </c>
      <c r="K202" s="398">
        <f t="shared" si="4"/>
        <v>0.29411764705882354</v>
      </c>
      <c r="L202" s="409">
        <v>3296.39</v>
      </c>
      <c r="M202" s="415">
        <v>228323</v>
      </c>
      <c r="N202" s="395">
        <v>132</v>
      </c>
      <c r="O202" s="409">
        <v>9538.9500000000007</v>
      </c>
      <c r="P202" s="399">
        <f t="shared" si="5"/>
        <v>0.34557157758453494</v>
      </c>
      <c r="Q202" s="400">
        <f t="shared" si="6"/>
        <v>2.8937565033263666</v>
      </c>
      <c r="R202" s="399">
        <f t="shared" si="7"/>
        <v>0.1226198712941264</v>
      </c>
      <c r="S202" s="438">
        <f t="shared" si="8"/>
        <v>0.35483204999442031</v>
      </c>
      <c r="T202" s="410">
        <f t="shared" si="119"/>
        <v>17344.05</v>
      </c>
      <c r="U202" s="439">
        <f t="shared" si="10"/>
        <v>24.972651515151515</v>
      </c>
      <c r="V202" s="403"/>
      <c r="W202" s="403"/>
      <c r="X202" s="403"/>
      <c r="Y202" s="404"/>
      <c r="Z202" s="66"/>
    </row>
    <row r="203" spans="1:26" ht="14" hidden="1" outlineLevel="1" x14ac:dyDescent="0.2">
      <c r="A203" s="121" t="str">
        <f t="shared" ref="A203:A208" si="120">IFERROR(IF(B203&gt;0,MONTH(B203)&amp;"-"&amp;YEAR(B203),B203),)</f>
        <v>7-2023</v>
      </c>
      <c r="B203" s="411">
        <v>45129</v>
      </c>
      <c r="C203" s="393" t="s">
        <v>37</v>
      </c>
      <c r="D203" s="412">
        <v>1216.25</v>
      </c>
      <c r="E203" s="395">
        <v>25</v>
      </c>
      <c r="F203" s="395">
        <v>22</v>
      </c>
      <c r="G203" s="396">
        <f t="shared" si="1"/>
        <v>1.1363636363636365</v>
      </c>
      <c r="H203" s="397">
        <f t="shared" si="2"/>
        <v>48.65</v>
      </c>
      <c r="I203" s="397">
        <f t="shared" si="3"/>
        <v>42.811999999999998</v>
      </c>
      <c r="J203" s="415">
        <v>108</v>
      </c>
      <c r="K203" s="398">
        <f t="shared" si="4"/>
        <v>0.23148148148148148</v>
      </c>
      <c r="L203" s="412">
        <v>89.98</v>
      </c>
      <c r="M203" s="415">
        <v>12202</v>
      </c>
      <c r="N203" s="395">
        <v>3</v>
      </c>
      <c r="O203" s="412">
        <v>243.25</v>
      </c>
      <c r="P203" s="399">
        <f t="shared" si="5"/>
        <v>0.3699075025693731</v>
      </c>
      <c r="Q203" s="400">
        <f t="shared" si="6"/>
        <v>2.7033785285619025</v>
      </c>
      <c r="R203" s="399">
        <f t="shared" si="7"/>
        <v>7.3981500513874615E-2</v>
      </c>
      <c r="S203" s="438">
        <f t="shared" si="8"/>
        <v>0.2</v>
      </c>
      <c r="T203" s="413">
        <f t="shared" si="119"/>
        <v>973</v>
      </c>
      <c r="U203" s="439">
        <f t="shared" si="10"/>
        <v>29.993333333333336</v>
      </c>
      <c r="V203" s="403"/>
      <c r="W203" s="403"/>
      <c r="X203" s="403"/>
      <c r="Y203" s="404"/>
      <c r="Z203" s="66"/>
    </row>
    <row r="204" spans="1:26" ht="14" collapsed="1" x14ac:dyDescent="0.2">
      <c r="A204" s="81">
        <f t="shared" si="120"/>
        <v>0</v>
      </c>
      <c r="B204" s="95" t="s">
        <v>161</v>
      </c>
      <c r="C204" s="134"/>
      <c r="D204" s="135">
        <f t="shared" ref="D204:F204" si="121">SUM(D198:D203)</f>
        <v>58916.6</v>
      </c>
      <c r="E204" s="136">
        <f t="shared" si="121"/>
        <v>984</v>
      </c>
      <c r="F204" s="136">
        <f t="shared" si="121"/>
        <v>881</v>
      </c>
      <c r="G204" s="137">
        <f t="shared" si="1"/>
        <v>1.1169125993189557</v>
      </c>
      <c r="H204" s="138">
        <f t="shared" si="2"/>
        <v>59.87459349593496</v>
      </c>
      <c r="I204" s="138">
        <f t="shared" si="3"/>
        <v>53.607232591380793</v>
      </c>
      <c r="J204" s="256">
        <f>SUM(J198:J203)</f>
        <v>4980</v>
      </c>
      <c r="K204" s="139">
        <f t="shared" si="4"/>
        <v>0.19759036144578312</v>
      </c>
      <c r="L204" s="135">
        <f t="shared" ref="L204:O204" si="122">SUM(L198:L203)</f>
        <v>7502.5499999999993</v>
      </c>
      <c r="M204" s="256">
        <f t="shared" si="122"/>
        <v>475851</v>
      </c>
      <c r="N204" s="136">
        <f t="shared" si="122"/>
        <v>327</v>
      </c>
      <c r="O204" s="135">
        <f t="shared" si="122"/>
        <v>22180.550000000003</v>
      </c>
      <c r="P204" s="258">
        <f t="shared" si="5"/>
        <v>0.33824905153388884</v>
      </c>
      <c r="Q204" s="306">
        <f t="shared" si="6"/>
        <v>2.9564014901600131</v>
      </c>
      <c r="R204" s="258">
        <f t="shared" si="7"/>
        <v>0.12734186969377051</v>
      </c>
      <c r="S204" s="440">
        <f t="shared" si="8"/>
        <v>0.37647369332242531</v>
      </c>
      <c r="T204" s="261" t="e">
        <f>SUM(T198:T203)</f>
        <v>#VALUE!</v>
      </c>
      <c r="U204" s="441">
        <f t="shared" si="10"/>
        <v>22.943577981651373</v>
      </c>
      <c r="V204" s="262">
        <f t="shared" ref="V204:W204" si="123">IFERROR((D204-D120)/D204,)</f>
        <v>-0.10816900500028861</v>
      </c>
      <c r="W204" s="262">
        <f t="shared" si="123"/>
        <v>-7.7235772357723581E-2</v>
      </c>
      <c r="X204" s="301">
        <f>IFERROR((D204-monthly_reporting_2021!D49)/D204, )</f>
        <v>1</v>
      </c>
      <c r="Y204" s="302">
        <f>IFERROR((E204-monthly_reporting_2021!E49)/E204, )</f>
        <v>1</v>
      </c>
      <c r="Z204" s="67"/>
    </row>
    <row r="205" spans="1:26" ht="14" hidden="1" outlineLevel="1" x14ac:dyDescent="0.2">
      <c r="A205" s="121" t="str">
        <f t="shared" si="120"/>
        <v>7-2023</v>
      </c>
      <c r="B205" s="122">
        <v>45130</v>
      </c>
      <c r="C205" s="83" t="s">
        <v>32</v>
      </c>
      <c r="D205" s="391">
        <v>419.7</v>
      </c>
      <c r="E205" s="123">
        <v>6</v>
      </c>
      <c r="F205" s="123">
        <v>4</v>
      </c>
      <c r="G205" s="57">
        <f t="shared" si="1"/>
        <v>1.5</v>
      </c>
      <c r="H205" s="58">
        <f t="shared" si="2"/>
        <v>69.95</v>
      </c>
      <c r="I205" s="58">
        <f t="shared" si="3"/>
        <v>46.633333333333333</v>
      </c>
      <c r="J205" s="276">
        <v>96</v>
      </c>
      <c r="K205" s="59">
        <f t="shared" si="4"/>
        <v>6.25E-2</v>
      </c>
      <c r="L205" s="391">
        <v>36.43</v>
      </c>
      <c r="M205" s="276">
        <v>11426</v>
      </c>
      <c r="N205" s="123">
        <v>2</v>
      </c>
      <c r="O205" s="391">
        <v>279.8</v>
      </c>
      <c r="P205" s="61">
        <f t="shared" si="5"/>
        <v>0.13020014295925661</v>
      </c>
      <c r="Q205" s="62">
        <f t="shared" si="6"/>
        <v>7.6804831183090867</v>
      </c>
      <c r="R205" s="61">
        <f t="shared" si="7"/>
        <v>8.6800095306171082E-2</v>
      </c>
      <c r="S205" s="436">
        <f t="shared" si="8"/>
        <v>0.66666666666666674</v>
      </c>
      <c r="T205" s="63">
        <f t="shared" ref="T205:T210" si="124">D205-O205</f>
        <v>139.89999999999998</v>
      </c>
      <c r="U205" s="437">
        <f t="shared" si="10"/>
        <v>18.215</v>
      </c>
      <c r="V205" s="84"/>
      <c r="W205" s="84"/>
      <c r="X205" s="84"/>
      <c r="Y205" s="85"/>
      <c r="Z205" s="66"/>
    </row>
    <row r="206" spans="1:26" ht="14" hidden="1" outlineLevel="1" x14ac:dyDescent="0.2">
      <c r="A206" s="121">
        <f t="shared" si="120"/>
        <v>0</v>
      </c>
      <c r="B206" s="411"/>
      <c r="C206" s="393" t="s">
        <v>33</v>
      </c>
      <c r="D206" s="394">
        <v>11250.75</v>
      </c>
      <c r="E206" s="395">
        <v>177</v>
      </c>
      <c r="F206" s="395">
        <v>160</v>
      </c>
      <c r="G206" s="396">
        <f t="shared" si="1"/>
        <v>1.10625</v>
      </c>
      <c r="H206" s="397">
        <f t="shared" si="2"/>
        <v>63.563559322033896</v>
      </c>
      <c r="I206" s="397">
        <f t="shared" si="3"/>
        <v>57.458584697883751</v>
      </c>
      <c r="J206" s="415">
        <v>757</v>
      </c>
      <c r="K206" s="398">
        <f t="shared" si="4"/>
        <v>0.23381770145310435</v>
      </c>
      <c r="L206" s="394">
        <v>1410.79</v>
      </c>
      <c r="M206" s="415">
        <v>94355</v>
      </c>
      <c r="N206" s="395">
        <v>57</v>
      </c>
      <c r="O206" s="394">
        <v>4066.6</v>
      </c>
      <c r="P206" s="399">
        <f t="shared" si="5"/>
        <v>0.34692126100427878</v>
      </c>
      <c r="Q206" s="400">
        <f t="shared" si="6"/>
        <v>2.8824984583105921</v>
      </c>
      <c r="R206" s="399">
        <f t="shared" si="7"/>
        <v>0.12539519587583051</v>
      </c>
      <c r="S206" s="438">
        <f t="shared" si="8"/>
        <v>0.36145145879163609</v>
      </c>
      <c r="T206" s="401">
        <f t="shared" si="124"/>
        <v>7184.15</v>
      </c>
      <c r="U206" s="439">
        <f t="shared" si="10"/>
        <v>24.750701754385965</v>
      </c>
      <c r="V206" s="403"/>
      <c r="W206" s="403"/>
      <c r="X206" s="403"/>
      <c r="Y206" s="404"/>
      <c r="Z206" s="66"/>
    </row>
    <row r="207" spans="1:26" ht="14" hidden="1" outlineLevel="1" x14ac:dyDescent="0.2">
      <c r="A207" s="121">
        <f t="shared" si="120"/>
        <v>0</v>
      </c>
      <c r="B207" s="392"/>
      <c r="C207" s="393" t="s">
        <v>34</v>
      </c>
      <c r="D207" s="405">
        <v>11649.2</v>
      </c>
      <c r="E207" s="395">
        <v>216</v>
      </c>
      <c r="F207" s="395">
        <v>194</v>
      </c>
      <c r="G207" s="396">
        <f t="shared" si="1"/>
        <v>1.1134020618556701</v>
      </c>
      <c r="H207" s="397">
        <f t="shared" si="2"/>
        <v>53.931481481481484</v>
      </c>
      <c r="I207" s="397">
        <f t="shared" si="3"/>
        <v>48.438460219478735</v>
      </c>
      <c r="J207" s="415">
        <v>2137</v>
      </c>
      <c r="K207" s="398">
        <f t="shared" si="4"/>
        <v>0.10107627515208235</v>
      </c>
      <c r="L207" s="405">
        <v>1209.26</v>
      </c>
      <c r="M207" s="415">
        <v>27153</v>
      </c>
      <c r="N207" s="395">
        <v>89</v>
      </c>
      <c r="O207" s="405">
        <v>4729.95</v>
      </c>
      <c r="P207" s="399">
        <f t="shared" si="5"/>
        <v>0.25566020782460702</v>
      </c>
      <c r="Q207" s="400">
        <f t="shared" si="6"/>
        <v>3.9114417081520929</v>
      </c>
      <c r="R207" s="399">
        <f t="shared" si="7"/>
        <v>0.10380626995845207</v>
      </c>
      <c r="S207" s="438">
        <f t="shared" si="8"/>
        <v>0.40603217388318508</v>
      </c>
      <c r="T207" s="406">
        <f t="shared" si="124"/>
        <v>6919.2500000000009</v>
      </c>
      <c r="U207" s="439">
        <f t="shared" si="10"/>
        <v>13.587191011235955</v>
      </c>
      <c r="V207" s="403"/>
      <c r="W207" s="403"/>
      <c r="X207" s="403"/>
      <c r="Y207" s="404"/>
      <c r="Z207" s="66"/>
    </row>
    <row r="208" spans="1:26" ht="14" hidden="1" outlineLevel="1" x14ac:dyDescent="0.2">
      <c r="A208" s="121">
        <f t="shared" si="120"/>
        <v>0</v>
      </c>
      <c r="B208" s="411"/>
      <c r="C208" s="393" t="s">
        <v>35</v>
      </c>
      <c r="D208" s="407">
        <v>10452.75</v>
      </c>
      <c r="E208" s="395">
        <v>156</v>
      </c>
      <c r="F208" s="395">
        <v>142</v>
      </c>
      <c r="G208" s="396">
        <f t="shared" si="1"/>
        <v>1.0985915492957747</v>
      </c>
      <c r="H208" s="397">
        <f t="shared" si="2"/>
        <v>67.004807692307693</v>
      </c>
      <c r="I208" s="397">
        <f t="shared" si="3"/>
        <v>60.991555719921102</v>
      </c>
      <c r="J208" s="415">
        <v>918</v>
      </c>
      <c r="K208" s="398">
        <f t="shared" si="4"/>
        <v>0.16993464052287582</v>
      </c>
      <c r="L208" s="407">
        <v>1668.65</v>
      </c>
      <c r="M208" s="415">
        <v>139867</v>
      </c>
      <c r="N208" s="395">
        <v>50</v>
      </c>
      <c r="O208" s="407">
        <v>3746</v>
      </c>
      <c r="P208" s="399">
        <f t="shared" si="5"/>
        <v>0.44544847837693541</v>
      </c>
      <c r="Q208" s="400">
        <f t="shared" si="6"/>
        <v>2.2449285350432984</v>
      </c>
      <c r="R208" s="399">
        <f t="shared" si="7"/>
        <v>0.15963741599100717</v>
      </c>
      <c r="S208" s="438">
        <f t="shared" si="8"/>
        <v>0.35837459041878933</v>
      </c>
      <c r="T208" s="408">
        <f t="shared" si="124"/>
        <v>6706.75</v>
      </c>
      <c r="U208" s="439">
        <f t="shared" si="10"/>
        <v>33.373000000000005</v>
      </c>
      <c r="V208" s="403"/>
      <c r="W208" s="403"/>
      <c r="X208" s="403"/>
      <c r="Y208" s="404"/>
      <c r="Z208" s="66"/>
    </row>
    <row r="209" spans="1:26" ht="14" hidden="1" outlineLevel="1" x14ac:dyDescent="0.2">
      <c r="A209" s="121"/>
      <c r="B209" s="411"/>
      <c r="C209" s="393" t="s">
        <v>36</v>
      </c>
      <c r="D209" s="409">
        <v>27478</v>
      </c>
      <c r="E209" s="395">
        <v>479</v>
      </c>
      <c r="F209" s="395">
        <v>438</v>
      </c>
      <c r="G209" s="396">
        <f t="shared" si="1"/>
        <v>1.0936073059360731</v>
      </c>
      <c r="H209" s="397">
        <f t="shared" si="2"/>
        <v>57.365344467640917</v>
      </c>
      <c r="I209" s="397">
        <f t="shared" si="3"/>
        <v>52.455158406736366</v>
      </c>
      <c r="J209" s="415">
        <v>1422</v>
      </c>
      <c r="K209" s="398">
        <f t="shared" si="4"/>
        <v>0.3368495077355837</v>
      </c>
      <c r="L209" s="409">
        <v>2698.34</v>
      </c>
      <c r="M209" s="415">
        <v>218162</v>
      </c>
      <c r="N209" s="395">
        <v>141</v>
      </c>
      <c r="O209" s="409">
        <v>8457</v>
      </c>
      <c r="P209" s="399">
        <f t="shared" si="5"/>
        <v>0.31906586259903041</v>
      </c>
      <c r="Q209" s="400">
        <f t="shared" si="6"/>
        <v>3.1341491435475142</v>
      </c>
      <c r="R209" s="399">
        <f t="shared" si="7"/>
        <v>9.8200014557100229E-2</v>
      </c>
      <c r="S209" s="438">
        <f t="shared" si="8"/>
        <v>0.30777349152048911</v>
      </c>
      <c r="T209" s="410">
        <f t="shared" si="124"/>
        <v>19021</v>
      </c>
      <c r="U209" s="439">
        <f t="shared" si="10"/>
        <v>19.137163120567376</v>
      </c>
      <c r="V209" s="403"/>
      <c r="W209" s="403"/>
      <c r="X209" s="403"/>
      <c r="Y209" s="404"/>
      <c r="Z209" s="66"/>
    </row>
    <row r="210" spans="1:26" ht="14" hidden="1" outlineLevel="1" x14ac:dyDescent="0.2">
      <c r="A210" s="121" t="str">
        <f t="shared" ref="A210:A215" si="125">IFERROR(IF(B210&gt;0,MONTH(B210)&amp;"-"&amp;YEAR(B210),B210),)</f>
        <v>7-2023</v>
      </c>
      <c r="B210" s="411">
        <v>45136</v>
      </c>
      <c r="C210" s="393" t="s">
        <v>37</v>
      </c>
      <c r="D210" s="412">
        <v>1216.25</v>
      </c>
      <c r="E210" s="395">
        <v>25</v>
      </c>
      <c r="F210" s="395">
        <v>22</v>
      </c>
      <c r="G210" s="396">
        <f t="shared" si="1"/>
        <v>1.1363636363636365</v>
      </c>
      <c r="H210" s="397">
        <f t="shared" si="2"/>
        <v>48.65</v>
      </c>
      <c r="I210" s="397">
        <f t="shared" si="3"/>
        <v>42.811999999999998</v>
      </c>
      <c r="J210" s="415">
        <v>108</v>
      </c>
      <c r="K210" s="398">
        <f t="shared" si="4"/>
        <v>0.23148148148148148</v>
      </c>
      <c r="L210" s="412">
        <v>86.92</v>
      </c>
      <c r="M210" s="415">
        <v>9785</v>
      </c>
      <c r="N210" s="395">
        <v>4</v>
      </c>
      <c r="O210" s="412">
        <v>340.55</v>
      </c>
      <c r="P210" s="399">
        <f t="shared" si="5"/>
        <v>0.25523418000293641</v>
      </c>
      <c r="Q210" s="400">
        <f t="shared" si="6"/>
        <v>3.9179705476300049</v>
      </c>
      <c r="R210" s="399">
        <f t="shared" si="7"/>
        <v>7.1465570400822201E-2</v>
      </c>
      <c r="S210" s="438">
        <f t="shared" si="8"/>
        <v>0.28000000000000003</v>
      </c>
      <c r="T210" s="413">
        <f t="shared" si="124"/>
        <v>875.7</v>
      </c>
      <c r="U210" s="439">
        <f t="shared" si="10"/>
        <v>21.73</v>
      </c>
      <c r="V210" s="403"/>
      <c r="W210" s="403"/>
      <c r="X210" s="403"/>
      <c r="Y210" s="404"/>
      <c r="Z210" s="66"/>
    </row>
    <row r="211" spans="1:26" ht="14" collapsed="1" x14ac:dyDescent="0.2">
      <c r="A211" s="81">
        <f t="shared" si="125"/>
        <v>0</v>
      </c>
      <c r="B211" s="95" t="s">
        <v>162</v>
      </c>
      <c r="C211" s="134"/>
      <c r="D211" s="135">
        <f t="shared" ref="D211:F211" si="126">SUM(D205:D210)</f>
        <v>62466.65</v>
      </c>
      <c r="E211" s="136">
        <f t="shared" si="126"/>
        <v>1059</v>
      </c>
      <c r="F211" s="136">
        <f t="shared" si="126"/>
        <v>960</v>
      </c>
      <c r="G211" s="137">
        <f t="shared" si="1"/>
        <v>1.1031249999999999</v>
      </c>
      <c r="H211" s="138">
        <f t="shared" si="2"/>
        <v>58.986449480642115</v>
      </c>
      <c r="I211" s="138">
        <f t="shared" si="3"/>
        <v>53.472135506531103</v>
      </c>
      <c r="J211" s="256">
        <f>SUM(J205:J210)</f>
        <v>5438</v>
      </c>
      <c r="K211" s="139">
        <f t="shared" si="4"/>
        <v>0.19474071349760941</v>
      </c>
      <c r="L211" s="135">
        <f t="shared" ref="L211:O211" si="127">SUM(L205:L210)</f>
        <v>7110.39</v>
      </c>
      <c r="M211" s="256">
        <f t="shared" si="127"/>
        <v>500748</v>
      </c>
      <c r="N211" s="136">
        <f t="shared" si="127"/>
        <v>343</v>
      </c>
      <c r="O211" s="135">
        <f t="shared" si="127"/>
        <v>21619.899999999998</v>
      </c>
      <c r="P211" s="258">
        <f t="shared" si="5"/>
        <v>0.32888172470732985</v>
      </c>
      <c r="Q211" s="306">
        <f t="shared" si="6"/>
        <v>3.0406067740306786</v>
      </c>
      <c r="R211" s="258">
        <f t="shared" si="7"/>
        <v>0.11382697807550109</v>
      </c>
      <c r="S211" s="440">
        <f t="shared" si="8"/>
        <v>0.34610308060381018</v>
      </c>
      <c r="T211" s="261">
        <f>SUM(T205:T210)</f>
        <v>40846.75</v>
      </c>
      <c r="U211" s="441">
        <f t="shared" si="10"/>
        <v>20.73</v>
      </c>
      <c r="V211" s="262">
        <f t="shared" ref="V211:W211" si="128">IFERROR((D211-D120)/D211,)</f>
        <v>-4.5190513658087975E-2</v>
      </c>
      <c r="W211" s="262">
        <f t="shared" si="128"/>
        <v>-9.4428706326723328E-4</v>
      </c>
      <c r="X211" s="301">
        <f>IFERROR((D211-monthly_reporting_2021!D49)/D211, )</f>
        <v>1</v>
      </c>
      <c r="Y211" s="302">
        <f>IFERROR((E211-monthly_reporting_2021!E49)/E211, )</f>
        <v>1</v>
      </c>
      <c r="Z211" s="67"/>
    </row>
    <row r="212" spans="1:26" ht="14" hidden="1" outlineLevel="1" x14ac:dyDescent="0.2">
      <c r="A212" s="121" t="str">
        <f t="shared" si="125"/>
        <v>7-2023</v>
      </c>
      <c r="B212" s="122">
        <v>45137</v>
      </c>
      <c r="C212" s="83" t="s">
        <v>32</v>
      </c>
      <c r="D212" s="391">
        <v>699.5</v>
      </c>
      <c r="E212" s="123">
        <v>10</v>
      </c>
      <c r="F212" s="123">
        <v>6</v>
      </c>
      <c r="G212" s="57">
        <f t="shared" si="1"/>
        <v>1.6666666666666667</v>
      </c>
      <c r="H212" s="58">
        <f t="shared" si="2"/>
        <v>69.95</v>
      </c>
      <c r="I212" s="58">
        <f t="shared" si="3"/>
        <v>41.97</v>
      </c>
      <c r="J212" s="276">
        <v>205</v>
      </c>
      <c r="K212" s="59">
        <f t="shared" si="4"/>
        <v>4.878048780487805E-2</v>
      </c>
      <c r="L212" s="391">
        <v>126.04</v>
      </c>
      <c r="M212" s="276">
        <v>14929</v>
      </c>
      <c r="N212" s="123">
        <v>4</v>
      </c>
      <c r="O212" s="391">
        <v>279.8</v>
      </c>
      <c r="P212" s="61">
        <f t="shared" si="5"/>
        <v>0.45046461758398859</v>
      </c>
      <c r="Q212" s="62">
        <f t="shared" si="6"/>
        <v>2.2199301808949539</v>
      </c>
      <c r="R212" s="61">
        <f t="shared" si="7"/>
        <v>0.18018584703359544</v>
      </c>
      <c r="S212" s="436">
        <f t="shared" si="8"/>
        <v>0.4</v>
      </c>
      <c r="T212" s="63">
        <f t="shared" ref="T212:T217" si="129">D212-O212</f>
        <v>419.7</v>
      </c>
      <c r="U212" s="437">
        <f t="shared" si="10"/>
        <v>31.51</v>
      </c>
      <c r="V212" s="84"/>
      <c r="W212" s="84"/>
      <c r="X212" s="84"/>
      <c r="Y212" s="85"/>
      <c r="Z212" s="66"/>
    </row>
    <row r="213" spans="1:26" ht="14" hidden="1" outlineLevel="1" x14ac:dyDescent="0.2">
      <c r="A213" s="121">
        <f t="shared" si="125"/>
        <v>0</v>
      </c>
      <c r="B213" s="411"/>
      <c r="C213" s="393" t="s">
        <v>33</v>
      </c>
      <c r="D213" s="394">
        <v>10731.15</v>
      </c>
      <c r="E213" s="395">
        <v>171</v>
      </c>
      <c r="F213" s="395">
        <v>161</v>
      </c>
      <c r="G213" s="396">
        <f t="shared" si="1"/>
        <v>1.0621118012422359</v>
      </c>
      <c r="H213" s="397">
        <f t="shared" si="2"/>
        <v>62.755263157894731</v>
      </c>
      <c r="I213" s="397">
        <f t="shared" si="3"/>
        <v>59.085364727608493</v>
      </c>
      <c r="J213" s="415">
        <v>979</v>
      </c>
      <c r="K213" s="398">
        <f t="shared" si="4"/>
        <v>0.17466802860061287</v>
      </c>
      <c r="L213" s="394">
        <v>1662.8</v>
      </c>
      <c r="M213" s="415">
        <v>158095</v>
      </c>
      <c r="N213" s="395">
        <v>67</v>
      </c>
      <c r="O213" s="394">
        <v>4646.2</v>
      </c>
      <c r="P213" s="399">
        <f t="shared" si="5"/>
        <v>0.35788386208084028</v>
      </c>
      <c r="Q213" s="400">
        <f t="shared" si="6"/>
        <v>2.7942025499158047</v>
      </c>
      <c r="R213" s="399">
        <f t="shared" si="7"/>
        <v>0.15495077414815747</v>
      </c>
      <c r="S213" s="438">
        <f t="shared" si="8"/>
        <v>0.43296384823620954</v>
      </c>
      <c r="T213" s="401">
        <f t="shared" si="129"/>
        <v>6084.95</v>
      </c>
      <c r="U213" s="439">
        <f t="shared" si="10"/>
        <v>24.817910447761193</v>
      </c>
      <c r="V213" s="403"/>
      <c r="W213" s="403"/>
      <c r="X213" s="403"/>
      <c r="Y213" s="404"/>
      <c r="Z213" s="66"/>
    </row>
    <row r="214" spans="1:26" ht="14" hidden="1" outlineLevel="1" x14ac:dyDescent="0.2">
      <c r="A214" s="121">
        <f t="shared" si="125"/>
        <v>0</v>
      </c>
      <c r="B214" s="392"/>
      <c r="C214" s="393" t="s">
        <v>34</v>
      </c>
      <c r="D214" s="405">
        <v>11424.5</v>
      </c>
      <c r="E214" s="395">
        <v>210</v>
      </c>
      <c r="F214" s="395">
        <v>188</v>
      </c>
      <c r="G214" s="396">
        <f t="shared" si="1"/>
        <v>1.1170212765957446</v>
      </c>
      <c r="H214" s="397">
        <f t="shared" si="2"/>
        <v>54.402380952380952</v>
      </c>
      <c r="I214" s="397">
        <f t="shared" si="3"/>
        <v>48.703083900226758</v>
      </c>
      <c r="J214" s="415">
        <v>1406</v>
      </c>
      <c r="K214" s="398">
        <f t="shared" si="4"/>
        <v>0.14935988620199148</v>
      </c>
      <c r="L214" s="405">
        <v>823.06</v>
      </c>
      <c r="M214" s="415">
        <v>23159</v>
      </c>
      <c r="N214" s="395">
        <v>72</v>
      </c>
      <c r="O214" s="405">
        <v>3541</v>
      </c>
      <c r="P214" s="399">
        <f t="shared" si="5"/>
        <v>0.23243716464275627</v>
      </c>
      <c r="Q214" s="400">
        <f t="shared" si="6"/>
        <v>4.3022379899399805</v>
      </c>
      <c r="R214" s="399">
        <f t="shared" si="7"/>
        <v>7.2043415466760033E-2</v>
      </c>
      <c r="S214" s="438">
        <f t="shared" si="8"/>
        <v>0.30994791894612456</v>
      </c>
      <c r="T214" s="406">
        <f t="shared" si="129"/>
        <v>7883.5</v>
      </c>
      <c r="U214" s="439">
        <f t="shared" si="10"/>
        <v>11.431388888888888</v>
      </c>
      <c r="V214" s="403"/>
      <c r="W214" s="403"/>
      <c r="X214" s="403"/>
      <c r="Y214" s="404"/>
      <c r="Z214" s="66"/>
    </row>
    <row r="215" spans="1:26" ht="14" hidden="1" outlineLevel="1" x14ac:dyDescent="0.2">
      <c r="A215" s="121">
        <f t="shared" si="125"/>
        <v>0</v>
      </c>
      <c r="B215" s="411"/>
      <c r="C215" s="393" t="s">
        <v>35</v>
      </c>
      <c r="D215" s="407">
        <v>8638.25</v>
      </c>
      <c r="E215" s="395">
        <v>128</v>
      </c>
      <c r="F215" s="395">
        <v>120</v>
      </c>
      <c r="G215" s="396">
        <f t="shared" si="1"/>
        <v>1.0666666666666667</v>
      </c>
      <c r="H215" s="397">
        <f t="shared" si="2"/>
        <v>67.486328125</v>
      </c>
      <c r="I215" s="397">
        <f t="shared" si="3"/>
        <v>63.2684326171875</v>
      </c>
      <c r="J215" s="415">
        <v>884</v>
      </c>
      <c r="K215" s="398">
        <f t="shared" si="4"/>
        <v>0.14479638009049775</v>
      </c>
      <c r="L215" s="407">
        <v>1868.36</v>
      </c>
      <c r="M215" s="415">
        <v>163261</v>
      </c>
      <c r="N215" s="395">
        <v>43</v>
      </c>
      <c r="O215" s="407">
        <v>3280.52</v>
      </c>
      <c r="P215" s="399">
        <f t="shared" si="5"/>
        <v>0.56953165961493912</v>
      </c>
      <c r="Q215" s="400">
        <f t="shared" si="6"/>
        <v>1.7558286411612325</v>
      </c>
      <c r="R215" s="399">
        <f t="shared" si="7"/>
        <v>0.21628917894249414</v>
      </c>
      <c r="S215" s="438">
        <f t="shared" si="8"/>
        <v>0.3797667351604781</v>
      </c>
      <c r="T215" s="408">
        <f t="shared" si="129"/>
        <v>5357.73</v>
      </c>
      <c r="U215" s="439">
        <f t="shared" si="10"/>
        <v>43.450232558139533</v>
      </c>
      <c r="V215" s="403"/>
      <c r="W215" s="403"/>
      <c r="X215" s="403"/>
      <c r="Y215" s="404"/>
      <c r="Z215" s="66"/>
    </row>
    <row r="216" spans="1:26" ht="14" hidden="1" outlineLevel="1" x14ac:dyDescent="0.2">
      <c r="A216" s="121"/>
      <c r="B216" s="411"/>
      <c r="C216" s="393" t="s">
        <v>36</v>
      </c>
      <c r="D216" s="409">
        <v>29746</v>
      </c>
      <c r="E216" s="395">
        <v>514</v>
      </c>
      <c r="F216" s="395">
        <v>457</v>
      </c>
      <c r="G216" s="396">
        <f t="shared" si="1"/>
        <v>1.1247264770240699</v>
      </c>
      <c r="H216" s="397">
        <f t="shared" si="2"/>
        <v>57.871595330739297</v>
      </c>
      <c r="I216" s="397">
        <f t="shared" si="3"/>
        <v>51.453928144256537</v>
      </c>
      <c r="J216" s="415">
        <v>1361</v>
      </c>
      <c r="K216" s="398">
        <f t="shared" si="4"/>
        <v>0.37766348273328437</v>
      </c>
      <c r="L216" s="409">
        <v>3010.14</v>
      </c>
      <c r="M216" s="415">
        <v>249487</v>
      </c>
      <c r="N216" s="395">
        <v>130</v>
      </c>
      <c r="O216" s="409">
        <v>8443</v>
      </c>
      <c r="P216" s="399">
        <f t="shared" si="5"/>
        <v>0.3565249318962454</v>
      </c>
      <c r="Q216" s="400">
        <f t="shared" si="6"/>
        <v>2.8048529304284853</v>
      </c>
      <c r="R216" s="399">
        <f t="shared" si="7"/>
        <v>0.1011947824917636</v>
      </c>
      <c r="S216" s="438">
        <f t="shared" si="8"/>
        <v>0.28383648221609631</v>
      </c>
      <c r="T216" s="410">
        <f t="shared" si="129"/>
        <v>21303</v>
      </c>
      <c r="U216" s="439">
        <f t="shared" si="10"/>
        <v>23.154923076923076</v>
      </c>
      <c r="V216" s="403"/>
      <c r="W216" s="403"/>
      <c r="X216" s="403"/>
      <c r="Y216" s="404"/>
      <c r="Z216" s="66"/>
    </row>
    <row r="217" spans="1:26" ht="14" hidden="1" outlineLevel="1" x14ac:dyDescent="0.2">
      <c r="A217" s="121" t="str">
        <f t="shared" ref="A217:A222" si="130">IFERROR(IF(B217&gt;0,MONTH(B217)&amp;"-"&amp;YEAR(B217),B217),)</f>
        <v>8-2023</v>
      </c>
      <c r="B217" s="411">
        <v>45143</v>
      </c>
      <c r="C217" s="393" t="s">
        <v>37</v>
      </c>
      <c r="D217" s="412">
        <v>2608.4499999999998</v>
      </c>
      <c r="E217" s="395">
        <v>53</v>
      </c>
      <c r="F217" s="395">
        <v>40</v>
      </c>
      <c r="G217" s="396">
        <f t="shared" si="1"/>
        <v>1.325</v>
      </c>
      <c r="H217" s="397">
        <f t="shared" si="2"/>
        <v>49.216037735849056</v>
      </c>
      <c r="I217" s="397">
        <f t="shared" si="3"/>
        <v>37.14417942328231</v>
      </c>
      <c r="J217" s="415">
        <v>213</v>
      </c>
      <c r="K217" s="398">
        <f t="shared" si="4"/>
        <v>0.24882629107981222</v>
      </c>
      <c r="L217" s="412">
        <v>236.47</v>
      </c>
      <c r="M217" s="415">
        <v>35252</v>
      </c>
      <c r="N217" s="395">
        <v>7</v>
      </c>
      <c r="O217" s="412">
        <v>506.5</v>
      </c>
      <c r="P217" s="399">
        <f t="shared" si="5"/>
        <v>0.46687068114511354</v>
      </c>
      <c r="Q217" s="400">
        <f t="shared" si="6"/>
        <v>2.1419207510466443</v>
      </c>
      <c r="R217" s="399">
        <f t="shared" si="7"/>
        <v>9.0655370047346126E-2</v>
      </c>
      <c r="S217" s="438">
        <f t="shared" si="8"/>
        <v>0.19417661829822311</v>
      </c>
      <c r="T217" s="413">
        <f t="shared" si="129"/>
        <v>2101.9499999999998</v>
      </c>
      <c r="U217" s="439">
        <f t="shared" si="10"/>
        <v>33.78142857142857</v>
      </c>
      <c r="V217" s="403"/>
      <c r="W217" s="403"/>
      <c r="X217" s="403"/>
      <c r="Y217" s="404"/>
      <c r="Z217" s="66"/>
    </row>
    <row r="218" spans="1:26" ht="14" collapsed="1" x14ac:dyDescent="0.2">
      <c r="A218" s="81">
        <f t="shared" si="130"/>
        <v>0</v>
      </c>
      <c r="B218" s="95" t="s">
        <v>163</v>
      </c>
      <c r="C218" s="134"/>
      <c r="D218" s="135">
        <f t="shared" ref="D218:F218" si="131">SUM(D212:D217)</f>
        <v>63847.85</v>
      </c>
      <c r="E218" s="136">
        <f t="shared" si="131"/>
        <v>1086</v>
      </c>
      <c r="F218" s="136">
        <f t="shared" si="131"/>
        <v>972</v>
      </c>
      <c r="G218" s="137">
        <f t="shared" si="1"/>
        <v>1.117283950617284</v>
      </c>
      <c r="H218" s="138">
        <f t="shared" si="2"/>
        <v>58.791758747697976</v>
      </c>
      <c r="I218" s="138">
        <f t="shared" si="3"/>
        <v>52.620248160923047</v>
      </c>
      <c r="J218" s="256">
        <f>SUM(J212:J217)</f>
        <v>5048</v>
      </c>
      <c r="K218" s="139">
        <f t="shared" si="4"/>
        <v>0.21513470681458002</v>
      </c>
      <c r="L218" s="135">
        <f t="shared" ref="L218:O218" si="132">SUM(L212:L217)</f>
        <v>7726.87</v>
      </c>
      <c r="M218" s="256">
        <f t="shared" si="132"/>
        <v>644183</v>
      </c>
      <c r="N218" s="136">
        <f t="shared" si="132"/>
        <v>323</v>
      </c>
      <c r="O218" s="135">
        <f t="shared" si="132"/>
        <v>20697.02</v>
      </c>
      <c r="P218" s="258">
        <f t="shared" si="5"/>
        <v>0.37333248941151914</v>
      </c>
      <c r="Q218" s="306">
        <f t="shared" si="6"/>
        <v>2.6785774835088465</v>
      </c>
      <c r="R218" s="258">
        <f t="shared" si="7"/>
        <v>0.12102005000951481</v>
      </c>
      <c r="S218" s="440">
        <f t="shared" si="8"/>
        <v>0.32416158100860093</v>
      </c>
      <c r="T218" s="261">
        <f>SUM(T212:T217)</f>
        <v>43150.829999999994</v>
      </c>
      <c r="U218" s="441">
        <f t="shared" si="10"/>
        <v>23.92219814241486</v>
      </c>
      <c r="V218" s="262">
        <f t="shared" ref="V218:W218" si="133">IFERROR((D218-D120)/D218,)</f>
        <v>-2.2580243500760079E-2</v>
      </c>
      <c r="W218" s="301">
        <f t="shared" si="133"/>
        <v>2.3941068139963169E-2</v>
      </c>
      <c r="X218" s="301">
        <f>IFERROR((D218-monthly_reporting_2021!D49)/D218, )</f>
        <v>1</v>
      </c>
      <c r="Y218" s="302">
        <f>IFERROR((E218-monthly_reporting_2021!E49)/E218, )</f>
        <v>1</v>
      </c>
      <c r="Z218" s="67"/>
    </row>
    <row r="219" spans="1:26" ht="14" hidden="1" outlineLevel="1" x14ac:dyDescent="0.2">
      <c r="A219" s="121" t="str">
        <f t="shared" si="130"/>
        <v>8-2023</v>
      </c>
      <c r="B219" s="122">
        <v>45144</v>
      </c>
      <c r="C219" s="83" t="s">
        <v>32</v>
      </c>
      <c r="D219" s="391">
        <v>192.34</v>
      </c>
      <c r="E219" s="123">
        <v>3</v>
      </c>
      <c r="F219" s="123">
        <v>3</v>
      </c>
      <c r="G219" s="57">
        <f t="shared" si="1"/>
        <v>1</v>
      </c>
      <c r="H219" s="58">
        <f t="shared" si="2"/>
        <v>64.11333333333333</v>
      </c>
      <c r="I219" s="58">
        <f t="shared" si="3"/>
        <v>64.11333333333333</v>
      </c>
      <c r="J219" s="276">
        <v>49</v>
      </c>
      <c r="K219" s="59">
        <f t="shared" si="4"/>
        <v>6.1224489795918366E-2</v>
      </c>
      <c r="L219" s="391">
        <v>27.69</v>
      </c>
      <c r="M219" s="276">
        <v>5319</v>
      </c>
      <c r="N219" s="123">
        <v>1</v>
      </c>
      <c r="O219" s="391">
        <v>69.95</v>
      </c>
      <c r="P219" s="61">
        <f t="shared" si="5"/>
        <v>0.39585418155825591</v>
      </c>
      <c r="Q219" s="62">
        <f t="shared" si="6"/>
        <v>2.5261827374503429</v>
      </c>
      <c r="R219" s="61">
        <f t="shared" si="7"/>
        <v>0.1439638140792347</v>
      </c>
      <c r="S219" s="436">
        <f t="shared" si="8"/>
        <v>0.36367890194447333</v>
      </c>
      <c r="T219" s="63">
        <f t="shared" ref="T219:T224" si="134">D219-O219</f>
        <v>122.39</v>
      </c>
      <c r="U219" s="437">
        <f t="shared" si="10"/>
        <v>27.69</v>
      </c>
      <c r="V219" s="84"/>
      <c r="W219" s="84"/>
      <c r="X219" s="84"/>
      <c r="Y219" s="85"/>
      <c r="Z219" s="66"/>
    </row>
    <row r="220" spans="1:26" ht="14" hidden="1" outlineLevel="1" x14ac:dyDescent="0.2">
      <c r="A220" s="121">
        <f t="shared" si="130"/>
        <v>0</v>
      </c>
      <c r="B220" s="411"/>
      <c r="C220" s="393" t="s">
        <v>33</v>
      </c>
      <c r="D220" s="394">
        <v>11430.75</v>
      </c>
      <c r="E220" s="395">
        <v>179</v>
      </c>
      <c r="F220" s="395">
        <v>163</v>
      </c>
      <c r="G220" s="396">
        <f t="shared" si="1"/>
        <v>1.0981595092024541</v>
      </c>
      <c r="H220" s="397">
        <f t="shared" si="2"/>
        <v>63.858938547486034</v>
      </c>
      <c r="I220" s="397">
        <f t="shared" si="3"/>
        <v>58.150877001342025</v>
      </c>
      <c r="J220" s="415">
        <v>1025</v>
      </c>
      <c r="K220" s="398">
        <f t="shared" si="4"/>
        <v>0.1746341463414634</v>
      </c>
      <c r="L220" s="394">
        <v>1950.78</v>
      </c>
      <c r="M220" s="415">
        <v>210761</v>
      </c>
      <c r="N220" s="395">
        <v>71</v>
      </c>
      <c r="O220" s="394">
        <v>4846.1499999999996</v>
      </c>
      <c r="P220" s="399">
        <f t="shared" si="5"/>
        <v>0.40254222423986052</v>
      </c>
      <c r="Q220" s="400">
        <f t="shared" si="6"/>
        <v>2.484211443627677</v>
      </c>
      <c r="R220" s="399">
        <f t="shared" si="7"/>
        <v>0.17066071780066924</v>
      </c>
      <c r="S220" s="438">
        <f t="shared" si="8"/>
        <v>0.42395730813813615</v>
      </c>
      <c r="T220" s="401">
        <f t="shared" si="134"/>
        <v>6584.6</v>
      </c>
      <c r="U220" s="439">
        <f t="shared" si="10"/>
        <v>27.475774647887324</v>
      </c>
      <c r="V220" s="403"/>
      <c r="W220" s="403"/>
      <c r="X220" s="403"/>
      <c r="Y220" s="404"/>
      <c r="Z220" s="66"/>
    </row>
    <row r="221" spans="1:26" ht="14" hidden="1" outlineLevel="1" x14ac:dyDescent="0.2">
      <c r="A221" s="121">
        <f t="shared" si="130"/>
        <v>0</v>
      </c>
      <c r="B221" s="392"/>
      <c r="C221" s="393" t="s">
        <v>34</v>
      </c>
      <c r="D221" s="405">
        <v>8886.9500000000007</v>
      </c>
      <c r="E221" s="395">
        <v>161</v>
      </c>
      <c r="F221" s="395">
        <v>147</v>
      </c>
      <c r="G221" s="396">
        <f t="shared" si="1"/>
        <v>1.0952380952380953</v>
      </c>
      <c r="H221" s="397">
        <f t="shared" si="2"/>
        <v>55.19844720496895</v>
      </c>
      <c r="I221" s="397">
        <f t="shared" si="3"/>
        <v>50.398582230623816</v>
      </c>
      <c r="J221" s="415">
        <v>1282</v>
      </c>
      <c r="K221" s="398">
        <f t="shared" si="4"/>
        <v>0.12558502340093602</v>
      </c>
      <c r="L221" s="405">
        <v>715.23</v>
      </c>
      <c r="M221" s="415">
        <v>23901</v>
      </c>
      <c r="N221" s="395">
        <v>50</v>
      </c>
      <c r="O221" s="405">
        <v>2347.4</v>
      </c>
      <c r="P221" s="399">
        <f t="shared" si="5"/>
        <v>0.30469029564624689</v>
      </c>
      <c r="Q221" s="400">
        <f t="shared" si="6"/>
        <v>3.2820211680158828</v>
      </c>
      <c r="R221" s="399">
        <f t="shared" si="7"/>
        <v>8.0480929902835049E-2</v>
      </c>
      <c r="S221" s="438">
        <f t="shared" si="8"/>
        <v>0.26414011556270711</v>
      </c>
      <c r="T221" s="406">
        <f t="shared" si="134"/>
        <v>6539.5500000000011</v>
      </c>
      <c r="U221" s="439">
        <f t="shared" si="10"/>
        <v>14.304600000000001</v>
      </c>
      <c r="V221" s="403"/>
      <c r="W221" s="403"/>
      <c r="X221" s="403"/>
      <c r="Y221" s="404"/>
      <c r="Z221" s="66"/>
    </row>
    <row r="222" spans="1:26" ht="14" hidden="1" outlineLevel="1" x14ac:dyDescent="0.2">
      <c r="A222" s="121">
        <f t="shared" si="130"/>
        <v>0</v>
      </c>
      <c r="B222" s="411"/>
      <c r="C222" s="393" t="s">
        <v>35</v>
      </c>
      <c r="D222" s="407">
        <v>7973.55</v>
      </c>
      <c r="E222" s="395">
        <v>121</v>
      </c>
      <c r="F222" s="395">
        <v>113</v>
      </c>
      <c r="G222" s="396">
        <f t="shared" si="1"/>
        <v>1.0707964601769913</v>
      </c>
      <c r="H222" s="397">
        <f t="shared" si="2"/>
        <v>65.897107438016533</v>
      </c>
      <c r="I222" s="397">
        <f t="shared" si="3"/>
        <v>61.540273888395596</v>
      </c>
      <c r="J222" s="415">
        <v>958</v>
      </c>
      <c r="K222" s="398">
        <f t="shared" si="4"/>
        <v>0.12630480167014613</v>
      </c>
      <c r="L222" s="407">
        <v>1807.92</v>
      </c>
      <c r="M222" s="415">
        <v>140976</v>
      </c>
      <c r="N222" s="395">
        <v>40</v>
      </c>
      <c r="O222" s="407">
        <v>2789.74</v>
      </c>
      <c r="P222" s="399">
        <f t="shared" si="5"/>
        <v>0.64806039272477012</v>
      </c>
      <c r="Q222" s="400">
        <f t="shared" si="6"/>
        <v>1.5430660648701269</v>
      </c>
      <c r="R222" s="399">
        <f t="shared" si="7"/>
        <v>0.22673965799424348</v>
      </c>
      <c r="S222" s="438">
        <f t="shared" si="8"/>
        <v>0.34987427181117564</v>
      </c>
      <c r="T222" s="408">
        <f t="shared" si="134"/>
        <v>5183.8100000000004</v>
      </c>
      <c r="U222" s="439">
        <f t="shared" si="10"/>
        <v>45.198</v>
      </c>
      <c r="V222" s="403"/>
      <c r="W222" s="403"/>
      <c r="X222" s="403"/>
      <c r="Y222" s="404"/>
      <c r="Z222" s="66"/>
    </row>
    <row r="223" spans="1:26" ht="14" hidden="1" outlineLevel="1" x14ac:dyDescent="0.2">
      <c r="A223" s="121"/>
      <c r="B223" s="411"/>
      <c r="C223" s="393" t="s">
        <v>36</v>
      </c>
      <c r="D223" s="409">
        <v>30499</v>
      </c>
      <c r="E223" s="395">
        <v>529</v>
      </c>
      <c r="F223" s="395">
        <v>453</v>
      </c>
      <c r="G223" s="396">
        <f t="shared" si="1"/>
        <v>1.1677704194260485</v>
      </c>
      <c r="H223" s="397">
        <f t="shared" si="2"/>
        <v>57.65406427221172</v>
      </c>
      <c r="I223" s="397">
        <f t="shared" si="3"/>
        <v>49.371060709474307</v>
      </c>
      <c r="J223" s="415">
        <v>1515</v>
      </c>
      <c r="K223" s="398">
        <f t="shared" si="4"/>
        <v>0.34917491749174917</v>
      </c>
      <c r="L223" s="409">
        <v>3121.9</v>
      </c>
      <c r="M223" s="415">
        <v>257988</v>
      </c>
      <c r="N223" s="395">
        <v>159</v>
      </c>
      <c r="O223" s="409">
        <v>11018.9</v>
      </c>
      <c r="P223" s="399">
        <f t="shared" si="5"/>
        <v>0.2833222916988084</v>
      </c>
      <c r="Q223" s="400">
        <f t="shared" si="6"/>
        <v>3.529549312918415</v>
      </c>
      <c r="R223" s="399">
        <f t="shared" si="7"/>
        <v>0.10236073313879143</v>
      </c>
      <c r="S223" s="438">
        <f t="shared" si="8"/>
        <v>0.36128725531984657</v>
      </c>
      <c r="T223" s="410">
        <f t="shared" si="134"/>
        <v>19480.099999999999</v>
      </c>
      <c r="U223" s="439">
        <f t="shared" si="10"/>
        <v>19.634591194968554</v>
      </c>
      <c r="V223" s="403"/>
      <c r="W223" s="403"/>
      <c r="X223" s="403"/>
      <c r="Y223" s="404"/>
      <c r="Z223" s="66"/>
    </row>
    <row r="224" spans="1:26" ht="14" hidden="1" outlineLevel="1" x14ac:dyDescent="0.2">
      <c r="A224" s="121" t="str">
        <f t="shared" ref="A224:A229" si="135">IFERROR(IF(B224&gt;0,MONTH(B224)&amp;"-"&amp;YEAR(B224),B224),)</f>
        <v>8-2023</v>
      </c>
      <c r="B224" s="411">
        <v>45150</v>
      </c>
      <c r="C224" s="393" t="s">
        <v>37</v>
      </c>
      <c r="D224" s="412">
        <v>2220.6</v>
      </c>
      <c r="E224" s="395">
        <v>47</v>
      </c>
      <c r="F224" s="395">
        <v>36</v>
      </c>
      <c r="G224" s="396">
        <f t="shared" si="1"/>
        <v>1.3055555555555556</v>
      </c>
      <c r="H224" s="397">
        <f t="shared" si="2"/>
        <v>47.246808510638296</v>
      </c>
      <c r="I224" s="397">
        <f t="shared" si="3"/>
        <v>36.18904481665912</v>
      </c>
      <c r="J224" s="415">
        <v>258</v>
      </c>
      <c r="K224" s="398">
        <f t="shared" si="4"/>
        <v>0.18217054263565891</v>
      </c>
      <c r="L224" s="412">
        <v>281.47000000000003</v>
      </c>
      <c r="M224" s="415">
        <v>60907</v>
      </c>
      <c r="N224" s="395">
        <v>8</v>
      </c>
      <c r="O224" s="412">
        <v>623.79999999999995</v>
      </c>
      <c r="P224" s="399">
        <f t="shared" si="5"/>
        <v>0.45121833921128573</v>
      </c>
      <c r="Q224" s="400">
        <f t="shared" si="6"/>
        <v>2.2162219774753966</v>
      </c>
      <c r="R224" s="399">
        <f t="shared" si="7"/>
        <v>0.12675403044222283</v>
      </c>
      <c r="S224" s="438">
        <f t="shared" si="8"/>
        <v>0.28091506799963972</v>
      </c>
      <c r="T224" s="413">
        <f t="shared" si="134"/>
        <v>1596.8</v>
      </c>
      <c r="U224" s="439">
        <f t="shared" si="10"/>
        <v>35.183750000000003</v>
      </c>
      <c r="V224" s="403"/>
      <c r="W224" s="403"/>
      <c r="X224" s="403"/>
      <c r="Y224" s="404"/>
      <c r="Z224" s="66"/>
    </row>
    <row r="225" spans="1:26" ht="14" collapsed="1" x14ac:dyDescent="0.2">
      <c r="A225" s="81">
        <f t="shared" si="135"/>
        <v>0</v>
      </c>
      <c r="B225" s="95" t="s">
        <v>164</v>
      </c>
      <c r="C225" s="134"/>
      <c r="D225" s="135">
        <f t="shared" ref="D225:F225" si="136">SUM(D219:D224)</f>
        <v>61203.189999999995</v>
      </c>
      <c r="E225" s="136">
        <f t="shared" si="136"/>
        <v>1040</v>
      </c>
      <c r="F225" s="136">
        <f t="shared" si="136"/>
        <v>915</v>
      </c>
      <c r="G225" s="137">
        <f t="shared" si="1"/>
        <v>1.1366120218579234</v>
      </c>
      <c r="H225" s="138">
        <f t="shared" si="2"/>
        <v>58.849221153846152</v>
      </c>
      <c r="I225" s="138">
        <f t="shared" si="3"/>
        <v>51.775997457470417</v>
      </c>
      <c r="J225" s="256">
        <f>SUM(J219:J224)</f>
        <v>5087</v>
      </c>
      <c r="K225" s="139">
        <f t="shared" si="4"/>
        <v>0.20444269707096521</v>
      </c>
      <c r="L225" s="135">
        <f t="shared" ref="L225:O225" si="137">SUM(L219:L224)</f>
        <v>7904.9900000000007</v>
      </c>
      <c r="M225" s="256">
        <f t="shared" si="137"/>
        <v>699852</v>
      </c>
      <c r="N225" s="136">
        <f t="shared" si="137"/>
        <v>329</v>
      </c>
      <c r="O225" s="135">
        <f t="shared" si="137"/>
        <v>21695.94</v>
      </c>
      <c r="P225" s="258">
        <f t="shared" si="5"/>
        <v>0.36435342280629468</v>
      </c>
      <c r="Q225" s="306">
        <f t="shared" si="6"/>
        <v>2.7445879121921717</v>
      </c>
      <c r="R225" s="258">
        <f t="shared" si="7"/>
        <v>0.12915977092043734</v>
      </c>
      <c r="S225" s="440">
        <f t="shared" si="8"/>
        <v>0.35449034600974233</v>
      </c>
      <c r="T225" s="261">
        <f>SUM(T219:T224)</f>
        <v>39507.25</v>
      </c>
      <c r="U225" s="441">
        <f t="shared" si="10"/>
        <v>24.027325227963527</v>
      </c>
      <c r="V225" s="262">
        <f t="shared" ref="V225:W225" si="138">IFERROR((D225-D120)/D225,)</f>
        <v>-6.6767108054335209E-2</v>
      </c>
      <c r="W225" s="262">
        <f t="shared" si="138"/>
        <v>-1.9230769230769232E-2</v>
      </c>
      <c r="X225" s="301">
        <f>IFERROR((D225-monthly_reporting_2021!D49)/D225, )</f>
        <v>1</v>
      </c>
      <c r="Y225" s="302">
        <f>IFERROR((E225-monthly_reporting_2021!E49)/E225, )</f>
        <v>1</v>
      </c>
      <c r="Z225" s="67"/>
    </row>
    <row r="226" spans="1:26" ht="14" hidden="1" outlineLevel="1" x14ac:dyDescent="0.2">
      <c r="A226" s="121" t="str">
        <f t="shared" si="135"/>
        <v>8-2023</v>
      </c>
      <c r="B226" s="122">
        <v>45151</v>
      </c>
      <c r="C226" s="83" t="s">
        <v>32</v>
      </c>
      <c r="D226" s="391">
        <v>0</v>
      </c>
      <c r="E226" s="123">
        <v>0</v>
      </c>
      <c r="F226" s="123">
        <v>0</v>
      </c>
      <c r="G226" s="57" t="e">
        <f t="shared" si="1"/>
        <v>#DIV/0!</v>
      </c>
      <c r="H226" s="58" t="e">
        <f t="shared" si="2"/>
        <v>#DIV/0!</v>
      </c>
      <c r="I226" s="58" t="e">
        <f t="shared" si="3"/>
        <v>#DIV/0!</v>
      </c>
      <c r="J226" s="276">
        <v>0</v>
      </c>
      <c r="K226" s="59" t="e">
        <f t="shared" si="4"/>
        <v>#DIV/0!</v>
      </c>
      <c r="L226" s="391">
        <v>0</v>
      </c>
      <c r="M226" s="276">
        <v>0</v>
      </c>
      <c r="N226" s="123">
        <v>0</v>
      </c>
      <c r="O226" s="391">
        <v>0</v>
      </c>
      <c r="P226" s="61" t="e">
        <f t="shared" si="5"/>
        <v>#DIV/0!</v>
      </c>
      <c r="Q226" s="62" t="e">
        <f t="shared" si="6"/>
        <v>#DIV/0!</v>
      </c>
      <c r="R226" s="61" t="e">
        <f t="shared" si="7"/>
        <v>#DIV/0!</v>
      </c>
      <c r="S226" s="59" t="e">
        <f t="shared" si="8"/>
        <v>#DIV/0!</v>
      </c>
      <c r="T226" s="63">
        <f t="shared" ref="T226:T231" si="139">D226-O226</f>
        <v>0</v>
      </c>
      <c r="U226" s="64" t="e">
        <f t="shared" si="10"/>
        <v>#DIV/0!</v>
      </c>
      <c r="V226" s="84"/>
      <c r="W226" s="84"/>
      <c r="X226" s="84"/>
      <c r="Y226" s="85"/>
      <c r="Z226" s="66"/>
    </row>
    <row r="227" spans="1:26" ht="14" hidden="1" outlineLevel="1" x14ac:dyDescent="0.2">
      <c r="A227" s="121">
        <f t="shared" si="135"/>
        <v>0</v>
      </c>
      <c r="B227" s="411"/>
      <c r="C227" s="393" t="s">
        <v>33</v>
      </c>
      <c r="D227" s="394">
        <v>8732.9</v>
      </c>
      <c r="E227" s="395">
        <v>138</v>
      </c>
      <c r="F227" s="395">
        <v>133</v>
      </c>
      <c r="G227" s="396">
        <f t="shared" si="1"/>
        <v>1.0375939849624061</v>
      </c>
      <c r="H227" s="397">
        <f t="shared" si="2"/>
        <v>63.281884057971013</v>
      </c>
      <c r="I227" s="397">
        <f t="shared" si="3"/>
        <v>60.989062171812641</v>
      </c>
      <c r="J227" s="415">
        <v>943</v>
      </c>
      <c r="K227" s="398">
        <f t="shared" si="4"/>
        <v>0.14634146341463414</v>
      </c>
      <c r="L227" s="394">
        <v>1688.35</v>
      </c>
      <c r="M227" s="415">
        <v>176609</v>
      </c>
      <c r="N227" s="395">
        <v>61</v>
      </c>
      <c r="O227" s="394">
        <v>4151.6499999999996</v>
      </c>
      <c r="P227" s="399">
        <f t="shared" si="5"/>
        <v>0.40666963737309264</v>
      </c>
      <c r="Q227" s="400">
        <f t="shared" si="6"/>
        <v>2.4589984304202326</v>
      </c>
      <c r="R227" s="399">
        <f t="shared" si="7"/>
        <v>0.19333211189868199</v>
      </c>
      <c r="S227" s="438">
        <f t="shared" si="8"/>
        <v>0.4754033597086878</v>
      </c>
      <c r="T227" s="401">
        <f t="shared" si="139"/>
        <v>4581.25</v>
      </c>
      <c r="U227" s="439">
        <f t="shared" si="10"/>
        <v>27.677868852459014</v>
      </c>
      <c r="V227" s="403"/>
      <c r="W227" s="403"/>
      <c r="X227" s="403"/>
      <c r="Y227" s="404"/>
      <c r="Z227" s="66"/>
    </row>
    <row r="228" spans="1:26" ht="14" hidden="1" outlineLevel="1" x14ac:dyDescent="0.2">
      <c r="A228" s="121">
        <f t="shared" si="135"/>
        <v>0</v>
      </c>
      <c r="B228" s="392"/>
      <c r="C228" s="393" t="s">
        <v>34</v>
      </c>
      <c r="D228" s="405">
        <v>10326.040000000001</v>
      </c>
      <c r="E228" s="395">
        <v>180</v>
      </c>
      <c r="F228" s="395">
        <v>156</v>
      </c>
      <c r="G228" s="396">
        <f t="shared" si="1"/>
        <v>1.1538461538461537</v>
      </c>
      <c r="H228" s="397">
        <f t="shared" si="2"/>
        <v>57.366888888888894</v>
      </c>
      <c r="I228" s="397">
        <f t="shared" si="3"/>
        <v>49.717970370370381</v>
      </c>
      <c r="J228" s="415">
        <v>1212</v>
      </c>
      <c r="K228" s="398">
        <f t="shared" si="4"/>
        <v>0.14851485148514851</v>
      </c>
      <c r="L228" s="405">
        <v>815.07</v>
      </c>
      <c r="M228" s="415">
        <v>22030</v>
      </c>
      <c r="N228" s="395">
        <v>41</v>
      </c>
      <c r="O228" s="405">
        <v>2592.4</v>
      </c>
      <c r="P228" s="399">
        <f t="shared" si="5"/>
        <v>0.31440749884277119</v>
      </c>
      <c r="Q228" s="400">
        <f t="shared" si="6"/>
        <v>3.1805857165642215</v>
      </c>
      <c r="R228" s="399">
        <f t="shared" si="7"/>
        <v>7.893345367633671E-2</v>
      </c>
      <c r="S228" s="438">
        <f t="shared" si="8"/>
        <v>0.25105461532204021</v>
      </c>
      <c r="T228" s="406">
        <f t="shared" si="139"/>
        <v>7733.6400000000012</v>
      </c>
      <c r="U228" s="439">
        <f t="shared" si="10"/>
        <v>19.879756097560978</v>
      </c>
      <c r="V228" s="403"/>
      <c r="W228" s="403"/>
      <c r="X228" s="403"/>
      <c r="Y228" s="404"/>
      <c r="Z228" s="66"/>
    </row>
    <row r="229" spans="1:26" ht="14" hidden="1" outlineLevel="1" x14ac:dyDescent="0.2">
      <c r="A229" s="121">
        <f t="shared" si="135"/>
        <v>0</v>
      </c>
      <c r="B229" s="411"/>
      <c r="C229" s="393" t="s">
        <v>35</v>
      </c>
      <c r="D229" s="407">
        <v>8628.1</v>
      </c>
      <c r="E229" s="395">
        <v>127</v>
      </c>
      <c r="F229" s="395">
        <v>118</v>
      </c>
      <c r="G229" s="396">
        <f t="shared" si="1"/>
        <v>1.076271186440678</v>
      </c>
      <c r="H229" s="397">
        <f t="shared" si="2"/>
        <v>67.93779527559056</v>
      </c>
      <c r="I229" s="397">
        <f t="shared" si="3"/>
        <v>63.1233058466117</v>
      </c>
      <c r="J229" s="415">
        <v>839</v>
      </c>
      <c r="K229" s="398">
        <f t="shared" si="4"/>
        <v>0.15137067938021453</v>
      </c>
      <c r="L229" s="407">
        <v>1506.79</v>
      </c>
      <c r="M229" s="415">
        <v>140097</v>
      </c>
      <c r="N229" s="395">
        <v>36</v>
      </c>
      <c r="O229" s="407">
        <v>2772.87</v>
      </c>
      <c r="P229" s="399">
        <f t="shared" si="5"/>
        <v>0.54340448704771593</v>
      </c>
      <c r="Q229" s="400">
        <f t="shared" si="6"/>
        <v>1.8402498025604099</v>
      </c>
      <c r="R229" s="399">
        <f t="shared" si="7"/>
        <v>0.17463752158644427</v>
      </c>
      <c r="S229" s="438">
        <f t="shared" si="8"/>
        <v>0.32137666461909342</v>
      </c>
      <c r="T229" s="408">
        <f t="shared" si="139"/>
        <v>5855.2300000000005</v>
      </c>
      <c r="U229" s="439">
        <f t="shared" si="10"/>
        <v>41.855277777777779</v>
      </c>
      <c r="V229" s="403"/>
      <c r="W229" s="403"/>
      <c r="X229" s="403"/>
      <c r="Y229" s="404"/>
      <c r="Z229" s="66"/>
    </row>
    <row r="230" spans="1:26" ht="14" hidden="1" outlineLevel="1" x14ac:dyDescent="0.2">
      <c r="A230" s="121"/>
      <c r="B230" s="411"/>
      <c r="C230" s="393" t="s">
        <v>36</v>
      </c>
      <c r="D230" s="409">
        <v>29080</v>
      </c>
      <c r="E230" s="395">
        <v>510</v>
      </c>
      <c r="F230" s="395">
        <v>454</v>
      </c>
      <c r="G230" s="396">
        <f t="shared" si="1"/>
        <v>1.1233480176211454</v>
      </c>
      <c r="H230" s="397">
        <f t="shared" si="2"/>
        <v>57.019607843137258</v>
      </c>
      <c r="I230" s="397">
        <f t="shared" si="3"/>
        <v>50.758631295655519</v>
      </c>
      <c r="J230" s="415">
        <v>1539</v>
      </c>
      <c r="K230" s="398">
        <f t="shared" si="4"/>
        <v>0.33138401559454189</v>
      </c>
      <c r="L230" s="409">
        <v>3152.07</v>
      </c>
      <c r="M230" s="415">
        <v>234197</v>
      </c>
      <c r="N230" s="395">
        <v>146</v>
      </c>
      <c r="O230" s="409">
        <v>9263</v>
      </c>
      <c r="P230" s="399">
        <f t="shared" si="5"/>
        <v>0.34028608442189356</v>
      </c>
      <c r="Q230" s="400">
        <f t="shared" si="6"/>
        <v>2.9387037724416016</v>
      </c>
      <c r="R230" s="399">
        <f t="shared" si="7"/>
        <v>0.10839305364511692</v>
      </c>
      <c r="S230" s="438">
        <f t="shared" si="8"/>
        <v>0.31853507565337003</v>
      </c>
      <c r="T230" s="410">
        <f t="shared" si="139"/>
        <v>19817</v>
      </c>
      <c r="U230" s="439">
        <f t="shared" si="10"/>
        <v>21.589520547945206</v>
      </c>
      <c r="V230" s="403"/>
      <c r="W230" s="403"/>
      <c r="X230" s="403"/>
      <c r="Y230" s="404"/>
      <c r="Z230" s="66"/>
    </row>
    <row r="231" spans="1:26" ht="14" hidden="1" outlineLevel="1" x14ac:dyDescent="0.2">
      <c r="A231" s="121" t="str">
        <f t="shared" ref="A231:A236" si="140">IFERROR(IF(B231&gt;0,MONTH(B231)&amp;"-"&amp;YEAR(B231),B231),)</f>
        <v>8-2023</v>
      </c>
      <c r="B231" s="411">
        <v>45157</v>
      </c>
      <c r="C231" s="393" t="s">
        <v>37</v>
      </c>
      <c r="D231" s="412">
        <v>1870.05</v>
      </c>
      <c r="E231" s="395">
        <v>37</v>
      </c>
      <c r="F231" s="395">
        <v>33</v>
      </c>
      <c r="G231" s="396">
        <f t="shared" si="1"/>
        <v>1.1212121212121211</v>
      </c>
      <c r="H231" s="397">
        <f t="shared" si="2"/>
        <v>50.541891891891893</v>
      </c>
      <c r="I231" s="397">
        <f t="shared" si="3"/>
        <v>45.077903579254937</v>
      </c>
      <c r="J231" s="415">
        <v>254</v>
      </c>
      <c r="K231" s="398">
        <f t="shared" si="4"/>
        <v>0.14566929133858267</v>
      </c>
      <c r="L231" s="412">
        <v>192.9</v>
      </c>
      <c r="M231" s="415">
        <v>50345</v>
      </c>
      <c r="N231" s="395">
        <v>5</v>
      </c>
      <c r="O231" s="412">
        <v>380.55</v>
      </c>
      <c r="P231" s="399">
        <f t="shared" si="5"/>
        <v>0.50689791091840752</v>
      </c>
      <c r="Q231" s="400">
        <f t="shared" si="6"/>
        <v>1.9727838258164851</v>
      </c>
      <c r="R231" s="399">
        <f t="shared" si="7"/>
        <v>0.10315232213042433</v>
      </c>
      <c r="S231" s="438">
        <f t="shared" si="8"/>
        <v>0.203497232694313</v>
      </c>
      <c r="T231" s="413">
        <f t="shared" si="139"/>
        <v>1489.5</v>
      </c>
      <c r="U231" s="439">
        <f t="shared" si="10"/>
        <v>38.58</v>
      </c>
      <c r="V231" s="403"/>
      <c r="W231" s="403"/>
      <c r="X231" s="403"/>
      <c r="Y231" s="404"/>
      <c r="Z231" s="66"/>
    </row>
    <row r="232" spans="1:26" ht="14" collapsed="1" x14ac:dyDescent="0.2">
      <c r="A232" s="81">
        <f t="shared" si="140"/>
        <v>0</v>
      </c>
      <c r="B232" s="95" t="s">
        <v>165</v>
      </c>
      <c r="C232" s="134"/>
      <c r="D232" s="135">
        <f t="shared" ref="D232:F232" si="141">SUM(D226:D231)</f>
        <v>58637.090000000004</v>
      </c>
      <c r="E232" s="136">
        <f t="shared" si="141"/>
        <v>992</v>
      </c>
      <c r="F232" s="136">
        <f t="shared" si="141"/>
        <v>894</v>
      </c>
      <c r="G232" s="137">
        <f t="shared" si="1"/>
        <v>1.109619686800895</v>
      </c>
      <c r="H232" s="138">
        <f t="shared" si="2"/>
        <v>59.109969758064523</v>
      </c>
      <c r="I232" s="138">
        <f t="shared" si="3"/>
        <v>53.270476777933141</v>
      </c>
      <c r="J232" s="256">
        <f>SUM(J226:J231)</f>
        <v>4787</v>
      </c>
      <c r="K232" s="139">
        <f t="shared" si="4"/>
        <v>0.20722790891999165</v>
      </c>
      <c r="L232" s="135">
        <f t="shared" ref="L232:O232" si="142">SUM(L226:L231)</f>
        <v>7355.18</v>
      </c>
      <c r="M232" s="256">
        <f t="shared" si="142"/>
        <v>623278</v>
      </c>
      <c r="N232" s="136">
        <f t="shared" si="142"/>
        <v>289</v>
      </c>
      <c r="O232" s="135">
        <f t="shared" si="142"/>
        <v>19160.469999999998</v>
      </c>
      <c r="P232" s="258">
        <f t="shared" si="5"/>
        <v>0.38387262942923639</v>
      </c>
      <c r="Q232" s="306">
        <f t="shared" si="6"/>
        <v>2.6050307402402111</v>
      </c>
      <c r="R232" s="258">
        <f t="shared" si="7"/>
        <v>0.12543562444862116</v>
      </c>
      <c r="S232" s="440">
        <f t="shared" si="8"/>
        <v>0.32676365760988474</v>
      </c>
      <c r="T232" s="261">
        <f>SUM(T226:T231)</f>
        <v>39476.620000000003</v>
      </c>
      <c r="U232" s="441">
        <f t="shared" si="10"/>
        <v>25.450449826989619</v>
      </c>
      <c r="V232" s="262">
        <f t="shared" ref="V232:W232" si="143">IFERROR((D232-D120)/D232,)</f>
        <v>-0.11345140081132946</v>
      </c>
      <c r="W232" s="262">
        <f t="shared" si="143"/>
        <v>-6.8548387096774188E-2</v>
      </c>
      <c r="X232" s="301">
        <f>IFERROR((D232-monthly_reporting_2021!D49)/D232, )</f>
        <v>1</v>
      </c>
      <c r="Y232" s="302">
        <f>IFERROR((E232-monthly_reporting_2021!E49)/E232, )</f>
        <v>1</v>
      </c>
      <c r="Z232" s="67"/>
    </row>
    <row r="233" spans="1:26" ht="14" hidden="1" outlineLevel="1" x14ac:dyDescent="0.2">
      <c r="A233" s="121" t="str">
        <f t="shared" si="140"/>
        <v>8-2023</v>
      </c>
      <c r="B233" s="122">
        <v>45158</v>
      </c>
      <c r="C233" s="83" t="s">
        <v>32</v>
      </c>
      <c r="D233" s="391">
        <v>0</v>
      </c>
      <c r="E233" s="123">
        <v>0</v>
      </c>
      <c r="F233" s="123">
        <v>0</v>
      </c>
      <c r="G233" s="57" t="e">
        <f t="shared" si="1"/>
        <v>#DIV/0!</v>
      </c>
      <c r="H233" s="58" t="e">
        <f t="shared" si="2"/>
        <v>#DIV/0!</v>
      </c>
      <c r="I233" s="58" t="e">
        <f t="shared" si="3"/>
        <v>#DIV/0!</v>
      </c>
      <c r="J233" s="276">
        <v>0</v>
      </c>
      <c r="K233" s="59" t="e">
        <f t="shared" si="4"/>
        <v>#DIV/0!</v>
      </c>
      <c r="L233" s="391">
        <v>0</v>
      </c>
      <c r="M233" s="276">
        <v>0</v>
      </c>
      <c r="N233" s="123">
        <v>0</v>
      </c>
      <c r="O233" s="391">
        <v>0</v>
      </c>
      <c r="P233" s="61" t="e">
        <f t="shared" si="5"/>
        <v>#DIV/0!</v>
      </c>
      <c r="Q233" s="62" t="e">
        <f t="shared" si="6"/>
        <v>#DIV/0!</v>
      </c>
      <c r="R233" s="61" t="e">
        <f t="shared" si="7"/>
        <v>#DIV/0!</v>
      </c>
      <c r="S233" s="59" t="e">
        <f t="shared" si="8"/>
        <v>#DIV/0!</v>
      </c>
      <c r="T233" s="63">
        <f t="shared" ref="T233:T238" si="144">D233-O233</f>
        <v>0</v>
      </c>
      <c r="U233" s="64" t="e">
        <f t="shared" si="10"/>
        <v>#DIV/0!</v>
      </c>
      <c r="V233" s="84"/>
      <c r="W233" s="84"/>
      <c r="X233" s="84"/>
      <c r="Y233" s="85"/>
      <c r="Z233" s="66"/>
    </row>
    <row r="234" spans="1:26" ht="14" hidden="1" outlineLevel="1" x14ac:dyDescent="0.2">
      <c r="A234" s="121">
        <f t="shared" si="140"/>
        <v>0</v>
      </c>
      <c r="B234" s="411"/>
      <c r="C234" s="393" t="s">
        <v>33</v>
      </c>
      <c r="D234" s="394">
        <v>11670.5</v>
      </c>
      <c r="E234" s="395">
        <v>181</v>
      </c>
      <c r="F234" s="395">
        <v>165</v>
      </c>
      <c r="G234" s="396">
        <f t="shared" si="1"/>
        <v>1.0969696969696969</v>
      </c>
      <c r="H234" s="397">
        <f t="shared" si="2"/>
        <v>64.47790055248619</v>
      </c>
      <c r="I234" s="397">
        <f t="shared" si="3"/>
        <v>58.778196636244317</v>
      </c>
      <c r="J234" s="415">
        <v>1109</v>
      </c>
      <c r="K234" s="398">
        <f t="shared" si="4"/>
        <v>0.16321009918845808</v>
      </c>
      <c r="L234" s="394">
        <v>1905.1</v>
      </c>
      <c r="M234" s="415">
        <v>221102</v>
      </c>
      <c r="N234" s="395">
        <v>64</v>
      </c>
      <c r="O234" s="394">
        <v>4746.25</v>
      </c>
      <c r="P234" s="399">
        <f t="shared" si="5"/>
        <v>0.40139057150381879</v>
      </c>
      <c r="Q234" s="400">
        <f t="shared" si="6"/>
        <v>2.4913390373208757</v>
      </c>
      <c r="R234" s="399">
        <f t="shared" si="7"/>
        <v>0.16324064950087827</v>
      </c>
      <c r="S234" s="438">
        <f t="shared" si="8"/>
        <v>0.40668780257915255</v>
      </c>
      <c r="T234" s="401">
        <f t="shared" si="144"/>
        <v>6924.25</v>
      </c>
      <c r="U234" s="439">
        <f t="shared" si="10"/>
        <v>29.767187499999999</v>
      </c>
      <c r="V234" s="403"/>
      <c r="W234" s="403"/>
      <c r="X234" s="403"/>
      <c r="Y234" s="404"/>
      <c r="Z234" s="66"/>
    </row>
    <row r="235" spans="1:26" ht="14" hidden="1" outlineLevel="1" x14ac:dyDescent="0.2">
      <c r="A235" s="121">
        <f t="shared" si="140"/>
        <v>0</v>
      </c>
      <c r="B235" s="392"/>
      <c r="C235" s="393" t="s">
        <v>34</v>
      </c>
      <c r="D235" s="405">
        <v>7013.55</v>
      </c>
      <c r="E235" s="395">
        <v>129</v>
      </c>
      <c r="F235" s="395">
        <v>120</v>
      </c>
      <c r="G235" s="396">
        <f t="shared" si="1"/>
        <v>1.075</v>
      </c>
      <c r="H235" s="397">
        <f t="shared" si="2"/>
        <v>54.368604651162791</v>
      </c>
      <c r="I235" s="397">
        <f t="shared" si="3"/>
        <v>50.575446187128179</v>
      </c>
      <c r="J235" s="415">
        <v>1046</v>
      </c>
      <c r="K235" s="398">
        <f t="shared" si="4"/>
        <v>0.12332695984703633</v>
      </c>
      <c r="L235" s="405">
        <v>711.01</v>
      </c>
      <c r="M235" s="415">
        <v>14844</v>
      </c>
      <c r="N235" s="395">
        <v>46</v>
      </c>
      <c r="O235" s="405">
        <v>2102.6</v>
      </c>
      <c r="P235" s="399">
        <f t="shared" si="5"/>
        <v>0.33815751926186627</v>
      </c>
      <c r="Q235" s="400">
        <f t="shared" si="6"/>
        <v>2.9572017271205748</v>
      </c>
      <c r="R235" s="399">
        <f t="shared" si="7"/>
        <v>0.10137662096940921</v>
      </c>
      <c r="S235" s="438">
        <f t="shared" si="8"/>
        <v>0.29979111862038482</v>
      </c>
      <c r="T235" s="406">
        <f t="shared" si="144"/>
        <v>4910.9500000000007</v>
      </c>
      <c r="U235" s="439">
        <f t="shared" si="10"/>
        <v>15.456739130434782</v>
      </c>
      <c r="V235" s="403"/>
      <c r="W235" s="403"/>
      <c r="X235" s="403"/>
      <c r="Y235" s="404"/>
      <c r="Z235" s="66"/>
    </row>
    <row r="236" spans="1:26" ht="14" hidden="1" outlineLevel="1" x14ac:dyDescent="0.2">
      <c r="A236" s="121">
        <f t="shared" si="140"/>
        <v>0</v>
      </c>
      <c r="B236" s="411"/>
      <c r="C236" s="393" t="s">
        <v>35</v>
      </c>
      <c r="D236" s="407">
        <v>8840.92</v>
      </c>
      <c r="E236" s="395">
        <v>133</v>
      </c>
      <c r="F236" s="395">
        <v>125</v>
      </c>
      <c r="G236" s="396">
        <f t="shared" si="1"/>
        <v>1.0640000000000001</v>
      </c>
      <c r="H236" s="397">
        <f t="shared" si="2"/>
        <v>66.473082706766917</v>
      </c>
      <c r="I236" s="397">
        <f t="shared" si="3"/>
        <v>62.474701792074164</v>
      </c>
      <c r="J236" s="415">
        <v>885</v>
      </c>
      <c r="K236" s="398">
        <f t="shared" si="4"/>
        <v>0.15028248587570622</v>
      </c>
      <c r="L236" s="407">
        <v>1668.99</v>
      </c>
      <c r="M236" s="415">
        <v>147119</v>
      </c>
      <c r="N236" s="395">
        <v>49</v>
      </c>
      <c r="O236" s="407">
        <v>3486.29</v>
      </c>
      <c r="P236" s="399">
        <f t="shared" si="5"/>
        <v>0.47872953770340393</v>
      </c>
      <c r="Q236" s="400">
        <f t="shared" si="6"/>
        <v>2.0888621261960827</v>
      </c>
      <c r="R236" s="399">
        <f t="shared" si="7"/>
        <v>0.18878012695511326</v>
      </c>
      <c r="S236" s="438">
        <f t="shared" si="8"/>
        <v>0.3943356573750243</v>
      </c>
      <c r="T236" s="408">
        <f t="shared" si="144"/>
        <v>5354.63</v>
      </c>
      <c r="U236" s="439">
        <f t="shared" si="10"/>
        <v>34.061020408163266</v>
      </c>
      <c r="V236" s="403"/>
      <c r="W236" s="403"/>
      <c r="X236" s="403"/>
      <c r="Y236" s="404"/>
      <c r="Z236" s="66"/>
    </row>
    <row r="237" spans="1:26" ht="14" hidden="1" outlineLevel="1" x14ac:dyDescent="0.2">
      <c r="A237" s="121"/>
      <c r="B237" s="411"/>
      <c r="C237" s="393" t="s">
        <v>36</v>
      </c>
      <c r="D237" s="409">
        <v>32956</v>
      </c>
      <c r="E237" s="395">
        <v>569</v>
      </c>
      <c r="F237" s="395">
        <v>494</v>
      </c>
      <c r="G237" s="396">
        <f t="shared" si="1"/>
        <v>1.1518218623481782</v>
      </c>
      <c r="H237" s="397">
        <f t="shared" si="2"/>
        <v>57.919156414762739</v>
      </c>
      <c r="I237" s="397">
        <f t="shared" si="3"/>
        <v>50.284821210707896</v>
      </c>
      <c r="J237" s="415">
        <v>1645</v>
      </c>
      <c r="K237" s="398">
        <f t="shared" si="4"/>
        <v>0.34589665653495438</v>
      </c>
      <c r="L237" s="409">
        <v>3792.37</v>
      </c>
      <c r="M237" s="415">
        <v>294187</v>
      </c>
      <c r="N237" s="395">
        <v>188</v>
      </c>
      <c r="O237" s="409">
        <v>12832</v>
      </c>
      <c r="P237" s="399">
        <f t="shared" si="5"/>
        <v>0.29554005610972567</v>
      </c>
      <c r="Q237" s="400">
        <f t="shared" si="6"/>
        <v>3.3836360903603815</v>
      </c>
      <c r="R237" s="399">
        <f t="shared" si="7"/>
        <v>0.11507373467653841</v>
      </c>
      <c r="S237" s="438">
        <f t="shared" si="8"/>
        <v>0.38936764170409033</v>
      </c>
      <c r="T237" s="410">
        <f t="shared" si="144"/>
        <v>20124</v>
      </c>
      <c r="U237" s="439">
        <f t="shared" si="10"/>
        <v>20.172180851063828</v>
      </c>
      <c r="V237" s="403"/>
      <c r="W237" s="403"/>
      <c r="X237" s="403"/>
      <c r="Y237" s="404"/>
      <c r="Z237" s="66"/>
    </row>
    <row r="238" spans="1:26" ht="14" hidden="1" outlineLevel="1" x14ac:dyDescent="0.2">
      <c r="A238" s="121" t="str">
        <f t="shared" ref="A238:A243" si="145">IFERROR(IF(B238&gt;0,MONTH(B238)&amp;"-"&amp;YEAR(B238),B238),)</f>
        <v>8-2023</v>
      </c>
      <c r="B238" s="411">
        <v>45164</v>
      </c>
      <c r="C238" s="393" t="s">
        <v>37</v>
      </c>
      <c r="D238" s="412">
        <v>2300.6</v>
      </c>
      <c r="E238" s="395">
        <v>44</v>
      </c>
      <c r="F238" s="395">
        <v>35</v>
      </c>
      <c r="G238" s="396">
        <f t="shared" si="1"/>
        <v>1.2571428571428571</v>
      </c>
      <c r="H238" s="397">
        <f t="shared" si="2"/>
        <v>52.286363636363632</v>
      </c>
      <c r="I238" s="397">
        <f t="shared" si="3"/>
        <v>41.591425619834709</v>
      </c>
      <c r="J238" s="415">
        <v>290</v>
      </c>
      <c r="K238" s="398">
        <f t="shared" si="4"/>
        <v>0.15172413793103448</v>
      </c>
      <c r="L238" s="412">
        <v>172.8</v>
      </c>
      <c r="M238" s="415">
        <v>60252</v>
      </c>
      <c r="N238" s="395">
        <v>8</v>
      </c>
      <c r="O238" s="412">
        <v>666.4</v>
      </c>
      <c r="P238" s="399">
        <f t="shared" si="5"/>
        <v>0.25930372148859548</v>
      </c>
      <c r="Q238" s="400">
        <f t="shared" si="6"/>
        <v>3.856481481481481</v>
      </c>
      <c r="R238" s="399">
        <f t="shared" si="7"/>
        <v>7.5110840650265159E-2</v>
      </c>
      <c r="S238" s="438">
        <f t="shared" si="8"/>
        <v>0.28966356602625404</v>
      </c>
      <c r="T238" s="413">
        <f t="shared" si="144"/>
        <v>1634.1999999999998</v>
      </c>
      <c r="U238" s="439">
        <f t="shared" si="10"/>
        <v>21.6</v>
      </c>
      <c r="V238" s="403"/>
      <c r="W238" s="403"/>
      <c r="X238" s="403"/>
      <c r="Y238" s="404"/>
      <c r="Z238" s="66"/>
    </row>
    <row r="239" spans="1:26" ht="14" collapsed="1" x14ac:dyDescent="0.2">
      <c r="A239" s="81">
        <f t="shared" si="145"/>
        <v>0</v>
      </c>
      <c r="B239" s="95" t="s">
        <v>166</v>
      </c>
      <c r="C239" s="134"/>
      <c r="D239" s="135">
        <f t="shared" ref="D239:F239" si="146">SUM(D233:D238)</f>
        <v>62781.57</v>
      </c>
      <c r="E239" s="136">
        <f t="shared" si="146"/>
        <v>1056</v>
      </c>
      <c r="F239" s="136">
        <f t="shared" si="146"/>
        <v>939</v>
      </c>
      <c r="G239" s="137">
        <f t="shared" si="1"/>
        <v>1.1246006389776357</v>
      </c>
      <c r="H239" s="138">
        <f t="shared" si="2"/>
        <v>59.452244318181819</v>
      </c>
      <c r="I239" s="138">
        <f t="shared" si="3"/>
        <v>52.865205885201448</v>
      </c>
      <c r="J239" s="256">
        <f>SUM(J233:J238)</f>
        <v>4975</v>
      </c>
      <c r="K239" s="139">
        <f t="shared" si="4"/>
        <v>0.21226130653266331</v>
      </c>
      <c r="L239" s="135">
        <f t="shared" ref="L239:O239" si="147">SUM(L233:L238)</f>
        <v>8250.2699999999986</v>
      </c>
      <c r="M239" s="256">
        <f t="shared" si="147"/>
        <v>737504</v>
      </c>
      <c r="N239" s="136">
        <f t="shared" si="147"/>
        <v>355</v>
      </c>
      <c r="O239" s="135">
        <f t="shared" si="147"/>
        <v>23833.54</v>
      </c>
      <c r="P239" s="258">
        <f t="shared" si="5"/>
        <v>0.34616217313919789</v>
      </c>
      <c r="Q239" s="306">
        <f t="shared" si="6"/>
        <v>2.8888193962137003</v>
      </c>
      <c r="R239" s="258">
        <f t="shared" si="7"/>
        <v>0.13141229185571496</v>
      </c>
      <c r="S239" s="440">
        <f t="shared" si="8"/>
        <v>0.37962637761368506</v>
      </c>
      <c r="T239" s="261">
        <f>SUM(T233:T238)</f>
        <v>38948.03</v>
      </c>
      <c r="U239" s="441">
        <f t="shared" si="10"/>
        <v>23.240197183098587</v>
      </c>
      <c r="V239" s="262">
        <f t="shared" ref="V239:W239" si="148">IFERROR((D239-D120)/D239,)</f>
        <v>-3.9947710769259244E-2</v>
      </c>
      <c r="W239" s="262">
        <f t="shared" si="148"/>
        <v>-3.787878787878788E-3</v>
      </c>
      <c r="X239" s="301">
        <f>IFERROR((D239-monthly_reporting_2021!D49)/D239, )</f>
        <v>1</v>
      </c>
      <c r="Y239" s="302">
        <f>IFERROR((E239-monthly_reporting_2021!E49)/E239, )</f>
        <v>1</v>
      </c>
      <c r="Z239" s="67"/>
    </row>
    <row r="240" spans="1:26" ht="14" hidden="1" outlineLevel="1" x14ac:dyDescent="0.2">
      <c r="A240" s="121" t="str">
        <f t="shared" si="145"/>
        <v>8-2023</v>
      </c>
      <c r="B240" s="122">
        <v>45165</v>
      </c>
      <c r="C240" s="83" t="s">
        <v>32</v>
      </c>
      <c r="D240" s="391">
        <v>699.5</v>
      </c>
      <c r="E240" s="123">
        <v>10</v>
      </c>
      <c r="F240" s="123">
        <v>7</v>
      </c>
      <c r="G240" s="57">
        <f t="shared" si="1"/>
        <v>1.4285714285714286</v>
      </c>
      <c r="H240" s="58">
        <f t="shared" si="2"/>
        <v>69.95</v>
      </c>
      <c r="I240" s="58">
        <f t="shared" si="3"/>
        <v>48.965000000000003</v>
      </c>
      <c r="J240" s="276">
        <v>317</v>
      </c>
      <c r="K240" s="59">
        <f t="shared" si="4"/>
        <v>3.1545741324921134E-2</v>
      </c>
      <c r="L240" s="391">
        <v>107.77</v>
      </c>
      <c r="M240" s="276">
        <v>12214</v>
      </c>
      <c r="N240" s="123">
        <v>3</v>
      </c>
      <c r="O240" s="391">
        <v>349.75</v>
      </c>
      <c r="P240" s="61">
        <f t="shared" si="5"/>
        <v>0.30813438170121515</v>
      </c>
      <c r="Q240" s="62">
        <f t="shared" si="6"/>
        <v>3.2453372923819246</v>
      </c>
      <c r="R240" s="61">
        <f t="shared" si="7"/>
        <v>0.15406719085060758</v>
      </c>
      <c r="S240" s="436">
        <f t="shared" si="8"/>
        <v>0.5</v>
      </c>
      <c r="T240" s="63">
        <f t="shared" ref="T240:T245" si="149">D240-O240</f>
        <v>349.75</v>
      </c>
      <c r="U240" s="437">
        <f t="shared" si="10"/>
        <v>35.923333333333332</v>
      </c>
      <c r="V240" s="84"/>
      <c r="W240" s="84"/>
      <c r="X240" s="84"/>
      <c r="Y240" s="85"/>
      <c r="Z240" s="66"/>
    </row>
    <row r="241" spans="1:26" ht="14" hidden="1" outlineLevel="1" x14ac:dyDescent="0.2">
      <c r="A241" s="121">
        <f t="shared" si="145"/>
        <v>0</v>
      </c>
      <c r="B241" s="411"/>
      <c r="C241" s="393" t="s">
        <v>33</v>
      </c>
      <c r="D241" s="394">
        <v>11550.6</v>
      </c>
      <c r="E241" s="395">
        <v>174</v>
      </c>
      <c r="F241" s="395">
        <v>167</v>
      </c>
      <c r="G241" s="396">
        <f t="shared" si="1"/>
        <v>1.0419161676646707</v>
      </c>
      <c r="H241" s="397">
        <f t="shared" si="2"/>
        <v>66.382758620689657</v>
      </c>
      <c r="I241" s="397">
        <f t="shared" si="3"/>
        <v>63.712187871581456</v>
      </c>
      <c r="J241" s="415">
        <v>982</v>
      </c>
      <c r="K241" s="398">
        <f t="shared" si="4"/>
        <v>0.17718940936863545</v>
      </c>
      <c r="L241" s="394">
        <v>1517.51</v>
      </c>
      <c r="M241" s="415">
        <v>276733</v>
      </c>
      <c r="N241" s="395">
        <v>63</v>
      </c>
      <c r="O241" s="394">
        <v>4446.55</v>
      </c>
      <c r="P241" s="399">
        <f t="shared" si="5"/>
        <v>0.34127806951456746</v>
      </c>
      <c r="Q241" s="400">
        <f t="shared" si="6"/>
        <v>2.9301619099709395</v>
      </c>
      <c r="R241" s="399">
        <f t="shared" si="7"/>
        <v>0.13137932228628815</v>
      </c>
      <c r="S241" s="438">
        <f t="shared" si="8"/>
        <v>0.38496268592107769</v>
      </c>
      <c r="T241" s="401">
        <f t="shared" si="149"/>
        <v>7104.05</v>
      </c>
      <c r="U241" s="439">
        <f t="shared" si="10"/>
        <v>24.087460317460316</v>
      </c>
      <c r="V241" s="403"/>
      <c r="W241" s="403"/>
      <c r="X241" s="403"/>
      <c r="Y241" s="404"/>
      <c r="Z241" s="66"/>
    </row>
    <row r="242" spans="1:26" ht="14" hidden="1" outlineLevel="1" x14ac:dyDescent="0.2">
      <c r="A242" s="121">
        <f t="shared" si="145"/>
        <v>0</v>
      </c>
      <c r="B242" s="392"/>
      <c r="C242" s="393" t="s">
        <v>34</v>
      </c>
      <c r="D242" s="405">
        <v>8991.25</v>
      </c>
      <c r="E242" s="395">
        <v>175</v>
      </c>
      <c r="F242" s="395">
        <v>157</v>
      </c>
      <c r="G242" s="396">
        <f t="shared" si="1"/>
        <v>1.1146496815286624</v>
      </c>
      <c r="H242" s="397">
        <f t="shared" si="2"/>
        <v>51.378571428571426</v>
      </c>
      <c r="I242" s="397">
        <f t="shared" si="3"/>
        <v>46.093918367346937</v>
      </c>
      <c r="J242" s="415">
        <v>1039</v>
      </c>
      <c r="K242" s="398">
        <f t="shared" si="4"/>
        <v>0.16843118383060635</v>
      </c>
      <c r="L242" s="405">
        <v>699.67</v>
      </c>
      <c r="M242" s="415">
        <v>16138</v>
      </c>
      <c r="N242" s="395">
        <v>58</v>
      </c>
      <c r="O242" s="405">
        <v>2911.8</v>
      </c>
      <c r="P242" s="399">
        <f t="shared" si="5"/>
        <v>0.24028779449137988</v>
      </c>
      <c r="Q242" s="400">
        <f t="shared" si="6"/>
        <v>4.1616762187888581</v>
      </c>
      <c r="R242" s="399">
        <f t="shared" si="7"/>
        <v>7.7816766300569995E-2</v>
      </c>
      <c r="S242" s="438">
        <f t="shared" si="8"/>
        <v>0.32384818573613239</v>
      </c>
      <c r="T242" s="406">
        <f t="shared" si="149"/>
        <v>6079.45</v>
      </c>
      <c r="U242" s="439">
        <f t="shared" si="10"/>
        <v>12.063275862068965</v>
      </c>
      <c r="V242" s="403"/>
      <c r="W242" s="403"/>
      <c r="X242" s="403"/>
      <c r="Y242" s="404"/>
      <c r="Z242" s="66"/>
    </row>
    <row r="243" spans="1:26" ht="14" hidden="1" outlineLevel="1" x14ac:dyDescent="0.2">
      <c r="A243" s="121">
        <f t="shared" si="145"/>
        <v>0</v>
      </c>
      <c r="B243" s="411"/>
      <c r="C243" s="393" t="s">
        <v>35</v>
      </c>
      <c r="D243" s="407">
        <v>7834.85</v>
      </c>
      <c r="E243" s="395">
        <v>114</v>
      </c>
      <c r="F243" s="395">
        <v>108</v>
      </c>
      <c r="G243" s="396">
        <f t="shared" si="1"/>
        <v>1.0555555555555556</v>
      </c>
      <c r="H243" s="397">
        <f t="shared" si="2"/>
        <v>68.726754385964909</v>
      </c>
      <c r="I243" s="397">
        <f t="shared" si="3"/>
        <v>65.109556786703592</v>
      </c>
      <c r="J243" s="415">
        <v>717</v>
      </c>
      <c r="K243" s="398">
        <f t="shared" si="4"/>
        <v>0.15899581589958159</v>
      </c>
      <c r="L243" s="407">
        <v>1424.03</v>
      </c>
      <c r="M243" s="415">
        <v>170678</v>
      </c>
      <c r="N243" s="395">
        <v>27</v>
      </c>
      <c r="O243" s="407">
        <v>2044.44</v>
      </c>
      <c r="P243" s="399">
        <f t="shared" si="5"/>
        <v>0.69653792725636354</v>
      </c>
      <c r="Q243" s="400">
        <f t="shared" si="6"/>
        <v>1.4356720012921076</v>
      </c>
      <c r="R243" s="399">
        <f t="shared" si="7"/>
        <v>0.18175587279909633</v>
      </c>
      <c r="S243" s="438">
        <f t="shared" si="8"/>
        <v>0.26094181764807239</v>
      </c>
      <c r="T243" s="408">
        <f t="shared" si="149"/>
        <v>5790.41</v>
      </c>
      <c r="U243" s="439">
        <f t="shared" si="10"/>
        <v>52.741851851851848</v>
      </c>
      <c r="V243" s="403"/>
      <c r="W243" s="403"/>
      <c r="X243" s="403"/>
      <c r="Y243" s="404"/>
      <c r="Z243" s="66"/>
    </row>
    <row r="244" spans="1:26" ht="14" hidden="1" outlineLevel="1" x14ac:dyDescent="0.2">
      <c r="A244" s="121"/>
      <c r="B244" s="411"/>
      <c r="C244" s="393" t="s">
        <v>36</v>
      </c>
      <c r="D244" s="409">
        <v>29413</v>
      </c>
      <c r="E244" s="395">
        <v>511</v>
      </c>
      <c r="F244" s="395">
        <v>461</v>
      </c>
      <c r="G244" s="396">
        <f t="shared" si="1"/>
        <v>1.1084598698481563</v>
      </c>
      <c r="H244" s="397">
        <f t="shared" si="2"/>
        <v>57.55968688845401</v>
      </c>
      <c r="I244" s="397">
        <f t="shared" si="3"/>
        <v>51.92762359212778</v>
      </c>
      <c r="J244" s="415">
        <v>1817</v>
      </c>
      <c r="K244" s="398">
        <f t="shared" si="4"/>
        <v>0.28123280132085854</v>
      </c>
      <c r="L244" s="409">
        <v>3555.99</v>
      </c>
      <c r="M244" s="415">
        <v>374925</v>
      </c>
      <c r="N244" s="395">
        <v>161</v>
      </c>
      <c r="O244" s="409">
        <v>10439.950000000001</v>
      </c>
      <c r="P244" s="399">
        <f t="shared" si="5"/>
        <v>0.34061370025718507</v>
      </c>
      <c r="Q244" s="400">
        <f t="shared" si="6"/>
        <v>2.9358772100034032</v>
      </c>
      <c r="R244" s="399">
        <f t="shared" si="7"/>
        <v>0.1208985822595451</v>
      </c>
      <c r="S244" s="438">
        <f t="shared" si="8"/>
        <v>0.35494339237752015</v>
      </c>
      <c r="T244" s="410">
        <f t="shared" si="149"/>
        <v>18973.05</v>
      </c>
      <c r="U244" s="439">
        <f t="shared" si="10"/>
        <v>22.086894409937887</v>
      </c>
      <c r="V244" s="403"/>
      <c r="W244" s="403"/>
      <c r="X244" s="403"/>
      <c r="Y244" s="404"/>
      <c r="Z244" s="66"/>
    </row>
    <row r="245" spans="1:26" ht="14" hidden="1" outlineLevel="1" x14ac:dyDescent="0.2">
      <c r="A245" s="121" t="str">
        <f t="shared" ref="A245:A250" si="150">IFERROR(IF(B245&gt;0,MONTH(B245)&amp;"-"&amp;YEAR(B245),B245),)</f>
        <v>9-2023</v>
      </c>
      <c r="B245" s="411">
        <v>45171</v>
      </c>
      <c r="C245" s="393" t="s">
        <v>37</v>
      </c>
      <c r="D245" s="412">
        <v>1167.5999999999999</v>
      </c>
      <c r="E245" s="395">
        <v>24</v>
      </c>
      <c r="F245" s="395">
        <v>21</v>
      </c>
      <c r="G245" s="396">
        <f t="shared" si="1"/>
        <v>1.1428571428571428</v>
      </c>
      <c r="H245" s="397">
        <f t="shared" si="2"/>
        <v>48.65</v>
      </c>
      <c r="I245" s="397">
        <f t="shared" si="3"/>
        <v>42.568750000000001</v>
      </c>
      <c r="J245" s="415">
        <v>102</v>
      </c>
      <c r="K245" s="398">
        <f t="shared" si="4"/>
        <v>0.23529411764705882</v>
      </c>
      <c r="L245" s="412">
        <v>156.57</v>
      </c>
      <c r="M245" s="415">
        <v>41882</v>
      </c>
      <c r="N245" s="395">
        <v>8</v>
      </c>
      <c r="O245" s="412">
        <v>593.79999999999995</v>
      </c>
      <c r="P245" s="399">
        <f t="shared" si="5"/>
        <v>0.26367463792522738</v>
      </c>
      <c r="Q245" s="400">
        <f t="shared" si="6"/>
        <v>3.7925528517595963</v>
      </c>
      <c r="R245" s="399">
        <f t="shared" si="7"/>
        <v>0.13409558067831451</v>
      </c>
      <c r="S245" s="438">
        <f t="shared" si="8"/>
        <v>0.50856457690990065</v>
      </c>
      <c r="T245" s="413">
        <f t="shared" si="149"/>
        <v>573.79999999999995</v>
      </c>
      <c r="U245" s="439">
        <f t="shared" si="10"/>
        <v>19.571249999999999</v>
      </c>
      <c r="V245" s="403"/>
      <c r="W245" s="403"/>
      <c r="X245" s="403"/>
      <c r="Y245" s="404"/>
      <c r="Z245" s="66"/>
    </row>
    <row r="246" spans="1:26" ht="14" collapsed="1" x14ac:dyDescent="0.2">
      <c r="A246" s="81">
        <f t="shared" si="150"/>
        <v>0</v>
      </c>
      <c r="B246" s="95" t="s">
        <v>167</v>
      </c>
      <c r="C246" s="134"/>
      <c r="D246" s="135">
        <f t="shared" ref="D246:F246" si="151">SUM(D240:D245)</f>
        <v>59656.799999999996</v>
      </c>
      <c r="E246" s="136">
        <f t="shared" si="151"/>
        <v>1008</v>
      </c>
      <c r="F246" s="136">
        <f t="shared" si="151"/>
        <v>921</v>
      </c>
      <c r="G246" s="137">
        <f t="shared" si="1"/>
        <v>1.0944625407166124</v>
      </c>
      <c r="H246" s="138">
        <f t="shared" si="2"/>
        <v>59.18333333333333</v>
      </c>
      <c r="I246" s="138">
        <f t="shared" si="3"/>
        <v>54.075248015873008</v>
      </c>
      <c r="J246" s="256">
        <f>SUM(J240:J245)</f>
        <v>4974</v>
      </c>
      <c r="K246" s="139">
        <f t="shared" si="4"/>
        <v>0.20265379975874548</v>
      </c>
      <c r="L246" s="135">
        <f t="shared" ref="L246:O246" si="152">SUM(L240:L245)</f>
        <v>7461.5399999999991</v>
      </c>
      <c r="M246" s="256">
        <f t="shared" si="152"/>
        <v>892570</v>
      </c>
      <c r="N246" s="136">
        <f t="shared" si="152"/>
        <v>320</v>
      </c>
      <c r="O246" s="135">
        <f t="shared" si="152"/>
        <v>20786.29</v>
      </c>
      <c r="P246" s="258">
        <f t="shared" si="5"/>
        <v>0.35896449053679125</v>
      </c>
      <c r="Q246" s="306">
        <f t="shared" si="6"/>
        <v>2.7857908689090998</v>
      </c>
      <c r="R246" s="258">
        <f t="shared" si="7"/>
        <v>0.12507442571509031</v>
      </c>
      <c r="S246" s="440">
        <f t="shared" si="8"/>
        <v>0.34843119309114806</v>
      </c>
      <c r="T246" s="261">
        <f>SUM(T240:T245)</f>
        <v>38870.51</v>
      </c>
      <c r="U246" s="441">
        <f t="shared" si="10"/>
        <v>23.317312499999996</v>
      </c>
      <c r="V246" s="262">
        <f t="shared" ref="V246:W246" si="153">IFERROR((D246-D120)/D246,)</f>
        <v>-9.4419244746617448E-2</v>
      </c>
      <c r="W246" s="262">
        <f t="shared" si="153"/>
        <v>-5.1587301587301584E-2</v>
      </c>
      <c r="X246" s="301">
        <f>IFERROR((D246-monthly_reporting_2021!D49)/D246, )</f>
        <v>1</v>
      </c>
      <c r="Y246" s="302">
        <f>IFERROR((E246-monthly_reporting_2021!E49)/E246, )</f>
        <v>1</v>
      </c>
      <c r="Z246" s="67"/>
    </row>
    <row r="247" spans="1:26" ht="14" hidden="1" outlineLevel="1" x14ac:dyDescent="0.2">
      <c r="A247" s="121" t="str">
        <f t="shared" si="150"/>
        <v>9-2023</v>
      </c>
      <c r="B247" s="122">
        <v>45172</v>
      </c>
      <c r="C247" s="83" t="s">
        <v>32</v>
      </c>
      <c r="D247" s="391">
        <v>1259.0999999999999</v>
      </c>
      <c r="E247" s="123">
        <v>18</v>
      </c>
      <c r="F247" s="123">
        <v>14</v>
      </c>
      <c r="G247" s="57">
        <f t="shared" si="1"/>
        <v>1.2857142857142858</v>
      </c>
      <c r="H247" s="58">
        <f t="shared" si="2"/>
        <v>69.949999999999989</v>
      </c>
      <c r="I247" s="58">
        <f t="shared" si="3"/>
        <v>54.405555555555544</v>
      </c>
      <c r="J247" s="276">
        <v>557</v>
      </c>
      <c r="K247" s="59">
        <f t="shared" si="4"/>
        <v>3.231597845601436E-2</v>
      </c>
      <c r="L247" s="391">
        <v>191.73</v>
      </c>
      <c r="M247" s="276">
        <v>37242</v>
      </c>
      <c r="N247" s="123">
        <v>8</v>
      </c>
      <c r="O247" s="391">
        <v>629.54999999999995</v>
      </c>
      <c r="P247" s="61">
        <f t="shared" si="5"/>
        <v>0.30455086966881106</v>
      </c>
      <c r="Q247" s="62">
        <f t="shared" si="6"/>
        <v>3.283523705210452</v>
      </c>
      <c r="R247" s="61">
        <f t="shared" si="7"/>
        <v>0.15227543483440553</v>
      </c>
      <c r="S247" s="436">
        <f t="shared" si="8"/>
        <v>0.5</v>
      </c>
      <c r="T247" s="63">
        <f t="shared" ref="T247:T252" si="154">D247-O247</f>
        <v>629.54999999999995</v>
      </c>
      <c r="U247" s="437">
        <f t="shared" si="10"/>
        <v>23.966249999999999</v>
      </c>
      <c r="V247" s="84"/>
      <c r="W247" s="84"/>
      <c r="X247" s="84"/>
      <c r="Y247" s="85"/>
      <c r="Z247" s="66"/>
    </row>
    <row r="248" spans="1:26" ht="14" hidden="1" outlineLevel="1" x14ac:dyDescent="0.2">
      <c r="A248" s="121">
        <f t="shared" si="150"/>
        <v>0</v>
      </c>
      <c r="B248" s="411"/>
      <c r="C248" s="393" t="s">
        <v>33</v>
      </c>
      <c r="D248" s="394">
        <v>10251.549999999999</v>
      </c>
      <c r="E248" s="395">
        <v>159</v>
      </c>
      <c r="F248" s="395">
        <v>150</v>
      </c>
      <c r="G248" s="396">
        <f t="shared" si="1"/>
        <v>1.06</v>
      </c>
      <c r="H248" s="397">
        <f t="shared" si="2"/>
        <v>64.475157232704404</v>
      </c>
      <c r="I248" s="397">
        <f t="shared" si="3"/>
        <v>60.825620030853209</v>
      </c>
      <c r="J248" s="415">
        <v>983</v>
      </c>
      <c r="K248" s="398">
        <f t="shared" si="4"/>
        <v>0.16174974567650049</v>
      </c>
      <c r="L248" s="394">
        <v>1534.5</v>
      </c>
      <c r="M248" s="415">
        <v>241137</v>
      </c>
      <c r="N248" s="395">
        <v>54</v>
      </c>
      <c r="O248" s="394">
        <v>3796.9</v>
      </c>
      <c r="P248" s="399">
        <f t="shared" si="5"/>
        <v>0.40414548710790382</v>
      </c>
      <c r="Q248" s="400">
        <f t="shared" si="6"/>
        <v>2.4743564679048551</v>
      </c>
      <c r="R248" s="399">
        <f t="shared" si="7"/>
        <v>0.14968468182860153</v>
      </c>
      <c r="S248" s="438">
        <f t="shared" si="8"/>
        <v>0.37037326062888054</v>
      </c>
      <c r="T248" s="401">
        <f t="shared" si="154"/>
        <v>6454.65</v>
      </c>
      <c r="U248" s="439">
        <f t="shared" si="10"/>
        <v>28.416666666666668</v>
      </c>
      <c r="V248" s="403"/>
      <c r="W248" s="403"/>
      <c r="X248" s="403"/>
      <c r="Y248" s="404"/>
      <c r="Z248" s="66"/>
    </row>
    <row r="249" spans="1:26" ht="14" hidden="1" outlineLevel="1" x14ac:dyDescent="0.2">
      <c r="A249" s="121">
        <f t="shared" si="150"/>
        <v>0</v>
      </c>
      <c r="B249" s="392"/>
      <c r="C249" s="393" t="s">
        <v>34</v>
      </c>
      <c r="D249" s="405">
        <v>10211.1</v>
      </c>
      <c r="E249" s="395">
        <v>182</v>
      </c>
      <c r="F249" s="395">
        <v>166</v>
      </c>
      <c r="G249" s="396">
        <f t="shared" si="1"/>
        <v>1.0963855421686748</v>
      </c>
      <c r="H249" s="397">
        <f t="shared" si="2"/>
        <v>56.104945054945055</v>
      </c>
      <c r="I249" s="397">
        <f t="shared" si="3"/>
        <v>51.172642192971857</v>
      </c>
      <c r="J249" s="415">
        <v>1264</v>
      </c>
      <c r="K249" s="398">
        <f t="shared" si="4"/>
        <v>0.14398734177215189</v>
      </c>
      <c r="L249" s="405">
        <v>728.15</v>
      </c>
      <c r="M249" s="415">
        <v>18276</v>
      </c>
      <c r="N249" s="395">
        <v>54</v>
      </c>
      <c r="O249" s="405">
        <v>2527.2399999999998</v>
      </c>
      <c r="P249" s="399">
        <f t="shared" si="5"/>
        <v>0.2881206375334357</v>
      </c>
      <c r="Q249" s="400">
        <f t="shared" si="6"/>
        <v>3.4707683856348277</v>
      </c>
      <c r="R249" s="399">
        <f t="shared" si="7"/>
        <v>7.1309653220514926E-2</v>
      </c>
      <c r="S249" s="438">
        <f t="shared" si="8"/>
        <v>0.24749928998834597</v>
      </c>
      <c r="T249" s="406">
        <f t="shared" si="154"/>
        <v>7683.8600000000006</v>
      </c>
      <c r="U249" s="439">
        <f t="shared" si="10"/>
        <v>13.484259259259259</v>
      </c>
      <c r="V249" s="403"/>
      <c r="W249" s="403"/>
      <c r="X249" s="403"/>
      <c r="Y249" s="404"/>
      <c r="Z249" s="66"/>
    </row>
    <row r="250" spans="1:26" ht="14" hidden="1" outlineLevel="1" x14ac:dyDescent="0.2">
      <c r="A250" s="121">
        <f t="shared" si="150"/>
        <v>0</v>
      </c>
      <c r="B250" s="411"/>
      <c r="C250" s="393" t="s">
        <v>35</v>
      </c>
      <c r="D250" s="407">
        <v>6811.67</v>
      </c>
      <c r="E250" s="395">
        <v>92</v>
      </c>
      <c r="F250" s="395">
        <v>85</v>
      </c>
      <c r="G250" s="396">
        <f t="shared" si="1"/>
        <v>1.0823529411764705</v>
      </c>
      <c r="H250" s="397">
        <f t="shared" si="2"/>
        <v>74.039891304347833</v>
      </c>
      <c r="I250" s="397">
        <f t="shared" si="3"/>
        <v>68.406421313799626</v>
      </c>
      <c r="J250" s="415">
        <v>673</v>
      </c>
      <c r="K250" s="398">
        <f t="shared" si="4"/>
        <v>0.13670133729569092</v>
      </c>
      <c r="L250" s="407">
        <v>1216.57</v>
      </c>
      <c r="M250" s="415">
        <v>142151</v>
      </c>
      <c r="N250" s="395">
        <v>23</v>
      </c>
      <c r="O250" s="407">
        <v>2062.39</v>
      </c>
      <c r="P250" s="399">
        <f t="shared" si="5"/>
        <v>0.58988358166981025</v>
      </c>
      <c r="Q250" s="400">
        <f t="shared" si="6"/>
        <v>1.6952497595699385</v>
      </c>
      <c r="R250" s="399">
        <f t="shared" si="7"/>
        <v>0.17860084237786034</v>
      </c>
      <c r="S250" s="438">
        <f t="shared" si="8"/>
        <v>0.30277303510005621</v>
      </c>
      <c r="T250" s="408">
        <f t="shared" si="154"/>
        <v>4749.2800000000007</v>
      </c>
      <c r="U250" s="439">
        <f t="shared" si="10"/>
        <v>52.894347826086957</v>
      </c>
      <c r="V250" s="403"/>
      <c r="W250" s="403"/>
      <c r="X250" s="403"/>
      <c r="Y250" s="404"/>
      <c r="Z250" s="66"/>
    </row>
    <row r="251" spans="1:26" ht="14" hidden="1" outlineLevel="1" x14ac:dyDescent="0.2">
      <c r="A251" s="121"/>
      <c r="B251" s="411"/>
      <c r="C251" s="393" t="s">
        <v>36</v>
      </c>
      <c r="D251" s="409">
        <v>32284</v>
      </c>
      <c r="E251" s="395">
        <v>557</v>
      </c>
      <c r="F251" s="395">
        <v>486</v>
      </c>
      <c r="G251" s="396">
        <f t="shared" si="1"/>
        <v>1.1460905349794239</v>
      </c>
      <c r="H251" s="397">
        <f t="shared" si="2"/>
        <v>57.960502692998205</v>
      </c>
      <c r="I251" s="397">
        <f t="shared" si="3"/>
        <v>50.572359620820691</v>
      </c>
      <c r="J251" s="415">
        <v>1967</v>
      </c>
      <c r="K251" s="398">
        <f t="shared" si="4"/>
        <v>0.28317234367056432</v>
      </c>
      <c r="L251" s="409">
        <v>3607.71</v>
      </c>
      <c r="M251" s="415">
        <v>324160</v>
      </c>
      <c r="N251" s="395">
        <v>153</v>
      </c>
      <c r="O251" s="409">
        <v>10199</v>
      </c>
      <c r="P251" s="399">
        <f t="shared" si="5"/>
        <v>0.35373173840572608</v>
      </c>
      <c r="Q251" s="400">
        <f t="shared" si="6"/>
        <v>2.8270010616152628</v>
      </c>
      <c r="R251" s="399">
        <f t="shared" si="7"/>
        <v>0.11174916367240739</v>
      </c>
      <c r="S251" s="438">
        <f t="shared" si="8"/>
        <v>0.31591500433651343</v>
      </c>
      <c r="T251" s="410">
        <f t="shared" si="154"/>
        <v>22085</v>
      </c>
      <c r="U251" s="439">
        <f t="shared" si="10"/>
        <v>23.579803921568626</v>
      </c>
      <c r="V251" s="403"/>
      <c r="W251" s="403"/>
      <c r="X251" s="403"/>
      <c r="Y251" s="404"/>
      <c r="Z251" s="66"/>
    </row>
    <row r="252" spans="1:26" ht="14" hidden="1" outlineLevel="1" x14ac:dyDescent="0.2">
      <c r="A252" s="121" t="str">
        <f t="shared" ref="A252:A257" si="155">IFERROR(IF(B252&gt;0,MONTH(B252)&amp;"-"&amp;YEAR(B252),B252),)</f>
        <v>9-2023</v>
      </c>
      <c r="B252" s="411">
        <v>45178</v>
      </c>
      <c r="C252" s="393" t="s">
        <v>37</v>
      </c>
      <c r="D252" s="412">
        <v>2260.6</v>
      </c>
      <c r="E252" s="395">
        <v>44</v>
      </c>
      <c r="F252" s="395">
        <v>33</v>
      </c>
      <c r="G252" s="396">
        <f t="shared" si="1"/>
        <v>1.3333333333333333</v>
      </c>
      <c r="H252" s="397">
        <f t="shared" si="2"/>
        <v>51.377272727272725</v>
      </c>
      <c r="I252" s="397">
        <f t="shared" si="3"/>
        <v>38.532954545454544</v>
      </c>
      <c r="J252" s="415">
        <v>287</v>
      </c>
      <c r="K252" s="398">
        <f t="shared" si="4"/>
        <v>0.15331010452961671</v>
      </c>
      <c r="L252" s="412">
        <v>193.39</v>
      </c>
      <c r="M252" s="415">
        <v>76316</v>
      </c>
      <c r="N252" s="395">
        <v>7</v>
      </c>
      <c r="O252" s="412">
        <v>429.2</v>
      </c>
      <c r="P252" s="399">
        <f t="shared" si="5"/>
        <v>0.45058247903075488</v>
      </c>
      <c r="Q252" s="400">
        <f t="shared" si="6"/>
        <v>2.2193495010083253</v>
      </c>
      <c r="R252" s="399">
        <f t="shared" si="7"/>
        <v>8.5548084579315217E-2</v>
      </c>
      <c r="S252" s="438">
        <f t="shared" si="8"/>
        <v>0.18986109882332125</v>
      </c>
      <c r="T252" s="413">
        <f t="shared" si="154"/>
        <v>1831.3999999999999</v>
      </c>
      <c r="U252" s="439">
        <f t="shared" si="10"/>
        <v>27.627142857142854</v>
      </c>
      <c r="V252" s="403"/>
      <c r="W252" s="403"/>
      <c r="X252" s="403"/>
      <c r="Y252" s="404"/>
      <c r="Z252" s="66"/>
    </row>
    <row r="253" spans="1:26" ht="14" collapsed="1" x14ac:dyDescent="0.2">
      <c r="A253" s="81">
        <f t="shared" si="155"/>
        <v>0</v>
      </c>
      <c r="B253" s="95" t="s">
        <v>168</v>
      </c>
      <c r="C253" s="134"/>
      <c r="D253" s="135">
        <f t="shared" ref="D253:F253" si="156">SUM(D247:D252)</f>
        <v>63078.02</v>
      </c>
      <c r="E253" s="136">
        <f t="shared" si="156"/>
        <v>1052</v>
      </c>
      <c r="F253" s="136">
        <f t="shared" si="156"/>
        <v>934</v>
      </c>
      <c r="G253" s="137">
        <f t="shared" si="1"/>
        <v>1.126338329764454</v>
      </c>
      <c r="H253" s="138">
        <f t="shared" si="2"/>
        <v>59.960095057034216</v>
      </c>
      <c r="I253" s="138">
        <f t="shared" si="3"/>
        <v>53.234533063944824</v>
      </c>
      <c r="J253" s="256">
        <f>SUM(J247:J252)</f>
        <v>5731</v>
      </c>
      <c r="K253" s="139">
        <f t="shared" si="4"/>
        <v>0.1835630779968592</v>
      </c>
      <c r="L253" s="135">
        <f t="shared" ref="L253:O253" si="157">SUM(L247:L252)</f>
        <v>7472.05</v>
      </c>
      <c r="M253" s="256">
        <f t="shared" si="157"/>
        <v>839282</v>
      </c>
      <c r="N253" s="136">
        <f t="shared" si="157"/>
        <v>299</v>
      </c>
      <c r="O253" s="135">
        <f t="shared" si="157"/>
        <v>19644.280000000002</v>
      </c>
      <c r="P253" s="258">
        <f t="shared" si="5"/>
        <v>0.38036772027277149</v>
      </c>
      <c r="Q253" s="306">
        <f t="shared" si="6"/>
        <v>2.6290348699486756</v>
      </c>
      <c r="R253" s="258">
        <f t="shared" si="7"/>
        <v>0.11845726926748812</v>
      </c>
      <c r="S253" s="440">
        <f t="shared" si="8"/>
        <v>0.31142829150312584</v>
      </c>
      <c r="T253" s="261">
        <f>SUM(T247:T252)</f>
        <v>43433.740000000005</v>
      </c>
      <c r="U253" s="441">
        <f t="shared" si="10"/>
        <v>24.990133779264216</v>
      </c>
      <c r="V253" s="262">
        <f t="shared" ref="V253:W253" si="158">IFERROR((D253-D120)/D253,)</f>
        <v>-3.5060231757433197E-2</v>
      </c>
      <c r="W253" s="262">
        <f t="shared" si="158"/>
        <v>-7.6045627376425855E-3</v>
      </c>
      <c r="X253" s="301">
        <f>IFERROR((D253-monthly_reporting_2021!D49)/D253, )</f>
        <v>1</v>
      </c>
      <c r="Y253" s="302">
        <f>IFERROR((E253-monthly_reporting_2021!E49)/E253, )</f>
        <v>1</v>
      </c>
      <c r="Z253" s="67"/>
    </row>
    <row r="254" spans="1:26" ht="14" hidden="1" outlineLevel="1" x14ac:dyDescent="0.2">
      <c r="A254" s="121" t="str">
        <f t="shared" si="155"/>
        <v>9-2023</v>
      </c>
      <c r="B254" s="122">
        <v>45179</v>
      </c>
      <c r="C254" s="83" t="s">
        <v>32</v>
      </c>
      <c r="D254" s="391">
        <v>839.4</v>
      </c>
      <c r="E254" s="123">
        <v>12</v>
      </c>
      <c r="F254" s="123">
        <v>9</v>
      </c>
      <c r="G254" s="57">
        <f t="shared" si="1"/>
        <v>1.3333333333333333</v>
      </c>
      <c r="H254" s="58">
        <f t="shared" si="2"/>
        <v>69.95</v>
      </c>
      <c r="I254" s="58">
        <f t="shared" si="3"/>
        <v>52.462500000000006</v>
      </c>
      <c r="J254" s="276">
        <v>591</v>
      </c>
      <c r="K254" s="59">
        <f t="shared" si="4"/>
        <v>2.030456852791878E-2</v>
      </c>
      <c r="L254" s="391">
        <v>277.16000000000003</v>
      </c>
      <c r="M254" s="276">
        <v>82733</v>
      </c>
      <c r="N254" s="123">
        <v>1</v>
      </c>
      <c r="O254" s="391">
        <v>69.95</v>
      </c>
      <c r="P254" s="61">
        <f t="shared" si="5"/>
        <v>3.9622587562544678</v>
      </c>
      <c r="Q254" s="62">
        <f t="shared" si="6"/>
        <v>0.25238129600230913</v>
      </c>
      <c r="R254" s="61">
        <f t="shared" si="7"/>
        <v>0.33018822968787231</v>
      </c>
      <c r="S254" s="436">
        <f t="shared" si="8"/>
        <v>8.3333333333333343E-2</v>
      </c>
      <c r="T254" s="63">
        <f t="shared" ref="T254:T259" si="159">D254-O254</f>
        <v>769.44999999999993</v>
      </c>
      <c r="U254" s="437">
        <f t="shared" si="10"/>
        <v>277.16000000000003</v>
      </c>
      <c r="V254" s="84"/>
      <c r="W254" s="84"/>
      <c r="X254" s="84"/>
      <c r="Y254" s="85"/>
      <c r="Z254" s="66"/>
    </row>
    <row r="255" spans="1:26" ht="14" hidden="1" outlineLevel="1" x14ac:dyDescent="0.2">
      <c r="A255" s="121">
        <f t="shared" si="155"/>
        <v>0</v>
      </c>
      <c r="B255" s="411"/>
      <c r="C255" s="393" t="s">
        <v>33</v>
      </c>
      <c r="D255" s="394">
        <v>11910.1</v>
      </c>
      <c r="E255" s="395">
        <v>181</v>
      </c>
      <c r="F255" s="395">
        <v>169</v>
      </c>
      <c r="G255" s="396">
        <f t="shared" si="1"/>
        <v>1.0710059171597632</v>
      </c>
      <c r="H255" s="397">
        <f t="shared" si="2"/>
        <v>65.80165745856354</v>
      </c>
      <c r="I255" s="397">
        <f t="shared" si="3"/>
        <v>61.439116632581431</v>
      </c>
      <c r="J255" s="415">
        <v>915</v>
      </c>
      <c r="K255" s="398">
        <f t="shared" si="4"/>
        <v>0.19781420765027322</v>
      </c>
      <c r="L255" s="394">
        <v>1409.9</v>
      </c>
      <c r="M255" s="415">
        <v>234913</v>
      </c>
      <c r="N255" s="395">
        <v>64</v>
      </c>
      <c r="O255" s="394">
        <v>4566.25</v>
      </c>
      <c r="P255" s="399">
        <f t="shared" si="5"/>
        <v>0.30876539830276489</v>
      </c>
      <c r="Q255" s="400">
        <f t="shared" si="6"/>
        <v>3.2387048726860059</v>
      </c>
      <c r="R255" s="399">
        <f t="shared" si="7"/>
        <v>0.11837851907204809</v>
      </c>
      <c r="S255" s="438">
        <f t="shared" si="8"/>
        <v>0.38339308653999543</v>
      </c>
      <c r="T255" s="401">
        <f t="shared" si="159"/>
        <v>7343.85</v>
      </c>
      <c r="U255" s="439">
        <f t="shared" si="10"/>
        <v>22.029687500000001</v>
      </c>
      <c r="V255" s="403"/>
      <c r="W255" s="403"/>
      <c r="X255" s="403"/>
      <c r="Y255" s="404"/>
      <c r="Z255" s="66"/>
    </row>
    <row r="256" spans="1:26" ht="14" hidden="1" outlineLevel="1" x14ac:dyDescent="0.2">
      <c r="A256" s="121">
        <f t="shared" si="155"/>
        <v>0</v>
      </c>
      <c r="B256" s="392"/>
      <c r="C256" s="393" t="s">
        <v>34</v>
      </c>
      <c r="D256" s="405">
        <v>8103.25</v>
      </c>
      <c r="E256" s="395">
        <v>137</v>
      </c>
      <c r="F256" s="395">
        <v>126</v>
      </c>
      <c r="G256" s="396">
        <f t="shared" si="1"/>
        <v>1.0873015873015872</v>
      </c>
      <c r="H256" s="397">
        <f t="shared" si="2"/>
        <v>59.147810218978101</v>
      </c>
      <c r="I256" s="397">
        <f t="shared" si="3"/>
        <v>54.398715967819278</v>
      </c>
      <c r="J256" s="415">
        <v>1058</v>
      </c>
      <c r="K256" s="398">
        <f t="shared" si="4"/>
        <v>0.12948960302457466</v>
      </c>
      <c r="L256" s="405">
        <v>608.02</v>
      </c>
      <c r="M256" s="415">
        <v>15445</v>
      </c>
      <c r="N256" s="395">
        <v>32</v>
      </c>
      <c r="O256" s="405">
        <v>1968.3</v>
      </c>
      <c r="P256" s="399">
        <f t="shared" si="5"/>
        <v>0.3089061626784535</v>
      </c>
      <c r="Q256" s="400">
        <f t="shared" si="6"/>
        <v>3.2372290385184699</v>
      </c>
      <c r="R256" s="399">
        <f t="shared" si="7"/>
        <v>7.5034091259679761E-2</v>
      </c>
      <c r="S256" s="438">
        <f t="shared" si="8"/>
        <v>0.24290253910468021</v>
      </c>
      <c r="T256" s="406">
        <f t="shared" si="159"/>
        <v>6134.95</v>
      </c>
      <c r="U256" s="439">
        <f t="shared" si="10"/>
        <v>19.000624999999999</v>
      </c>
      <c r="V256" s="403"/>
      <c r="W256" s="403"/>
      <c r="X256" s="403"/>
      <c r="Y256" s="404"/>
      <c r="Z256" s="66"/>
    </row>
    <row r="257" spans="1:26" ht="14" hidden="1" outlineLevel="1" x14ac:dyDescent="0.2">
      <c r="A257" s="121">
        <f t="shared" si="155"/>
        <v>0</v>
      </c>
      <c r="B257" s="411"/>
      <c r="C257" s="393" t="s">
        <v>35</v>
      </c>
      <c r="D257" s="407">
        <v>6480.86</v>
      </c>
      <c r="E257" s="395">
        <v>93</v>
      </c>
      <c r="F257" s="395">
        <v>92</v>
      </c>
      <c r="G257" s="396">
        <f t="shared" si="1"/>
        <v>1.0108695652173914</v>
      </c>
      <c r="H257" s="397">
        <f t="shared" si="2"/>
        <v>69.686666666666667</v>
      </c>
      <c r="I257" s="397">
        <f t="shared" si="3"/>
        <v>68.937347670250887</v>
      </c>
      <c r="J257" s="415">
        <v>610</v>
      </c>
      <c r="K257" s="398">
        <f t="shared" si="4"/>
        <v>0.15245901639344261</v>
      </c>
      <c r="L257" s="407">
        <v>1067.1600000000001</v>
      </c>
      <c r="M257" s="415">
        <v>156530</v>
      </c>
      <c r="N257" s="395">
        <v>16</v>
      </c>
      <c r="O257" s="407">
        <v>1368.93</v>
      </c>
      <c r="P257" s="399">
        <f t="shared" si="5"/>
        <v>0.77955775678814843</v>
      </c>
      <c r="Q257" s="400">
        <f t="shared" si="6"/>
        <v>1.2827785899021702</v>
      </c>
      <c r="R257" s="399">
        <f t="shared" si="7"/>
        <v>0.16466333171832134</v>
      </c>
      <c r="S257" s="438">
        <f t="shared" si="8"/>
        <v>0.21122659647022157</v>
      </c>
      <c r="T257" s="408">
        <f t="shared" si="159"/>
        <v>5111.9299999999994</v>
      </c>
      <c r="U257" s="439">
        <f t="shared" si="10"/>
        <v>66.697500000000005</v>
      </c>
      <c r="V257" s="403"/>
      <c r="W257" s="403"/>
      <c r="X257" s="403"/>
      <c r="Y257" s="404"/>
      <c r="Z257" s="66"/>
    </row>
    <row r="258" spans="1:26" ht="14" hidden="1" outlineLevel="1" x14ac:dyDescent="0.2">
      <c r="A258" s="121"/>
      <c r="B258" s="411"/>
      <c r="C258" s="393" t="s">
        <v>36</v>
      </c>
      <c r="D258" s="409">
        <v>30947</v>
      </c>
      <c r="E258" s="395">
        <v>535</v>
      </c>
      <c r="F258" s="395">
        <v>470</v>
      </c>
      <c r="G258" s="396">
        <f t="shared" si="1"/>
        <v>1.1382978723404256</v>
      </c>
      <c r="H258" s="397">
        <f t="shared" si="2"/>
        <v>57.844859813084113</v>
      </c>
      <c r="I258" s="397">
        <f t="shared" si="3"/>
        <v>50.816979648877634</v>
      </c>
      <c r="J258" s="415">
        <v>1855</v>
      </c>
      <c r="K258" s="398">
        <f t="shared" si="4"/>
        <v>0.2884097035040431</v>
      </c>
      <c r="L258" s="409">
        <v>3378.43</v>
      </c>
      <c r="M258" s="415">
        <v>267659</v>
      </c>
      <c r="N258" s="395">
        <v>143</v>
      </c>
      <c r="O258" s="409">
        <v>9746.9500000000007</v>
      </c>
      <c r="P258" s="399">
        <f t="shared" si="5"/>
        <v>0.34661406901646152</v>
      </c>
      <c r="Q258" s="400">
        <f t="shared" si="6"/>
        <v>2.8850531163883821</v>
      </c>
      <c r="R258" s="399">
        <f t="shared" si="7"/>
        <v>0.10916825540440107</v>
      </c>
      <c r="S258" s="438">
        <f t="shared" si="8"/>
        <v>0.31495621546515012</v>
      </c>
      <c r="T258" s="410">
        <f t="shared" si="159"/>
        <v>21200.05</v>
      </c>
      <c r="U258" s="439">
        <f t="shared" si="10"/>
        <v>23.625384615384615</v>
      </c>
      <c r="V258" s="403"/>
      <c r="W258" s="403"/>
      <c r="X258" s="403"/>
      <c r="Y258" s="404"/>
      <c r="Z258" s="66"/>
    </row>
    <row r="259" spans="1:26" ht="14" hidden="1" outlineLevel="1" x14ac:dyDescent="0.2">
      <c r="A259" s="121" t="str">
        <f t="shared" ref="A259:A264" si="160">IFERROR(IF(B259&gt;0,MONTH(B259)&amp;"-"&amp;YEAR(B259),B259),)</f>
        <v>9-2023</v>
      </c>
      <c r="B259" s="411">
        <v>45185</v>
      </c>
      <c r="C259" s="393" t="s">
        <v>37</v>
      </c>
      <c r="D259" s="412">
        <v>2795.75</v>
      </c>
      <c r="E259" s="395">
        <v>55</v>
      </c>
      <c r="F259" s="395">
        <v>42</v>
      </c>
      <c r="G259" s="396">
        <f t="shared" si="1"/>
        <v>1.3095238095238095</v>
      </c>
      <c r="H259" s="397">
        <f t="shared" si="2"/>
        <v>50.831818181818178</v>
      </c>
      <c r="I259" s="397">
        <f t="shared" si="3"/>
        <v>38.817024793388427</v>
      </c>
      <c r="J259" s="415">
        <v>308</v>
      </c>
      <c r="K259" s="398">
        <f t="shared" si="4"/>
        <v>0.17857142857142858</v>
      </c>
      <c r="L259" s="412">
        <v>399.36</v>
      </c>
      <c r="M259" s="415">
        <v>165829</v>
      </c>
      <c r="N259" s="395">
        <v>10</v>
      </c>
      <c r="O259" s="412">
        <v>789.75</v>
      </c>
      <c r="P259" s="399">
        <f t="shared" si="5"/>
        <v>0.50567901234567902</v>
      </c>
      <c r="Q259" s="400">
        <f t="shared" si="6"/>
        <v>1.9775390625</v>
      </c>
      <c r="R259" s="399">
        <f t="shared" si="7"/>
        <v>0.14284539032459984</v>
      </c>
      <c r="S259" s="438">
        <f t="shared" si="8"/>
        <v>0.28248233926495575</v>
      </c>
      <c r="T259" s="413">
        <f t="shared" si="159"/>
        <v>2006</v>
      </c>
      <c r="U259" s="439">
        <f t="shared" si="10"/>
        <v>39.936</v>
      </c>
      <c r="V259" s="403"/>
      <c r="W259" s="403"/>
      <c r="X259" s="403"/>
      <c r="Y259" s="404"/>
      <c r="Z259" s="66"/>
    </row>
    <row r="260" spans="1:26" ht="14" collapsed="1" x14ac:dyDescent="0.2">
      <c r="A260" s="81">
        <f t="shared" si="160"/>
        <v>0</v>
      </c>
      <c r="B260" s="95" t="s">
        <v>169</v>
      </c>
      <c r="C260" s="134"/>
      <c r="D260" s="135">
        <f t="shared" ref="D260:F260" si="161">SUM(D254:D259)</f>
        <v>61076.36</v>
      </c>
      <c r="E260" s="136">
        <f t="shared" si="161"/>
        <v>1013</v>
      </c>
      <c r="F260" s="136">
        <f t="shared" si="161"/>
        <v>908</v>
      </c>
      <c r="G260" s="137">
        <f t="shared" si="1"/>
        <v>1.1156387665198237</v>
      </c>
      <c r="H260" s="138">
        <f t="shared" si="2"/>
        <v>60.292556762092794</v>
      </c>
      <c r="I260" s="138">
        <f t="shared" si="3"/>
        <v>54.043081480730756</v>
      </c>
      <c r="J260" s="256">
        <f>SUM(J254:J259)</f>
        <v>5337</v>
      </c>
      <c r="K260" s="139">
        <f t="shared" si="4"/>
        <v>0.18980700768221848</v>
      </c>
      <c r="L260" s="135">
        <f t="shared" ref="L260:O260" si="162">SUM(L254:L259)</f>
        <v>7140.03</v>
      </c>
      <c r="M260" s="256">
        <f t="shared" si="162"/>
        <v>923109</v>
      </c>
      <c r="N260" s="136">
        <f t="shared" si="162"/>
        <v>266</v>
      </c>
      <c r="O260" s="135">
        <f t="shared" si="162"/>
        <v>18510.13</v>
      </c>
      <c r="P260" s="258">
        <f t="shared" si="5"/>
        <v>0.38573635085220898</v>
      </c>
      <c r="Q260" s="306">
        <f t="shared" si="6"/>
        <v>2.5924442894497646</v>
      </c>
      <c r="R260" s="258">
        <f t="shared" si="7"/>
        <v>0.11690333215666421</v>
      </c>
      <c r="S260" s="440">
        <f t="shared" si="8"/>
        <v>0.30306537586719312</v>
      </c>
      <c r="T260" s="261">
        <f>SUM(T254:T259)</f>
        <v>42566.229999999996</v>
      </c>
      <c r="U260" s="441">
        <f t="shared" si="10"/>
        <v>26.84221804511278</v>
      </c>
      <c r="V260" s="262">
        <f t="shared" ref="V260:W260" si="163">IFERROR((D260-D120)/D260,)</f>
        <v>-6.8982336209950992E-2</v>
      </c>
      <c r="W260" s="262">
        <f t="shared" si="163"/>
        <v>-4.6396841066140178E-2</v>
      </c>
      <c r="X260" s="301">
        <f>IFERROR((D260-monthly_reporting_2021!D49)/D260, )</f>
        <v>1</v>
      </c>
      <c r="Y260" s="302">
        <f>IFERROR((E260-monthly_reporting_2021!E49)/E260, )</f>
        <v>1</v>
      </c>
      <c r="Z260" s="67"/>
    </row>
    <row r="261" spans="1:26" ht="14" hidden="1" outlineLevel="1" x14ac:dyDescent="0.2">
      <c r="A261" s="121" t="str">
        <f t="shared" si="160"/>
        <v>9-2023</v>
      </c>
      <c r="B261" s="122">
        <v>45186</v>
      </c>
      <c r="C261" s="83" t="s">
        <v>32</v>
      </c>
      <c r="D261" s="391">
        <v>1399</v>
      </c>
      <c r="E261" s="123">
        <v>20</v>
      </c>
      <c r="F261" s="123">
        <v>8</v>
      </c>
      <c r="G261" s="57">
        <f t="shared" si="1"/>
        <v>2.5</v>
      </c>
      <c r="H261" s="58">
        <f t="shared" si="2"/>
        <v>69.95</v>
      </c>
      <c r="I261" s="58">
        <f t="shared" si="3"/>
        <v>27.98</v>
      </c>
      <c r="J261" s="276">
        <v>595</v>
      </c>
      <c r="K261" s="59">
        <f t="shared" si="4"/>
        <v>3.3613445378151259E-2</v>
      </c>
      <c r="L261" s="391">
        <v>517.79999999999995</v>
      </c>
      <c r="M261" s="276">
        <v>136835</v>
      </c>
      <c r="N261" s="123">
        <v>5</v>
      </c>
      <c r="O261" s="391">
        <v>699.5</v>
      </c>
      <c r="P261" s="61">
        <f t="shared" si="5"/>
        <v>0.74024303073624009</v>
      </c>
      <c r="Q261" s="62">
        <f t="shared" si="6"/>
        <v>1.3509076863653922</v>
      </c>
      <c r="R261" s="61">
        <f t="shared" si="7"/>
        <v>0.37012151536812005</v>
      </c>
      <c r="S261" s="436">
        <f t="shared" si="8"/>
        <v>0.5</v>
      </c>
      <c r="T261" s="63">
        <f t="shared" ref="T261:T266" si="164">D261-O261</f>
        <v>699.5</v>
      </c>
      <c r="U261" s="437">
        <f t="shared" si="10"/>
        <v>103.55999999999999</v>
      </c>
      <c r="V261" s="84"/>
      <c r="W261" s="84"/>
      <c r="X261" s="84"/>
      <c r="Y261" s="85"/>
      <c r="Z261" s="66"/>
    </row>
    <row r="262" spans="1:26" ht="14" hidden="1" outlineLevel="1" x14ac:dyDescent="0.2">
      <c r="A262" s="121">
        <f t="shared" si="160"/>
        <v>0</v>
      </c>
      <c r="B262" s="411"/>
      <c r="C262" s="393" t="s">
        <v>33</v>
      </c>
      <c r="D262" s="394">
        <v>11860.2</v>
      </c>
      <c r="E262" s="395">
        <v>179</v>
      </c>
      <c r="F262" s="395">
        <v>168</v>
      </c>
      <c r="G262" s="396">
        <f t="shared" si="1"/>
        <v>1.0654761904761905</v>
      </c>
      <c r="H262" s="397">
        <f t="shared" si="2"/>
        <v>66.258100558659223</v>
      </c>
      <c r="I262" s="397">
        <f t="shared" si="3"/>
        <v>62.18637370868575</v>
      </c>
      <c r="J262" s="415">
        <v>994</v>
      </c>
      <c r="K262" s="398">
        <f t="shared" si="4"/>
        <v>0.18008048289738432</v>
      </c>
      <c r="L262" s="394">
        <v>1614.71</v>
      </c>
      <c r="M262" s="415">
        <v>238208</v>
      </c>
      <c r="N262" s="395">
        <v>71</v>
      </c>
      <c r="O262" s="394">
        <v>5215.7</v>
      </c>
      <c r="P262" s="399">
        <f t="shared" si="5"/>
        <v>0.30958644093793741</v>
      </c>
      <c r="Q262" s="400">
        <f t="shared" si="6"/>
        <v>3.23011562447746</v>
      </c>
      <c r="R262" s="399">
        <f t="shared" si="7"/>
        <v>0.13614525893323889</v>
      </c>
      <c r="S262" s="438">
        <f t="shared" si="8"/>
        <v>0.43976492807878448</v>
      </c>
      <c r="T262" s="401">
        <f t="shared" si="164"/>
        <v>6644.5000000000009</v>
      </c>
      <c r="U262" s="439">
        <f t="shared" si="10"/>
        <v>22.742394366197182</v>
      </c>
      <c r="V262" s="403"/>
      <c r="W262" s="403"/>
      <c r="X262" s="403"/>
      <c r="Y262" s="404"/>
      <c r="Z262" s="66"/>
    </row>
    <row r="263" spans="1:26" ht="14" hidden="1" outlineLevel="1" x14ac:dyDescent="0.2">
      <c r="A263" s="121">
        <f t="shared" si="160"/>
        <v>0</v>
      </c>
      <c r="B263" s="392"/>
      <c r="C263" s="393" t="s">
        <v>34</v>
      </c>
      <c r="D263" s="405">
        <v>7049.3</v>
      </c>
      <c r="E263" s="395">
        <v>114</v>
      </c>
      <c r="F263" s="395">
        <v>108</v>
      </c>
      <c r="G263" s="396">
        <f t="shared" si="1"/>
        <v>1.0555555555555556</v>
      </c>
      <c r="H263" s="397">
        <f t="shared" si="2"/>
        <v>61.835964912280701</v>
      </c>
      <c r="I263" s="397">
        <f t="shared" si="3"/>
        <v>58.581440443213296</v>
      </c>
      <c r="J263" s="415">
        <v>887</v>
      </c>
      <c r="K263" s="398">
        <f t="shared" si="4"/>
        <v>0.12852311161217586</v>
      </c>
      <c r="L263" s="405">
        <v>487.65</v>
      </c>
      <c r="M263" s="415">
        <v>5825</v>
      </c>
      <c r="N263" s="395">
        <v>27</v>
      </c>
      <c r="O263" s="405">
        <v>1763.6</v>
      </c>
      <c r="P263" s="399">
        <f t="shared" si="5"/>
        <v>0.27650827852120663</v>
      </c>
      <c r="Q263" s="400">
        <f t="shared" si="6"/>
        <v>3.6165282477186507</v>
      </c>
      <c r="R263" s="399">
        <f t="shared" si="7"/>
        <v>6.9177081412338803E-2</v>
      </c>
      <c r="S263" s="438">
        <f t="shared" si="8"/>
        <v>0.25018086902245612</v>
      </c>
      <c r="T263" s="406">
        <f t="shared" si="164"/>
        <v>5285.7000000000007</v>
      </c>
      <c r="U263" s="439">
        <f t="shared" si="10"/>
        <v>18.06111111111111</v>
      </c>
      <c r="V263" s="403"/>
      <c r="W263" s="403"/>
      <c r="X263" s="403"/>
      <c r="Y263" s="404"/>
      <c r="Z263" s="66"/>
    </row>
    <row r="264" spans="1:26" ht="14" hidden="1" outlineLevel="1" x14ac:dyDescent="0.2">
      <c r="A264" s="121">
        <f t="shared" si="160"/>
        <v>0</v>
      </c>
      <c r="B264" s="411"/>
      <c r="C264" s="393" t="s">
        <v>35</v>
      </c>
      <c r="D264" s="407">
        <v>7387.27</v>
      </c>
      <c r="E264" s="395">
        <v>106</v>
      </c>
      <c r="F264" s="395">
        <v>101</v>
      </c>
      <c r="G264" s="396">
        <f t="shared" si="1"/>
        <v>1.0495049504950495</v>
      </c>
      <c r="H264" s="397">
        <f t="shared" si="2"/>
        <v>69.691226415094349</v>
      </c>
      <c r="I264" s="397">
        <f t="shared" si="3"/>
        <v>66.403904414382353</v>
      </c>
      <c r="J264" s="415">
        <v>729</v>
      </c>
      <c r="K264" s="398">
        <f t="shared" si="4"/>
        <v>0.14540466392318244</v>
      </c>
      <c r="L264" s="407">
        <v>1237.3599999999999</v>
      </c>
      <c r="M264" s="415">
        <v>194351</v>
      </c>
      <c r="N264" s="395">
        <v>28</v>
      </c>
      <c r="O264" s="407">
        <v>2050.4</v>
      </c>
      <c r="P264" s="399">
        <f t="shared" si="5"/>
        <v>0.60347249317206386</v>
      </c>
      <c r="Q264" s="400">
        <f t="shared" si="6"/>
        <v>1.6570763561130151</v>
      </c>
      <c r="R264" s="399">
        <f t="shared" si="7"/>
        <v>0.16749895428216374</v>
      </c>
      <c r="S264" s="438">
        <f t="shared" si="8"/>
        <v>0.27755855681462838</v>
      </c>
      <c r="T264" s="408">
        <f t="shared" si="164"/>
        <v>5336.8700000000008</v>
      </c>
      <c r="U264" s="439">
        <f t="shared" si="10"/>
        <v>44.191428571428567</v>
      </c>
      <c r="V264" s="403"/>
      <c r="W264" s="403"/>
      <c r="X264" s="403"/>
      <c r="Y264" s="404"/>
      <c r="Z264" s="66"/>
    </row>
    <row r="265" spans="1:26" ht="14" hidden="1" outlineLevel="1" x14ac:dyDescent="0.2">
      <c r="A265" s="121"/>
      <c r="B265" s="411"/>
      <c r="C265" s="393" t="s">
        <v>36</v>
      </c>
      <c r="D265" s="409">
        <v>31494</v>
      </c>
      <c r="E265" s="395">
        <v>546</v>
      </c>
      <c r="F265" s="395">
        <v>476</v>
      </c>
      <c r="G265" s="396">
        <f t="shared" si="1"/>
        <v>1.1470588235294117</v>
      </c>
      <c r="H265" s="397">
        <f t="shared" si="2"/>
        <v>57.681318681318679</v>
      </c>
      <c r="I265" s="397">
        <f t="shared" si="3"/>
        <v>50.286277824739365</v>
      </c>
      <c r="J265" s="415">
        <v>2011</v>
      </c>
      <c r="K265" s="398">
        <f t="shared" si="4"/>
        <v>0.27150671307807062</v>
      </c>
      <c r="L265" s="409">
        <v>3492.82</v>
      </c>
      <c r="M265" s="415">
        <v>251770</v>
      </c>
      <c r="N265" s="395">
        <v>157</v>
      </c>
      <c r="O265" s="409">
        <v>10720.9</v>
      </c>
      <c r="P265" s="399">
        <f t="shared" si="5"/>
        <v>0.32579540896753073</v>
      </c>
      <c r="Q265" s="400">
        <f t="shared" si="6"/>
        <v>3.0694109630613657</v>
      </c>
      <c r="R265" s="399">
        <f t="shared" si="7"/>
        <v>0.11090429923159968</v>
      </c>
      <c r="S265" s="438">
        <f t="shared" si="8"/>
        <v>0.34041087191211022</v>
      </c>
      <c r="T265" s="410">
        <f t="shared" si="164"/>
        <v>20773.099999999999</v>
      </c>
      <c r="U265" s="439">
        <f t="shared" si="10"/>
        <v>22.247261146496815</v>
      </c>
      <c r="V265" s="403"/>
      <c r="W265" s="403"/>
      <c r="X265" s="403"/>
      <c r="Y265" s="404"/>
      <c r="Z265" s="66"/>
    </row>
    <row r="266" spans="1:26" ht="14" hidden="1" outlineLevel="1" x14ac:dyDescent="0.2">
      <c r="A266" s="121" t="str">
        <f t="shared" ref="A266:A271" si="165">IFERROR(IF(B266&gt;0,MONTH(B266)&amp;"-"&amp;YEAR(B266),B266),)</f>
        <v>9-2023</v>
      </c>
      <c r="B266" s="411">
        <v>45192</v>
      </c>
      <c r="C266" s="393" t="s">
        <v>37</v>
      </c>
      <c r="D266" s="412">
        <v>1947.35</v>
      </c>
      <c r="E266" s="395">
        <v>39</v>
      </c>
      <c r="F266" s="395">
        <v>30</v>
      </c>
      <c r="G266" s="396">
        <f t="shared" si="1"/>
        <v>1.3</v>
      </c>
      <c r="H266" s="397">
        <f t="shared" si="2"/>
        <v>49.932051282051283</v>
      </c>
      <c r="I266" s="397">
        <f t="shared" si="3"/>
        <v>38.409270216962526</v>
      </c>
      <c r="J266" s="415">
        <v>343</v>
      </c>
      <c r="K266" s="398">
        <f t="shared" si="4"/>
        <v>0.11370262390670553</v>
      </c>
      <c r="L266" s="412">
        <v>580.73</v>
      </c>
      <c r="M266" s="415">
        <v>220362</v>
      </c>
      <c r="N266" s="395">
        <v>7</v>
      </c>
      <c r="O266" s="412">
        <v>457.85</v>
      </c>
      <c r="P266" s="399">
        <f t="shared" si="5"/>
        <v>1.2683848421972261</v>
      </c>
      <c r="Q266" s="400">
        <f t="shared" si="6"/>
        <v>0.78840424982349799</v>
      </c>
      <c r="R266" s="399">
        <f t="shared" si="7"/>
        <v>0.29821552366035897</v>
      </c>
      <c r="S266" s="438">
        <f t="shared" si="8"/>
        <v>0.23511438621716693</v>
      </c>
      <c r="T266" s="413">
        <f t="shared" si="164"/>
        <v>1489.5</v>
      </c>
      <c r="U266" s="439">
        <f t="shared" si="10"/>
        <v>82.96142857142857</v>
      </c>
      <c r="V266" s="403"/>
      <c r="W266" s="403"/>
      <c r="X266" s="403"/>
      <c r="Y266" s="404"/>
      <c r="Z266" s="66"/>
    </row>
    <row r="267" spans="1:26" ht="14" collapsed="1" x14ac:dyDescent="0.2">
      <c r="A267" s="81">
        <f t="shared" si="165"/>
        <v>0</v>
      </c>
      <c r="B267" s="95" t="s">
        <v>170</v>
      </c>
      <c r="C267" s="134"/>
      <c r="D267" s="135">
        <f t="shared" ref="D267:F267" si="166">SUM(D261:D266)</f>
        <v>61137.120000000003</v>
      </c>
      <c r="E267" s="136">
        <f t="shared" si="166"/>
        <v>1004</v>
      </c>
      <c r="F267" s="136">
        <f t="shared" si="166"/>
        <v>891</v>
      </c>
      <c r="G267" s="137">
        <f t="shared" si="1"/>
        <v>1.1268237934904601</v>
      </c>
      <c r="H267" s="138">
        <f t="shared" si="2"/>
        <v>60.893545816733074</v>
      </c>
      <c r="I267" s="138">
        <f t="shared" si="3"/>
        <v>54.039989365248175</v>
      </c>
      <c r="J267" s="256">
        <f>SUM(J261:J266)</f>
        <v>5559</v>
      </c>
      <c r="K267" s="139">
        <f t="shared" si="4"/>
        <v>0.18060802302572404</v>
      </c>
      <c r="L267" s="135">
        <f t="shared" ref="L267:O267" si="167">SUM(L261:L266)</f>
        <v>7931.07</v>
      </c>
      <c r="M267" s="256">
        <f t="shared" si="167"/>
        <v>1047351</v>
      </c>
      <c r="N267" s="136">
        <f t="shared" si="167"/>
        <v>295</v>
      </c>
      <c r="O267" s="135">
        <f t="shared" si="167"/>
        <v>20907.949999999997</v>
      </c>
      <c r="P267" s="258">
        <f t="shared" si="5"/>
        <v>0.37933274185178367</v>
      </c>
      <c r="Q267" s="306">
        <f t="shared" si="6"/>
        <v>2.6362079769816682</v>
      </c>
      <c r="R267" s="258">
        <f t="shared" si="7"/>
        <v>0.12972593409699376</v>
      </c>
      <c r="S267" s="440">
        <f t="shared" si="8"/>
        <v>0.3419845422878931</v>
      </c>
      <c r="T267" s="261">
        <f>SUM(T261:T266)</f>
        <v>40229.17</v>
      </c>
      <c r="U267" s="441">
        <f t="shared" si="10"/>
        <v>26.884983050847456</v>
      </c>
      <c r="V267" s="262">
        <f t="shared" ref="V267:W267" si="168">IFERROR((D267-D120)/D267,)</f>
        <v>-6.7919947815664197E-2</v>
      </c>
      <c r="W267" s="262">
        <f t="shared" si="168"/>
        <v>-5.5776892430278883E-2</v>
      </c>
      <c r="X267" s="301">
        <f>IFERROR((D267-monthly_reporting_2021!D49)/D267, )</f>
        <v>1</v>
      </c>
      <c r="Y267" s="302">
        <f>IFERROR((E267-monthly_reporting_2021!E49)/E267, )</f>
        <v>1</v>
      </c>
      <c r="Z267" s="67"/>
    </row>
    <row r="268" spans="1:26" ht="14" hidden="1" outlineLevel="1" x14ac:dyDescent="0.2">
      <c r="A268" s="121" t="str">
        <f t="shared" si="165"/>
        <v>9-2023</v>
      </c>
      <c r="B268" s="122">
        <v>45193</v>
      </c>
      <c r="C268" s="83" t="s">
        <v>32</v>
      </c>
      <c r="D268" s="391">
        <v>699.5</v>
      </c>
      <c r="E268" s="123">
        <v>10</v>
      </c>
      <c r="F268" s="123">
        <v>10</v>
      </c>
      <c r="G268" s="57">
        <f t="shared" ref="G268:G371" si="169">E268/F268</f>
        <v>1</v>
      </c>
      <c r="H268" s="58">
        <f t="shared" ref="H268:H371" si="170">D268/E268</f>
        <v>69.95</v>
      </c>
      <c r="I268" s="58">
        <f t="shared" ref="I268:I371" si="171">H268/G268</f>
        <v>69.95</v>
      </c>
      <c r="J268" s="276">
        <v>460</v>
      </c>
      <c r="K268" s="59">
        <f t="shared" ref="K268:K371" si="172">E268/J268</f>
        <v>2.1739130434782608E-2</v>
      </c>
      <c r="L268" s="391">
        <v>642.63</v>
      </c>
      <c r="M268" s="276">
        <v>90583</v>
      </c>
      <c r="N268" s="123">
        <v>4</v>
      </c>
      <c r="O268" s="391">
        <v>279.8</v>
      </c>
      <c r="P268" s="61">
        <f t="shared" ref="P268:P372" si="173">L268/O268</f>
        <v>2.29674767691208</v>
      </c>
      <c r="Q268" s="62">
        <f t="shared" ref="Q268:Q372" si="174">O268/L268</f>
        <v>0.43539828517187185</v>
      </c>
      <c r="R268" s="61">
        <f t="shared" ref="R268:R372" si="175">L268/D268</f>
        <v>0.91869907076483204</v>
      </c>
      <c r="S268" s="436">
        <f t="shared" ref="S268:S372" si="176">O268/D268</f>
        <v>0.4</v>
      </c>
      <c r="T268" s="63">
        <f t="shared" ref="T268:T273" si="177">D268-O268</f>
        <v>419.7</v>
      </c>
      <c r="U268" s="437">
        <f t="shared" ref="U268:U372" si="178">L268/N268</f>
        <v>160.6575</v>
      </c>
      <c r="V268" s="84"/>
      <c r="W268" s="84"/>
      <c r="X268" s="84"/>
      <c r="Y268" s="85"/>
      <c r="Z268" s="66"/>
    </row>
    <row r="269" spans="1:26" ht="14" hidden="1" outlineLevel="1" x14ac:dyDescent="0.2">
      <c r="A269" s="121">
        <f t="shared" si="165"/>
        <v>0</v>
      </c>
      <c r="B269" s="411"/>
      <c r="C269" s="393" t="s">
        <v>33</v>
      </c>
      <c r="D269" s="394">
        <v>10771.3</v>
      </c>
      <c r="E269" s="395">
        <v>172</v>
      </c>
      <c r="F269" s="395">
        <v>153</v>
      </c>
      <c r="G269" s="396">
        <f t="shared" si="169"/>
        <v>1.1241830065359477</v>
      </c>
      <c r="H269" s="397">
        <f t="shared" si="170"/>
        <v>62.623837209302323</v>
      </c>
      <c r="I269" s="397">
        <f t="shared" si="171"/>
        <v>55.706087750135204</v>
      </c>
      <c r="J269" s="415">
        <v>1056</v>
      </c>
      <c r="K269" s="398">
        <f t="shared" si="172"/>
        <v>0.16287878787878787</v>
      </c>
      <c r="L269" s="394">
        <v>1867.35</v>
      </c>
      <c r="M269" s="415">
        <v>185058</v>
      </c>
      <c r="N269" s="395">
        <v>58</v>
      </c>
      <c r="O269" s="394">
        <v>4566.3999999999996</v>
      </c>
      <c r="P269" s="399">
        <f t="shared" si="173"/>
        <v>0.40893263840224248</v>
      </c>
      <c r="Q269" s="400">
        <f t="shared" si="174"/>
        <v>2.4453905266821967</v>
      </c>
      <c r="R269" s="399">
        <f t="shared" si="175"/>
        <v>0.1733634751608441</v>
      </c>
      <c r="S269" s="438">
        <f t="shared" si="176"/>
        <v>0.42394139983103246</v>
      </c>
      <c r="T269" s="401">
        <f t="shared" si="177"/>
        <v>6204.9</v>
      </c>
      <c r="U269" s="439">
        <f t="shared" si="178"/>
        <v>32.195689655172416</v>
      </c>
      <c r="V269" s="403"/>
      <c r="W269" s="403"/>
      <c r="X269" s="403"/>
      <c r="Y269" s="404"/>
      <c r="Z269" s="66"/>
    </row>
    <row r="270" spans="1:26" ht="14" hidden="1" outlineLevel="1" x14ac:dyDescent="0.2">
      <c r="A270" s="121">
        <f t="shared" si="165"/>
        <v>0</v>
      </c>
      <c r="B270" s="392"/>
      <c r="C270" s="393" t="s">
        <v>34</v>
      </c>
      <c r="D270" s="405">
        <v>8652.75</v>
      </c>
      <c r="E270" s="395">
        <v>145</v>
      </c>
      <c r="F270" s="395">
        <v>137</v>
      </c>
      <c r="G270" s="396">
        <f t="shared" si="169"/>
        <v>1.0583941605839415</v>
      </c>
      <c r="H270" s="397">
        <f t="shared" si="170"/>
        <v>59.67413793103448</v>
      </c>
      <c r="I270" s="397">
        <f t="shared" si="171"/>
        <v>56.381771700356722</v>
      </c>
      <c r="J270" s="415">
        <v>981</v>
      </c>
      <c r="K270" s="398">
        <f t="shared" si="172"/>
        <v>0.14780835881753313</v>
      </c>
      <c r="L270" s="405">
        <v>573.25</v>
      </c>
      <c r="M270" s="415">
        <v>6076</v>
      </c>
      <c r="N270" s="395">
        <v>30</v>
      </c>
      <c r="O270" s="405">
        <v>1758.45</v>
      </c>
      <c r="P270" s="399">
        <f t="shared" si="173"/>
        <v>0.32599732719156072</v>
      </c>
      <c r="Q270" s="400">
        <f t="shared" si="174"/>
        <v>3.0675098124727431</v>
      </c>
      <c r="R270" s="399">
        <f t="shared" si="175"/>
        <v>6.6250613966658004E-2</v>
      </c>
      <c r="S270" s="438">
        <f t="shared" si="176"/>
        <v>0.20322440842506717</v>
      </c>
      <c r="T270" s="406">
        <f t="shared" si="177"/>
        <v>6894.3</v>
      </c>
      <c r="U270" s="439">
        <f t="shared" si="178"/>
        <v>19.108333333333334</v>
      </c>
      <c r="V270" s="403"/>
      <c r="W270" s="403"/>
      <c r="X270" s="403"/>
      <c r="Y270" s="404"/>
      <c r="Z270" s="66"/>
    </row>
    <row r="271" spans="1:26" ht="14" hidden="1" outlineLevel="1" x14ac:dyDescent="0.2">
      <c r="A271" s="121">
        <f t="shared" si="165"/>
        <v>0</v>
      </c>
      <c r="B271" s="411"/>
      <c r="C271" s="393" t="s">
        <v>35</v>
      </c>
      <c r="D271" s="407">
        <v>10719.59</v>
      </c>
      <c r="E271" s="395">
        <v>149</v>
      </c>
      <c r="F271" s="395">
        <v>134</v>
      </c>
      <c r="G271" s="396">
        <f t="shared" si="169"/>
        <v>1.1119402985074627</v>
      </c>
      <c r="H271" s="397">
        <f t="shared" si="170"/>
        <v>71.943557046979862</v>
      </c>
      <c r="I271" s="397">
        <f t="shared" si="171"/>
        <v>64.700917075807396</v>
      </c>
      <c r="J271" s="415">
        <v>986</v>
      </c>
      <c r="K271" s="398">
        <f t="shared" si="172"/>
        <v>0.15111561866125761</v>
      </c>
      <c r="L271" s="407">
        <v>1642.6</v>
      </c>
      <c r="M271" s="415">
        <v>197448</v>
      </c>
      <c r="N271" s="395">
        <v>47</v>
      </c>
      <c r="O271" s="407">
        <v>3829</v>
      </c>
      <c r="P271" s="399">
        <f t="shared" si="173"/>
        <v>0.42898929224340554</v>
      </c>
      <c r="Q271" s="400">
        <f t="shared" si="174"/>
        <v>2.3310605138195544</v>
      </c>
      <c r="R271" s="399">
        <f t="shared" si="175"/>
        <v>0.1532334725488568</v>
      </c>
      <c r="S271" s="438">
        <f t="shared" si="176"/>
        <v>0.35719649725409275</v>
      </c>
      <c r="T271" s="408">
        <f t="shared" si="177"/>
        <v>6890.59</v>
      </c>
      <c r="U271" s="439">
        <f t="shared" si="178"/>
        <v>34.948936170212761</v>
      </c>
      <c r="V271" s="403"/>
      <c r="W271" s="403"/>
      <c r="X271" s="403"/>
      <c r="Y271" s="404"/>
      <c r="Z271" s="66"/>
    </row>
    <row r="272" spans="1:26" ht="14" hidden="1" outlineLevel="1" x14ac:dyDescent="0.2">
      <c r="A272" s="121"/>
      <c r="B272" s="411"/>
      <c r="C272" s="393" t="s">
        <v>36</v>
      </c>
      <c r="D272" s="409">
        <v>33822</v>
      </c>
      <c r="E272" s="395">
        <v>583</v>
      </c>
      <c r="F272" s="395">
        <v>524</v>
      </c>
      <c r="G272" s="396">
        <f t="shared" si="169"/>
        <v>1.1125954198473282</v>
      </c>
      <c r="H272" s="397">
        <f t="shared" si="170"/>
        <v>58.013722126929672</v>
      </c>
      <c r="I272" s="397">
        <f t="shared" si="171"/>
        <v>52.142693644101456</v>
      </c>
      <c r="J272" s="415">
        <v>2176</v>
      </c>
      <c r="K272" s="398">
        <f t="shared" si="172"/>
        <v>0.26792279411764708</v>
      </c>
      <c r="L272" s="409">
        <v>3753.3</v>
      </c>
      <c r="M272" s="415">
        <v>256573</v>
      </c>
      <c r="N272" s="395">
        <v>184</v>
      </c>
      <c r="O272" s="409">
        <v>11509</v>
      </c>
      <c r="P272" s="399">
        <f t="shared" si="173"/>
        <v>0.32611868972108787</v>
      </c>
      <c r="Q272" s="400">
        <f t="shared" si="174"/>
        <v>3.0663682625955824</v>
      </c>
      <c r="R272" s="399">
        <f t="shared" si="175"/>
        <v>0.11097214830583645</v>
      </c>
      <c r="S272" s="438">
        <f t="shared" si="176"/>
        <v>0.34028147359706701</v>
      </c>
      <c r="T272" s="410">
        <f t="shared" si="177"/>
        <v>22313</v>
      </c>
      <c r="U272" s="439">
        <f t="shared" si="178"/>
        <v>20.398369565217394</v>
      </c>
      <c r="V272" s="403"/>
      <c r="W272" s="403"/>
      <c r="X272" s="403"/>
      <c r="Y272" s="404"/>
      <c r="Z272" s="66"/>
    </row>
    <row r="273" spans="1:26" ht="14" hidden="1" outlineLevel="1" x14ac:dyDescent="0.2">
      <c r="A273" s="121" t="str">
        <f t="shared" ref="A273:A278" si="179">IFERROR(IF(B273&gt;0,MONTH(B273)&amp;"-"&amp;YEAR(B273),B273),)</f>
        <v>9-2023</v>
      </c>
      <c r="B273" s="411">
        <v>45199</v>
      </c>
      <c r="C273" s="393" t="s">
        <v>37</v>
      </c>
      <c r="D273" s="412">
        <v>2873.05</v>
      </c>
      <c r="E273" s="395">
        <v>56</v>
      </c>
      <c r="F273" s="395">
        <v>42</v>
      </c>
      <c r="G273" s="396">
        <f t="shared" si="169"/>
        <v>1.3333333333333333</v>
      </c>
      <c r="H273" s="397">
        <f t="shared" si="170"/>
        <v>51.304464285714289</v>
      </c>
      <c r="I273" s="397">
        <f t="shared" si="171"/>
        <v>38.478348214285717</v>
      </c>
      <c r="J273" s="415">
        <v>302</v>
      </c>
      <c r="K273" s="398">
        <f t="shared" si="172"/>
        <v>0.18543046357615894</v>
      </c>
      <c r="L273" s="412">
        <v>301.57</v>
      </c>
      <c r="M273" s="415">
        <v>86151</v>
      </c>
      <c r="N273" s="395">
        <v>7</v>
      </c>
      <c r="O273" s="412">
        <v>506.5</v>
      </c>
      <c r="P273" s="399">
        <f t="shared" si="173"/>
        <v>0.59539980256663372</v>
      </c>
      <c r="Q273" s="400">
        <f t="shared" si="174"/>
        <v>1.6795437211924262</v>
      </c>
      <c r="R273" s="399">
        <f t="shared" si="175"/>
        <v>0.10496510676806876</v>
      </c>
      <c r="S273" s="438">
        <f t="shared" si="176"/>
        <v>0.17629348601660255</v>
      </c>
      <c r="T273" s="413">
        <f t="shared" si="177"/>
        <v>2366.5500000000002</v>
      </c>
      <c r="U273" s="439">
        <f t="shared" si="178"/>
        <v>43.081428571428567</v>
      </c>
      <c r="V273" s="403"/>
      <c r="W273" s="403"/>
      <c r="X273" s="403"/>
      <c r="Y273" s="404"/>
      <c r="Z273" s="66"/>
    </row>
    <row r="274" spans="1:26" ht="14" collapsed="1" x14ac:dyDescent="0.2">
      <c r="A274" s="81">
        <f t="shared" si="179"/>
        <v>0</v>
      </c>
      <c r="B274" s="95" t="s">
        <v>119</v>
      </c>
      <c r="C274" s="134"/>
      <c r="D274" s="135">
        <f t="shared" ref="D274:F274" si="180">SUM(D268:D273)</f>
        <v>67538.19</v>
      </c>
      <c r="E274" s="136">
        <f t="shared" si="180"/>
        <v>1115</v>
      </c>
      <c r="F274" s="136">
        <f t="shared" si="180"/>
        <v>1000</v>
      </c>
      <c r="G274" s="137">
        <f t="shared" si="169"/>
        <v>1.115</v>
      </c>
      <c r="H274" s="138">
        <f t="shared" si="170"/>
        <v>60.572367713004489</v>
      </c>
      <c r="I274" s="138">
        <f t="shared" si="171"/>
        <v>54.324993464578014</v>
      </c>
      <c r="J274" s="256">
        <f>SUM(J268:J273)</f>
        <v>5961</v>
      </c>
      <c r="K274" s="139">
        <f t="shared" si="172"/>
        <v>0.18704915282670692</v>
      </c>
      <c r="L274" s="135">
        <f t="shared" ref="L274:O274" si="181">SUM(L268:L273)</f>
        <v>8780.7000000000007</v>
      </c>
      <c r="M274" s="256">
        <f t="shared" si="181"/>
        <v>821889</v>
      </c>
      <c r="N274" s="136">
        <f t="shared" si="181"/>
        <v>330</v>
      </c>
      <c r="O274" s="135">
        <f t="shared" si="181"/>
        <v>22449.15</v>
      </c>
      <c r="P274" s="258">
        <f t="shared" si="173"/>
        <v>0.39113730363955873</v>
      </c>
      <c r="Q274" s="306">
        <f t="shared" si="174"/>
        <v>2.5566469643650276</v>
      </c>
      <c r="R274" s="258">
        <f t="shared" si="175"/>
        <v>0.13001088717361245</v>
      </c>
      <c r="S274" s="440">
        <f t="shared" si="176"/>
        <v>0.33239194002682038</v>
      </c>
      <c r="T274" s="261">
        <f>SUM(T268:T273)</f>
        <v>45089.04</v>
      </c>
      <c r="U274" s="441">
        <f t="shared" si="178"/>
        <v>26.608181818181819</v>
      </c>
      <c r="V274" s="301">
        <f t="shared" ref="V274:W274" si="182">IFERROR((D274-D120)/D274,)</f>
        <v>3.3294347982970811E-2</v>
      </c>
      <c r="W274" s="301">
        <f t="shared" si="182"/>
        <v>4.9327354260089683E-2</v>
      </c>
      <c r="X274" s="301">
        <f>IFERROR((D274-monthly_reporting_2021!D49)/D274, )</f>
        <v>1</v>
      </c>
      <c r="Y274" s="302">
        <f>IFERROR((E274-monthly_reporting_2021!E49)/E274, )</f>
        <v>1</v>
      </c>
      <c r="Z274" s="67"/>
    </row>
    <row r="275" spans="1:26" ht="14" hidden="1" outlineLevel="1" x14ac:dyDescent="0.2">
      <c r="A275" s="121" t="str">
        <f t="shared" si="179"/>
        <v>10-2023</v>
      </c>
      <c r="B275" s="122">
        <v>45200</v>
      </c>
      <c r="C275" s="83" t="s">
        <v>32</v>
      </c>
      <c r="D275" s="391">
        <v>1329.05</v>
      </c>
      <c r="E275" s="123">
        <v>19</v>
      </c>
      <c r="F275" s="123">
        <v>9</v>
      </c>
      <c r="G275" s="57">
        <f t="shared" si="169"/>
        <v>2.1111111111111112</v>
      </c>
      <c r="H275" s="58">
        <f t="shared" si="170"/>
        <v>69.95</v>
      </c>
      <c r="I275" s="58">
        <f t="shared" si="171"/>
        <v>33.13421052631579</v>
      </c>
      <c r="J275" s="276">
        <v>340</v>
      </c>
      <c r="K275" s="59">
        <f t="shared" si="172"/>
        <v>5.5882352941176473E-2</v>
      </c>
      <c r="L275" s="391">
        <v>282.26</v>
      </c>
      <c r="M275" s="276">
        <v>47444</v>
      </c>
      <c r="N275" s="123">
        <v>6</v>
      </c>
      <c r="O275" s="391">
        <v>769.45</v>
      </c>
      <c r="P275" s="61">
        <f t="shared" si="173"/>
        <v>0.36683345246604715</v>
      </c>
      <c r="Q275" s="62">
        <f t="shared" si="174"/>
        <v>2.7260327357755263</v>
      </c>
      <c r="R275" s="61">
        <f t="shared" si="175"/>
        <v>0.21237726195402731</v>
      </c>
      <c r="S275" s="436">
        <f t="shared" si="176"/>
        <v>0.57894736842105265</v>
      </c>
      <c r="T275" s="63">
        <f t="shared" ref="T275:T280" si="183">D275-O275</f>
        <v>559.59999999999991</v>
      </c>
      <c r="U275" s="437">
        <f t="shared" si="178"/>
        <v>47.043333333333329</v>
      </c>
      <c r="V275" s="84"/>
      <c r="W275" s="84"/>
      <c r="X275" s="84"/>
      <c r="Y275" s="85"/>
      <c r="Z275" s="66"/>
    </row>
    <row r="276" spans="1:26" ht="14" hidden="1" outlineLevel="1" x14ac:dyDescent="0.2">
      <c r="A276" s="81">
        <f t="shared" si="179"/>
        <v>0</v>
      </c>
      <c r="B276" s="392"/>
      <c r="C276" s="393" t="s">
        <v>33</v>
      </c>
      <c r="D276" s="394">
        <v>12109.9</v>
      </c>
      <c r="E276" s="395">
        <v>182</v>
      </c>
      <c r="F276" s="395">
        <v>173</v>
      </c>
      <c r="G276" s="396">
        <f t="shared" si="169"/>
        <v>1.0520231213872833</v>
      </c>
      <c r="H276" s="397">
        <f t="shared" si="170"/>
        <v>66.53791208791209</v>
      </c>
      <c r="I276" s="397">
        <f t="shared" si="171"/>
        <v>63.247575775872477</v>
      </c>
      <c r="J276" s="415">
        <v>1098</v>
      </c>
      <c r="K276" s="398">
        <f t="shared" si="172"/>
        <v>0.16575591985428051</v>
      </c>
      <c r="L276" s="394">
        <v>1715.16</v>
      </c>
      <c r="M276" s="415">
        <v>191495</v>
      </c>
      <c r="N276" s="395">
        <v>75</v>
      </c>
      <c r="O276" s="394">
        <v>5565.3</v>
      </c>
      <c r="P276" s="399">
        <f t="shared" si="173"/>
        <v>0.3081882378308447</v>
      </c>
      <c r="Q276" s="400">
        <f t="shared" si="174"/>
        <v>3.2447701672147202</v>
      </c>
      <c r="R276" s="399">
        <f t="shared" si="175"/>
        <v>0.14163287888421872</v>
      </c>
      <c r="S276" s="438">
        <f t="shared" si="176"/>
        <v>0.4595661401002486</v>
      </c>
      <c r="T276" s="401">
        <f t="shared" si="183"/>
        <v>6544.5999999999995</v>
      </c>
      <c r="U276" s="439">
        <f t="shared" si="178"/>
        <v>22.8688</v>
      </c>
      <c r="V276" s="403"/>
      <c r="W276" s="403"/>
      <c r="X276" s="403"/>
      <c r="Y276" s="404"/>
      <c r="Z276" s="66"/>
    </row>
    <row r="277" spans="1:26" ht="14" hidden="1" outlineLevel="1" x14ac:dyDescent="0.2">
      <c r="A277" s="81">
        <f t="shared" si="179"/>
        <v>0</v>
      </c>
      <c r="B277" s="392"/>
      <c r="C277" s="393" t="s">
        <v>34</v>
      </c>
      <c r="D277" s="405">
        <v>6918.45</v>
      </c>
      <c r="E277" s="395">
        <v>131</v>
      </c>
      <c r="F277" s="395">
        <v>118</v>
      </c>
      <c r="G277" s="396">
        <f t="shared" si="169"/>
        <v>1.1101694915254237</v>
      </c>
      <c r="H277" s="397">
        <f t="shared" si="170"/>
        <v>52.812595419847327</v>
      </c>
      <c r="I277" s="397">
        <f t="shared" si="171"/>
        <v>47.571650836198359</v>
      </c>
      <c r="J277" s="415">
        <v>819</v>
      </c>
      <c r="K277" s="398">
        <f t="shared" si="172"/>
        <v>0.15995115995115994</v>
      </c>
      <c r="L277" s="405">
        <v>723.37</v>
      </c>
      <c r="M277" s="415">
        <v>12986</v>
      </c>
      <c r="N277" s="395">
        <v>44</v>
      </c>
      <c r="O277" s="405">
        <v>2397.6999999999998</v>
      </c>
      <c r="P277" s="399">
        <f t="shared" si="173"/>
        <v>0.30169328940234391</v>
      </c>
      <c r="Q277" s="400">
        <f t="shared" si="174"/>
        <v>3.3146246042827321</v>
      </c>
      <c r="R277" s="399">
        <f t="shared" si="175"/>
        <v>0.10455665647652293</v>
      </c>
      <c r="S277" s="438">
        <f t="shared" si="176"/>
        <v>0.34656606609862034</v>
      </c>
      <c r="T277" s="406">
        <f t="shared" si="183"/>
        <v>4520.75</v>
      </c>
      <c r="U277" s="439">
        <f t="shared" si="178"/>
        <v>16.440227272727274</v>
      </c>
      <c r="V277" s="403"/>
      <c r="W277" s="403"/>
      <c r="X277" s="403"/>
      <c r="Y277" s="404"/>
      <c r="Z277" s="66"/>
    </row>
    <row r="278" spans="1:26" ht="14" hidden="1" outlineLevel="1" x14ac:dyDescent="0.2">
      <c r="A278" s="81">
        <f t="shared" si="179"/>
        <v>0</v>
      </c>
      <c r="B278" s="392"/>
      <c r="C278" s="393" t="s">
        <v>35</v>
      </c>
      <c r="D278" s="407">
        <v>8492.36</v>
      </c>
      <c r="E278" s="395">
        <v>119</v>
      </c>
      <c r="F278" s="395">
        <v>111</v>
      </c>
      <c r="G278" s="396">
        <f t="shared" si="169"/>
        <v>1.072072072072072</v>
      </c>
      <c r="H278" s="397">
        <f t="shared" si="170"/>
        <v>71.364369747899161</v>
      </c>
      <c r="I278" s="397">
        <f t="shared" si="171"/>
        <v>66.566765058964762</v>
      </c>
      <c r="J278" s="415">
        <v>938</v>
      </c>
      <c r="K278" s="398">
        <f t="shared" si="172"/>
        <v>0.12686567164179105</v>
      </c>
      <c r="L278" s="407">
        <v>1433.73</v>
      </c>
      <c r="M278" s="415">
        <v>192277</v>
      </c>
      <c r="N278" s="395">
        <v>37</v>
      </c>
      <c r="O278" s="407">
        <v>3004.66</v>
      </c>
      <c r="P278" s="399">
        <f t="shared" si="173"/>
        <v>0.47716879780074956</v>
      </c>
      <c r="Q278" s="400">
        <f t="shared" si="174"/>
        <v>2.0956944473506169</v>
      </c>
      <c r="R278" s="399">
        <f t="shared" si="175"/>
        <v>0.1688258623044713</v>
      </c>
      <c r="S278" s="438">
        <f t="shared" si="176"/>
        <v>0.3538074222006603</v>
      </c>
      <c r="T278" s="408">
        <f t="shared" si="183"/>
        <v>5487.7000000000007</v>
      </c>
      <c r="U278" s="439">
        <f t="shared" si="178"/>
        <v>38.749459459459459</v>
      </c>
      <c r="V278" s="403"/>
      <c r="W278" s="403"/>
      <c r="X278" s="403"/>
      <c r="Y278" s="404"/>
      <c r="Z278" s="66"/>
    </row>
    <row r="279" spans="1:26" ht="14" hidden="1" outlineLevel="1" x14ac:dyDescent="0.2">
      <c r="A279" s="81"/>
      <c r="B279" s="392"/>
      <c r="C279" s="393" t="s">
        <v>36</v>
      </c>
      <c r="D279" s="409">
        <v>32183</v>
      </c>
      <c r="E279" s="395">
        <v>558</v>
      </c>
      <c r="F279" s="395">
        <v>500</v>
      </c>
      <c r="G279" s="396">
        <f t="shared" si="169"/>
        <v>1.1160000000000001</v>
      </c>
      <c r="H279" s="397">
        <f t="shared" si="170"/>
        <v>57.67562724014337</v>
      </c>
      <c r="I279" s="397">
        <f t="shared" si="171"/>
        <v>51.680669570020939</v>
      </c>
      <c r="J279" s="415">
        <v>2089</v>
      </c>
      <c r="K279" s="398">
        <f t="shared" si="172"/>
        <v>0.26711345141215892</v>
      </c>
      <c r="L279" s="409">
        <v>4306.3599999999997</v>
      </c>
      <c r="M279" s="415">
        <v>260874</v>
      </c>
      <c r="N279" s="395">
        <v>165</v>
      </c>
      <c r="O279" s="409">
        <v>10562</v>
      </c>
      <c r="P279" s="399">
        <f t="shared" si="173"/>
        <v>0.40772202234425298</v>
      </c>
      <c r="Q279" s="400">
        <f t="shared" si="174"/>
        <v>2.4526514271914102</v>
      </c>
      <c r="R279" s="399">
        <f t="shared" si="175"/>
        <v>0.13380853245502283</v>
      </c>
      <c r="S279" s="438">
        <f t="shared" si="176"/>
        <v>0.32818568809619986</v>
      </c>
      <c r="T279" s="410">
        <f t="shared" si="183"/>
        <v>21621</v>
      </c>
      <c r="U279" s="439">
        <f t="shared" si="178"/>
        <v>26.099151515151512</v>
      </c>
      <c r="V279" s="403"/>
      <c r="W279" s="403"/>
      <c r="X279" s="403"/>
      <c r="Y279" s="404"/>
      <c r="Z279" s="66"/>
    </row>
    <row r="280" spans="1:26" ht="14" hidden="1" outlineLevel="1" x14ac:dyDescent="0.2">
      <c r="A280" s="121" t="str">
        <f t="shared" ref="A280:A285" si="184">IFERROR(IF(B280&gt;0,MONTH(B280)&amp;"-"&amp;YEAR(B280),B280),)</f>
        <v>10-2023</v>
      </c>
      <c r="B280" s="411">
        <v>45206</v>
      </c>
      <c r="C280" s="393" t="s">
        <v>37</v>
      </c>
      <c r="D280" s="412">
        <v>3256.3</v>
      </c>
      <c r="E280" s="395">
        <v>62</v>
      </c>
      <c r="F280" s="395">
        <v>48</v>
      </c>
      <c r="G280" s="396">
        <f t="shared" si="169"/>
        <v>1.2916666666666667</v>
      </c>
      <c r="H280" s="397">
        <f t="shared" si="170"/>
        <v>52.520967741935486</v>
      </c>
      <c r="I280" s="397">
        <f t="shared" si="171"/>
        <v>40.661394380853274</v>
      </c>
      <c r="J280" s="415">
        <v>334</v>
      </c>
      <c r="K280" s="398">
        <f t="shared" si="172"/>
        <v>0.18562874251497005</v>
      </c>
      <c r="L280" s="412">
        <v>241.78</v>
      </c>
      <c r="M280" s="415">
        <v>134440</v>
      </c>
      <c r="N280" s="395">
        <v>13</v>
      </c>
      <c r="O280" s="412">
        <v>945.7</v>
      </c>
      <c r="P280" s="399">
        <f t="shared" si="173"/>
        <v>0.2556624722427831</v>
      </c>
      <c r="Q280" s="400">
        <f t="shared" si="174"/>
        <v>3.9114070642733063</v>
      </c>
      <c r="R280" s="399">
        <f t="shared" si="175"/>
        <v>7.4249915548321707E-2</v>
      </c>
      <c r="S280" s="438">
        <f t="shared" si="176"/>
        <v>0.29042164419740196</v>
      </c>
      <c r="T280" s="413">
        <f t="shared" si="183"/>
        <v>2310.6000000000004</v>
      </c>
      <c r="U280" s="439">
        <f t="shared" si="178"/>
        <v>18.598461538461539</v>
      </c>
      <c r="V280" s="403"/>
      <c r="W280" s="403"/>
      <c r="X280" s="403"/>
      <c r="Y280" s="404"/>
      <c r="Z280" s="66"/>
    </row>
    <row r="281" spans="1:26" ht="14" collapsed="1" x14ac:dyDescent="0.2">
      <c r="A281" s="81">
        <f t="shared" si="184"/>
        <v>0</v>
      </c>
      <c r="B281" s="95" t="s">
        <v>120</v>
      </c>
      <c r="C281" s="134"/>
      <c r="D281" s="135">
        <f t="shared" ref="D281:F281" si="185">SUM(D275:D280)</f>
        <v>64289.06</v>
      </c>
      <c r="E281" s="136">
        <f t="shared" si="185"/>
        <v>1071</v>
      </c>
      <c r="F281" s="136">
        <f t="shared" si="185"/>
        <v>959</v>
      </c>
      <c r="G281" s="137">
        <f t="shared" si="169"/>
        <v>1.1167883211678833</v>
      </c>
      <c r="H281" s="138">
        <f t="shared" si="170"/>
        <v>60.027133520074692</v>
      </c>
      <c r="I281" s="138">
        <f t="shared" si="171"/>
        <v>53.749786223857726</v>
      </c>
      <c r="J281" s="256">
        <f>SUM(J275:J280)</f>
        <v>5618</v>
      </c>
      <c r="K281" s="139">
        <f t="shared" si="172"/>
        <v>0.19063723745105018</v>
      </c>
      <c r="L281" s="135">
        <f t="shared" ref="L281:O281" si="186">SUM(L275:L280)</f>
        <v>8702.6600000000017</v>
      </c>
      <c r="M281" s="256">
        <f t="shared" si="186"/>
        <v>839516</v>
      </c>
      <c r="N281" s="136">
        <f t="shared" si="186"/>
        <v>340</v>
      </c>
      <c r="O281" s="135">
        <f t="shared" si="186"/>
        <v>23244.81</v>
      </c>
      <c r="P281" s="258">
        <f t="shared" si="173"/>
        <v>0.37439153084064791</v>
      </c>
      <c r="Q281" s="306">
        <f t="shared" si="174"/>
        <v>2.6710005906240157</v>
      </c>
      <c r="R281" s="258">
        <f t="shared" si="175"/>
        <v>0.13536766597613967</v>
      </c>
      <c r="S281" s="440">
        <f t="shared" si="176"/>
        <v>0.36156711577366357</v>
      </c>
      <c r="T281" s="261">
        <f>SUM(T275:T280)</f>
        <v>41044.25</v>
      </c>
      <c r="U281" s="441">
        <f t="shared" si="178"/>
        <v>25.596058823529418</v>
      </c>
      <c r="V281" s="262">
        <f t="shared" ref="V281:W281" si="187">IFERROR((D281-D120)/D281,)</f>
        <v>-1.5562367842989231E-2</v>
      </c>
      <c r="W281" s="301">
        <f t="shared" si="187"/>
        <v>1.027077497665733E-2</v>
      </c>
      <c r="X281" s="301">
        <f>IFERROR((D281-monthly_reporting_2021!D49)/D281, )</f>
        <v>1</v>
      </c>
      <c r="Y281" s="302">
        <f>IFERROR((E281-monthly_reporting_2021!E49)/E281, )</f>
        <v>1</v>
      </c>
      <c r="Z281" s="67"/>
    </row>
    <row r="282" spans="1:26" ht="14" hidden="1" outlineLevel="1" x14ac:dyDescent="0.2">
      <c r="A282" s="121" t="str">
        <f t="shared" si="184"/>
        <v>10-2023</v>
      </c>
      <c r="B282" s="122">
        <v>45207</v>
      </c>
      <c r="C282" s="83" t="s">
        <v>32</v>
      </c>
      <c r="D282" s="391">
        <v>1147.18</v>
      </c>
      <c r="E282" s="123">
        <v>18</v>
      </c>
      <c r="F282" s="123">
        <v>10</v>
      </c>
      <c r="G282" s="57">
        <f t="shared" si="169"/>
        <v>1.8</v>
      </c>
      <c r="H282" s="58">
        <f t="shared" si="170"/>
        <v>63.732222222222227</v>
      </c>
      <c r="I282" s="58">
        <f t="shared" si="171"/>
        <v>35.406790123456794</v>
      </c>
      <c r="J282" s="276">
        <v>394</v>
      </c>
      <c r="K282" s="59">
        <f t="shared" si="172"/>
        <v>4.5685279187817257E-2</v>
      </c>
      <c r="L282" s="391">
        <v>178.9</v>
      </c>
      <c r="M282" s="276">
        <v>63968</v>
      </c>
      <c r="N282" s="123">
        <v>4</v>
      </c>
      <c r="O282" s="391">
        <v>587.58000000000004</v>
      </c>
      <c r="P282" s="61">
        <f t="shared" si="173"/>
        <v>0.30446917866503281</v>
      </c>
      <c r="Q282" s="62">
        <f t="shared" si="174"/>
        <v>3.2844046953605366</v>
      </c>
      <c r="R282" s="61">
        <f t="shared" si="175"/>
        <v>0.15594762809672413</v>
      </c>
      <c r="S282" s="436">
        <f t="shared" si="176"/>
        <v>0.51219512195121952</v>
      </c>
      <c r="T282" s="63">
        <f t="shared" ref="T282:T287" si="188">D282-O282</f>
        <v>559.6</v>
      </c>
      <c r="U282" s="437">
        <f t="shared" si="178"/>
        <v>44.725000000000001</v>
      </c>
      <c r="V282" s="84"/>
      <c r="W282" s="84"/>
      <c r="X282" s="84"/>
      <c r="Y282" s="85"/>
      <c r="Z282" s="66"/>
    </row>
    <row r="283" spans="1:26" ht="14" hidden="1" outlineLevel="1" x14ac:dyDescent="0.2">
      <c r="A283" s="81">
        <f t="shared" si="184"/>
        <v>0</v>
      </c>
      <c r="B283" s="392"/>
      <c r="C283" s="393" t="s">
        <v>33</v>
      </c>
      <c r="D283" s="394">
        <v>11870.2</v>
      </c>
      <c r="E283" s="395">
        <v>174</v>
      </c>
      <c r="F283" s="395">
        <v>160</v>
      </c>
      <c r="G283" s="396">
        <f t="shared" si="169"/>
        <v>1.0874999999999999</v>
      </c>
      <c r="H283" s="397">
        <f t="shared" si="170"/>
        <v>68.219540229885055</v>
      </c>
      <c r="I283" s="397">
        <f t="shared" si="171"/>
        <v>62.730611705641437</v>
      </c>
      <c r="J283" s="415">
        <v>1077</v>
      </c>
      <c r="K283" s="398">
        <f t="shared" si="172"/>
        <v>0.16155988857938719</v>
      </c>
      <c r="L283" s="394">
        <v>1785.41</v>
      </c>
      <c r="M283" s="415">
        <v>194529</v>
      </c>
      <c r="N283" s="395">
        <v>66</v>
      </c>
      <c r="O283" s="394">
        <v>4916</v>
      </c>
      <c r="P283" s="399">
        <f t="shared" si="173"/>
        <v>0.36318348250610255</v>
      </c>
      <c r="Q283" s="400">
        <f t="shared" si="174"/>
        <v>2.7534291843330103</v>
      </c>
      <c r="R283" s="399">
        <f t="shared" si="175"/>
        <v>0.15041111354484338</v>
      </c>
      <c r="S283" s="438">
        <f t="shared" si="176"/>
        <v>0.41414634968239789</v>
      </c>
      <c r="T283" s="401">
        <f t="shared" si="188"/>
        <v>6954.2000000000007</v>
      </c>
      <c r="U283" s="439">
        <f t="shared" si="178"/>
        <v>27.051666666666669</v>
      </c>
      <c r="V283" s="403"/>
      <c r="W283" s="403"/>
      <c r="X283" s="403"/>
      <c r="Y283" s="404"/>
      <c r="Z283" s="66"/>
    </row>
    <row r="284" spans="1:26" ht="14" hidden="1" outlineLevel="1" x14ac:dyDescent="0.2">
      <c r="A284" s="81">
        <f t="shared" si="184"/>
        <v>0</v>
      </c>
      <c r="B284" s="392"/>
      <c r="C284" s="393" t="s">
        <v>34</v>
      </c>
      <c r="D284" s="405">
        <v>11230.47</v>
      </c>
      <c r="E284" s="395">
        <v>205</v>
      </c>
      <c r="F284" s="395">
        <v>181</v>
      </c>
      <c r="G284" s="396">
        <f t="shared" si="169"/>
        <v>1.132596685082873</v>
      </c>
      <c r="H284" s="397">
        <f t="shared" si="170"/>
        <v>54.782780487804878</v>
      </c>
      <c r="I284" s="397">
        <f t="shared" si="171"/>
        <v>48.369186674598446</v>
      </c>
      <c r="J284" s="415">
        <v>1520</v>
      </c>
      <c r="K284" s="398">
        <f t="shared" si="172"/>
        <v>0.13486842105263158</v>
      </c>
      <c r="L284" s="405">
        <v>1569.94</v>
      </c>
      <c r="M284" s="415">
        <v>63399</v>
      </c>
      <c r="N284" s="395">
        <v>56</v>
      </c>
      <c r="O284" s="405">
        <v>3402.01</v>
      </c>
      <c r="P284" s="399">
        <f t="shared" si="173"/>
        <v>0.46147424610744825</v>
      </c>
      <c r="Q284" s="400">
        <f t="shared" si="174"/>
        <v>2.166968164388448</v>
      </c>
      <c r="R284" s="399">
        <f t="shared" si="175"/>
        <v>0.1397929027013117</v>
      </c>
      <c r="S284" s="438">
        <f t="shared" si="176"/>
        <v>0.30292676976119437</v>
      </c>
      <c r="T284" s="406">
        <f t="shared" si="188"/>
        <v>7828.4599999999991</v>
      </c>
      <c r="U284" s="439">
        <f t="shared" si="178"/>
        <v>28.03464285714286</v>
      </c>
      <c r="V284" s="403"/>
      <c r="W284" s="403"/>
      <c r="X284" s="403"/>
      <c r="Y284" s="404"/>
      <c r="Z284" s="66"/>
    </row>
    <row r="285" spans="1:26" ht="14" hidden="1" outlineLevel="1" x14ac:dyDescent="0.2">
      <c r="A285" s="81">
        <f t="shared" si="184"/>
        <v>0</v>
      </c>
      <c r="B285" s="392"/>
      <c r="C285" s="393" t="s">
        <v>35</v>
      </c>
      <c r="D285" s="407">
        <v>8402.18</v>
      </c>
      <c r="E285" s="395">
        <v>134</v>
      </c>
      <c r="F285" s="395">
        <v>121</v>
      </c>
      <c r="G285" s="396">
        <f t="shared" si="169"/>
        <v>1.1074380165289257</v>
      </c>
      <c r="H285" s="397">
        <f t="shared" si="170"/>
        <v>62.702835820895523</v>
      </c>
      <c r="I285" s="397">
        <f t="shared" si="171"/>
        <v>56.619724883047446</v>
      </c>
      <c r="J285" s="415">
        <v>881</v>
      </c>
      <c r="K285" s="398">
        <f t="shared" si="172"/>
        <v>0.15209988649262202</v>
      </c>
      <c r="L285" s="407">
        <v>1482.54</v>
      </c>
      <c r="M285" s="415">
        <v>215029</v>
      </c>
      <c r="N285" s="395">
        <v>43</v>
      </c>
      <c r="O285" s="407">
        <v>2962.62</v>
      </c>
      <c r="P285" s="399">
        <f t="shared" si="173"/>
        <v>0.50041517305628125</v>
      </c>
      <c r="Q285" s="400">
        <f t="shared" si="174"/>
        <v>1.9983406855801529</v>
      </c>
      <c r="R285" s="399">
        <f t="shared" si="175"/>
        <v>0.17644706492838763</v>
      </c>
      <c r="S285" s="438">
        <f t="shared" si="176"/>
        <v>0.3526013486975999</v>
      </c>
      <c r="T285" s="408">
        <f t="shared" si="188"/>
        <v>5439.56</v>
      </c>
      <c r="U285" s="439">
        <f t="shared" si="178"/>
        <v>34.47767441860465</v>
      </c>
      <c r="V285" s="403"/>
      <c r="W285" s="403"/>
      <c r="X285" s="403"/>
      <c r="Y285" s="404"/>
      <c r="Z285" s="66"/>
    </row>
    <row r="286" spans="1:26" ht="14" hidden="1" outlineLevel="1" x14ac:dyDescent="0.2">
      <c r="A286" s="81"/>
      <c r="B286" s="392"/>
      <c r="C286" s="393" t="s">
        <v>36</v>
      </c>
      <c r="D286" s="409">
        <v>32948</v>
      </c>
      <c r="E286" s="395">
        <v>573</v>
      </c>
      <c r="F286" s="395">
        <v>510</v>
      </c>
      <c r="G286" s="396">
        <f t="shared" si="169"/>
        <v>1.1235294117647059</v>
      </c>
      <c r="H286" s="397">
        <f t="shared" si="170"/>
        <v>57.500872600349041</v>
      </c>
      <c r="I286" s="397">
        <f t="shared" si="171"/>
        <v>51.178787131200714</v>
      </c>
      <c r="J286" s="415">
        <v>2153</v>
      </c>
      <c r="K286" s="398">
        <f t="shared" si="172"/>
        <v>0.26614026939154667</v>
      </c>
      <c r="L286" s="409">
        <v>5073.1499999999996</v>
      </c>
      <c r="M286" s="415">
        <v>302370</v>
      </c>
      <c r="N286" s="395">
        <v>175</v>
      </c>
      <c r="O286" s="409">
        <v>11277</v>
      </c>
      <c r="P286" s="399">
        <f t="shared" si="173"/>
        <v>0.44986698590050544</v>
      </c>
      <c r="Q286" s="400">
        <f t="shared" si="174"/>
        <v>2.2228792761893499</v>
      </c>
      <c r="R286" s="399">
        <f t="shared" si="175"/>
        <v>0.15397444457933712</v>
      </c>
      <c r="S286" s="438">
        <f t="shared" si="176"/>
        <v>0.3422666019181741</v>
      </c>
      <c r="T286" s="410">
        <f t="shared" si="188"/>
        <v>21671</v>
      </c>
      <c r="U286" s="439">
        <f t="shared" si="178"/>
        <v>28.989428571428569</v>
      </c>
      <c r="V286" s="403"/>
      <c r="W286" s="403"/>
      <c r="X286" s="403"/>
      <c r="Y286" s="404"/>
      <c r="Z286" s="66"/>
    </row>
    <row r="287" spans="1:26" ht="14" hidden="1" outlineLevel="1" x14ac:dyDescent="0.2">
      <c r="A287" s="121" t="str">
        <f t="shared" ref="A287:A292" si="189">IFERROR(IF(B287&gt;0,MONTH(B287)&amp;"-"&amp;YEAR(B287),B287),)</f>
        <v>10-2023</v>
      </c>
      <c r="B287" s="411">
        <v>45213</v>
      </c>
      <c r="C287" s="393" t="s">
        <v>37</v>
      </c>
      <c r="D287" s="412">
        <v>2941.7</v>
      </c>
      <c r="E287" s="395">
        <v>58</v>
      </c>
      <c r="F287" s="395">
        <v>52</v>
      </c>
      <c r="G287" s="396">
        <f t="shared" si="169"/>
        <v>1.1153846153846154</v>
      </c>
      <c r="H287" s="397">
        <f t="shared" si="170"/>
        <v>50.718965517241379</v>
      </c>
      <c r="I287" s="397">
        <f t="shared" si="171"/>
        <v>45.472175980975031</v>
      </c>
      <c r="J287" s="415">
        <v>429</v>
      </c>
      <c r="K287" s="398">
        <f t="shared" si="172"/>
        <v>0.1351981351981352</v>
      </c>
      <c r="L287" s="412">
        <v>362.85</v>
      </c>
      <c r="M287" s="415">
        <v>106599</v>
      </c>
      <c r="N287" s="395">
        <v>11</v>
      </c>
      <c r="O287" s="412">
        <v>565.15</v>
      </c>
      <c r="P287" s="399">
        <f t="shared" si="173"/>
        <v>0.64204193576926483</v>
      </c>
      <c r="Q287" s="400">
        <f t="shared" si="174"/>
        <v>1.5575306600523631</v>
      </c>
      <c r="R287" s="399">
        <f t="shared" si="175"/>
        <v>0.12334704422612776</v>
      </c>
      <c r="S287" s="438">
        <f t="shared" si="176"/>
        <v>0.1921168032090288</v>
      </c>
      <c r="T287" s="413">
        <f t="shared" si="188"/>
        <v>2376.5499999999997</v>
      </c>
      <c r="U287" s="439">
        <f t="shared" si="178"/>
        <v>32.986363636363642</v>
      </c>
      <c r="V287" s="403"/>
      <c r="W287" s="403"/>
      <c r="X287" s="403"/>
      <c r="Y287" s="404"/>
      <c r="Z287" s="66"/>
    </row>
    <row r="288" spans="1:26" ht="14" collapsed="1" x14ac:dyDescent="0.2">
      <c r="A288" s="81">
        <f t="shared" si="189"/>
        <v>0</v>
      </c>
      <c r="B288" s="95" t="s">
        <v>121</v>
      </c>
      <c r="C288" s="134"/>
      <c r="D288" s="135">
        <f t="shared" ref="D288:F288" si="190">SUM(D282:D287)</f>
        <v>68539.73</v>
      </c>
      <c r="E288" s="136">
        <f t="shared" si="190"/>
        <v>1162</v>
      </c>
      <c r="F288" s="136">
        <f t="shared" si="190"/>
        <v>1034</v>
      </c>
      <c r="G288" s="137">
        <f t="shared" si="169"/>
        <v>1.1237911025145069</v>
      </c>
      <c r="H288" s="138">
        <f t="shared" si="170"/>
        <v>58.98427710843373</v>
      </c>
      <c r="I288" s="138">
        <f t="shared" si="171"/>
        <v>52.486869647263745</v>
      </c>
      <c r="J288" s="256">
        <f>SUM(J282:J287)</f>
        <v>6454</v>
      </c>
      <c r="K288" s="139">
        <f t="shared" si="172"/>
        <v>0.18004338394793926</v>
      </c>
      <c r="L288" s="135">
        <f t="shared" ref="L288:O288" si="191">SUM(L282:L287)</f>
        <v>10452.789999999999</v>
      </c>
      <c r="M288" s="256">
        <f t="shared" si="191"/>
        <v>945894</v>
      </c>
      <c r="N288" s="136">
        <f t="shared" si="191"/>
        <v>355</v>
      </c>
      <c r="O288" s="135">
        <f t="shared" si="191"/>
        <v>23710.36</v>
      </c>
      <c r="P288" s="258">
        <f t="shared" si="173"/>
        <v>0.44085328101302546</v>
      </c>
      <c r="Q288" s="306">
        <f t="shared" si="174"/>
        <v>2.2683283601794355</v>
      </c>
      <c r="R288" s="258">
        <f t="shared" si="175"/>
        <v>0.15250702038073391</v>
      </c>
      <c r="S288" s="440">
        <f t="shared" si="176"/>
        <v>0.34593599945608194</v>
      </c>
      <c r="T288" s="261">
        <f>SUM(T282:T287)</f>
        <v>44829.37</v>
      </c>
      <c r="U288" s="441">
        <f t="shared" si="178"/>
        <v>29.444478873239433</v>
      </c>
      <c r="V288" s="301">
        <f t="shared" ref="V288:W288" si="192">IFERROR((D288-D120)/D288,)</f>
        <v>4.7420379391631587E-2</v>
      </c>
      <c r="W288" s="301">
        <f t="shared" si="192"/>
        <v>8.7779690189328741E-2</v>
      </c>
      <c r="X288" s="301">
        <f>IFERROR((D288-monthly_reporting_2021!D49)/D288, )</f>
        <v>1</v>
      </c>
      <c r="Y288" s="302">
        <f>IFERROR((E288-monthly_reporting_2021!E49)/E288, )</f>
        <v>1</v>
      </c>
      <c r="Z288" s="67"/>
    </row>
    <row r="289" spans="1:26" ht="14" hidden="1" outlineLevel="1" x14ac:dyDescent="0.2">
      <c r="A289" s="121" t="str">
        <f t="shared" si="189"/>
        <v>10-2023</v>
      </c>
      <c r="B289" s="122">
        <v>45214</v>
      </c>
      <c r="C289" s="83" t="s">
        <v>32</v>
      </c>
      <c r="D289" s="391">
        <v>139.9</v>
      </c>
      <c r="E289" s="123">
        <v>2</v>
      </c>
      <c r="F289" s="123">
        <v>2</v>
      </c>
      <c r="G289" s="57">
        <f t="shared" si="169"/>
        <v>1</v>
      </c>
      <c r="H289" s="58">
        <f t="shared" si="170"/>
        <v>69.95</v>
      </c>
      <c r="I289" s="58">
        <f t="shared" si="171"/>
        <v>69.95</v>
      </c>
      <c r="J289" s="276">
        <v>518</v>
      </c>
      <c r="K289" s="59">
        <f t="shared" si="172"/>
        <v>3.8610038610038611E-3</v>
      </c>
      <c r="L289" s="391">
        <v>71.94</v>
      </c>
      <c r="M289" s="276">
        <v>42885</v>
      </c>
      <c r="N289" s="123">
        <v>0</v>
      </c>
      <c r="O289" s="391">
        <v>0</v>
      </c>
      <c r="P289" s="61" t="e">
        <f t="shared" si="173"/>
        <v>#DIV/0!</v>
      </c>
      <c r="Q289" s="62">
        <f t="shared" si="174"/>
        <v>0</v>
      </c>
      <c r="R289" s="61">
        <f t="shared" si="175"/>
        <v>0.51422444603288064</v>
      </c>
      <c r="S289" s="436">
        <f t="shared" si="176"/>
        <v>0</v>
      </c>
      <c r="T289" s="63">
        <f t="shared" ref="T289:T294" si="193">D289-O289</f>
        <v>139.9</v>
      </c>
      <c r="U289" s="64" t="e">
        <f t="shared" si="178"/>
        <v>#DIV/0!</v>
      </c>
      <c r="V289" s="84"/>
      <c r="W289" s="84"/>
      <c r="X289" s="84"/>
      <c r="Y289" s="85"/>
      <c r="Z289" s="66"/>
    </row>
    <row r="290" spans="1:26" ht="14" hidden="1" outlineLevel="1" x14ac:dyDescent="0.2">
      <c r="A290" s="81">
        <f t="shared" si="189"/>
        <v>0</v>
      </c>
      <c r="B290" s="392"/>
      <c r="C290" s="393" t="s">
        <v>33</v>
      </c>
      <c r="D290" s="394">
        <v>9991.75</v>
      </c>
      <c r="E290" s="395">
        <v>151</v>
      </c>
      <c r="F290" s="395">
        <v>144</v>
      </c>
      <c r="G290" s="396">
        <f t="shared" si="169"/>
        <v>1.0486111111111112</v>
      </c>
      <c r="H290" s="397">
        <f t="shared" si="170"/>
        <v>66.170529801324506</v>
      </c>
      <c r="I290" s="397">
        <f t="shared" si="171"/>
        <v>63.103021797289593</v>
      </c>
      <c r="J290" s="415">
        <v>1015</v>
      </c>
      <c r="K290" s="398">
        <f t="shared" si="172"/>
        <v>0.14876847290640394</v>
      </c>
      <c r="L290" s="394">
        <v>1664.03</v>
      </c>
      <c r="M290" s="415">
        <v>205937</v>
      </c>
      <c r="N290" s="395">
        <v>62</v>
      </c>
      <c r="O290" s="394">
        <v>4606.1499999999996</v>
      </c>
      <c r="P290" s="399">
        <f t="shared" si="173"/>
        <v>0.36126265970495969</v>
      </c>
      <c r="Q290" s="400">
        <f t="shared" si="174"/>
        <v>2.7680690852929333</v>
      </c>
      <c r="R290" s="399">
        <f t="shared" si="175"/>
        <v>0.16654039582655691</v>
      </c>
      <c r="S290" s="438">
        <f t="shared" si="176"/>
        <v>0.46099532113994041</v>
      </c>
      <c r="T290" s="401">
        <f t="shared" si="193"/>
        <v>5385.6</v>
      </c>
      <c r="U290" s="439">
        <f t="shared" si="178"/>
        <v>26.839193548387097</v>
      </c>
      <c r="V290" s="403"/>
      <c r="W290" s="403"/>
      <c r="X290" s="403"/>
      <c r="Y290" s="404"/>
      <c r="Z290" s="66"/>
    </row>
    <row r="291" spans="1:26" ht="14" hidden="1" outlineLevel="1" x14ac:dyDescent="0.2">
      <c r="A291" s="81">
        <f t="shared" si="189"/>
        <v>0</v>
      </c>
      <c r="B291" s="392"/>
      <c r="C291" s="393" t="s">
        <v>34</v>
      </c>
      <c r="D291" s="405">
        <v>6254.55</v>
      </c>
      <c r="E291" s="395">
        <v>109</v>
      </c>
      <c r="F291" s="395">
        <v>102</v>
      </c>
      <c r="G291" s="396">
        <f t="shared" si="169"/>
        <v>1.0686274509803921</v>
      </c>
      <c r="H291" s="397">
        <f t="shared" si="170"/>
        <v>57.381192660550461</v>
      </c>
      <c r="I291" s="397">
        <f t="shared" si="171"/>
        <v>53.696161939230706</v>
      </c>
      <c r="J291" s="415">
        <v>1154</v>
      </c>
      <c r="K291" s="398">
        <f t="shared" si="172"/>
        <v>9.4454072790294621E-2</v>
      </c>
      <c r="L291" s="405">
        <v>1476.46</v>
      </c>
      <c r="M291" s="415">
        <v>61189</v>
      </c>
      <c r="N291" s="395">
        <v>40</v>
      </c>
      <c r="O291" s="405">
        <v>2122.9499999999998</v>
      </c>
      <c r="P291" s="399">
        <f t="shared" si="173"/>
        <v>0.69547563531877821</v>
      </c>
      <c r="Q291" s="400">
        <f t="shared" si="174"/>
        <v>1.4378648930550098</v>
      </c>
      <c r="R291" s="399">
        <f t="shared" si="175"/>
        <v>0.23606174704814895</v>
      </c>
      <c r="S291" s="438">
        <f t="shared" si="176"/>
        <v>0.33942489867376546</v>
      </c>
      <c r="T291" s="406">
        <f t="shared" si="193"/>
        <v>4131.6000000000004</v>
      </c>
      <c r="U291" s="439">
        <f t="shared" si="178"/>
        <v>36.911500000000004</v>
      </c>
      <c r="V291" s="403"/>
      <c r="W291" s="403"/>
      <c r="X291" s="403"/>
      <c r="Y291" s="404"/>
      <c r="Z291" s="66"/>
    </row>
    <row r="292" spans="1:26" ht="14" hidden="1" outlineLevel="1" x14ac:dyDescent="0.2">
      <c r="A292" s="81">
        <f t="shared" si="189"/>
        <v>0</v>
      </c>
      <c r="B292" s="392"/>
      <c r="C292" s="393" t="s">
        <v>35</v>
      </c>
      <c r="D292" s="407">
        <v>7992.66</v>
      </c>
      <c r="E292" s="395">
        <v>117</v>
      </c>
      <c r="F292" s="395">
        <v>108</v>
      </c>
      <c r="G292" s="396">
        <f t="shared" si="169"/>
        <v>1.0833333333333333</v>
      </c>
      <c r="H292" s="397">
        <f t="shared" si="170"/>
        <v>68.313333333333333</v>
      </c>
      <c r="I292" s="397">
        <f t="shared" si="171"/>
        <v>63.058461538461543</v>
      </c>
      <c r="J292" s="415">
        <v>824</v>
      </c>
      <c r="K292" s="398">
        <f t="shared" si="172"/>
        <v>0.14199029126213591</v>
      </c>
      <c r="L292" s="407">
        <v>1207.28</v>
      </c>
      <c r="M292" s="415">
        <v>185675</v>
      </c>
      <c r="N292" s="395">
        <v>34</v>
      </c>
      <c r="O292" s="407">
        <v>2382.11</v>
      </c>
      <c r="P292" s="399">
        <f t="shared" si="173"/>
        <v>0.50681118840019979</v>
      </c>
      <c r="Q292" s="400">
        <f t="shared" si="174"/>
        <v>1.9731213968590553</v>
      </c>
      <c r="R292" s="399">
        <f t="shared" si="175"/>
        <v>0.15104858707864466</v>
      </c>
      <c r="S292" s="438">
        <f t="shared" si="176"/>
        <v>0.29803719913020199</v>
      </c>
      <c r="T292" s="408">
        <f t="shared" si="193"/>
        <v>5610.5499999999993</v>
      </c>
      <c r="U292" s="439">
        <f t="shared" si="178"/>
        <v>35.508235294117647</v>
      </c>
      <c r="V292" s="403"/>
      <c r="W292" s="403"/>
      <c r="X292" s="403"/>
      <c r="Y292" s="404"/>
      <c r="Z292" s="66"/>
    </row>
    <row r="293" spans="1:26" ht="14" hidden="1" outlineLevel="1" x14ac:dyDescent="0.2">
      <c r="A293" s="81"/>
      <c r="B293" s="392"/>
      <c r="C293" s="393" t="s">
        <v>36</v>
      </c>
      <c r="D293" s="409">
        <v>30454</v>
      </c>
      <c r="E293" s="395">
        <v>526</v>
      </c>
      <c r="F293" s="395">
        <v>460</v>
      </c>
      <c r="G293" s="396">
        <f t="shared" si="169"/>
        <v>1.1434782608695653</v>
      </c>
      <c r="H293" s="397">
        <f t="shared" si="170"/>
        <v>57.897338403041822</v>
      </c>
      <c r="I293" s="397">
        <f t="shared" si="171"/>
        <v>50.632653356272314</v>
      </c>
      <c r="J293" s="415">
        <v>1876</v>
      </c>
      <c r="K293" s="398">
        <f t="shared" si="172"/>
        <v>0.28038379530916846</v>
      </c>
      <c r="L293" s="409">
        <v>3281.84</v>
      </c>
      <c r="M293" s="415">
        <v>273412</v>
      </c>
      <c r="N293" s="395">
        <v>133</v>
      </c>
      <c r="O293" s="409">
        <v>9134</v>
      </c>
      <c r="P293" s="399">
        <f t="shared" si="173"/>
        <v>0.35929932121742941</v>
      </c>
      <c r="Q293" s="400">
        <f t="shared" si="174"/>
        <v>2.7831947931648098</v>
      </c>
      <c r="R293" s="399">
        <f t="shared" si="175"/>
        <v>0.10776384054639786</v>
      </c>
      <c r="S293" s="438">
        <f t="shared" si="176"/>
        <v>0.29992775990017734</v>
      </c>
      <c r="T293" s="410">
        <f t="shared" si="193"/>
        <v>21320</v>
      </c>
      <c r="U293" s="439">
        <f t="shared" si="178"/>
        <v>24.675488721804513</v>
      </c>
      <c r="V293" s="403"/>
      <c r="W293" s="403"/>
      <c r="X293" s="403"/>
      <c r="Y293" s="404"/>
      <c r="Z293" s="66"/>
    </row>
    <row r="294" spans="1:26" ht="14" hidden="1" outlineLevel="1" x14ac:dyDescent="0.2">
      <c r="A294" s="121" t="str">
        <f t="shared" ref="A294:A299" si="194">IFERROR(IF(B294&gt;0,MONTH(B294)&amp;"-"&amp;YEAR(B294),B294),)</f>
        <v>10-2023</v>
      </c>
      <c r="B294" s="411">
        <v>45220</v>
      </c>
      <c r="C294" s="393" t="s">
        <v>37</v>
      </c>
      <c r="D294" s="412">
        <v>1608.15</v>
      </c>
      <c r="E294" s="395">
        <v>31</v>
      </c>
      <c r="F294" s="395">
        <v>28</v>
      </c>
      <c r="G294" s="396">
        <f t="shared" si="169"/>
        <v>1.1071428571428572</v>
      </c>
      <c r="H294" s="397">
        <f t="shared" si="170"/>
        <v>51.87580645161291</v>
      </c>
      <c r="I294" s="397">
        <f t="shared" si="171"/>
        <v>46.855567117585849</v>
      </c>
      <c r="J294" s="415">
        <v>463</v>
      </c>
      <c r="K294" s="398">
        <f t="shared" si="172"/>
        <v>6.6954643628509725E-2</v>
      </c>
      <c r="L294" s="412">
        <v>255.21</v>
      </c>
      <c r="M294" s="415">
        <v>94816</v>
      </c>
      <c r="N294" s="395">
        <v>4</v>
      </c>
      <c r="O294" s="412">
        <v>194.6</v>
      </c>
      <c r="P294" s="399">
        <f t="shared" si="173"/>
        <v>1.3114594039054472</v>
      </c>
      <c r="Q294" s="400">
        <f t="shared" si="174"/>
        <v>0.76250930606167466</v>
      </c>
      <c r="R294" s="399">
        <f t="shared" si="175"/>
        <v>0.1586978826601996</v>
      </c>
      <c r="S294" s="438">
        <f t="shared" si="176"/>
        <v>0.12100861238068587</v>
      </c>
      <c r="T294" s="413">
        <f t="shared" si="193"/>
        <v>1413.5500000000002</v>
      </c>
      <c r="U294" s="439">
        <f t="shared" si="178"/>
        <v>63.802500000000002</v>
      </c>
      <c r="V294" s="403"/>
      <c r="W294" s="403"/>
      <c r="X294" s="403"/>
      <c r="Y294" s="404"/>
      <c r="Z294" s="66"/>
    </row>
    <row r="295" spans="1:26" ht="14" collapsed="1" x14ac:dyDescent="0.2">
      <c r="A295" s="81">
        <f t="shared" si="194"/>
        <v>0</v>
      </c>
      <c r="B295" s="95" t="s">
        <v>122</v>
      </c>
      <c r="C295" s="134"/>
      <c r="D295" s="135">
        <f t="shared" ref="D295:F295" si="195">SUM(D289:D294)</f>
        <v>56441.01</v>
      </c>
      <c r="E295" s="136">
        <f t="shared" si="195"/>
        <v>936</v>
      </c>
      <c r="F295" s="136">
        <f t="shared" si="195"/>
        <v>844</v>
      </c>
      <c r="G295" s="137">
        <f t="shared" si="169"/>
        <v>1.1090047393364928</v>
      </c>
      <c r="H295" s="138">
        <f t="shared" si="170"/>
        <v>60.300224358974361</v>
      </c>
      <c r="I295" s="138">
        <f t="shared" si="171"/>
        <v>54.373279229673464</v>
      </c>
      <c r="J295" s="256">
        <f>SUM(J289:J294)</f>
        <v>5850</v>
      </c>
      <c r="K295" s="139">
        <f t="shared" si="172"/>
        <v>0.16</v>
      </c>
      <c r="L295" s="135">
        <f t="shared" ref="L295:O295" si="196">SUM(L289:L294)</f>
        <v>7956.76</v>
      </c>
      <c r="M295" s="256">
        <f t="shared" si="196"/>
        <v>863914</v>
      </c>
      <c r="N295" s="136">
        <f t="shared" si="196"/>
        <v>273</v>
      </c>
      <c r="O295" s="135">
        <f t="shared" si="196"/>
        <v>18439.809999999998</v>
      </c>
      <c r="P295" s="258">
        <f t="shared" si="173"/>
        <v>0.43149902303765608</v>
      </c>
      <c r="Q295" s="306">
        <f t="shared" si="174"/>
        <v>2.317502350202846</v>
      </c>
      <c r="R295" s="258">
        <f t="shared" si="175"/>
        <v>0.14097479828939985</v>
      </c>
      <c r="S295" s="440">
        <f t="shared" si="176"/>
        <v>0.32670942635505629</v>
      </c>
      <c r="T295" s="261">
        <f>SUM(T289:T294)</f>
        <v>38001.200000000004</v>
      </c>
      <c r="U295" s="441">
        <f t="shared" si="178"/>
        <v>29.145641025641027</v>
      </c>
      <c r="V295" s="262">
        <f t="shared" ref="V295:W295" si="197">IFERROR((D295-D120)/D295,)</f>
        <v>-0.15677501164490149</v>
      </c>
      <c r="W295" s="262">
        <f t="shared" si="197"/>
        <v>-0.13247863247863248</v>
      </c>
      <c r="X295" s="301">
        <f>IFERROR((D295-monthly_reporting_2021!D49)/D295, )</f>
        <v>1</v>
      </c>
      <c r="Y295" s="302">
        <f>IFERROR((E295-monthly_reporting_2021!E49)/E295, )</f>
        <v>1</v>
      </c>
      <c r="Z295" s="67"/>
    </row>
    <row r="296" spans="1:26" ht="14" hidden="1" outlineLevel="1" x14ac:dyDescent="0.2">
      <c r="A296" s="121" t="str">
        <f t="shared" si="194"/>
        <v>10-2023</v>
      </c>
      <c r="B296" s="122">
        <v>45221</v>
      </c>
      <c r="C296" s="83" t="s">
        <v>32</v>
      </c>
      <c r="D296" s="391">
        <v>489.65</v>
      </c>
      <c r="E296" s="123">
        <v>7</v>
      </c>
      <c r="F296" s="123">
        <v>6</v>
      </c>
      <c r="G296" s="57">
        <f t="shared" si="169"/>
        <v>1.1666666666666667</v>
      </c>
      <c r="H296" s="58">
        <f t="shared" si="170"/>
        <v>69.95</v>
      </c>
      <c r="I296" s="58">
        <f t="shared" si="171"/>
        <v>59.957142857142856</v>
      </c>
      <c r="J296" s="276">
        <v>479</v>
      </c>
      <c r="K296" s="59">
        <f t="shared" si="172"/>
        <v>1.4613778705636743E-2</v>
      </c>
      <c r="L296" s="391">
        <v>104.8</v>
      </c>
      <c r="M296" s="276">
        <v>27190</v>
      </c>
      <c r="N296" s="123">
        <v>4</v>
      </c>
      <c r="O296" s="391">
        <v>349.75</v>
      </c>
      <c r="P296" s="61">
        <f t="shared" si="173"/>
        <v>0.2996426018584703</v>
      </c>
      <c r="Q296" s="62">
        <f t="shared" si="174"/>
        <v>3.3373091603053435</v>
      </c>
      <c r="R296" s="61">
        <f t="shared" si="175"/>
        <v>0.21403042989890739</v>
      </c>
      <c r="S296" s="436">
        <f t="shared" si="176"/>
        <v>0.7142857142857143</v>
      </c>
      <c r="T296" s="63">
        <f t="shared" ref="T296:T301" si="198">D296-O296</f>
        <v>139.89999999999998</v>
      </c>
      <c r="U296" s="437">
        <f t="shared" si="178"/>
        <v>26.2</v>
      </c>
      <c r="V296" s="84"/>
      <c r="W296" s="84"/>
      <c r="X296" s="84"/>
      <c r="Y296" s="85"/>
      <c r="Z296" s="66"/>
    </row>
    <row r="297" spans="1:26" ht="14" hidden="1" outlineLevel="1" x14ac:dyDescent="0.2">
      <c r="A297" s="81">
        <f t="shared" si="194"/>
        <v>0</v>
      </c>
      <c r="B297" s="392"/>
      <c r="C297" s="393" t="s">
        <v>33</v>
      </c>
      <c r="D297" s="394">
        <v>11170.95</v>
      </c>
      <c r="E297" s="395">
        <v>171</v>
      </c>
      <c r="F297" s="395">
        <v>153</v>
      </c>
      <c r="G297" s="396">
        <f t="shared" si="169"/>
        <v>1.1176470588235294</v>
      </c>
      <c r="H297" s="397">
        <f t="shared" si="170"/>
        <v>65.32719298245614</v>
      </c>
      <c r="I297" s="397">
        <f t="shared" si="171"/>
        <v>58.450646352723915</v>
      </c>
      <c r="J297" s="415">
        <v>947</v>
      </c>
      <c r="K297" s="398">
        <f t="shared" si="172"/>
        <v>0.18057022175290391</v>
      </c>
      <c r="L297" s="394">
        <v>1346.25</v>
      </c>
      <c r="M297" s="415">
        <v>157325</v>
      </c>
      <c r="N297" s="395">
        <v>52</v>
      </c>
      <c r="O297" s="394">
        <v>3866.9</v>
      </c>
      <c r="P297" s="399">
        <f t="shared" si="173"/>
        <v>0.34814709457187926</v>
      </c>
      <c r="Q297" s="400">
        <f t="shared" si="174"/>
        <v>2.8723491179201486</v>
      </c>
      <c r="R297" s="399">
        <f t="shared" si="175"/>
        <v>0.12051347468209954</v>
      </c>
      <c r="S297" s="438">
        <f t="shared" si="176"/>
        <v>0.34615677270062079</v>
      </c>
      <c r="T297" s="401">
        <f t="shared" si="198"/>
        <v>7304.0500000000011</v>
      </c>
      <c r="U297" s="439">
        <f t="shared" si="178"/>
        <v>25.889423076923077</v>
      </c>
      <c r="V297" s="403"/>
      <c r="W297" s="403"/>
      <c r="X297" s="403"/>
      <c r="Y297" s="404"/>
      <c r="Z297" s="66"/>
    </row>
    <row r="298" spans="1:26" ht="14" hidden="1" outlineLevel="1" x14ac:dyDescent="0.2">
      <c r="A298" s="81">
        <f t="shared" si="194"/>
        <v>0</v>
      </c>
      <c r="B298" s="392"/>
      <c r="C298" s="393" t="s">
        <v>34</v>
      </c>
      <c r="D298" s="405">
        <v>7593.2</v>
      </c>
      <c r="E298" s="395">
        <v>136</v>
      </c>
      <c r="F298" s="395">
        <v>130</v>
      </c>
      <c r="G298" s="396">
        <f t="shared" si="169"/>
        <v>1.0461538461538462</v>
      </c>
      <c r="H298" s="397">
        <f t="shared" si="170"/>
        <v>55.832352941176467</v>
      </c>
      <c r="I298" s="397">
        <f t="shared" si="171"/>
        <v>53.36916089965397</v>
      </c>
      <c r="J298" s="415">
        <v>1112</v>
      </c>
      <c r="K298" s="398">
        <f t="shared" si="172"/>
        <v>0.1223021582733813</v>
      </c>
      <c r="L298" s="405">
        <v>966.69</v>
      </c>
      <c r="M298" s="415">
        <v>47378</v>
      </c>
      <c r="N298" s="395">
        <v>36</v>
      </c>
      <c r="O298" s="405">
        <v>1728.2</v>
      </c>
      <c r="P298" s="399">
        <f t="shared" si="173"/>
        <v>0.55936234232149062</v>
      </c>
      <c r="Q298" s="400">
        <f t="shared" si="174"/>
        <v>1.7877499508632551</v>
      </c>
      <c r="R298" s="399">
        <f t="shared" si="175"/>
        <v>0.12730996154453986</v>
      </c>
      <c r="S298" s="438">
        <f t="shared" si="176"/>
        <v>0.22759837749565401</v>
      </c>
      <c r="T298" s="406">
        <f t="shared" si="198"/>
        <v>5865</v>
      </c>
      <c r="U298" s="439">
        <f t="shared" si="178"/>
        <v>26.852500000000003</v>
      </c>
      <c r="V298" s="403"/>
      <c r="W298" s="403"/>
      <c r="X298" s="403"/>
      <c r="Y298" s="404"/>
      <c r="Z298" s="66"/>
    </row>
    <row r="299" spans="1:26" ht="14" hidden="1" outlineLevel="1" x14ac:dyDescent="0.2">
      <c r="A299" s="81">
        <f t="shared" si="194"/>
        <v>0</v>
      </c>
      <c r="B299" s="392"/>
      <c r="C299" s="393" t="s">
        <v>35</v>
      </c>
      <c r="D299" s="407">
        <v>8580.27</v>
      </c>
      <c r="E299" s="395">
        <v>124</v>
      </c>
      <c r="F299" s="395">
        <v>110</v>
      </c>
      <c r="G299" s="396">
        <f t="shared" si="169"/>
        <v>1.1272727272727272</v>
      </c>
      <c r="H299" s="397">
        <f t="shared" si="170"/>
        <v>69.19572580645162</v>
      </c>
      <c r="I299" s="397">
        <f t="shared" si="171"/>
        <v>61.383305150884503</v>
      </c>
      <c r="J299" s="415">
        <v>651</v>
      </c>
      <c r="K299" s="398">
        <f t="shared" si="172"/>
        <v>0.19047619047619047</v>
      </c>
      <c r="L299" s="407">
        <v>788.01</v>
      </c>
      <c r="M299" s="415">
        <v>137168</v>
      </c>
      <c r="N299" s="395">
        <v>29</v>
      </c>
      <c r="O299" s="407">
        <v>2313.17</v>
      </c>
      <c r="P299" s="399">
        <f t="shared" si="173"/>
        <v>0.34066238106148705</v>
      </c>
      <c r="Q299" s="400">
        <f t="shared" si="174"/>
        <v>2.9354576718569563</v>
      </c>
      <c r="R299" s="399">
        <f t="shared" si="175"/>
        <v>9.1839767280050624E-2</v>
      </c>
      <c r="S299" s="438">
        <f t="shared" si="176"/>
        <v>0.26959174944378206</v>
      </c>
      <c r="T299" s="408">
        <f t="shared" si="198"/>
        <v>6267.1</v>
      </c>
      <c r="U299" s="439">
        <f t="shared" si="178"/>
        <v>27.172758620689656</v>
      </c>
      <c r="V299" s="403"/>
      <c r="W299" s="403"/>
      <c r="X299" s="403"/>
      <c r="Y299" s="404"/>
      <c r="Z299" s="66"/>
    </row>
    <row r="300" spans="1:26" ht="14" hidden="1" outlineLevel="1" x14ac:dyDescent="0.2">
      <c r="A300" s="81"/>
      <c r="B300" s="392"/>
      <c r="C300" s="393" t="s">
        <v>36</v>
      </c>
      <c r="D300" s="409">
        <v>30538</v>
      </c>
      <c r="E300" s="395">
        <v>527</v>
      </c>
      <c r="F300" s="395">
        <v>477</v>
      </c>
      <c r="G300" s="396">
        <f t="shared" si="169"/>
        <v>1.1048218029350105</v>
      </c>
      <c r="H300" s="397">
        <f t="shared" si="170"/>
        <v>57.946869070208727</v>
      </c>
      <c r="I300" s="397">
        <f t="shared" si="171"/>
        <v>52.449063655577916</v>
      </c>
      <c r="J300" s="415">
        <v>1954</v>
      </c>
      <c r="K300" s="398">
        <f t="shared" si="172"/>
        <v>0.26970317297850566</v>
      </c>
      <c r="L300" s="409">
        <v>3091.41</v>
      </c>
      <c r="M300" s="415">
        <v>197673</v>
      </c>
      <c r="N300" s="395">
        <v>145</v>
      </c>
      <c r="O300" s="409">
        <v>9450</v>
      </c>
      <c r="P300" s="399">
        <f t="shared" si="173"/>
        <v>0.32713333333333333</v>
      </c>
      <c r="Q300" s="400">
        <f t="shared" si="174"/>
        <v>3.0568575504381497</v>
      </c>
      <c r="R300" s="399">
        <f t="shared" si="175"/>
        <v>0.10123158032615102</v>
      </c>
      <c r="S300" s="438">
        <f t="shared" si="176"/>
        <v>0.30945052066278078</v>
      </c>
      <c r="T300" s="410">
        <f t="shared" si="198"/>
        <v>21088</v>
      </c>
      <c r="U300" s="439">
        <f t="shared" si="178"/>
        <v>21.32006896551724</v>
      </c>
      <c r="V300" s="403"/>
      <c r="W300" s="403"/>
      <c r="X300" s="403"/>
      <c r="Y300" s="404"/>
      <c r="Z300" s="66"/>
    </row>
    <row r="301" spans="1:26" ht="14" hidden="1" outlineLevel="1" x14ac:dyDescent="0.2">
      <c r="A301" s="121" t="str">
        <f t="shared" ref="A301:A306" si="199">IFERROR(IF(B301&gt;0,MONTH(B301)&amp;"-"&amp;YEAR(B301),B301),)</f>
        <v>10-2023</v>
      </c>
      <c r="B301" s="411">
        <v>45227</v>
      </c>
      <c r="C301" s="393" t="s">
        <v>37</v>
      </c>
      <c r="D301" s="412">
        <v>2961.7</v>
      </c>
      <c r="E301" s="395">
        <v>58</v>
      </c>
      <c r="F301" s="395">
        <v>45</v>
      </c>
      <c r="G301" s="396">
        <f t="shared" si="169"/>
        <v>1.288888888888889</v>
      </c>
      <c r="H301" s="397">
        <f t="shared" si="170"/>
        <v>51.063793103448276</v>
      </c>
      <c r="I301" s="397">
        <f t="shared" si="171"/>
        <v>39.618460166468488</v>
      </c>
      <c r="J301" s="415">
        <v>318</v>
      </c>
      <c r="K301" s="398">
        <f t="shared" si="172"/>
        <v>0.18238993710691823</v>
      </c>
      <c r="L301" s="412">
        <v>578.70000000000005</v>
      </c>
      <c r="M301" s="415">
        <v>98359</v>
      </c>
      <c r="N301" s="395">
        <v>17</v>
      </c>
      <c r="O301" s="412">
        <v>1296.25</v>
      </c>
      <c r="P301" s="399">
        <f t="shared" si="173"/>
        <v>0.44644165863066543</v>
      </c>
      <c r="Q301" s="400">
        <f t="shared" si="174"/>
        <v>2.2399343355797474</v>
      </c>
      <c r="R301" s="399">
        <f t="shared" si="175"/>
        <v>0.19539453692136277</v>
      </c>
      <c r="S301" s="438">
        <f t="shared" si="176"/>
        <v>0.43767093223486514</v>
      </c>
      <c r="T301" s="413">
        <f t="shared" si="198"/>
        <v>1665.4499999999998</v>
      </c>
      <c r="U301" s="439">
        <f t="shared" si="178"/>
        <v>34.04117647058824</v>
      </c>
      <c r="V301" s="403"/>
      <c r="W301" s="403"/>
      <c r="X301" s="403"/>
      <c r="Y301" s="404"/>
      <c r="Z301" s="66"/>
    </row>
    <row r="302" spans="1:26" ht="14" collapsed="1" x14ac:dyDescent="0.2">
      <c r="A302" s="81">
        <f t="shared" si="199"/>
        <v>0</v>
      </c>
      <c r="B302" s="95" t="s">
        <v>123</v>
      </c>
      <c r="C302" s="134"/>
      <c r="D302" s="135">
        <f t="shared" ref="D302:F302" si="200">SUM(D296:D301)</f>
        <v>61333.77</v>
      </c>
      <c r="E302" s="136">
        <f t="shared" si="200"/>
        <v>1023</v>
      </c>
      <c r="F302" s="136">
        <f t="shared" si="200"/>
        <v>921</v>
      </c>
      <c r="G302" s="137">
        <f t="shared" si="169"/>
        <v>1.1107491856677525</v>
      </c>
      <c r="H302" s="138">
        <f t="shared" si="170"/>
        <v>59.954809384164221</v>
      </c>
      <c r="I302" s="138">
        <f t="shared" si="171"/>
        <v>53.976910501285673</v>
      </c>
      <c r="J302" s="256">
        <f>SUM(J296:J301)</f>
        <v>5461</v>
      </c>
      <c r="K302" s="139">
        <f t="shared" si="172"/>
        <v>0.18732832814502839</v>
      </c>
      <c r="L302" s="135">
        <f t="shared" ref="L302:O302" si="201">SUM(L296:L301)</f>
        <v>6875.86</v>
      </c>
      <c r="M302" s="256">
        <f t="shared" si="201"/>
        <v>665093</v>
      </c>
      <c r="N302" s="136">
        <f t="shared" si="201"/>
        <v>283</v>
      </c>
      <c r="O302" s="135">
        <f t="shared" si="201"/>
        <v>19004.27</v>
      </c>
      <c r="P302" s="258">
        <f t="shared" si="173"/>
        <v>0.36180605727028714</v>
      </c>
      <c r="Q302" s="306">
        <f t="shared" si="174"/>
        <v>2.763911714316464</v>
      </c>
      <c r="R302" s="258">
        <f t="shared" si="175"/>
        <v>0.11210561490024175</v>
      </c>
      <c r="S302" s="440">
        <f t="shared" si="176"/>
        <v>0.30985002226342845</v>
      </c>
      <c r="T302" s="261">
        <f>SUM(T296:T301)</f>
        <v>42329.5</v>
      </c>
      <c r="U302" s="441">
        <f t="shared" si="178"/>
        <v>24.29632508833922</v>
      </c>
      <c r="V302" s="262">
        <f t="shared" ref="V302:W302" si="202">IFERROR((D302-D120)/D302,)</f>
        <v>-6.4495953860328595E-2</v>
      </c>
      <c r="W302" s="262">
        <f t="shared" si="202"/>
        <v>-3.6168132942326493E-2</v>
      </c>
      <c r="X302" s="301">
        <f>IFERROR((D302-monthly_reporting_2021!D49)/D302, )</f>
        <v>1</v>
      </c>
      <c r="Y302" s="302">
        <f>IFERROR((E302-monthly_reporting_2021!E49)/E302, )</f>
        <v>1</v>
      </c>
      <c r="Z302" s="67"/>
    </row>
    <row r="303" spans="1:26" ht="14" hidden="1" outlineLevel="1" x14ac:dyDescent="0.2">
      <c r="A303" s="121" t="str">
        <f t="shared" si="199"/>
        <v>10-2023</v>
      </c>
      <c r="B303" s="122">
        <v>45228</v>
      </c>
      <c r="C303" s="83" t="s">
        <v>32</v>
      </c>
      <c r="D303" s="391">
        <v>769.45</v>
      </c>
      <c r="E303" s="123">
        <v>11</v>
      </c>
      <c r="F303" s="123">
        <v>6</v>
      </c>
      <c r="G303" s="57">
        <f t="shared" si="169"/>
        <v>1.8333333333333333</v>
      </c>
      <c r="H303" s="58">
        <f t="shared" si="170"/>
        <v>69.95</v>
      </c>
      <c r="I303" s="58">
        <f t="shared" si="171"/>
        <v>38.154545454545456</v>
      </c>
      <c r="J303" s="276">
        <v>449</v>
      </c>
      <c r="K303" s="59">
        <f t="shared" si="172"/>
        <v>2.4498886414253896E-2</v>
      </c>
      <c r="L303" s="391">
        <v>71.180000000000007</v>
      </c>
      <c r="M303" s="276">
        <v>31905</v>
      </c>
      <c r="N303" s="123">
        <v>2</v>
      </c>
      <c r="O303" s="391">
        <v>209.85</v>
      </c>
      <c r="P303" s="61">
        <f t="shared" si="173"/>
        <v>0.33919466285441985</v>
      </c>
      <c r="Q303" s="62">
        <f t="shared" si="174"/>
        <v>2.9481595953919637</v>
      </c>
      <c r="R303" s="61">
        <f t="shared" si="175"/>
        <v>9.2507635323932677E-2</v>
      </c>
      <c r="S303" s="436">
        <f t="shared" si="176"/>
        <v>0.27272727272727271</v>
      </c>
      <c r="T303" s="63">
        <f t="shared" ref="T303:T308" si="203">D303-O303</f>
        <v>559.6</v>
      </c>
      <c r="U303" s="437">
        <f t="shared" si="178"/>
        <v>35.590000000000003</v>
      </c>
      <c r="V303" s="84"/>
      <c r="W303" s="84"/>
      <c r="X303" s="84"/>
      <c r="Y303" s="85"/>
      <c r="Z303" s="66"/>
    </row>
    <row r="304" spans="1:26" ht="14" hidden="1" outlineLevel="1" x14ac:dyDescent="0.2">
      <c r="A304" s="81">
        <f t="shared" si="199"/>
        <v>0</v>
      </c>
      <c r="B304" s="392"/>
      <c r="C304" s="393" t="s">
        <v>33</v>
      </c>
      <c r="D304" s="394">
        <v>11160.75</v>
      </c>
      <c r="E304" s="395">
        <v>165</v>
      </c>
      <c r="F304" s="395">
        <v>156</v>
      </c>
      <c r="G304" s="396">
        <f t="shared" si="169"/>
        <v>1.0576923076923077</v>
      </c>
      <c r="H304" s="397">
        <f t="shared" si="170"/>
        <v>67.640909090909091</v>
      </c>
      <c r="I304" s="397">
        <f t="shared" si="171"/>
        <v>63.951404958677685</v>
      </c>
      <c r="J304" s="415">
        <v>906</v>
      </c>
      <c r="K304" s="398">
        <f t="shared" si="172"/>
        <v>0.18211920529801323</v>
      </c>
      <c r="L304" s="394">
        <v>1114.22</v>
      </c>
      <c r="M304" s="415">
        <v>168333</v>
      </c>
      <c r="N304" s="395">
        <v>62</v>
      </c>
      <c r="O304" s="394">
        <v>4716.1499999999996</v>
      </c>
      <c r="P304" s="399">
        <f t="shared" si="173"/>
        <v>0.23625626835448407</v>
      </c>
      <c r="Q304" s="400">
        <f t="shared" si="174"/>
        <v>4.2326919279854964</v>
      </c>
      <c r="R304" s="399">
        <f t="shared" si="175"/>
        <v>9.9833792531863905E-2</v>
      </c>
      <c r="S304" s="438">
        <f t="shared" si="176"/>
        <v>0.42256568778979903</v>
      </c>
      <c r="T304" s="401">
        <f t="shared" si="203"/>
        <v>6444.6</v>
      </c>
      <c r="U304" s="439">
        <f t="shared" si="178"/>
        <v>17.971290322580646</v>
      </c>
      <c r="V304" s="403"/>
      <c r="W304" s="403"/>
      <c r="X304" s="403"/>
      <c r="Y304" s="404"/>
      <c r="Z304" s="66"/>
    </row>
    <row r="305" spans="1:26" ht="14" hidden="1" outlineLevel="1" x14ac:dyDescent="0.2">
      <c r="A305" s="81">
        <f t="shared" si="199"/>
        <v>0</v>
      </c>
      <c r="B305" s="392"/>
      <c r="C305" s="393" t="s">
        <v>34</v>
      </c>
      <c r="D305" s="405">
        <v>7503.5</v>
      </c>
      <c r="E305" s="395">
        <v>130</v>
      </c>
      <c r="F305" s="395">
        <v>123</v>
      </c>
      <c r="G305" s="396">
        <f t="shared" si="169"/>
        <v>1.056910569105691</v>
      </c>
      <c r="H305" s="397">
        <f t="shared" si="170"/>
        <v>57.719230769230769</v>
      </c>
      <c r="I305" s="397">
        <f t="shared" si="171"/>
        <v>54.611272189349116</v>
      </c>
      <c r="J305" s="415">
        <v>926</v>
      </c>
      <c r="K305" s="398">
        <f t="shared" si="172"/>
        <v>0.14038876889848811</v>
      </c>
      <c r="L305" s="405">
        <v>685.78</v>
      </c>
      <c r="M305" s="415">
        <v>17517</v>
      </c>
      <c r="N305" s="395">
        <v>36</v>
      </c>
      <c r="O305" s="405">
        <v>1953.15</v>
      </c>
      <c r="P305" s="399">
        <f t="shared" si="173"/>
        <v>0.35111486572971862</v>
      </c>
      <c r="Q305" s="400">
        <f t="shared" si="174"/>
        <v>2.8480708098807201</v>
      </c>
      <c r="R305" s="399">
        <f t="shared" si="175"/>
        <v>9.139468248150863E-2</v>
      </c>
      <c r="S305" s="438">
        <f t="shared" si="176"/>
        <v>0.26029852735390152</v>
      </c>
      <c r="T305" s="406">
        <f t="shared" si="203"/>
        <v>5550.35</v>
      </c>
      <c r="U305" s="439">
        <f t="shared" si="178"/>
        <v>19.049444444444443</v>
      </c>
      <c r="V305" s="403"/>
      <c r="W305" s="403"/>
      <c r="X305" s="403"/>
      <c r="Y305" s="404"/>
      <c r="Z305" s="66"/>
    </row>
    <row r="306" spans="1:26" ht="14" hidden="1" outlineLevel="1" x14ac:dyDescent="0.2">
      <c r="A306" s="81">
        <f t="shared" si="199"/>
        <v>0</v>
      </c>
      <c r="B306" s="392"/>
      <c r="C306" s="393" t="s">
        <v>35</v>
      </c>
      <c r="D306" s="407">
        <v>8035.71</v>
      </c>
      <c r="E306" s="395">
        <v>113</v>
      </c>
      <c r="F306" s="395">
        <v>104</v>
      </c>
      <c r="G306" s="396">
        <f t="shared" si="169"/>
        <v>1.0865384615384615</v>
      </c>
      <c r="H306" s="397">
        <f t="shared" si="170"/>
        <v>71.112477876106198</v>
      </c>
      <c r="I306" s="397">
        <f t="shared" si="171"/>
        <v>65.448652204557916</v>
      </c>
      <c r="J306" s="415">
        <v>699</v>
      </c>
      <c r="K306" s="398">
        <f t="shared" si="172"/>
        <v>0.16165951359084407</v>
      </c>
      <c r="L306" s="407">
        <v>757.24</v>
      </c>
      <c r="M306" s="415">
        <v>173294</v>
      </c>
      <c r="N306" s="395">
        <v>30</v>
      </c>
      <c r="O306" s="407">
        <v>2226.16</v>
      </c>
      <c r="P306" s="399">
        <f t="shared" si="173"/>
        <v>0.34015524490602655</v>
      </c>
      <c r="Q306" s="400">
        <f t="shared" si="174"/>
        <v>2.9398341344884051</v>
      </c>
      <c r="R306" s="399">
        <f t="shared" si="175"/>
        <v>9.4234361369437178E-2</v>
      </c>
      <c r="S306" s="438">
        <f t="shared" si="176"/>
        <v>0.27703339219558692</v>
      </c>
      <c r="T306" s="408">
        <f t="shared" si="203"/>
        <v>5809.55</v>
      </c>
      <c r="U306" s="439">
        <f t="shared" si="178"/>
        <v>25.241333333333333</v>
      </c>
      <c r="V306" s="403"/>
      <c r="W306" s="403"/>
      <c r="X306" s="403"/>
      <c r="Y306" s="404"/>
      <c r="Z306" s="66"/>
    </row>
    <row r="307" spans="1:26" ht="14" hidden="1" outlineLevel="1" x14ac:dyDescent="0.2">
      <c r="A307" s="81"/>
      <c r="B307" s="392"/>
      <c r="C307" s="393" t="s">
        <v>36</v>
      </c>
      <c r="D307" s="409">
        <v>29949</v>
      </c>
      <c r="E307" s="395">
        <v>519</v>
      </c>
      <c r="F307" s="395">
        <v>465</v>
      </c>
      <c r="G307" s="396">
        <f t="shared" si="169"/>
        <v>1.1161290322580646</v>
      </c>
      <c r="H307" s="397">
        <f t="shared" si="170"/>
        <v>57.705202312138731</v>
      </c>
      <c r="I307" s="397">
        <f t="shared" si="171"/>
        <v>51.701192823014466</v>
      </c>
      <c r="J307" s="415">
        <v>2011</v>
      </c>
      <c r="K307" s="398">
        <f t="shared" si="172"/>
        <v>0.25808055693684734</v>
      </c>
      <c r="L307" s="409">
        <v>3493.54</v>
      </c>
      <c r="M307" s="415">
        <v>246793</v>
      </c>
      <c r="N307" s="395">
        <v>152</v>
      </c>
      <c r="O307" s="409">
        <v>9564</v>
      </c>
      <c r="P307" s="399">
        <f t="shared" si="173"/>
        <v>0.365280217482225</v>
      </c>
      <c r="Q307" s="400">
        <f t="shared" si="174"/>
        <v>2.7376243008524304</v>
      </c>
      <c r="R307" s="399">
        <f t="shared" si="175"/>
        <v>0.116649637717453</v>
      </c>
      <c r="S307" s="438">
        <f t="shared" si="176"/>
        <v>0.3193428829009316</v>
      </c>
      <c r="T307" s="410">
        <f t="shared" si="203"/>
        <v>20385</v>
      </c>
      <c r="U307" s="439">
        <f t="shared" si="178"/>
        <v>22.983815789473685</v>
      </c>
      <c r="V307" s="403"/>
      <c r="W307" s="403"/>
      <c r="X307" s="403"/>
      <c r="Y307" s="404"/>
      <c r="Z307" s="66"/>
    </row>
    <row r="308" spans="1:26" ht="14" hidden="1" outlineLevel="1" x14ac:dyDescent="0.2">
      <c r="A308" s="121" t="str">
        <f t="shared" ref="A308:A313" si="204">IFERROR(IF(B308&gt;0,MONTH(B308)&amp;"-"&amp;YEAR(B308),B308),)</f>
        <v>11-2023</v>
      </c>
      <c r="B308" s="411">
        <v>45234</v>
      </c>
      <c r="C308" s="393" t="s">
        <v>37</v>
      </c>
      <c r="D308" s="412">
        <v>3019</v>
      </c>
      <c r="E308" s="395">
        <v>60</v>
      </c>
      <c r="F308" s="395">
        <v>49</v>
      </c>
      <c r="G308" s="396">
        <f t="shared" si="169"/>
        <v>1.2244897959183674</v>
      </c>
      <c r="H308" s="397">
        <f t="shared" si="170"/>
        <v>50.31666666666667</v>
      </c>
      <c r="I308" s="397">
        <f t="shared" si="171"/>
        <v>41.091944444444444</v>
      </c>
      <c r="J308" s="415">
        <v>230</v>
      </c>
      <c r="K308" s="398">
        <f t="shared" si="172"/>
        <v>0.2608695652173913</v>
      </c>
      <c r="L308" s="412">
        <v>204.04</v>
      </c>
      <c r="M308" s="415">
        <v>134277</v>
      </c>
      <c r="N308" s="395">
        <v>6</v>
      </c>
      <c r="O308" s="412">
        <v>437.85</v>
      </c>
      <c r="P308" s="399">
        <f t="shared" si="173"/>
        <v>0.46600433938563429</v>
      </c>
      <c r="Q308" s="400">
        <f t="shared" si="174"/>
        <v>2.1459027641638895</v>
      </c>
      <c r="R308" s="399">
        <f t="shared" si="175"/>
        <v>6.7585293143424971E-2</v>
      </c>
      <c r="S308" s="438">
        <f t="shared" si="176"/>
        <v>0.14503146737330241</v>
      </c>
      <c r="T308" s="413">
        <f t="shared" si="203"/>
        <v>2581.15</v>
      </c>
      <c r="U308" s="439">
        <f t="shared" si="178"/>
        <v>34.006666666666668</v>
      </c>
      <c r="V308" s="403"/>
      <c r="W308" s="403"/>
      <c r="X308" s="403"/>
      <c r="Y308" s="404"/>
      <c r="Z308" s="66"/>
    </row>
    <row r="309" spans="1:26" ht="14" collapsed="1" x14ac:dyDescent="0.2">
      <c r="A309" s="81">
        <f t="shared" si="204"/>
        <v>0</v>
      </c>
      <c r="B309" s="95" t="s">
        <v>124</v>
      </c>
      <c r="C309" s="134"/>
      <c r="D309" s="135">
        <f t="shared" ref="D309:F309" si="205">SUM(D303:D308)</f>
        <v>60437.41</v>
      </c>
      <c r="E309" s="136">
        <f t="shared" si="205"/>
        <v>998</v>
      </c>
      <c r="F309" s="136">
        <f t="shared" si="205"/>
        <v>903</v>
      </c>
      <c r="G309" s="137">
        <f t="shared" si="169"/>
        <v>1.1052048726467332</v>
      </c>
      <c r="H309" s="138">
        <f t="shared" si="170"/>
        <v>60.558527054108218</v>
      </c>
      <c r="I309" s="138">
        <f t="shared" si="171"/>
        <v>54.793937805470662</v>
      </c>
      <c r="J309" s="256">
        <f>SUM(J303:J308)</f>
        <v>5221</v>
      </c>
      <c r="K309" s="139">
        <f t="shared" si="172"/>
        <v>0.19115112047500479</v>
      </c>
      <c r="L309" s="135">
        <f t="shared" ref="L309:O309" si="206">SUM(L303:L308)</f>
        <v>6326</v>
      </c>
      <c r="M309" s="256">
        <f t="shared" si="206"/>
        <v>772119</v>
      </c>
      <c r="N309" s="136">
        <f t="shared" si="206"/>
        <v>288</v>
      </c>
      <c r="O309" s="135">
        <f t="shared" si="206"/>
        <v>19107.159999999996</v>
      </c>
      <c r="P309" s="258">
        <f t="shared" si="173"/>
        <v>0.33108007678796858</v>
      </c>
      <c r="Q309" s="306">
        <f t="shared" si="174"/>
        <v>3.0204173253240589</v>
      </c>
      <c r="R309" s="258">
        <f t="shared" si="175"/>
        <v>0.10467026962273862</v>
      </c>
      <c r="S309" s="440">
        <f t="shared" si="176"/>
        <v>0.3161478958148603</v>
      </c>
      <c r="T309" s="261">
        <f>SUM(T303:T308)</f>
        <v>41330.250000000007</v>
      </c>
      <c r="U309" s="441">
        <f t="shared" si="178"/>
        <v>21.965277777777779</v>
      </c>
      <c r="V309" s="262">
        <f t="shared" ref="V309:W309" si="207">IFERROR((D309-D120)/D309,)</f>
        <v>-8.0283718312879379E-2</v>
      </c>
      <c r="W309" s="262">
        <f t="shared" si="207"/>
        <v>-6.2124248496993988E-2</v>
      </c>
      <c r="X309" s="301">
        <f>IFERROR((D309-monthly_reporting_2021!D49)/D309, )</f>
        <v>1</v>
      </c>
      <c r="Y309" s="302">
        <f>IFERROR((E309-monthly_reporting_2021!E49)/E309, )</f>
        <v>1</v>
      </c>
      <c r="Z309" s="67"/>
    </row>
    <row r="310" spans="1:26" ht="14" hidden="1" outlineLevel="1" x14ac:dyDescent="0.2">
      <c r="A310" s="121" t="str">
        <f t="shared" si="204"/>
        <v>11-2023</v>
      </c>
      <c r="B310" s="122">
        <v>45235</v>
      </c>
      <c r="C310" s="83" t="s">
        <v>32</v>
      </c>
      <c r="D310" s="391">
        <v>1189.1500000000001</v>
      </c>
      <c r="E310" s="123">
        <v>17</v>
      </c>
      <c r="F310" s="123">
        <v>8</v>
      </c>
      <c r="G310" s="57">
        <f t="shared" si="169"/>
        <v>2.125</v>
      </c>
      <c r="H310" s="58">
        <f t="shared" si="170"/>
        <v>69.95</v>
      </c>
      <c r="I310" s="58">
        <f t="shared" si="171"/>
        <v>32.917647058823533</v>
      </c>
      <c r="J310" s="276">
        <v>472</v>
      </c>
      <c r="K310" s="59">
        <f t="shared" si="172"/>
        <v>3.6016949152542374E-2</v>
      </c>
      <c r="L310" s="391">
        <v>94.65</v>
      </c>
      <c r="M310" s="276">
        <v>38185</v>
      </c>
      <c r="N310" s="123">
        <v>1</v>
      </c>
      <c r="O310" s="391">
        <v>69.95</v>
      </c>
      <c r="P310" s="61">
        <f t="shared" si="173"/>
        <v>1.3531093638313081</v>
      </c>
      <c r="Q310" s="62">
        <f t="shared" si="174"/>
        <v>0.73903856312731109</v>
      </c>
      <c r="R310" s="61">
        <f t="shared" si="175"/>
        <v>7.959466846066518E-2</v>
      </c>
      <c r="S310" s="436">
        <f t="shared" si="176"/>
        <v>5.8823529411764705E-2</v>
      </c>
      <c r="T310" s="63">
        <f t="shared" ref="T310:T315" si="208">D310-O310</f>
        <v>1119.2</v>
      </c>
      <c r="U310" s="437">
        <f t="shared" si="178"/>
        <v>94.65</v>
      </c>
      <c r="V310" s="84"/>
      <c r="W310" s="84"/>
      <c r="X310" s="84"/>
      <c r="Y310" s="85"/>
      <c r="Z310" s="66"/>
    </row>
    <row r="311" spans="1:26" ht="14" hidden="1" outlineLevel="1" x14ac:dyDescent="0.2">
      <c r="A311" s="81">
        <f t="shared" si="204"/>
        <v>0</v>
      </c>
      <c r="B311" s="392"/>
      <c r="C311" s="393" t="s">
        <v>33</v>
      </c>
      <c r="D311" s="394">
        <v>11150.9</v>
      </c>
      <c r="E311" s="395">
        <v>165</v>
      </c>
      <c r="F311" s="395">
        <v>158</v>
      </c>
      <c r="G311" s="396">
        <f t="shared" si="169"/>
        <v>1.0443037974683544</v>
      </c>
      <c r="H311" s="397">
        <f t="shared" si="170"/>
        <v>67.581212121212118</v>
      </c>
      <c r="I311" s="397">
        <f t="shared" si="171"/>
        <v>64.714130394857662</v>
      </c>
      <c r="J311" s="415">
        <v>1031</v>
      </c>
      <c r="K311" s="398">
        <f t="shared" si="172"/>
        <v>0.1600387972841901</v>
      </c>
      <c r="L311" s="394">
        <v>1429.13</v>
      </c>
      <c r="M311" s="415">
        <v>171165</v>
      </c>
      <c r="N311" s="395">
        <v>55</v>
      </c>
      <c r="O311" s="394">
        <v>4306.6000000000004</v>
      </c>
      <c r="P311" s="399">
        <f t="shared" si="173"/>
        <v>0.3318464682115822</v>
      </c>
      <c r="Q311" s="400">
        <f t="shared" si="174"/>
        <v>3.0134417442779875</v>
      </c>
      <c r="R311" s="399">
        <f t="shared" si="175"/>
        <v>0.12816274919513224</v>
      </c>
      <c r="S311" s="438">
        <f t="shared" si="176"/>
        <v>0.38621097848604152</v>
      </c>
      <c r="T311" s="401">
        <f t="shared" si="208"/>
        <v>6844.2999999999993</v>
      </c>
      <c r="U311" s="439">
        <f t="shared" si="178"/>
        <v>25.98418181818182</v>
      </c>
      <c r="V311" s="403"/>
      <c r="W311" s="403"/>
      <c r="X311" s="403"/>
      <c r="Y311" s="404"/>
      <c r="Z311" s="66"/>
    </row>
    <row r="312" spans="1:26" ht="14" hidden="1" outlineLevel="1" x14ac:dyDescent="0.2">
      <c r="A312" s="81">
        <f t="shared" si="204"/>
        <v>0</v>
      </c>
      <c r="B312" s="392"/>
      <c r="C312" s="393" t="s">
        <v>34</v>
      </c>
      <c r="D312" s="405">
        <v>7313.84</v>
      </c>
      <c r="E312" s="395">
        <v>124</v>
      </c>
      <c r="F312" s="395">
        <v>118</v>
      </c>
      <c r="G312" s="396">
        <f t="shared" si="169"/>
        <v>1.0508474576271187</v>
      </c>
      <c r="H312" s="397">
        <f t="shared" si="170"/>
        <v>58.982580645161292</v>
      </c>
      <c r="I312" s="397">
        <f t="shared" si="171"/>
        <v>56.128584807492196</v>
      </c>
      <c r="J312" s="415">
        <v>950</v>
      </c>
      <c r="K312" s="398">
        <f t="shared" si="172"/>
        <v>0.13052631578947368</v>
      </c>
      <c r="L312" s="405">
        <v>621.79999999999995</v>
      </c>
      <c r="M312" s="415">
        <v>15524</v>
      </c>
      <c r="N312" s="395">
        <v>31</v>
      </c>
      <c r="O312" s="405">
        <v>1713.45</v>
      </c>
      <c r="P312" s="399">
        <f t="shared" si="173"/>
        <v>0.36289357728559335</v>
      </c>
      <c r="Q312" s="400">
        <f t="shared" si="174"/>
        <v>2.7556288195561276</v>
      </c>
      <c r="R312" s="399">
        <f t="shared" si="175"/>
        <v>8.501689946731128E-2</v>
      </c>
      <c r="S312" s="438">
        <f t="shared" si="176"/>
        <v>0.23427501832142897</v>
      </c>
      <c r="T312" s="406">
        <f t="shared" si="208"/>
        <v>5600.39</v>
      </c>
      <c r="U312" s="439">
        <f t="shared" si="178"/>
        <v>20.058064516129029</v>
      </c>
      <c r="V312" s="403"/>
      <c r="W312" s="403"/>
      <c r="X312" s="403"/>
      <c r="Y312" s="404"/>
      <c r="Z312" s="66"/>
    </row>
    <row r="313" spans="1:26" ht="14" hidden="1" outlineLevel="1" x14ac:dyDescent="0.2">
      <c r="A313" s="81">
        <f t="shared" si="204"/>
        <v>0</v>
      </c>
      <c r="B313" s="392"/>
      <c r="C313" s="393" t="s">
        <v>35</v>
      </c>
      <c r="D313" s="407">
        <v>8102.48</v>
      </c>
      <c r="E313" s="395">
        <v>117</v>
      </c>
      <c r="F313" s="395">
        <v>108</v>
      </c>
      <c r="G313" s="396">
        <f t="shared" si="169"/>
        <v>1.0833333333333333</v>
      </c>
      <c r="H313" s="397">
        <f t="shared" si="170"/>
        <v>69.251965811965803</v>
      </c>
      <c r="I313" s="397">
        <f t="shared" si="171"/>
        <v>63.924891518737667</v>
      </c>
      <c r="J313" s="415">
        <v>552</v>
      </c>
      <c r="K313" s="398">
        <f t="shared" si="172"/>
        <v>0.21195652173913043</v>
      </c>
      <c r="L313" s="407">
        <v>621.82000000000005</v>
      </c>
      <c r="M313" s="415">
        <v>138484</v>
      </c>
      <c r="N313" s="395">
        <v>32</v>
      </c>
      <c r="O313" s="407">
        <v>2566.92</v>
      </c>
      <c r="P313" s="399">
        <f t="shared" si="173"/>
        <v>0.24224362270736916</v>
      </c>
      <c r="Q313" s="400">
        <f t="shared" si="174"/>
        <v>4.1280756489016115</v>
      </c>
      <c r="R313" s="399">
        <f t="shared" si="175"/>
        <v>7.6744404182423176E-2</v>
      </c>
      <c r="S313" s="438">
        <f t="shared" si="176"/>
        <v>0.31680670609492406</v>
      </c>
      <c r="T313" s="408">
        <f t="shared" si="208"/>
        <v>5535.5599999999995</v>
      </c>
      <c r="U313" s="439">
        <f t="shared" si="178"/>
        <v>19.431875000000002</v>
      </c>
      <c r="V313" s="403"/>
      <c r="W313" s="403"/>
      <c r="X313" s="403"/>
      <c r="Y313" s="404"/>
      <c r="Z313" s="66"/>
    </row>
    <row r="314" spans="1:26" ht="14" hidden="1" outlineLevel="1" x14ac:dyDescent="0.2">
      <c r="A314" s="81"/>
      <c r="B314" s="392"/>
      <c r="C314" s="393" t="s">
        <v>36</v>
      </c>
      <c r="D314" s="409">
        <v>32760</v>
      </c>
      <c r="E314" s="395">
        <v>565</v>
      </c>
      <c r="F314" s="395">
        <v>495</v>
      </c>
      <c r="G314" s="396">
        <f t="shared" si="169"/>
        <v>1.1414141414141414</v>
      </c>
      <c r="H314" s="397">
        <f t="shared" si="170"/>
        <v>57.982300884955755</v>
      </c>
      <c r="I314" s="397">
        <f t="shared" si="171"/>
        <v>50.7986529877046</v>
      </c>
      <c r="J314" s="415">
        <v>2186</v>
      </c>
      <c r="K314" s="398">
        <f t="shared" si="172"/>
        <v>0.25846294602012809</v>
      </c>
      <c r="L314" s="409">
        <v>3437.22</v>
      </c>
      <c r="M314" s="415">
        <v>243776</v>
      </c>
      <c r="N314" s="395">
        <v>151</v>
      </c>
      <c r="O314" s="409">
        <v>10249</v>
      </c>
      <c r="P314" s="399">
        <f t="shared" si="173"/>
        <v>0.33537125573226656</v>
      </c>
      <c r="Q314" s="400">
        <f t="shared" si="174"/>
        <v>2.9817701514596098</v>
      </c>
      <c r="R314" s="399">
        <f t="shared" si="175"/>
        <v>0.10492124542124541</v>
      </c>
      <c r="S314" s="438">
        <f t="shared" si="176"/>
        <v>0.31285103785103785</v>
      </c>
      <c r="T314" s="410">
        <f t="shared" si="208"/>
        <v>22511</v>
      </c>
      <c r="U314" s="439">
        <f t="shared" si="178"/>
        <v>22.763046357615892</v>
      </c>
      <c r="V314" s="403"/>
      <c r="W314" s="403"/>
      <c r="X314" s="403"/>
      <c r="Y314" s="404"/>
      <c r="Z314" s="66"/>
    </row>
    <row r="315" spans="1:26" ht="14" hidden="1" outlineLevel="1" x14ac:dyDescent="0.2">
      <c r="A315" s="121" t="str">
        <f t="shared" ref="A315:A320" si="209">IFERROR(IF(B315&gt;0,MONTH(B315)&amp;"-"&amp;YEAR(B315),B315),)</f>
        <v>11-2023</v>
      </c>
      <c r="B315" s="411">
        <v>45241</v>
      </c>
      <c r="C315" s="393" t="s">
        <v>37</v>
      </c>
      <c r="D315" s="412">
        <v>2037.35</v>
      </c>
      <c r="E315" s="395">
        <v>39</v>
      </c>
      <c r="F315" s="395">
        <v>30</v>
      </c>
      <c r="G315" s="396">
        <f t="shared" si="169"/>
        <v>1.3</v>
      </c>
      <c r="H315" s="397">
        <f t="shared" si="170"/>
        <v>52.23974358974359</v>
      </c>
      <c r="I315" s="397">
        <f t="shared" si="171"/>
        <v>40.184418145956606</v>
      </c>
      <c r="J315" s="415">
        <v>192</v>
      </c>
      <c r="K315" s="398">
        <f t="shared" si="172"/>
        <v>0.203125</v>
      </c>
      <c r="L315" s="412">
        <v>94.01</v>
      </c>
      <c r="M315" s="415">
        <v>78202</v>
      </c>
      <c r="N315" s="395">
        <v>7</v>
      </c>
      <c r="O315" s="412">
        <v>575.15</v>
      </c>
      <c r="P315" s="399">
        <f t="shared" si="173"/>
        <v>0.16345301225767192</v>
      </c>
      <c r="Q315" s="400">
        <f t="shared" si="174"/>
        <v>6.117966173811296</v>
      </c>
      <c r="R315" s="399">
        <f t="shared" si="175"/>
        <v>4.6143274351486005E-2</v>
      </c>
      <c r="S315" s="438">
        <f t="shared" si="176"/>
        <v>0.28230299163128575</v>
      </c>
      <c r="T315" s="413">
        <f t="shared" si="208"/>
        <v>1462.1999999999998</v>
      </c>
      <c r="U315" s="439">
        <f t="shared" si="178"/>
        <v>13.430000000000001</v>
      </c>
      <c r="V315" s="403"/>
      <c r="W315" s="403"/>
      <c r="X315" s="403"/>
      <c r="Y315" s="404"/>
      <c r="Z315" s="66"/>
    </row>
    <row r="316" spans="1:26" ht="14" collapsed="1" x14ac:dyDescent="0.2">
      <c r="A316" s="81">
        <f t="shared" si="209"/>
        <v>0</v>
      </c>
      <c r="B316" s="95" t="s">
        <v>125</v>
      </c>
      <c r="C316" s="134"/>
      <c r="D316" s="135">
        <f t="shared" ref="D316:F316" si="210">SUM(D310:D315)</f>
        <v>62553.719999999994</v>
      </c>
      <c r="E316" s="136">
        <f t="shared" si="210"/>
        <v>1027</v>
      </c>
      <c r="F316" s="136">
        <f t="shared" si="210"/>
        <v>917</v>
      </c>
      <c r="G316" s="137">
        <f t="shared" si="169"/>
        <v>1.1199563794983642</v>
      </c>
      <c r="H316" s="138">
        <f t="shared" si="170"/>
        <v>60.909172346640695</v>
      </c>
      <c r="I316" s="138">
        <f t="shared" si="171"/>
        <v>54.385307733076452</v>
      </c>
      <c r="J316" s="256">
        <f>SUM(J310:J315)</f>
        <v>5383</v>
      </c>
      <c r="K316" s="139">
        <f t="shared" si="172"/>
        <v>0.19078580717072263</v>
      </c>
      <c r="L316" s="135">
        <f t="shared" ref="L316:O316" si="211">SUM(L310:L315)</f>
        <v>6298.63</v>
      </c>
      <c r="M316" s="256">
        <f t="shared" si="211"/>
        <v>685336</v>
      </c>
      <c r="N316" s="136">
        <f t="shared" si="211"/>
        <v>277</v>
      </c>
      <c r="O316" s="135">
        <f t="shared" si="211"/>
        <v>19481.07</v>
      </c>
      <c r="P316" s="258">
        <f t="shared" si="173"/>
        <v>0.32332053629497765</v>
      </c>
      <c r="Q316" s="306">
        <f t="shared" si="174"/>
        <v>3.0929059176360574</v>
      </c>
      <c r="R316" s="258">
        <f t="shared" si="175"/>
        <v>0.10069153361302895</v>
      </c>
      <c r="S316" s="440">
        <f t="shared" si="176"/>
        <v>0.31142944016758717</v>
      </c>
      <c r="T316" s="261">
        <f>SUM(T310:T315)</f>
        <v>43072.649999999994</v>
      </c>
      <c r="U316" s="441">
        <f t="shared" si="178"/>
        <v>22.738736462093865</v>
      </c>
      <c r="V316" s="262">
        <f t="shared" ref="V316:W316" si="212">IFERROR((D316-D120)/D316,)</f>
        <v>-4.3735688301191511E-2</v>
      </c>
      <c r="W316" s="262">
        <f t="shared" si="212"/>
        <v>-3.2132424537487832E-2</v>
      </c>
      <c r="X316" s="301">
        <f>IFERROR((D316-monthly_reporting_2021!D49)/D316, )</f>
        <v>1</v>
      </c>
      <c r="Y316" s="302">
        <f>IFERROR((E316-monthly_reporting_2021!E49)/E316, )</f>
        <v>1</v>
      </c>
      <c r="Z316" s="67"/>
    </row>
    <row r="317" spans="1:26" ht="14" hidden="1" outlineLevel="1" x14ac:dyDescent="0.2">
      <c r="A317" s="121" t="str">
        <f t="shared" si="209"/>
        <v>11-2023</v>
      </c>
      <c r="B317" s="122">
        <v>45242</v>
      </c>
      <c r="C317" s="83" t="s">
        <v>32</v>
      </c>
      <c r="D317" s="391">
        <v>699.5</v>
      </c>
      <c r="E317" s="123">
        <v>10</v>
      </c>
      <c r="F317" s="123">
        <v>9</v>
      </c>
      <c r="G317" s="57">
        <f t="shared" si="169"/>
        <v>1.1111111111111112</v>
      </c>
      <c r="H317" s="58">
        <f t="shared" si="170"/>
        <v>69.95</v>
      </c>
      <c r="I317" s="58">
        <f t="shared" si="171"/>
        <v>62.954999999999998</v>
      </c>
      <c r="J317" s="276">
        <v>417</v>
      </c>
      <c r="K317" s="59">
        <f t="shared" si="172"/>
        <v>2.3980815347721823E-2</v>
      </c>
      <c r="L317" s="391">
        <v>95.27</v>
      </c>
      <c r="M317" s="276">
        <v>51908</v>
      </c>
      <c r="N317" s="123">
        <v>1</v>
      </c>
      <c r="O317" s="391">
        <v>69.95</v>
      </c>
      <c r="P317" s="61">
        <f t="shared" si="173"/>
        <v>1.3619728377412437</v>
      </c>
      <c r="Q317" s="62">
        <f t="shared" si="174"/>
        <v>0.73422903327385336</v>
      </c>
      <c r="R317" s="61">
        <f t="shared" si="175"/>
        <v>0.13619728377412438</v>
      </c>
      <c r="S317" s="436">
        <f t="shared" si="176"/>
        <v>0.1</v>
      </c>
      <c r="T317" s="63">
        <f t="shared" ref="T317:T322" si="213">D317-O317</f>
        <v>629.54999999999995</v>
      </c>
      <c r="U317" s="437">
        <f t="shared" si="178"/>
        <v>95.27</v>
      </c>
      <c r="V317" s="84"/>
      <c r="W317" s="84"/>
      <c r="X317" s="84"/>
      <c r="Y317" s="85"/>
      <c r="Z317" s="66"/>
    </row>
    <row r="318" spans="1:26" ht="14" hidden="1" outlineLevel="1" x14ac:dyDescent="0.2">
      <c r="A318" s="81">
        <f t="shared" si="209"/>
        <v>0</v>
      </c>
      <c r="B318" s="392"/>
      <c r="C318" s="393" t="s">
        <v>33</v>
      </c>
      <c r="D318" s="394">
        <v>12389.75</v>
      </c>
      <c r="E318" s="395">
        <v>185</v>
      </c>
      <c r="F318" s="395">
        <v>175</v>
      </c>
      <c r="G318" s="396">
        <f t="shared" si="169"/>
        <v>1.0571428571428572</v>
      </c>
      <c r="H318" s="397">
        <f t="shared" si="170"/>
        <v>66.971621621621622</v>
      </c>
      <c r="I318" s="397">
        <f t="shared" si="171"/>
        <v>63.351533966398833</v>
      </c>
      <c r="J318" s="415">
        <v>972</v>
      </c>
      <c r="K318" s="398">
        <f t="shared" si="172"/>
        <v>0.19032921810699588</v>
      </c>
      <c r="L318" s="394">
        <v>1602.3</v>
      </c>
      <c r="M318" s="415">
        <v>164508</v>
      </c>
      <c r="N318" s="395">
        <v>69</v>
      </c>
      <c r="O318" s="394">
        <v>5264.67</v>
      </c>
      <c r="P318" s="399">
        <f t="shared" si="173"/>
        <v>0.30434956037130534</v>
      </c>
      <c r="Q318" s="400">
        <f t="shared" si="174"/>
        <v>3.2856955626287214</v>
      </c>
      <c r="R318" s="399">
        <f t="shared" si="175"/>
        <v>0.12932464335438568</v>
      </c>
      <c r="S318" s="438">
        <f t="shared" si="176"/>
        <v>0.42492140680804696</v>
      </c>
      <c r="T318" s="401">
        <f t="shared" si="213"/>
        <v>7125.08</v>
      </c>
      <c r="U318" s="439">
        <f t="shared" si="178"/>
        <v>23.221739130434781</v>
      </c>
      <c r="V318" s="403"/>
      <c r="W318" s="403"/>
      <c r="X318" s="403"/>
      <c r="Y318" s="404"/>
      <c r="Z318" s="66"/>
    </row>
    <row r="319" spans="1:26" ht="14" hidden="1" outlineLevel="1" x14ac:dyDescent="0.2">
      <c r="A319" s="81">
        <f t="shared" si="209"/>
        <v>0</v>
      </c>
      <c r="B319" s="392"/>
      <c r="C319" s="393" t="s">
        <v>34</v>
      </c>
      <c r="D319" s="405">
        <v>9122.25</v>
      </c>
      <c r="E319" s="395">
        <v>155</v>
      </c>
      <c r="F319" s="395">
        <v>140</v>
      </c>
      <c r="G319" s="396">
        <f t="shared" si="169"/>
        <v>1.1071428571428572</v>
      </c>
      <c r="H319" s="397">
        <f t="shared" si="170"/>
        <v>58.853225806451611</v>
      </c>
      <c r="I319" s="397">
        <f t="shared" si="171"/>
        <v>53.157752341311131</v>
      </c>
      <c r="J319" s="415">
        <v>863</v>
      </c>
      <c r="K319" s="398">
        <f t="shared" si="172"/>
        <v>0.17960602549246812</v>
      </c>
      <c r="L319" s="405">
        <v>702.79</v>
      </c>
      <c r="M319" s="415">
        <v>18898</v>
      </c>
      <c r="N319" s="395">
        <v>33</v>
      </c>
      <c r="O319" s="405">
        <v>1928.05</v>
      </c>
      <c r="P319" s="399">
        <f t="shared" si="173"/>
        <v>0.36450818184175721</v>
      </c>
      <c r="Q319" s="400">
        <f t="shared" si="174"/>
        <v>2.7434226440330685</v>
      </c>
      <c r="R319" s="399">
        <f t="shared" si="175"/>
        <v>7.7041300117843728E-2</v>
      </c>
      <c r="S319" s="438">
        <f t="shared" si="176"/>
        <v>0.21135684726903997</v>
      </c>
      <c r="T319" s="406">
        <f t="shared" si="213"/>
        <v>7194.2</v>
      </c>
      <c r="U319" s="439">
        <f t="shared" si="178"/>
        <v>21.296666666666667</v>
      </c>
      <c r="V319" s="403"/>
      <c r="W319" s="403"/>
      <c r="X319" s="403"/>
      <c r="Y319" s="404"/>
      <c r="Z319" s="66"/>
    </row>
    <row r="320" spans="1:26" ht="14" hidden="1" outlineLevel="1" x14ac:dyDescent="0.2">
      <c r="A320" s="81">
        <f t="shared" si="209"/>
        <v>0</v>
      </c>
      <c r="B320" s="392"/>
      <c r="C320" s="393" t="s">
        <v>35</v>
      </c>
      <c r="D320" s="407">
        <v>8931.86</v>
      </c>
      <c r="E320" s="395">
        <v>133</v>
      </c>
      <c r="F320" s="395">
        <v>127</v>
      </c>
      <c r="G320" s="396">
        <f t="shared" si="169"/>
        <v>1.0472440944881889</v>
      </c>
      <c r="H320" s="397">
        <f t="shared" si="170"/>
        <v>67.156842105263166</v>
      </c>
      <c r="I320" s="397">
        <f t="shared" si="171"/>
        <v>64.127210130589646</v>
      </c>
      <c r="J320" s="415">
        <v>633</v>
      </c>
      <c r="K320" s="398">
        <f t="shared" si="172"/>
        <v>0.21011058451816747</v>
      </c>
      <c r="L320" s="407">
        <v>858.76</v>
      </c>
      <c r="M320" s="415">
        <v>127014</v>
      </c>
      <c r="N320" s="395">
        <v>32</v>
      </c>
      <c r="O320" s="407">
        <v>2106.38</v>
      </c>
      <c r="P320" s="399">
        <f t="shared" si="173"/>
        <v>0.40769471795212636</v>
      </c>
      <c r="Q320" s="400">
        <f t="shared" si="174"/>
        <v>2.4528156877358054</v>
      </c>
      <c r="R320" s="399">
        <f t="shared" si="175"/>
        <v>9.614570761297199E-2</v>
      </c>
      <c r="S320" s="438">
        <f t="shared" si="176"/>
        <v>0.23582769994155753</v>
      </c>
      <c r="T320" s="408">
        <f t="shared" si="213"/>
        <v>6825.4800000000005</v>
      </c>
      <c r="U320" s="439">
        <f t="shared" si="178"/>
        <v>26.83625</v>
      </c>
      <c r="V320" s="403"/>
      <c r="W320" s="403"/>
      <c r="X320" s="403"/>
      <c r="Y320" s="404"/>
      <c r="Z320" s="66"/>
    </row>
    <row r="321" spans="1:26" ht="14" hidden="1" outlineLevel="1" x14ac:dyDescent="0.2">
      <c r="A321" s="81"/>
      <c r="B321" s="392"/>
      <c r="C321" s="393" t="s">
        <v>36</v>
      </c>
      <c r="D321" s="409">
        <v>32975</v>
      </c>
      <c r="E321" s="395">
        <v>569</v>
      </c>
      <c r="F321" s="395">
        <v>502</v>
      </c>
      <c r="G321" s="396">
        <f t="shared" si="169"/>
        <v>1.1334661354581674</v>
      </c>
      <c r="H321" s="397">
        <f t="shared" si="170"/>
        <v>57.95254833040422</v>
      </c>
      <c r="I321" s="397">
        <f t="shared" si="171"/>
        <v>51.128610302043789</v>
      </c>
      <c r="J321" s="415">
        <v>2169</v>
      </c>
      <c r="K321" s="398">
        <f t="shared" si="172"/>
        <v>0.26233287229137853</v>
      </c>
      <c r="L321" s="409">
        <v>4362.12</v>
      </c>
      <c r="M321" s="415">
        <v>247700</v>
      </c>
      <c r="N321" s="395">
        <v>157</v>
      </c>
      <c r="O321" s="409">
        <v>10650.95</v>
      </c>
      <c r="P321" s="399">
        <f t="shared" si="173"/>
        <v>0.40955219956905248</v>
      </c>
      <c r="Q321" s="400">
        <f t="shared" si="174"/>
        <v>2.4416911960239518</v>
      </c>
      <c r="R321" s="399">
        <f t="shared" si="175"/>
        <v>0.13228567096285065</v>
      </c>
      <c r="S321" s="438">
        <f t="shared" si="176"/>
        <v>0.32300075815011375</v>
      </c>
      <c r="T321" s="410">
        <f t="shared" si="213"/>
        <v>22324.05</v>
      </c>
      <c r="U321" s="439">
        <f t="shared" si="178"/>
        <v>27.78420382165605</v>
      </c>
      <c r="V321" s="403"/>
      <c r="W321" s="403"/>
      <c r="X321" s="403"/>
      <c r="Y321" s="404"/>
      <c r="Z321" s="66"/>
    </row>
    <row r="322" spans="1:26" ht="14" hidden="1" outlineLevel="1" x14ac:dyDescent="0.2">
      <c r="A322" s="121" t="str">
        <f t="shared" ref="A322:A327" si="214">IFERROR(IF(B322&gt;0,MONTH(B322)&amp;"-"&amp;YEAR(B322),B322),)</f>
        <v>11-2023</v>
      </c>
      <c r="B322" s="411">
        <v>45248</v>
      </c>
      <c r="C322" s="393" t="s">
        <v>37</v>
      </c>
      <c r="D322" s="412">
        <v>1938.7</v>
      </c>
      <c r="E322" s="395">
        <v>38</v>
      </c>
      <c r="F322" s="395">
        <v>34</v>
      </c>
      <c r="G322" s="396">
        <f t="shared" si="169"/>
        <v>1.1176470588235294</v>
      </c>
      <c r="H322" s="397">
        <f t="shared" si="170"/>
        <v>51.018421052631581</v>
      </c>
      <c r="I322" s="397">
        <f t="shared" si="171"/>
        <v>45.648060941828255</v>
      </c>
      <c r="J322" s="415">
        <v>291</v>
      </c>
      <c r="K322" s="398">
        <f t="shared" si="172"/>
        <v>0.13058419243986255</v>
      </c>
      <c r="L322" s="412">
        <v>109.8</v>
      </c>
      <c r="M322" s="415">
        <v>87333</v>
      </c>
      <c r="N322" s="395">
        <v>8</v>
      </c>
      <c r="O322" s="412">
        <v>546.5</v>
      </c>
      <c r="P322" s="399">
        <f t="shared" si="173"/>
        <v>0.2009149130832571</v>
      </c>
      <c r="Q322" s="400">
        <f t="shared" si="174"/>
        <v>4.9772313296903459</v>
      </c>
      <c r="R322" s="399">
        <f t="shared" si="175"/>
        <v>5.6635890029401142E-2</v>
      </c>
      <c r="S322" s="438">
        <f t="shared" si="176"/>
        <v>0.28188992623923248</v>
      </c>
      <c r="T322" s="413">
        <f t="shared" si="213"/>
        <v>1392.2</v>
      </c>
      <c r="U322" s="439">
        <f t="shared" si="178"/>
        <v>13.725</v>
      </c>
      <c r="V322" s="403"/>
      <c r="W322" s="403"/>
      <c r="X322" s="403"/>
      <c r="Y322" s="404"/>
      <c r="Z322" s="66"/>
    </row>
    <row r="323" spans="1:26" ht="14" collapsed="1" x14ac:dyDescent="0.2">
      <c r="A323" s="81">
        <f t="shared" si="214"/>
        <v>0</v>
      </c>
      <c r="B323" s="95" t="s">
        <v>126</v>
      </c>
      <c r="C323" s="134"/>
      <c r="D323" s="135">
        <f t="shared" ref="D323:F323" si="215">SUM(D317:D322)</f>
        <v>66057.06</v>
      </c>
      <c r="E323" s="136">
        <f t="shared" si="215"/>
        <v>1090</v>
      </c>
      <c r="F323" s="136">
        <f t="shared" si="215"/>
        <v>987</v>
      </c>
      <c r="G323" s="137">
        <f t="shared" si="169"/>
        <v>1.1043566362715298</v>
      </c>
      <c r="H323" s="138">
        <f t="shared" si="170"/>
        <v>60.602807339449541</v>
      </c>
      <c r="I323" s="138">
        <f t="shared" si="171"/>
        <v>54.876120040400643</v>
      </c>
      <c r="J323" s="256">
        <f>SUM(J317:J322)</f>
        <v>5345</v>
      </c>
      <c r="K323" s="139">
        <f t="shared" si="172"/>
        <v>0.20392890551917681</v>
      </c>
      <c r="L323" s="135">
        <f t="shared" ref="L323:O323" si="216">SUM(L317:L322)</f>
        <v>7731.04</v>
      </c>
      <c r="M323" s="256">
        <f t="shared" si="216"/>
        <v>697361</v>
      </c>
      <c r="N323" s="136">
        <f t="shared" si="216"/>
        <v>300</v>
      </c>
      <c r="O323" s="135">
        <f t="shared" si="216"/>
        <v>20566.5</v>
      </c>
      <c r="P323" s="258">
        <f t="shared" si="173"/>
        <v>0.37590450489874311</v>
      </c>
      <c r="Q323" s="306">
        <f t="shared" si="174"/>
        <v>2.6602501086529107</v>
      </c>
      <c r="R323" s="258">
        <f t="shared" si="175"/>
        <v>0.11703578693935213</v>
      </c>
      <c r="S323" s="440">
        <f t="shared" si="176"/>
        <v>0.31134446492169043</v>
      </c>
      <c r="T323" s="261">
        <f>SUM(T317:T322)</f>
        <v>45490.559999999998</v>
      </c>
      <c r="U323" s="441">
        <f t="shared" si="178"/>
        <v>25.770133333333334</v>
      </c>
      <c r="V323" s="301">
        <f t="shared" ref="V323:W323" si="217">IFERROR((D323-D120)/D323,)</f>
        <v>1.1618894331658036E-2</v>
      </c>
      <c r="W323" s="301">
        <f t="shared" si="217"/>
        <v>2.7522935779816515E-2</v>
      </c>
      <c r="X323" s="301">
        <f>IFERROR((D323-monthly_reporting_2021!D49)/D323, )</f>
        <v>1</v>
      </c>
      <c r="Y323" s="302">
        <f>IFERROR((E323-monthly_reporting_2021!E49)/E323, )</f>
        <v>1</v>
      </c>
      <c r="Z323" s="67"/>
    </row>
    <row r="324" spans="1:26" ht="14" hidden="1" outlineLevel="1" x14ac:dyDescent="0.2">
      <c r="A324" s="121" t="str">
        <f t="shared" si="214"/>
        <v>11-2023</v>
      </c>
      <c r="B324" s="122">
        <v>45249</v>
      </c>
      <c r="C324" s="83" t="s">
        <v>32</v>
      </c>
      <c r="D324" s="391">
        <v>419.7</v>
      </c>
      <c r="E324" s="123">
        <v>6</v>
      </c>
      <c r="F324" s="123">
        <v>6</v>
      </c>
      <c r="G324" s="57">
        <f t="shared" si="169"/>
        <v>1</v>
      </c>
      <c r="H324" s="58">
        <f t="shared" si="170"/>
        <v>69.95</v>
      </c>
      <c r="I324" s="58">
        <f t="shared" si="171"/>
        <v>69.95</v>
      </c>
      <c r="J324" s="276">
        <v>352</v>
      </c>
      <c r="K324" s="59">
        <f t="shared" si="172"/>
        <v>1.7045454545454544E-2</v>
      </c>
      <c r="L324" s="391">
        <v>85.08</v>
      </c>
      <c r="M324" s="276">
        <v>55847</v>
      </c>
      <c r="N324" s="123">
        <v>1</v>
      </c>
      <c r="O324" s="391">
        <v>69.95</v>
      </c>
      <c r="P324" s="61">
        <f t="shared" si="173"/>
        <v>1.2162973552537526</v>
      </c>
      <c r="Q324" s="62">
        <f t="shared" si="174"/>
        <v>0.82216737188528444</v>
      </c>
      <c r="R324" s="61">
        <f t="shared" si="175"/>
        <v>0.20271622587562546</v>
      </c>
      <c r="S324" s="436">
        <f t="shared" si="176"/>
        <v>0.16666666666666669</v>
      </c>
      <c r="T324" s="63">
        <f t="shared" ref="T324:T329" si="218">D324-O324</f>
        <v>349.75</v>
      </c>
      <c r="U324" s="437">
        <f t="shared" si="178"/>
        <v>85.08</v>
      </c>
      <c r="V324" s="84"/>
      <c r="W324" s="84"/>
      <c r="X324" s="84"/>
      <c r="Y324" s="85"/>
      <c r="Z324" s="66"/>
    </row>
    <row r="325" spans="1:26" ht="14" hidden="1" outlineLevel="1" x14ac:dyDescent="0.2">
      <c r="A325" s="81">
        <f t="shared" si="214"/>
        <v>0</v>
      </c>
      <c r="B325" s="392"/>
      <c r="C325" s="393" t="s">
        <v>33</v>
      </c>
      <c r="D325" s="394">
        <v>12499.7</v>
      </c>
      <c r="E325" s="395">
        <v>192</v>
      </c>
      <c r="F325" s="395">
        <v>178</v>
      </c>
      <c r="G325" s="396">
        <f t="shared" si="169"/>
        <v>1.0786516853932584</v>
      </c>
      <c r="H325" s="397">
        <f t="shared" si="170"/>
        <v>65.102604166666666</v>
      </c>
      <c r="I325" s="397">
        <f t="shared" si="171"/>
        <v>60.355539279513891</v>
      </c>
      <c r="J325" s="415">
        <v>1017</v>
      </c>
      <c r="K325" s="398">
        <f t="shared" si="172"/>
        <v>0.1887905604719764</v>
      </c>
      <c r="L325" s="394">
        <v>1856.11</v>
      </c>
      <c r="M325" s="415">
        <v>186058</v>
      </c>
      <c r="N325" s="395">
        <v>65</v>
      </c>
      <c r="O325" s="394">
        <v>4661.2</v>
      </c>
      <c r="P325" s="399">
        <f t="shared" si="173"/>
        <v>0.39820432506650649</v>
      </c>
      <c r="Q325" s="400">
        <f t="shared" si="174"/>
        <v>2.5112735775358144</v>
      </c>
      <c r="R325" s="399">
        <f t="shared" si="175"/>
        <v>0.14849236381673159</v>
      </c>
      <c r="S325" s="438">
        <f t="shared" si="176"/>
        <v>0.37290494971879323</v>
      </c>
      <c r="T325" s="401">
        <f t="shared" si="218"/>
        <v>7838.5000000000009</v>
      </c>
      <c r="U325" s="439">
        <f t="shared" si="178"/>
        <v>28.555538461538461</v>
      </c>
      <c r="V325" s="403"/>
      <c r="W325" s="403"/>
      <c r="X325" s="403"/>
      <c r="Y325" s="404"/>
      <c r="Z325" s="66"/>
    </row>
    <row r="326" spans="1:26" ht="14" hidden="1" outlineLevel="1" x14ac:dyDescent="0.2">
      <c r="A326" s="81">
        <f t="shared" si="214"/>
        <v>0</v>
      </c>
      <c r="B326" s="392"/>
      <c r="C326" s="393" t="s">
        <v>34</v>
      </c>
      <c r="D326" s="405">
        <v>5505</v>
      </c>
      <c r="E326" s="395">
        <v>100</v>
      </c>
      <c r="F326" s="395">
        <v>94</v>
      </c>
      <c r="G326" s="396">
        <f t="shared" si="169"/>
        <v>1.0638297872340425</v>
      </c>
      <c r="H326" s="397">
        <f t="shared" si="170"/>
        <v>55.05</v>
      </c>
      <c r="I326" s="397">
        <f t="shared" si="171"/>
        <v>51.747</v>
      </c>
      <c r="J326" s="415">
        <v>977</v>
      </c>
      <c r="K326" s="398">
        <f t="shared" si="172"/>
        <v>0.10235414534288639</v>
      </c>
      <c r="L326" s="405">
        <v>1000.78</v>
      </c>
      <c r="M326" s="415">
        <v>62914</v>
      </c>
      <c r="N326" s="395">
        <v>28</v>
      </c>
      <c r="O326" s="405">
        <v>1668.45</v>
      </c>
      <c r="P326" s="399">
        <f t="shared" si="173"/>
        <v>0.59982618598100035</v>
      </c>
      <c r="Q326" s="400">
        <f t="shared" si="174"/>
        <v>1.667149623293831</v>
      </c>
      <c r="R326" s="399">
        <f t="shared" si="175"/>
        <v>0.18179473206176203</v>
      </c>
      <c r="S326" s="438">
        <f t="shared" si="176"/>
        <v>0.30307901907356949</v>
      </c>
      <c r="T326" s="406">
        <f t="shared" si="218"/>
        <v>3836.55</v>
      </c>
      <c r="U326" s="439">
        <f t="shared" si="178"/>
        <v>35.742142857142859</v>
      </c>
      <c r="V326" s="403"/>
      <c r="W326" s="403"/>
      <c r="X326" s="403"/>
      <c r="Y326" s="404"/>
      <c r="Z326" s="66"/>
    </row>
    <row r="327" spans="1:26" ht="14" hidden="1" outlineLevel="1" x14ac:dyDescent="0.2">
      <c r="A327" s="81">
        <f t="shared" si="214"/>
        <v>0</v>
      </c>
      <c r="B327" s="392"/>
      <c r="C327" s="393" t="s">
        <v>35</v>
      </c>
      <c r="D327" s="407">
        <v>10192.040000000001</v>
      </c>
      <c r="E327" s="395">
        <v>140</v>
      </c>
      <c r="F327" s="395">
        <v>129</v>
      </c>
      <c r="G327" s="396">
        <f t="shared" si="169"/>
        <v>1.0852713178294573</v>
      </c>
      <c r="H327" s="397">
        <f t="shared" si="170"/>
        <v>72.800285714285721</v>
      </c>
      <c r="I327" s="397">
        <f t="shared" si="171"/>
        <v>67.080263265306129</v>
      </c>
      <c r="J327" s="415">
        <v>707</v>
      </c>
      <c r="K327" s="398">
        <f t="shared" si="172"/>
        <v>0.19801980198019803</v>
      </c>
      <c r="L327" s="407">
        <v>947.12</v>
      </c>
      <c r="M327" s="415">
        <v>141191</v>
      </c>
      <c r="N327" s="395">
        <v>42</v>
      </c>
      <c r="O327" s="407">
        <v>2887.68</v>
      </c>
      <c r="P327" s="399">
        <f t="shared" si="173"/>
        <v>0.3279864804964539</v>
      </c>
      <c r="Q327" s="400">
        <f t="shared" si="174"/>
        <v>3.0489061576146632</v>
      </c>
      <c r="R327" s="399">
        <f t="shared" si="175"/>
        <v>9.2927421791908188E-2</v>
      </c>
      <c r="S327" s="438">
        <f t="shared" si="176"/>
        <v>0.28332698851260391</v>
      </c>
      <c r="T327" s="408">
        <f t="shared" si="218"/>
        <v>7304.3600000000006</v>
      </c>
      <c r="U327" s="439">
        <f t="shared" si="178"/>
        <v>22.550476190476189</v>
      </c>
      <c r="V327" s="403"/>
      <c r="W327" s="403"/>
      <c r="X327" s="403"/>
      <c r="Y327" s="404"/>
      <c r="Z327" s="66"/>
    </row>
    <row r="328" spans="1:26" ht="14" hidden="1" outlineLevel="1" x14ac:dyDescent="0.2">
      <c r="A328" s="81"/>
      <c r="B328" s="392"/>
      <c r="C328" s="393" t="s">
        <v>36</v>
      </c>
      <c r="D328" s="409">
        <v>31377</v>
      </c>
      <c r="E328" s="395">
        <v>543</v>
      </c>
      <c r="F328" s="395">
        <v>464</v>
      </c>
      <c r="G328" s="396">
        <f t="shared" si="169"/>
        <v>1.1702586206896552</v>
      </c>
      <c r="H328" s="397">
        <f t="shared" si="170"/>
        <v>57.784530386740329</v>
      </c>
      <c r="I328" s="397">
        <f t="shared" si="171"/>
        <v>49.377572927159321</v>
      </c>
      <c r="J328" s="415">
        <v>2139</v>
      </c>
      <c r="K328" s="398">
        <f t="shared" si="172"/>
        <v>0.25385694249649371</v>
      </c>
      <c r="L328" s="409">
        <v>4442.82</v>
      </c>
      <c r="M328" s="415">
        <v>258438</v>
      </c>
      <c r="N328" s="395">
        <v>138</v>
      </c>
      <c r="O328" s="409">
        <v>9595.9500000000007</v>
      </c>
      <c r="P328" s="399">
        <f t="shared" si="173"/>
        <v>0.46298907351538926</v>
      </c>
      <c r="Q328" s="400">
        <f t="shared" si="174"/>
        <v>2.1598781854767921</v>
      </c>
      <c r="R328" s="399">
        <f t="shared" si="175"/>
        <v>0.14159479873792905</v>
      </c>
      <c r="S328" s="438">
        <f t="shared" si="176"/>
        <v>0.30582751697102978</v>
      </c>
      <c r="T328" s="410">
        <f t="shared" si="218"/>
        <v>21781.05</v>
      </c>
      <c r="U328" s="439">
        <f t="shared" si="178"/>
        <v>32.194347826086954</v>
      </c>
      <c r="V328" s="403"/>
      <c r="W328" s="403"/>
      <c r="X328" s="403"/>
      <c r="Y328" s="404"/>
      <c r="Z328" s="66"/>
    </row>
    <row r="329" spans="1:26" ht="14" hidden="1" outlineLevel="1" x14ac:dyDescent="0.2">
      <c r="A329" s="121" t="str">
        <f t="shared" ref="A329:A334" si="219">IFERROR(IF(B329&gt;0,MONTH(B329)&amp;"-"&amp;YEAR(B329),B329),)</f>
        <v>11-2023</v>
      </c>
      <c r="B329" s="411">
        <v>45255</v>
      </c>
      <c r="C329" s="393" t="s">
        <v>37</v>
      </c>
      <c r="D329" s="412">
        <v>1977.35</v>
      </c>
      <c r="E329" s="395">
        <v>42</v>
      </c>
      <c r="F329" s="395">
        <v>34</v>
      </c>
      <c r="G329" s="396">
        <f t="shared" si="169"/>
        <v>1.2352941176470589</v>
      </c>
      <c r="H329" s="397">
        <f t="shared" si="170"/>
        <v>47.079761904761902</v>
      </c>
      <c r="I329" s="397">
        <f t="shared" si="171"/>
        <v>38.112188208616779</v>
      </c>
      <c r="J329" s="415">
        <v>190</v>
      </c>
      <c r="K329" s="398">
        <f t="shared" si="172"/>
        <v>0.22105263157894736</v>
      </c>
      <c r="L329" s="412">
        <v>117.94</v>
      </c>
      <c r="M329" s="415">
        <v>80161</v>
      </c>
      <c r="N329" s="395">
        <v>12</v>
      </c>
      <c r="O329" s="412">
        <v>857.05</v>
      </c>
      <c r="P329" s="399">
        <f t="shared" si="173"/>
        <v>0.13761157458724696</v>
      </c>
      <c r="Q329" s="400">
        <f t="shared" si="174"/>
        <v>7.266830591826352</v>
      </c>
      <c r="R329" s="399">
        <f t="shared" si="175"/>
        <v>5.9645485118972365E-2</v>
      </c>
      <c r="S329" s="438">
        <f t="shared" si="176"/>
        <v>0.43343363592687184</v>
      </c>
      <c r="T329" s="413">
        <f t="shared" si="218"/>
        <v>1120.3</v>
      </c>
      <c r="U329" s="439">
        <f t="shared" si="178"/>
        <v>9.8283333333333331</v>
      </c>
      <c r="V329" s="403"/>
      <c r="W329" s="403"/>
      <c r="X329" s="403"/>
      <c r="Y329" s="404"/>
      <c r="Z329" s="66"/>
    </row>
    <row r="330" spans="1:26" ht="14" collapsed="1" x14ac:dyDescent="0.2">
      <c r="A330" s="81">
        <f t="shared" si="219"/>
        <v>0</v>
      </c>
      <c r="B330" s="95" t="s">
        <v>127</v>
      </c>
      <c r="C330" s="134"/>
      <c r="D330" s="135">
        <f t="shared" ref="D330:F330" si="220">SUM(D324:D329)</f>
        <v>61970.79</v>
      </c>
      <c r="E330" s="136">
        <f t="shared" si="220"/>
        <v>1023</v>
      </c>
      <c r="F330" s="136">
        <f t="shared" si="220"/>
        <v>905</v>
      </c>
      <c r="G330" s="137">
        <f t="shared" si="169"/>
        <v>1.1303867403314918</v>
      </c>
      <c r="H330" s="138">
        <f t="shared" si="170"/>
        <v>60.5775073313783</v>
      </c>
      <c r="I330" s="138">
        <f t="shared" si="171"/>
        <v>53.590072468130359</v>
      </c>
      <c r="J330" s="256">
        <f>SUM(J324:J329)</f>
        <v>5382</v>
      </c>
      <c r="K330" s="139">
        <f t="shared" si="172"/>
        <v>0.19007803790412486</v>
      </c>
      <c r="L330" s="135">
        <f t="shared" ref="L330:O330" si="221">SUM(L324:L329)</f>
        <v>8449.85</v>
      </c>
      <c r="M330" s="256">
        <f t="shared" si="221"/>
        <v>784609</v>
      </c>
      <c r="N330" s="136">
        <f t="shared" si="221"/>
        <v>286</v>
      </c>
      <c r="O330" s="135">
        <f t="shared" si="221"/>
        <v>19740.28</v>
      </c>
      <c r="P330" s="258">
        <f t="shared" si="173"/>
        <v>0.42805117252642821</v>
      </c>
      <c r="Q330" s="306">
        <f t="shared" si="174"/>
        <v>2.3361692811114989</v>
      </c>
      <c r="R330" s="258">
        <f t="shared" si="175"/>
        <v>0.13635214267883305</v>
      </c>
      <c r="S330" s="440">
        <f t="shared" si="176"/>
        <v>0.3185416871400219</v>
      </c>
      <c r="T330" s="261">
        <f>SUM(T324:T329)</f>
        <v>42230.510000000009</v>
      </c>
      <c r="U330" s="441">
        <f t="shared" si="178"/>
        <v>29.544930069930071</v>
      </c>
      <c r="V330" s="262">
        <f t="shared" ref="V330:W330" si="222">IFERROR((D330-D120)/D330,)</f>
        <v>-5.3553617760883826E-2</v>
      </c>
      <c r="W330" s="262">
        <f t="shared" si="222"/>
        <v>-3.6168132942326493E-2</v>
      </c>
      <c r="X330" s="301">
        <f>IFERROR((D330-monthly_reporting_2021!D49)/D330, )</f>
        <v>1</v>
      </c>
      <c r="Y330" s="302">
        <f>IFERROR((E330-monthly_reporting_2021!E49)/E330, )</f>
        <v>1</v>
      </c>
      <c r="Z330" s="67"/>
    </row>
    <row r="331" spans="1:26" ht="14" hidden="1" outlineLevel="1" x14ac:dyDescent="0.2">
      <c r="A331" s="121" t="str">
        <f t="shared" si="219"/>
        <v>11-2023</v>
      </c>
      <c r="B331" s="122">
        <v>45256</v>
      </c>
      <c r="C331" s="83" t="s">
        <v>32</v>
      </c>
      <c r="D331" s="391">
        <v>279.8</v>
      </c>
      <c r="E331" s="123">
        <v>4</v>
      </c>
      <c r="F331" s="123">
        <v>3</v>
      </c>
      <c r="G331" s="57">
        <f t="shared" si="169"/>
        <v>1.3333333333333333</v>
      </c>
      <c r="H331" s="58">
        <f t="shared" si="170"/>
        <v>69.95</v>
      </c>
      <c r="I331" s="58">
        <f t="shared" si="171"/>
        <v>52.462500000000006</v>
      </c>
      <c r="J331" s="276">
        <v>339</v>
      </c>
      <c r="K331" s="59">
        <f t="shared" si="172"/>
        <v>1.1799410029498525E-2</v>
      </c>
      <c r="L331" s="391">
        <v>96.46</v>
      </c>
      <c r="M331" s="276">
        <v>67731</v>
      </c>
      <c r="N331" s="123">
        <v>1</v>
      </c>
      <c r="O331" s="391">
        <v>139.9</v>
      </c>
      <c r="P331" s="61">
        <f t="shared" si="173"/>
        <v>0.68949249463902784</v>
      </c>
      <c r="Q331" s="62">
        <f t="shared" si="174"/>
        <v>1.4503421107194694</v>
      </c>
      <c r="R331" s="61">
        <f t="shared" si="175"/>
        <v>0.34474624731951392</v>
      </c>
      <c r="S331" s="436">
        <f t="shared" si="176"/>
        <v>0.5</v>
      </c>
      <c r="T331" s="63">
        <f t="shared" ref="T331:T336" si="223">D331-O331</f>
        <v>139.9</v>
      </c>
      <c r="U331" s="437">
        <f t="shared" si="178"/>
        <v>96.46</v>
      </c>
      <c r="V331" s="84"/>
      <c r="W331" s="84"/>
      <c r="X331" s="84"/>
      <c r="Y331" s="85"/>
      <c r="Z331" s="66"/>
    </row>
    <row r="332" spans="1:26" ht="14" hidden="1" outlineLevel="1" x14ac:dyDescent="0.2">
      <c r="A332" s="81">
        <f t="shared" si="219"/>
        <v>0</v>
      </c>
      <c r="B332" s="392"/>
      <c r="C332" s="393" t="s">
        <v>33</v>
      </c>
      <c r="D332" s="394">
        <v>10631.2</v>
      </c>
      <c r="E332" s="395">
        <v>160</v>
      </c>
      <c r="F332" s="395">
        <v>151</v>
      </c>
      <c r="G332" s="396">
        <f t="shared" si="169"/>
        <v>1.0596026490066226</v>
      </c>
      <c r="H332" s="397">
        <f t="shared" si="170"/>
        <v>66.445000000000007</v>
      </c>
      <c r="I332" s="397">
        <f t="shared" si="171"/>
        <v>62.707468750000004</v>
      </c>
      <c r="J332" s="415">
        <v>1217</v>
      </c>
      <c r="K332" s="398">
        <f t="shared" si="172"/>
        <v>0.13147082990961381</v>
      </c>
      <c r="L332" s="394">
        <v>1866.32</v>
      </c>
      <c r="M332" s="415">
        <v>288736</v>
      </c>
      <c r="N332" s="395">
        <v>61</v>
      </c>
      <c r="O332" s="394">
        <v>4206.5</v>
      </c>
      <c r="P332" s="399">
        <f t="shared" si="173"/>
        <v>0.44367526447165101</v>
      </c>
      <c r="Q332" s="400">
        <f t="shared" si="174"/>
        <v>2.2539007244202494</v>
      </c>
      <c r="R332" s="399">
        <f t="shared" si="175"/>
        <v>0.17555120776582134</v>
      </c>
      <c r="S332" s="438">
        <f t="shared" si="176"/>
        <v>0.39567499435623443</v>
      </c>
      <c r="T332" s="401">
        <f t="shared" si="223"/>
        <v>6424.7000000000007</v>
      </c>
      <c r="U332" s="439">
        <f t="shared" si="178"/>
        <v>30.595409836065574</v>
      </c>
      <c r="V332" s="403"/>
      <c r="W332" s="403"/>
      <c r="X332" s="403"/>
      <c r="Y332" s="404"/>
      <c r="Z332" s="66"/>
    </row>
    <row r="333" spans="1:26" ht="14" hidden="1" outlineLevel="1" x14ac:dyDescent="0.2">
      <c r="A333" s="81">
        <f t="shared" si="219"/>
        <v>0</v>
      </c>
      <c r="B333" s="392"/>
      <c r="C333" s="393" t="s">
        <v>34</v>
      </c>
      <c r="D333" s="405">
        <v>8907.35</v>
      </c>
      <c r="E333" s="395">
        <v>154</v>
      </c>
      <c r="F333" s="395">
        <v>140</v>
      </c>
      <c r="G333" s="396">
        <f t="shared" si="169"/>
        <v>1.1000000000000001</v>
      </c>
      <c r="H333" s="397">
        <f t="shared" si="170"/>
        <v>57.839935064935069</v>
      </c>
      <c r="I333" s="397">
        <f t="shared" si="171"/>
        <v>52.581759149940964</v>
      </c>
      <c r="J333" s="415">
        <v>1243</v>
      </c>
      <c r="K333" s="398">
        <f t="shared" si="172"/>
        <v>0.12389380530973451</v>
      </c>
      <c r="L333" s="405">
        <v>1152.6199999999999</v>
      </c>
      <c r="M333" s="415">
        <v>144415</v>
      </c>
      <c r="N333" s="395">
        <v>37</v>
      </c>
      <c r="O333" s="405">
        <v>2257.9499999999998</v>
      </c>
      <c r="P333" s="399">
        <f t="shared" si="173"/>
        <v>0.51047188821718814</v>
      </c>
      <c r="Q333" s="400">
        <f t="shared" si="174"/>
        <v>1.9589717339626243</v>
      </c>
      <c r="R333" s="399">
        <f t="shared" si="175"/>
        <v>0.12940100029750709</v>
      </c>
      <c r="S333" s="438">
        <f t="shared" si="176"/>
        <v>0.25349290192930557</v>
      </c>
      <c r="T333" s="406">
        <f t="shared" si="223"/>
        <v>6649.4000000000005</v>
      </c>
      <c r="U333" s="439">
        <f t="shared" si="178"/>
        <v>31.151891891891889</v>
      </c>
      <c r="V333" s="403"/>
      <c r="W333" s="403"/>
      <c r="X333" s="403"/>
      <c r="Y333" s="404"/>
      <c r="Z333" s="66"/>
    </row>
    <row r="334" spans="1:26" ht="14" hidden="1" outlineLevel="1" x14ac:dyDescent="0.2">
      <c r="A334" s="81">
        <f t="shared" si="219"/>
        <v>0</v>
      </c>
      <c r="B334" s="392"/>
      <c r="C334" s="393" t="s">
        <v>35</v>
      </c>
      <c r="D334" s="407">
        <v>9298.69</v>
      </c>
      <c r="E334" s="395">
        <v>135</v>
      </c>
      <c r="F334" s="395">
        <v>130</v>
      </c>
      <c r="G334" s="396">
        <f t="shared" si="169"/>
        <v>1.0384615384615385</v>
      </c>
      <c r="H334" s="397">
        <f t="shared" si="170"/>
        <v>68.879185185185193</v>
      </c>
      <c r="I334" s="397">
        <f t="shared" si="171"/>
        <v>66.32810425240055</v>
      </c>
      <c r="J334" s="415">
        <v>788</v>
      </c>
      <c r="K334" s="398">
        <f t="shared" si="172"/>
        <v>0.17131979695431471</v>
      </c>
      <c r="L334" s="407">
        <v>1274.9000000000001</v>
      </c>
      <c r="M334" s="415">
        <v>301847</v>
      </c>
      <c r="N334" s="395">
        <v>45</v>
      </c>
      <c r="O334" s="407">
        <v>2987.65</v>
      </c>
      <c r="P334" s="399">
        <f t="shared" si="173"/>
        <v>0.42672334443458909</v>
      </c>
      <c r="Q334" s="400">
        <f t="shared" si="174"/>
        <v>2.3434387010745938</v>
      </c>
      <c r="R334" s="399">
        <f t="shared" si="175"/>
        <v>0.13710533419223569</v>
      </c>
      <c r="S334" s="438">
        <f t="shared" si="176"/>
        <v>0.32129794626985092</v>
      </c>
      <c r="T334" s="408">
        <f t="shared" si="223"/>
        <v>6311.0400000000009</v>
      </c>
      <c r="U334" s="439">
        <f t="shared" si="178"/>
        <v>28.331111111111113</v>
      </c>
      <c r="V334" s="403"/>
      <c r="W334" s="403"/>
      <c r="X334" s="403"/>
      <c r="Y334" s="404"/>
      <c r="Z334" s="66"/>
    </row>
    <row r="335" spans="1:26" ht="14" hidden="1" outlineLevel="1" x14ac:dyDescent="0.2">
      <c r="A335" s="81"/>
      <c r="B335" s="392"/>
      <c r="C335" s="393" t="s">
        <v>36</v>
      </c>
      <c r="D335" s="409">
        <v>30156</v>
      </c>
      <c r="E335" s="395">
        <v>518</v>
      </c>
      <c r="F335" s="395">
        <v>467</v>
      </c>
      <c r="G335" s="396">
        <f t="shared" si="169"/>
        <v>1.1092077087794432</v>
      </c>
      <c r="H335" s="397">
        <f t="shared" si="170"/>
        <v>58.216216216216218</v>
      </c>
      <c r="I335" s="397">
        <f t="shared" si="171"/>
        <v>52.484503808828137</v>
      </c>
      <c r="J335" s="415">
        <v>2259</v>
      </c>
      <c r="K335" s="398">
        <f t="shared" si="172"/>
        <v>0.22930500221336875</v>
      </c>
      <c r="L335" s="409">
        <v>4893.13</v>
      </c>
      <c r="M335" s="415">
        <v>380135</v>
      </c>
      <c r="N335" s="395">
        <v>154</v>
      </c>
      <c r="O335" s="409">
        <v>10080.870000000001</v>
      </c>
      <c r="P335" s="399">
        <f t="shared" si="173"/>
        <v>0.4853876699134102</v>
      </c>
      <c r="Q335" s="400">
        <f t="shared" si="174"/>
        <v>2.0602089051384289</v>
      </c>
      <c r="R335" s="399">
        <f t="shared" si="175"/>
        <v>0.16226057832603794</v>
      </c>
      <c r="S335" s="438">
        <f t="shared" si="176"/>
        <v>0.33429068842021492</v>
      </c>
      <c r="T335" s="410">
        <f t="shared" si="223"/>
        <v>20075.129999999997</v>
      </c>
      <c r="U335" s="439">
        <f t="shared" si="178"/>
        <v>31.773571428571429</v>
      </c>
      <c r="V335" s="403"/>
      <c r="W335" s="403"/>
      <c r="X335" s="403"/>
      <c r="Y335" s="404"/>
      <c r="Z335" s="66"/>
    </row>
    <row r="336" spans="1:26" ht="14" hidden="1" outlineLevel="1" x14ac:dyDescent="0.2">
      <c r="A336" s="121" t="str">
        <f t="shared" ref="A336:A341" si="224">IFERROR(IF(B336&gt;0,MONTH(B336)&amp;"-"&amp;YEAR(B336),B336),)</f>
        <v>12-2023</v>
      </c>
      <c r="B336" s="411">
        <v>45262</v>
      </c>
      <c r="C336" s="393" t="s">
        <v>37</v>
      </c>
      <c r="D336" s="412">
        <v>4114.7</v>
      </c>
      <c r="E336" s="395">
        <v>78</v>
      </c>
      <c r="F336" s="395">
        <v>52</v>
      </c>
      <c r="G336" s="396">
        <f t="shared" si="169"/>
        <v>1.5</v>
      </c>
      <c r="H336" s="397">
        <f t="shared" si="170"/>
        <v>52.752564102564101</v>
      </c>
      <c r="I336" s="397">
        <f t="shared" si="171"/>
        <v>35.16837606837607</v>
      </c>
      <c r="J336" s="415">
        <v>250</v>
      </c>
      <c r="K336" s="398">
        <f t="shared" si="172"/>
        <v>0.312</v>
      </c>
      <c r="L336" s="412">
        <v>191.35</v>
      </c>
      <c r="M336" s="415">
        <v>213558</v>
      </c>
      <c r="N336" s="395">
        <v>13</v>
      </c>
      <c r="O336" s="412">
        <v>1180.3</v>
      </c>
      <c r="P336" s="399">
        <f t="shared" si="173"/>
        <v>0.16211980005083454</v>
      </c>
      <c r="Q336" s="400">
        <f t="shared" si="174"/>
        <v>6.1682780245623201</v>
      </c>
      <c r="R336" s="399">
        <f t="shared" si="175"/>
        <v>4.6503997861326467E-2</v>
      </c>
      <c r="S336" s="438">
        <f t="shared" si="176"/>
        <v>0.2868495880623132</v>
      </c>
      <c r="T336" s="413">
        <f t="shared" si="223"/>
        <v>2934.3999999999996</v>
      </c>
      <c r="U336" s="439">
        <f t="shared" si="178"/>
        <v>14.719230769230769</v>
      </c>
      <c r="V336" s="403"/>
      <c r="W336" s="403"/>
      <c r="X336" s="403"/>
      <c r="Y336" s="404"/>
      <c r="Z336" s="66"/>
    </row>
    <row r="337" spans="1:26" ht="14" collapsed="1" x14ac:dyDescent="0.2">
      <c r="A337" s="81">
        <f t="shared" si="224"/>
        <v>0</v>
      </c>
      <c r="B337" s="95" t="s">
        <v>128</v>
      </c>
      <c r="C337" s="134"/>
      <c r="D337" s="135">
        <f t="shared" ref="D337:F337" si="225">SUM(D331:D336)</f>
        <v>63387.74</v>
      </c>
      <c r="E337" s="136">
        <f t="shared" si="225"/>
        <v>1049</v>
      </c>
      <c r="F337" s="136">
        <f t="shared" si="225"/>
        <v>943</v>
      </c>
      <c r="G337" s="137">
        <f t="shared" si="169"/>
        <v>1.112407211028632</v>
      </c>
      <c r="H337" s="138">
        <f t="shared" si="170"/>
        <v>60.426825548141082</v>
      </c>
      <c r="I337" s="138">
        <f t="shared" si="171"/>
        <v>54.320778352618724</v>
      </c>
      <c r="J337" s="256">
        <f>SUM(J331:J336)</f>
        <v>6096</v>
      </c>
      <c r="K337" s="139">
        <f t="shared" si="172"/>
        <v>0.17208005249343833</v>
      </c>
      <c r="L337" s="135">
        <f t="shared" ref="L337:O337" si="226">SUM(L331:L336)</f>
        <v>9474.7800000000007</v>
      </c>
      <c r="M337" s="256">
        <f t="shared" si="226"/>
        <v>1396422</v>
      </c>
      <c r="N337" s="136">
        <f t="shared" si="226"/>
        <v>311</v>
      </c>
      <c r="O337" s="135">
        <f t="shared" si="226"/>
        <v>20853.170000000002</v>
      </c>
      <c r="P337" s="258">
        <f t="shared" si="173"/>
        <v>0.45435681961063951</v>
      </c>
      <c r="Q337" s="306">
        <f t="shared" si="174"/>
        <v>2.2009133721310681</v>
      </c>
      <c r="R337" s="258">
        <f t="shared" si="175"/>
        <v>0.14947338396983392</v>
      </c>
      <c r="S337" s="440">
        <f t="shared" si="176"/>
        <v>0.32897796955688913</v>
      </c>
      <c r="T337" s="261">
        <f>SUM(T331:T336)</f>
        <v>42534.57</v>
      </c>
      <c r="U337" s="441">
        <f t="shared" si="178"/>
        <v>30.465530546623796</v>
      </c>
      <c r="V337" s="262">
        <f t="shared" ref="V337:W337" si="227">IFERROR((D337-D120)/D337,)</f>
        <v>-3.000280495881388E-2</v>
      </c>
      <c r="W337" s="262">
        <f t="shared" si="227"/>
        <v>-1.0486177311725452E-2</v>
      </c>
      <c r="X337" s="301">
        <f>IFERROR((D337-monthly_reporting_2021!D49)/D337, )</f>
        <v>1</v>
      </c>
      <c r="Y337" s="302">
        <f>IFERROR((E337-monthly_reporting_2021!E49)/E337, )</f>
        <v>1</v>
      </c>
      <c r="Z337" s="67"/>
    </row>
    <row r="338" spans="1:26" ht="14" hidden="1" outlineLevel="1" x14ac:dyDescent="0.2">
      <c r="A338" s="121" t="str">
        <f t="shared" si="224"/>
        <v>12-2023</v>
      </c>
      <c r="B338" s="122">
        <v>45263</v>
      </c>
      <c r="C338" s="83" t="s">
        <v>32</v>
      </c>
      <c r="D338" s="391">
        <v>1041.17</v>
      </c>
      <c r="E338" s="123">
        <v>15</v>
      </c>
      <c r="F338" s="123">
        <v>11</v>
      </c>
      <c r="G338" s="57">
        <f t="shared" si="169"/>
        <v>1.3636363636363635</v>
      </c>
      <c r="H338" s="58">
        <f t="shared" si="170"/>
        <v>69.411333333333332</v>
      </c>
      <c r="I338" s="58">
        <f t="shared" si="171"/>
        <v>50.90164444444445</v>
      </c>
      <c r="J338" s="276">
        <v>649</v>
      </c>
      <c r="K338" s="59">
        <f t="shared" si="172"/>
        <v>2.3112480739599383E-2</v>
      </c>
      <c r="L338" s="391">
        <v>115.06</v>
      </c>
      <c r="M338" s="276">
        <v>57618</v>
      </c>
      <c r="N338" s="123">
        <v>2</v>
      </c>
      <c r="O338" s="391">
        <v>199.85</v>
      </c>
      <c r="P338" s="61">
        <f t="shared" si="173"/>
        <v>0.57573179884913683</v>
      </c>
      <c r="Q338" s="62">
        <f t="shared" si="174"/>
        <v>1.7369198678950113</v>
      </c>
      <c r="R338" s="61">
        <f t="shared" si="175"/>
        <v>0.11051029130689512</v>
      </c>
      <c r="S338" s="436">
        <f t="shared" si="176"/>
        <v>0.19194752057781148</v>
      </c>
      <c r="T338" s="63">
        <f t="shared" ref="T338:T343" si="228">D338-O338</f>
        <v>841.32</v>
      </c>
      <c r="U338" s="437">
        <f t="shared" si="178"/>
        <v>57.53</v>
      </c>
      <c r="V338" s="84"/>
      <c r="W338" s="84"/>
      <c r="X338" s="84"/>
      <c r="Y338" s="85"/>
      <c r="Z338" s="66"/>
    </row>
    <row r="339" spans="1:26" ht="14" hidden="1" outlineLevel="1" x14ac:dyDescent="0.2">
      <c r="A339" s="81">
        <f t="shared" si="224"/>
        <v>0</v>
      </c>
      <c r="B339" s="392"/>
      <c r="C339" s="393" t="s">
        <v>33</v>
      </c>
      <c r="D339" s="394">
        <v>11570.7</v>
      </c>
      <c r="E339" s="395">
        <v>169</v>
      </c>
      <c r="F339" s="395">
        <v>165</v>
      </c>
      <c r="G339" s="396">
        <f t="shared" si="169"/>
        <v>1.0242424242424242</v>
      </c>
      <c r="H339" s="397">
        <f t="shared" si="170"/>
        <v>68.465680473372785</v>
      </c>
      <c r="I339" s="397">
        <f t="shared" si="171"/>
        <v>66.845190994713079</v>
      </c>
      <c r="J339" s="415">
        <v>1250</v>
      </c>
      <c r="K339" s="398">
        <f t="shared" si="172"/>
        <v>0.13519999999999999</v>
      </c>
      <c r="L339" s="394">
        <v>2023.81</v>
      </c>
      <c r="M339" s="415">
        <v>228599</v>
      </c>
      <c r="N339" s="395">
        <v>72</v>
      </c>
      <c r="O339" s="394">
        <v>5065.95</v>
      </c>
      <c r="P339" s="399">
        <f t="shared" si="173"/>
        <v>0.39949269140042837</v>
      </c>
      <c r="Q339" s="400">
        <f t="shared" si="174"/>
        <v>2.5031747051353634</v>
      </c>
      <c r="R339" s="399">
        <f t="shared" si="175"/>
        <v>0.17490817323066019</v>
      </c>
      <c r="S339" s="438">
        <f t="shared" si="176"/>
        <v>0.4378257149524229</v>
      </c>
      <c r="T339" s="401">
        <f t="shared" si="228"/>
        <v>6504.7500000000009</v>
      </c>
      <c r="U339" s="439">
        <f t="shared" si="178"/>
        <v>28.108472222222222</v>
      </c>
      <c r="V339" s="403"/>
      <c r="W339" s="403"/>
      <c r="X339" s="403"/>
      <c r="Y339" s="404"/>
      <c r="Z339" s="66"/>
    </row>
    <row r="340" spans="1:26" ht="14" hidden="1" outlineLevel="1" x14ac:dyDescent="0.2">
      <c r="A340" s="81">
        <f t="shared" si="224"/>
        <v>0</v>
      </c>
      <c r="B340" s="392"/>
      <c r="C340" s="393" t="s">
        <v>34</v>
      </c>
      <c r="D340" s="405">
        <v>7383.35</v>
      </c>
      <c r="E340" s="395">
        <v>133</v>
      </c>
      <c r="F340" s="395">
        <v>124</v>
      </c>
      <c r="G340" s="396">
        <f t="shared" si="169"/>
        <v>1.0725806451612903</v>
      </c>
      <c r="H340" s="397">
        <f t="shared" si="170"/>
        <v>55.513909774436094</v>
      </c>
      <c r="I340" s="397">
        <f t="shared" si="171"/>
        <v>51.757329413759969</v>
      </c>
      <c r="J340" s="415">
        <v>1171</v>
      </c>
      <c r="K340" s="398">
        <f t="shared" si="172"/>
        <v>0.11357813834329633</v>
      </c>
      <c r="L340" s="405">
        <v>839.93</v>
      </c>
      <c r="M340" s="415">
        <v>46090</v>
      </c>
      <c r="N340" s="395">
        <v>30</v>
      </c>
      <c r="O340" s="405">
        <v>1488.45</v>
      </c>
      <c r="P340" s="399">
        <f t="shared" si="173"/>
        <v>0.56429843125398904</v>
      </c>
      <c r="Q340" s="400">
        <f t="shared" si="174"/>
        <v>1.7721119617110952</v>
      </c>
      <c r="R340" s="399">
        <f t="shared" si="175"/>
        <v>0.11376001408574697</v>
      </c>
      <c r="S340" s="438">
        <f t="shared" si="176"/>
        <v>0.20159548172577488</v>
      </c>
      <c r="T340" s="406">
        <f t="shared" si="228"/>
        <v>5894.9000000000005</v>
      </c>
      <c r="U340" s="439">
        <f t="shared" si="178"/>
        <v>27.997666666666664</v>
      </c>
      <c r="V340" s="403"/>
      <c r="W340" s="403"/>
      <c r="X340" s="403"/>
      <c r="Y340" s="404"/>
      <c r="Z340" s="66"/>
    </row>
    <row r="341" spans="1:26" ht="14" hidden="1" outlineLevel="1" x14ac:dyDescent="0.2">
      <c r="A341" s="81">
        <f t="shared" si="224"/>
        <v>0</v>
      </c>
      <c r="B341" s="392"/>
      <c r="C341" s="393" t="s">
        <v>35</v>
      </c>
      <c r="D341" s="407">
        <v>8659.19</v>
      </c>
      <c r="E341" s="395">
        <v>126</v>
      </c>
      <c r="F341" s="395">
        <v>122</v>
      </c>
      <c r="G341" s="396">
        <f t="shared" si="169"/>
        <v>1.0327868852459017</v>
      </c>
      <c r="H341" s="397">
        <f t="shared" si="170"/>
        <v>68.723730158730163</v>
      </c>
      <c r="I341" s="397">
        <f t="shared" si="171"/>
        <v>66.542024439405395</v>
      </c>
      <c r="J341" s="415">
        <v>902</v>
      </c>
      <c r="K341" s="398">
        <f t="shared" si="172"/>
        <v>0.13968957871396895</v>
      </c>
      <c r="L341" s="407">
        <v>1383.45</v>
      </c>
      <c r="M341" s="415">
        <v>203190</v>
      </c>
      <c r="N341" s="395">
        <v>56</v>
      </c>
      <c r="O341" s="407">
        <v>3974.83</v>
      </c>
      <c r="P341" s="399">
        <f t="shared" si="173"/>
        <v>0.34805262111838747</v>
      </c>
      <c r="Q341" s="400">
        <f t="shared" si="174"/>
        <v>2.8731287722722181</v>
      </c>
      <c r="R341" s="399">
        <f t="shared" si="175"/>
        <v>0.15976667563594285</v>
      </c>
      <c r="S341" s="438">
        <f t="shared" si="176"/>
        <v>0.45903023261991016</v>
      </c>
      <c r="T341" s="408">
        <f t="shared" si="228"/>
        <v>4684.3600000000006</v>
      </c>
      <c r="U341" s="439">
        <f t="shared" si="178"/>
        <v>24.704464285714288</v>
      </c>
      <c r="V341" s="403"/>
      <c r="W341" s="403"/>
      <c r="X341" s="403"/>
      <c r="Y341" s="404"/>
      <c r="Z341" s="66"/>
    </row>
    <row r="342" spans="1:26" ht="14" hidden="1" outlineLevel="1" x14ac:dyDescent="0.2">
      <c r="A342" s="81"/>
      <c r="B342" s="392"/>
      <c r="C342" s="393" t="s">
        <v>36</v>
      </c>
      <c r="D342" s="409">
        <v>31581</v>
      </c>
      <c r="E342" s="395">
        <v>544</v>
      </c>
      <c r="F342" s="395">
        <v>480</v>
      </c>
      <c r="G342" s="396">
        <f t="shared" si="169"/>
        <v>1.1333333333333333</v>
      </c>
      <c r="H342" s="397">
        <f t="shared" si="170"/>
        <v>58.053308823529413</v>
      </c>
      <c r="I342" s="397">
        <f t="shared" si="171"/>
        <v>51.223507785467127</v>
      </c>
      <c r="J342" s="415">
        <v>2117</v>
      </c>
      <c r="K342" s="398">
        <f t="shared" si="172"/>
        <v>0.25696740670760509</v>
      </c>
      <c r="L342" s="409">
        <v>3844.92</v>
      </c>
      <c r="M342" s="415">
        <v>254689</v>
      </c>
      <c r="N342" s="395">
        <v>162</v>
      </c>
      <c r="O342" s="409">
        <v>10751.9</v>
      </c>
      <c r="P342" s="399">
        <f t="shared" si="173"/>
        <v>0.35760377235651375</v>
      </c>
      <c r="Q342" s="400">
        <f t="shared" si="174"/>
        <v>2.7963910822591886</v>
      </c>
      <c r="R342" s="399">
        <f t="shared" si="175"/>
        <v>0.12174788638738482</v>
      </c>
      <c r="S342" s="438">
        <f t="shared" si="176"/>
        <v>0.3404547037775878</v>
      </c>
      <c r="T342" s="410">
        <f t="shared" si="228"/>
        <v>20829.099999999999</v>
      </c>
      <c r="U342" s="439">
        <f t="shared" si="178"/>
        <v>23.734074074074073</v>
      </c>
      <c r="V342" s="403"/>
      <c r="W342" s="403"/>
      <c r="X342" s="403"/>
      <c r="Y342" s="404"/>
      <c r="Z342" s="66"/>
    </row>
    <row r="343" spans="1:26" ht="14" hidden="1" outlineLevel="1" x14ac:dyDescent="0.2">
      <c r="A343" s="121" t="str">
        <f t="shared" ref="A343:A348" si="229">IFERROR(IF(B343&gt;0,MONTH(B343)&amp;"-"&amp;YEAR(B343),B343),)</f>
        <v>12-2023</v>
      </c>
      <c r="B343" s="411">
        <v>45269</v>
      </c>
      <c r="C343" s="393" t="s">
        <v>37</v>
      </c>
      <c r="D343" s="412">
        <v>1606.8</v>
      </c>
      <c r="E343" s="395">
        <v>32</v>
      </c>
      <c r="F343" s="395">
        <v>28</v>
      </c>
      <c r="G343" s="396">
        <f t="shared" si="169"/>
        <v>1.1428571428571428</v>
      </c>
      <c r="H343" s="397">
        <f t="shared" si="170"/>
        <v>50.212499999999999</v>
      </c>
      <c r="I343" s="397">
        <f t="shared" si="171"/>
        <v>43.935937500000001</v>
      </c>
      <c r="J343" s="415">
        <v>227</v>
      </c>
      <c r="K343" s="398">
        <f t="shared" si="172"/>
        <v>0.14096916299559473</v>
      </c>
      <c r="L343" s="412">
        <v>198.25</v>
      </c>
      <c r="M343" s="415">
        <v>181051</v>
      </c>
      <c r="N343" s="395">
        <v>9</v>
      </c>
      <c r="O343" s="412">
        <v>457.85</v>
      </c>
      <c r="P343" s="399">
        <f t="shared" si="173"/>
        <v>0.4330020749153653</v>
      </c>
      <c r="Q343" s="400">
        <f t="shared" si="174"/>
        <v>2.3094577553593947</v>
      </c>
      <c r="R343" s="399">
        <f t="shared" si="175"/>
        <v>0.12338187702265373</v>
      </c>
      <c r="S343" s="438">
        <f t="shared" si="176"/>
        <v>0.28494523276076678</v>
      </c>
      <c r="T343" s="413">
        <f t="shared" si="228"/>
        <v>1148.9499999999998</v>
      </c>
      <c r="U343" s="439">
        <f t="shared" si="178"/>
        <v>22.027777777777779</v>
      </c>
      <c r="V343" s="403"/>
      <c r="W343" s="403"/>
      <c r="X343" s="403"/>
      <c r="Y343" s="404"/>
      <c r="Z343" s="66"/>
    </row>
    <row r="344" spans="1:26" ht="14" collapsed="1" x14ac:dyDescent="0.2">
      <c r="A344" s="81">
        <f t="shared" si="229"/>
        <v>0</v>
      </c>
      <c r="B344" s="95" t="s">
        <v>129</v>
      </c>
      <c r="C344" s="134"/>
      <c r="D344" s="135">
        <f t="shared" ref="D344:F344" si="230">SUM(D338:D343)</f>
        <v>61842.210000000006</v>
      </c>
      <c r="E344" s="136">
        <f t="shared" si="230"/>
        <v>1019</v>
      </c>
      <c r="F344" s="136">
        <f t="shared" si="230"/>
        <v>930</v>
      </c>
      <c r="G344" s="137">
        <f t="shared" si="169"/>
        <v>1.0956989247311828</v>
      </c>
      <c r="H344" s="138">
        <f t="shared" si="170"/>
        <v>60.689116781158006</v>
      </c>
      <c r="I344" s="138">
        <f t="shared" si="171"/>
        <v>55.388497160428798</v>
      </c>
      <c r="J344" s="256">
        <f>SUM(J338:J343)</f>
        <v>6316</v>
      </c>
      <c r="K344" s="139">
        <f t="shared" si="172"/>
        <v>0.16133628879037365</v>
      </c>
      <c r="L344" s="135">
        <f t="shared" ref="L344:O344" si="231">SUM(L338:L343)</f>
        <v>8405.42</v>
      </c>
      <c r="M344" s="256">
        <f t="shared" si="231"/>
        <v>971237</v>
      </c>
      <c r="N344" s="136">
        <f t="shared" si="231"/>
        <v>331</v>
      </c>
      <c r="O344" s="135">
        <f t="shared" si="231"/>
        <v>21938.829999999998</v>
      </c>
      <c r="P344" s="258">
        <f t="shared" si="173"/>
        <v>0.38312982050546912</v>
      </c>
      <c r="Q344" s="306">
        <f t="shared" si="174"/>
        <v>2.6100813522703206</v>
      </c>
      <c r="R344" s="258">
        <f t="shared" si="175"/>
        <v>0.13591719959555132</v>
      </c>
      <c r="S344" s="440">
        <f t="shared" si="176"/>
        <v>0.35475494811715164</v>
      </c>
      <c r="T344" s="261">
        <f>SUM(T338:T343)</f>
        <v>39903.379999999997</v>
      </c>
      <c r="U344" s="441">
        <f t="shared" si="178"/>
        <v>25.394018126888216</v>
      </c>
      <c r="V344" s="262">
        <f t="shared" ref="V344:W344" si="232">IFERROR((D344-D120)/D344,)</f>
        <v>-5.5744126867393586E-2</v>
      </c>
      <c r="W344" s="262">
        <f t="shared" si="232"/>
        <v>-4.0235525024533855E-2</v>
      </c>
      <c r="X344" s="301">
        <f>IFERROR((D344-monthly_reporting_2021!D49)/D344, )</f>
        <v>1</v>
      </c>
      <c r="Y344" s="302">
        <f>IFERROR((E344-monthly_reporting_2021!E49)/E344, )</f>
        <v>1</v>
      </c>
      <c r="Z344" s="67"/>
    </row>
    <row r="345" spans="1:26" ht="14" hidden="1" outlineLevel="1" x14ac:dyDescent="0.2">
      <c r="A345" s="121" t="str">
        <f t="shared" si="229"/>
        <v>12-2023</v>
      </c>
      <c r="B345" s="122">
        <v>45270</v>
      </c>
      <c r="C345" s="83" t="s">
        <v>32</v>
      </c>
      <c r="D345" s="391">
        <v>489.65</v>
      </c>
      <c r="E345" s="123">
        <v>7</v>
      </c>
      <c r="F345" s="123">
        <v>6</v>
      </c>
      <c r="G345" s="57">
        <f t="shared" si="169"/>
        <v>1.1666666666666667</v>
      </c>
      <c r="H345" s="58">
        <f t="shared" si="170"/>
        <v>69.95</v>
      </c>
      <c r="I345" s="58">
        <f t="shared" si="171"/>
        <v>59.957142857142856</v>
      </c>
      <c r="J345" s="276">
        <v>546</v>
      </c>
      <c r="K345" s="59">
        <f t="shared" si="172"/>
        <v>1.282051282051282E-2</v>
      </c>
      <c r="L345" s="391">
        <v>87.15</v>
      </c>
      <c r="M345" s="276">
        <v>50792</v>
      </c>
      <c r="N345" s="123">
        <v>2</v>
      </c>
      <c r="O345" s="391">
        <v>139.9</v>
      </c>
      <c r="P345" s="61">
        <f t="shared" si="173"/>
        <v>0.62294496068620442</v>
      </c>
      <c r="Q345" s="62">
        <f t="shared" si="174"/>
        <v>1.6052782558806655</v>
      </c>
      <c r="R345" s="61">
        <f t="shared" si="175"/>
        <v>0.1779842744817727</v>
      </c>
      <c r="S345" s="436">
        <f t="shared" si="176"/>
        <v>0.28571428571428575</v>
      </c>
      <c r="T345" s="63">
        <f t="shared" ref="T345:T350" si="233">D345-O345</f>
        <v>349.75</v>
      </c>
      <c r="U345" s="437">
        <f t="shared" si="178"/>
        <v>43.575000000000003</v>
      </c>
      <c r="V345" s="84"/>
      <c r="W345" s="84"/>
      <c r="X345" s="84"/>
      <c r="Y345" s="85"/>
      <c r="Z345" s="66"/>
    </row>
    <row r="346" spans="1:26" ht="14" hidden="1" outlineLevel="1" x14ac:dyDescent="0.2">
      <c r="A346" s="81">
        <f t="shared" si="229"/>
        <v>0</v>
      </c>
      <c r="B346" s="392"/>
      <c r="C346" s="393" t="s">
        <v>33</v>
      </c>
      <c r="D346" s="394">
        <v>12949.45</v>
      </c>
      <c r="E346" s="395">
        <v>194</v>
      </c>
      <c r="F346" s="395">
        <v>177</v>
      </c>
      <c r="G346" s="396">
        <f t="shared" si="169"/>
        <v>1.0960451977401129</v>
      </c>
      <c r="H346" s="397">
        <f t="shared" si="170"/>
        <v>66.749742268041246</v>
      </c>
      <c r="I346" s="397">
        <f t="shared" si="171"/>
        <v>60.900538048676815</v>
      </c>
      <c r="J346" s="415">
        <v>1421</v>
      </c>
      <c r="K346" s="398">
        <f t="shared" si="172"/>
        <v>0.13652357494722026</v>
      </c>
      <c r="L346" s="394">
        <v>2094.1799999999998</v>
      </c>
      <c r="M346" s="415">
        <v>275531</v>
      </c>
      <c r="N346" s="395">
        <v>71</v>
      </c>
      <c r="O346" s="394">
        <v>5285.75</v>
      </c>
      <c r="P346" s="399">
        <f t="shared" si="173"/>
        <v>0.39619353923284301</v>
      </c>
      <c r="Q346" s="400">
        <f t="shared" si="174"/>
        <v>2.5240189477504322</v>
      </c>
      <c r="R346" s="399">
        <f t="shared" si="175"/>
        <v>0.16171960971315383</v>
      </c>
      <c r="S346" s="438">
        <f t="shared" si="176"/>
        <v>0.4081833591388051</v>
      </c>
      <c r="T346" s="401">
        <f t="shared" si="233"/>
        <v>7663.7000000000007</v>
      </c>
      <c r="U346" s="439">
        <f t="shared" si="178"/>
        <v>29.495492957746478</v>
      </c>
      <c r="V346" s="403"/>
      <c r="W346" s="403"/>
      <c r="X346" s="403"/>
      <c r="Y346" s="404"/>
      <c r="Z346" s="66"/>
    </row>
    <row r="347" spans="1:26" ht="14" hidden="1" outlineLevel="1" x14ac:dyDescent="0.2">
      <c r="A347" s="81">
        <f t="shared" si="229"/>
        <v>0</v>
      </c>
      <c r="B347" s="392"/>
      <c r="C347" s="393" t="s">
        <v>34</v>
      </c>
      <c r="D347" s="405">
        <v>7842.55</v>
      </c>
      <c r="E347" s="395">
        <v>149</v>
      </c>
      <c r="F347" s="395">
        <v>141</v>
      </c>
      <c r="G347" s="396">
        <f t="shared" si="169"/>
        <v>1.0567375886524824</v>
      </c>
      <c r="H347" s="397">
        <f t="shared" si="170"/>
        <v>52.634563758389262</v>
      </c>
      <c r="I347" s="397">
        <f t="shared" si="171"/>
        <v>49.808546912301246</v>
      </c>
      <c r="J347" s="415">
        <v>1544</v>
      </c>
      <c r="K347" s="398">
        <f t="shared" si="172"/>
        <v>9.6502590673575125E-2</v>
      </c>
      <c r="L347" s="405">
        <v>1145.49</v>
      </c>
      <c r="M347" s="415">
        <v>49359</v>
      </c>
      <c r="N347" s="395">
        <v>56</v>
      </c>
      <c r="O347" s="405">
        <v>2822.1</v>
      </c>
      <c r="P347" s="399">
        <f t="shared" si="173"/>
        <v>0.40589986180503884</v>
      </c>
      <c r="Q347" s="400">
        <f t="shared" si="174"/>
        <v>2.4636618390383154</v>
      </c>
      <c r="R347" s="399">
        <f t="shared" si="175"/>
        <v>0.1460609113107344</v>
      </c>
      <c r="S347" s="438">
        <f t="shared" si="176"/>
        <v>0.35984469337141617</v>
      </c>
      <c r="T347" s="406">
        <f t="shared" si="233"/>
        <v>5020.4500000000007</v>
      </c>
      <c r="U347" s="439">
        <f t="shared" si="178"/>
        <v>20.455178571428572</v>
      </c>
      <c r="V347" s="403"/>
      <c r="W347" s="403"/>
      <c r="X347" s="403"/>
      <c r="Y347" s="404"/>
      <c r="Z347" s="66"/>
    </row>
    <row r="348" spans="1:26" ht="14" hidden="1" outlineLevel="1" x14ac:dyDescent="0.2">
      <c r="A348" s="81">
        <f t="shared" si="229"/>
        <v>0</v>
      </c>
      <c r="B348" s="392"/>
      <c r="C348" s="393" t="s">
        <v>35</v>
      </c>
      <c r="D348" s="407">
        <v>10900.27</v>
      </c>
      <c r="E348" s="395">
        <v>152</v>
      </c>
      <c r="F348" s="395">
        <v>149</v>
      </c>
      <c r="G348" s="396">
        <f t="shared" si="169"/>
        <v>1.0201342281879195</v>
      </c>
      <c r="H348" s="397">
        <f t="shared" si="170"/>
        <v>71.71230263157895</v>
      </c>
      <c r="I348" s="397">
        <f t="shared" si="171"/>
        <v>70.29692823753463</v>
      </c>
      <c r="J348" s="415">
        <v>898</v>
      </c>
      <c r="K348" s="398">
        <f t="shared" si="172"/>
        <v>0.16926503340757237</v>
      </c>
      <c r="L348" s="407">
        <v>1237.42</v>
      </c>
      <c r="M348" s="415">
        <v>160483</v>
      </c>
      <c r="N348" s="395">
        <v>52</v>
      </c>
      <c r="O348" s="407">
        <v>4076.71</v>
      </c>
      <c r="P348" s="399">
        <f t="shared" si="173"/>
        <v>0.30353397715314556</v>
      </c>
      <c r="Q348" s="400">
        <f t="shared" si="174"/>
        <v>3.2945240904462509</v>
      </c>
      <c r="R348" s="399">
        <f t="shared" si="175"/>
        <v>0.11352195863038256</v>
      </c>
      <c r="S348" s="438">
        <f t="shared" si="176"/>
        <v>0.37400082750243802</v>
      </c>
      <c r="T348" s="408">
        <f t="shared" si="233"/>
        <v>6823.56</v>
      </c>
      <c r="U348" s="439">
        <f t="shared" si="178"/>
        <v>23.796538461538464</v>
      </c>
      <c r="V348" s="403"/>
      <c r="W348" s="403"/>
      <c r="X348" s="403"/>
      <c r="Y348" s="404"/>
      <c r="Z348" s="66"/>
    </row>
    <row r="349" spans="1:26" ht="14" hidden="1" outlineLevel="1" x14ac:dyDescent="0.2">
      <c r="A349" s="81"/>
      <c r="B349" s="392"/>
      <c r="C349" s="393" t="s">
        <v>36</v>
      </c>
      <c r="D349" s="409">
        <v>31655</v>
      </c>
      <c r="E349" s="395">
        <v>545</v>
      </c>
      <c r="F349" s="395">
        <v>494</v>
      </c>
      <c r="G349" s="396">
        <f t="shared" si="169"/>
        <v>1.1032388663967612</v>
      </c>
      <c r="H349" s="397">
        <f t="shared" si="170"/>
        <v>58.082568807339449</v>
      </c>
      <c r="I349" s="397">
        <f t="shared" si="171"/>
        <v>52.647319249221447</v>
      </c>
      <c r="J349" s="415">
        <v>2308</v>
      </c>
      <c r="K349" s="398">
        <f t="shared" si="172"/>
        <v>0.23613518197573657</v>
      </c>
      <c r="L349" s="409">
        <v>4410.55</v>
      </c>
      <c r="M349" s="415">
        <v>246947</v>
      </c>
      <c r="N349" s="395">
        <v>181</v>
      </c>
      <c r="O349" s="409">
        <v>11464</v>
      </c>
      <c r="P349" s="399">
        <f t="shared" si="173"/>
        <v>0.3847304605722261</v>
      </c>
      <c r="Q349" s="400">
        <f t="shared" si="174"/>
        <v>2.5992223192118895</v>
      </c>
      <c r="R349" s="399">
        <f t="shared" si="175"/>
        <v>0.13933185910598642</v>
      </c>
      <c r="S349" s="438">
        <f t="shared" si="176"/>
        <v>0.36215447796556627</v>
      </c>
      <c r="T349" s="410">
        <f t="shared" si="233"/>
        <v>20191</v>
      </c>
      <c r="U349" s="439">
        <f t="shared" si="178"/>
        <v>24.367679558011051</v>
      </c>
      <c r="V349" s="403"/>
      <c r="W349" s="403"/>
      <c r="X349" s="403"/>
      <c r="Y349" s="404"/>
      <c r="Z349" s="66"/>
    </row>
    <row r="350" spans="1:26" ht="14" hidden="1" outlineLevel="1" x14ac:dyDescent="0.2">
      <c r="A350" s="121" t="str">
        <f t="shared" ref="A350:A355" si="234">IFERROR(IF(B350&gt;0,MONTH(B350)&amp;"-"&amp;YEAR(B350),B350),)</f>
        <v>12-2023</v>
      </c>
      <c r="B350" s="411">
        <v>45276</v>
      </c>
      <c r="C350" s="393" t="s">
        <v>37</v>
      </c>
      <c r="D350" s="412">
        <v>1861.4</v>
      </c>
      <c r="E350" s="395">
        <v>36</v>
      </c>
      <c r="F350" s="395">
        <v>30</v>
      </c>
      <c r="G350" s="396">
        <f t="shared" si="169"/>
        <v>1.2</v>
      </c>
      <c r="H350" s="397">
        <f t="shared" si="170"/>
        <v>51.705555555555556</v>
      </c>
      <c r="I350" s="397">
        <f t="shared" si="171"/>
        <v>43.087962962962962</v>
      </c>
      <c r="J350" s="415">
        <v>215</v>
      </c>
      <c r="K350" s="398">
        <f t="shared" si="172"/>
        <v>0.16744186046511628</v>
      </c>
      <c r="L350" s="412">
        <v>181.1</v>
      </c>
      <c r="M350" s="415">
        <v>163230</v>
      </c>
      <c r="N350" s="395">
        <v>7</v>
      </c>
      <c r="O350" s="412">
        <v>429.2</v>
      </c>
      <c r="P350" s="399">
        <f t="shared" si="173"/>
        <v>0.42194780987884434</v>
      </c>
      <c r="Q350" s="400">
        <f t="shared" si="174"/>
        <v>2.3699613473219214</v>
      </c>
      <c r="R350" s="399">
        <f t="shared" si="175"/>
        <v>9.7292360588804125E-2</v>
      </c>
      <c r="S350" s="438">
        <f t="shared" si="176"/>
        <v>0.23057913398517244</v>
      </c>
      <c r="T350" s="413">
        <f t="shared" si="233"/>
        <v>1432.2</v>
      </c>
      <c r="U350" s="439">
        <f t="shared" si="178"/>
        <v>25.87142857142857</v>
      </c>
      <c r="V350" s="403"/>
      <c r="W350" s="403"/>
      <c r="X350" s="403"/>
      <c r="Y350" s="404"/>
      <c r="Z350" s="66"/>
    </row>
    <row r="351" spans="1:26" ht="14" collapsed="1" x14ac:dyDescent="0.2">
      <c r="A351" s="81">
        <f t="shared" si="234"/>
        <v>0</v>
      </c>
      <c r="B351" s="95" t="s">
        <v>130</v>
      </c>
      <c r="C351" s="134"/>
      <c r="D351" s="135">
        <f t="shared" ref="D351:F351" si="235">SUM(D345:D350)</f>
        <v>65698.319999999992</v>
      </c>
      <c r="E351" s="136">
        <f t="shared" si="235"/>
        <v>1083</v>
      </c>
      <c r="F351" s="136">
        <f t="shared" si="235"/>
        <v>997</v>
      </c>
      <c r="G351" s="137">
        <f t="shared" si="169"/>
        <v>1.086258776328987</v>
      </c>
      <c r="H351" s="138">
        <f t="shared" si="170"/>
        <v>60.663268698060932</v>
      </c>
      <c r="I351" s="138">
        <f t="shared" si="171"/>
        <v>55.846056225269386</v>
      </c>
      <c r="J351" s="256">
        <f>SUM(J345:J350)</f>
        <v>6932</v>
      </c>
      <c r="K351" s="139">
        <f t="shared" si="172"/>
        <v>0.15623196768609349</v>
      </c>
      <c r="L351" s="135">
        <f t="shared" ref="L351:O351" si="236">SUM(L345:L350)</f>
        <v>9155.8900000000012</v>
      </c>
      <c r="M351" s="256">
        <f t="shared" si="236"/>
        <v>946342</v>
      </c>
      <c r="N351" s="136">
        <f t="shared" si="236"/>
        <v>369</v>
      </c>
      <c r="O351" s="135">
        <f t="shared" si="236"/>
        <v>24217.66</v>
      </c>
      <c r="P351" s="258">
        <f t="shared" si="173"/>
        <v>0.37806666705206043</v>
      </c>
      <c r="Q351" s="306">
        <f t="shared" si="174"/>
        <v>2.6450361461310692</v>
      </c>
      <c r="R351" s="258">
        <f t="shared" si="175"/>
        <v>0.13936261992696317</v>
      </c>
      <c r="S351" s="440">
        <f t="shared" si="176"/>
        <v>0.36861916712634363</v>
      </c>
      <c r="T351" s="261">
        <f>SUM(T345:T350)</f>
        <v>41480.660000000003</v>
      </c>
      <c r="U351" s="441">
        <f t="shared" si="178"/>
        <v>24.812710027100273</v>
      </c>
      <c r="V351" s="301">
        <f t="shared" ref="V351:W351" si="237">IFERROR((D351-D120)/D351,)</f>
        <v>6.2219247006618976E-3</v>
      </c>
      <c r="W351" s="301">
        <f t="shared" si="237"/>
        <v>2.1237303785780239E-2</v>
      </c>
      <c r="X351" s="301">
        <f>IFERROR((D351-monthly_reporting_2021!D49)/D351, )</f>
        <v>1</v>
      </c>
      <c r="Y351" s="302">
        <f>IFERROR((E351-monthly_reporting_2021!E49)/E351, )</f>
        <v>1</v>
      </c>
      <c r="Z351" s="67"/>
    </row>
    <row r="352" spans="1:26" ht="14" outlineLevel="1" x14ac:dyDescent="0.2">
      <c r="A352" s="7" t="str">
        <f t="shared" si="234"/>
        <v>12-2023</v>
      </c>
      <c r="B352" s="110">
        <v>45277</v>
      </c>
      <c r="C352" s="161" t="s">
        <v>32</v>
      </c>
      <c r="D352" s="149">
        <v>419.7</v>
      </c>
      <c r="E352" s="150">
        <v>6</v>
      </c>
      <c r="F352" s="150">
        <v>5</v>
      </c>
      <c r="G352" s="57">
        <f t="shared" si="169"/>
        <v>1.2</v>
      </c>
      <c r="H352" s="58">
        <f t="shared" si="170"/>
        <v>69.95</v>
      </c>
      <c r="I352" s="58">
        <f t="shared" si="171"/>
        <v>58.291666666666671</v>
      </c>
      <c r="J352" s="154">
        <v>648</v>
      </c>
      <c r="K352" s="59">
        <f t="shared" si="172"/>
        <v>9.2592592592592587E-3</v>
      </c>
      <c r="L352" s="149">
        <v>105.94</v>
      </c>
      <c r="M352" s="154">
        <v>58436</v>
      </c>
      <c r="N352" s="150">
        <v>4</v>
      </c>
      <c r="O352" s="155">
        <v>279.8</v>
      </c>
      <c r="P352" s="61">
        <f t="shared" si="173"/>
        <v>0.37862759113652605</v>
      </c>
      <c r="Q352" s="62">
        <f t="shared" si="174"/>
        <v>2.6411176137436287</v>
      </c>
      <c r="R352" s="61">
        <f t="shared" si="175"/>
        <v>0.25241839409101741</v>
      </c>
      <c r="S352" s="442">
        <f t="shared" si="176"/>
        <v>0.66666666666666674</v>
      </c>
      <c r="T352" s="63">
        <f t="shared" ref="T352:T357" si="238">D352-O352</f>
        <v>139.89999999999998</v>
      </c>
      <c r="U352" s="443">
        <f t="shared" si="178"/>
        <v>26.484999999999999</v>
      </c>
      <c r="V352" s="160"/>
      <c r="W352" s="160"/>
      <c r="X352" s="160"/>
      <c r="Y352" s="160"/>
      <c r="Z352" s="214"/>
    </row>
    <row r="353" spans="1:26" ht="14" outlineLevel="1" x14ac:dyDescent="0.2">
      <c r="A353" s="7">
        <f t="shared" si="234"/>
        <v>0</v>
      </c>
      <c r="B353" s="110"/>
      <c r="C353" s="161" t="s">
        <v>33</v>
      </c>
      <c r="D353" s="205">
        <v>13409.15</v>
      </c>
      <c r="E353" s="150">
        <v>193</v>
      </c>
      <c r="F353" s="150">
        <v>181</v>
      </c>
      <c r="G353" s="57">
        <f t="shared" si="169"/>
        <v>1.0662983425414365</v>
      </c>
      <c r="H353" s="58">
        <f t="shared" si="170"/>
        <v>69.477461139896377</v>
      </c>
      <c r="I353" s="58">
        <f t="shared" si="171"/>
        <v>65.157618996483123</v>
      </c>
      <c r="J353" s="154">
        <v>1376</v>
      </c>
      <c r="K353" s="59">
        <f t="shared" si="172"/>
        <v>0.14026162790697674</v>
      </c>
      <c r="L353" s="205">
        <v>1748.54</v>
      </c>
      <c r="M353" s="154">
        <v>226477</v>
      </c>
      <c r="N353" s="150">
        <v>65</v>
      </c>
      <c r="O353" s="200">
        <v>5105.8999999999996</v>
      </c>
      <c r="P353" s="61">
        <f t="shared" si="173"/>
        <v>0.34245480718384613</v>
      </c>
      <c r="Q353" s="62">
        <f t="shared" si="174"/>
        <v>2.9200933350109231</v>
      </c>
      <c r="R353" s="61">
        <f t="shared" si="175"/>
        <v>0.13039901858059608</v>
      </c>
      <c r="S353" s="442">
        <f t="shared" si="176"/>
        <v>0.38077730504916418</v>
      </c>
      <c r="T353" s="71">
        <f t="shared" si="238"/>
        <v>8303.25</v>
      </c>
      <c r="U353" s="443">
        <f t="shared" si="178"/>
        <v>26.900615384615385</v>
      </c>
      <c r="V353" s="160"/>
      <c r="W353" s="160"/>
      <c r="X353" s="160"/>
      <c r="Y353" s="160"/>
      <c r="Z353" s="214"/>
    </row>
    <row r="354" spans="1:26" ht="14" outlineLevel="1" x14ac:dyDescent="0.2">
      <c r="A354" s="7">
        <f t="shared" si="234"/>
        <v>0</v>
      </c>
      <c r="B354" s="417"/>
      <c r="C354" s="161" t="s">
        <v>34</v>
      </c>
      <c r="D354" s="206">
        <v>8182.85</v>
      </c>
      <c r="E354" s="150">
        <v>143</v>
      </c>
      <c r="F354" s="150">
        <v>128</v>
      </c>
      <c r="G354" s="57">
        <f t="shared" si="169"/>
        <v>1.1171875</v>
      </c>
      <c r="H354" s="58">
        <f t="shared" si="170"/>
        <v>57.222727272727276</v>
      </c>
      <c r="I354" s="58">
        <f t="shared" si="171"/>
        <v>51.22034329307057</v>
      </c>
      <c r="J354" s="154">
        <v>1280</v>
      </c>
      <c r="K354" s="59">
        <f t="shared" si="172"/>
        <v>0.11171875000000001</v>
      </c>
      <c r="L354" s="206">
        <v>899.03</v>
      </c>
      <c r="M354" s="154">
        <v>40586</v>
      </c>
      <c r="N354" s="150">
        <v>42</v>
      </c>
      <c r="O354" s="207">
        <v>2882.4</v>
      </c>
      <c r="P354" s="61">
        <f t="shared" si="173"/>
        <v>0.31190327504857063</v>
      </c>
      <c r="Q354" s="62">
        <f t="shared" si="174"/>
        <v>3.2061221538769566</v>
      </c>
      <c r="R354" s="61">
        <f t="shared" si="175"/>
        <v>0.10986758892073055</v>
      </c>
      <c r="S354" s="442">
        <f t="shared" si="176"/>
        <v>0.35224891083180065</v>
      </c>
      <c r="T354" s="444">
        <f t="shared" si="238"/>
        <v>5300.4500000000007</v>
      </c>
      <c r="U354" s="443">
        <f t="shared" si="178"/>
        <v>21.40547619047619</v>
      </c>
      <c r="V354" s="160"/>
      <c r="W354" s="160"/>
      <c r="X354" s="160"/>
      <c r="Y354" s="160"/>
      <c r="Z354" s="214"/>
    </row>
    <row r="355" spans="1:26" ht="14" outlineLevel="1" x14ac:dyDescent="0.2">
      <c r="A355" s="7">
        <f t="shared" si="234"/>
        <v>0</v>
      </c>
      <c r="B355" s="110"/>
      <c r="C355" s="161" t="s">
        <v>35</v>
      </c>
      <c r="D355" s="208">
        <v>9121.7099999999991</v>
      </c>
      <c r="E355" s="150">
        <v>132</v>
      </c>
      <c r="F355" s="150">
        <v>121</v>
      </c>
      <c r="G355" s="57">
        <f t="shared" si="169"/>
        <v>1.0909090909090908</v>
      </c>
      <c r="H355" s="58">
        <f t="shared" si="170"/>
        <v>69.103863636363627</v>
      </c>
      <c r="I355" s="58">
        <f t="shared" si="171"/>
        <v>63.345208333333332</v>
      </c>
      <c r="J355" s="150">
        <v>843</v>
      </c>
      <c r="K355" s="59">
        <f t="shared" si="172"/>
        <v>0.15658362989323843</v>
      </c>
      <c r="L355" s="208">
        <v>951.13</v>
      </c>
      <c r="M355" s="154">
        <v>123977</v>
      </c>
      <c r="N355" s="150">
        <v>45</v>
      </c>
      <c r="O355" s="209">
        <v>3197.43</v>
      </c>
      <c r="P355" s="61">
        <f t="shared" si="173"/>
        <v>0.29746702820702881</v>
      </c>
      <c r="Q355" s="62">
        <f t="shared" si="174"/>
        <v>3.3617171154311185</v>
      </c>
      <c r="R355" s="61">
        <f t="shared" si="175"/>
        <v>0.10427101935930874</v>
      </c>
      <c r="S355" s="442">
        <f t="shared" si="176"/>
        <v>0.3505296704236377</v>
      </c>
      <c r="T355" s="77">
        <f t="shared" si="238"/>
        <v>5924.2799999999988</v>
      </c>
      <c r="U355" s="443">
        <f t="shared" si="178"/>
        <v>21.136222222222223</v>
      </c>
      <c r="V355" s="160"/>
      <c r="W355" s="160"/>
      <c r="X355" s="160"/>
      <c r="Y355" s="160"/>
      <c r="Z355" s="214"/>
    </row>
    <row r="356" spans="1:26" ht="14" outlineLevel="1" x14ac:dyDescent="0.2">
      <c r="A356" s="7"/>
      <c r="B356" s="110"/>
      <c r="C356" s="161" t="s">
        <v>36</v>
      </c>
      <c r="D356" s="311">
        <v>31343</v>
      </c>
      <c r="E356" s="150">
        <v>545</v>
      </c>
      <c r="F356" s="150">
        <v>466</v>
      </c>
      <c r="G356" s="57">
        <f t="shared" si="169"/>
        <v>1.1695278969957081</v>
      </c>
      <c r="H356" s="58">
        <f t="shared" si="170"/>
        <v>57.510091743119268</v>
      </c>
      <c r="I356" s="58">
        <f t="shared" si="171"/>
        <v>49.173766517969874</v>
      </c>
      <c r="J356" s="154">
        <v>1921</v>
      </c>
      <c r="K356" s="59">
        <f t="shared" si="172"/>
        <v>0.28370640291514837</v>
      </c>
      <c r="L356" s="311">
        <v>3091.75</v>
      </c>
      <c r="M356" s="154">
        <v>171423</v>
      </c>
      <c r="N356" s="150">
        <v>135</v>
      </c>
      <c r="O356" s="312">
        <v>9476</v>
      </c>
      <c r="P356" s="61">
        <f t="shared" si="173"/>
        <v>0.3262716336006754</v>
      </c>
      <c r="Q356" s="62">
        <f t="shared" si="174"/>
        <v>3.0649308643971862</v>
      </c>
      <c r="R356" s="61">
        <f t="shared" si="175"/>
        <v>9.8642440098267559E-2</v>
      </c>
      <c r="S356" s="442">
        <f t="shared" si="176"/>
        <v>0.30233225919663081</v>
      </c>
      <c r="T356" s="80">
        <f t="shared" si="238"/>
        <v>21867</v>
      </c>
      <c r="U356" s="443">
        <f t="shared" si="178"/>
        <v>22.901851851851852</v>
      </c>
      <c r="V356" s="160"/>
      <c r="W356" s="160"/>
      <c r="X356" s="160"/>
      <c r="Y356" s="160"/>
      <c r="Z356" s="214"/>
    </row>
    <row r="357" spans="1:26" ht="14" outlineLevel="1" x14ac:dyDescent="0.2">
      <c r="A357" s="7" t="str">
        <f t="shared" ref="A357:A362" si="239">IFERROR(IF(B357&gt;0,MONTH(B357)&amp;"-"&amp;YEAR(B357),B357),)</f>
        <v>12-2023</v>
      </c>
      <c r="B357" s="110">
        <v>45283</v>
      </c>
      <c r="C357" s="161" t="s">
        <v>37</v>
      </c>
      <c r="D357" s="210">
        <v>1699.5</v>
      </c>
      <c r="E357" s="150">
        <v>30</v>
      </c>
      <c r="F357" s="150">
        <v>22</v>
      </c>
      <c r="G357" s="57">
        <f t="shared" si="169"/>
        <v>1.3636363636363635</v>
      </c>
      <c r="H357" s="58">
        <f t="shared" si="170"/>
        <v>56.65</v>
      </c>
      <c r="I357" s="58">
        <f t="shared" si="171"/>
        <v>41.543333333333337</v>
      </c>
      <c r="J357" s="154">
        <v>139</v>
      </c>
      <c r="K357" s="59">
        <f t="shared" si="172"/>
        <v>0.21582733812949639</v>
      </c>
      <c r="L357" s="210">
        <v>138.75</v>
      </c>
      <c r="M357" s="154">
        <v>104100</v>
      </c>
      <c r="N357" s="150">
        <v>6</v>
      </c>
      <c r="O357" s="211">
        <v>469.2</v>
      </c>
      <c r="P357" s="61">
        <f t="shared" si="173"/>
        <v>0.29571611253196933</v>
      </c>
      <c r="Q357" s="62">
        <f t="shared" si="174"/>
        <v>3.3816216216216217</v>
      </c>
      <c r="R357" s="61">
        <f t="shared" si="175"/>
        <v>8.1641659311562226E-2</v>
      </c>
      <c r="S357" s="442">
        <f t="shared" si="176"/>
        <v>0.27608120035304501</v>
      </c>
      <c r="T357" s="63">
        <f t="shared" si="238"/>
        <v>1230.3</v>
      </c>
      <c r="U357" s="443">
        <f t="shared" si="178"/>
        <v>23.125</v>
      </c>
      <c r="V357" s="160"/>
      <c r="W357" s="160"/>
      <c r="X357" s="160"/>
      <c r="Y357" s="160"/>
      <c r="Z357" s="214"/>
    </row>
    <row r="358" spans="1:26" ht="14" x14ac:dyDescent="0.2">
      <c r="A358" s="121">
        <f t="shared" si="239"/>
        <v>0</v>
      </c>
      <c r="B358" s="95" t="s">
        <v>43</v>
      </c>
      <c r="C358" s="134"/>
      <c r="D358" s="135">
        <f t="shared" ref="D358:F358" si="240">SUM(D352:D357)</f>
        <v>64175.91</v>
      </c>
      <c r="E358" s="136">
        <f t="shared" si="240"/>
        <v>1049</v>
      </c>
      <c r="F358" s="136">
        <f t="shared" si="240"/>
        <v>923</v>
      </c>
      <c r="G358" s="137">
        <f t="shared" si="169"/>
        <v>1.1365113759479957</v>
      </c>
      <c r="H358" s="138">
        <f t="shared" si="170"/>
        <v>61.17817921830315</v>
      </c>
      <c r="I358" s="138">
        <f t="shared" si="171"/>
        <v>53.829799254998861</v>
      </c>
      <c r="J358" s="256">
        <f>SUM(J352:J357)</f>
        <v>6207</v>
      </c>
      <c r="K358" s="139">
        <f t="shared" si="172"/>
        <v>0.16900273884324149</v>
      </c>
      <c r="L358" s="135">
        <f t="shared" ref="L358:O358" si="241">SUM(L352:L357)</f>
        <v>6935.14</v>
      </c>
      <c r="M358" s="256">
        <f t="shared" si="241"/>
        <v>724999</v>
      </c>
      <c r="N358" s="136">
        <f t="shared" si="241"/>
        <v>297</v>
      </c>
      <c r="O358" s="135">
        <f t="shared" si="241"/>
        <v>21410.73</v>
      </c>
      <c r="P358" s="258">
        <f t="shared" si="173"/>
        <v>0.32390955376112818</v>
      </c>
      <c r="Q358" s="306">
        <f t="shared" si="174"/>
        <v>3.0872815833566443</v>
      </c>
      <c r="R358" s="258">
        <f t="shared" si="175"/>
        <v>0.10806453698903529</v>
      </c>
      <c r="S358" s="440">
        <f t="shared" si="176"/>
        <v>0.33362565486021156</v>
      </c>
      <c r="T358" s="261">
        <f>SUM(T352:T357)</f>
        <v>42765.18</v>
      </c>
      <c r="U358" s="441">
        <f t="shared" si="178"/>
        <v>23.350639730639731</v>
      </c>
      <c r="V358" s="301">
        <f t="shared" ref="V358:W358" si="242">IFERROR((D358-D120)/D358,)</f>
        <v>-1.7352928848223568E-2</v>
      </c>
      <c r="W358" s="301">
        <f t="shared" si="242"/>
        <v>-1.0486177311725452E-2</v>
      </c>
      <c r="X358" s="301">
        <f>IFERROR((D358-monthly_reporting_2021!D49)/D358, )</f>
        <v>1</v>
      </c>
      <c r="Y358" s="302">
        <f>IFERROR((E358-monthly_reporting_2021!E49)/E358, )</f>
        <v>1</v>
      </c>
      <c r="Z358" s="67"/>
    </row>
    <row r="359" spans="1:26" ht="14" outlineLevel="1" x14ac:dyDescent="0.2">
      <c r="A359" s="7" t="str">
        <f t="shared" si="239"/>
        <v>12-2023</v>
      </c>
      <c r="B359" s="110">
        <v>45284</v>
      </c>
      <c r="C359" s="161" t="s">
        <v>32</v>
      </c>
      <c r="D359" s="149">
        <v>699.5</v>
      </c>
      <c r="E359" s="150">
        <v>10</v>
      </c>
      <c r="F359" s="150">
        <v>9</v>
      </c>
      <c r="G359" s="57">
        <f t="shared" si="169"/>
        <v>1.1111111111111112</v>
      </c>
      <c r="H359" s="58">
        <f t="shared" si="170"/>
        <v>69.95</v>
      </c>
      <c r="I359" s="58">
        <f t="shared" si="171"/>
        <v>62.954999999999998</v>
      </c>
      <c r="J359" s="154">
        <v>707</v>
      </c>
      <c r="K359" s="59">
        <f t="shared" si="172"/>
        <v>1.4144271570014143E-2</v>
      </c>
      <c r="L359" s="149">
        <v>162.81</v>
      </c>
      <c r="M359" s="154">
        <v>82349</v>
      </c>
      <c r="N359" s="150">
        <v>3</v>
      </c>
      <c r="O359" s="155">
        <v>209.85</v>
      </c>
      <c r="P359" s="61">
        <f t="shared" si="173"/>
        <v>0.77583988563259476</v>
      </c>
      <c r="Q359" s="62">
        <f t="shared" si="174"/>
        <v>1.2889257416620601</v>
      </c>
      <c r="R359" s="61">
        <f t="shared" si="175"/>
        <v>0.23275196568977841</v>
      </c>
      <c r="S359" s="442">
        <f t="shared" si="176"/>
        <v>0.3</v>
      </c>
      <c r="T359" s="63">
        <f t="shared" ref="T359:T364" si="243">D359-O359</f>
        <v>489.65</v>
      </c>
      <c r="U359" s="443">
        <f t="shared" si="178"/>
        <v>54.27</v>
      </c>
      <c r="V359" s="160"/>
      <c r="W359" s="160"/>
      <c r="X359" s="160"/>
      <c r="Y359" s="160"/>
      <c r="Z359" s="214"/>
    </row>
    <row r="360" spans="1:26" ht="14" outlineLevel="1" x14ac:dyDescent="0.2">
      <c r="A360" s="7">
        <f t="shared" si="239"/>
        <v>0</v>
      </c>
      <c r="B360" s="110"/>
      <c r="C360" s="161" t="s">
        <v>33</v>
      </c>
      <c r="D360" s="205">
        <v>13659.15</v>
      </c>
      <c r="E360" s="150">
        <v>199</v>
      </c>
      <c r="F360" s="150">
        <v>189</v>
      </c>
      <c r="G360" s="57">
        <f t="shared" si="169"/>
        <v>1.052910052910053</v>
      </c>
      <c r="H360" s="58">
        <f t="shared" si="170"/>
        <v>68.638944723618096</v>
      </c>
      <c r="I360" s="58">
        <f t="shared" si="171"/>
        <v>65.189751521426231</v>
      </c>
      <c r="J360" s="154">
        <v>1496</v>
      </c>
      <c r="K360" s="59">
        <f t="shared" si="172"/>
        <v>0.13302139037433156</v>
      </c>
      <c r="L360" s="205">
        <v>1741.48</v>
      </c>
      <c r="M360" s="154">
        <v>253958</v>
      </c>
      <c r="N360" s="150">
        <v>86</v>
      </c>
      <c r="O360" s="200">
        <v>6494.9</v>
      </c>
      <c r="P360" s="61">
        <f t="shared" si="173"/>
        <v>0.26813037922061927</v>
      </c>
      <c r="Q360" s="62">
        <f t="shared" si="174"/>
        <v>3.7295289064473893</v>
      </c>
      <c r="R360" s="61">
        <f t="shared" si="175"/>
        <v>0.12749548837226329</v>
      </c>
      <c r="S360" s="442">
        <f t="shared" si="176"/>
        <v>0.47549810932598291</v>
      </c>
      <c r="T360" s="71">
        <f t="shared" si="243"/>
        <v>7164.25</v>
      </c>
      <c r="U360" s="443">
        <f t="shared" si="178"/>
        <v>20.249767441860467</v>
      </c>
      <c r="V360" s="160"/>
      <c r="W360" s="160"/>
      <c r="X360" s="160"/>
      <c r="Y360" s="160"/>
      <c r="Z360" s="214"/>
    </row>
    <row r="361" spans="1:26" ht="14" outlineLevel="1" x14ac:dyDescent="0.2">
      <c r="A361" s="7">
        <f t="shared" si="239"/>
        <v>0</v>
      </c>
      <c r="B361" s="417"/>
      <c r="C361" s="161" t="s">
        <v>34</v>
      </c>
      <c r="D361" s="206">
        <v>9261.0499999999993</v>
      </c>
      <c r="E361" s="150">
        <v>179</v>
      </c>
      <c r="F361" s="150">
        <v>169</v>
      </c>
      <c r="G361" s="57">
        <f t="shared" si="169"/>
        <v>1.0591715976331362</v>
      </c>
      <c r="H361" s="58">
        <f t="shared" si="170"/>
        <v>51.737709497206701</v>
      </c>
      <c r="I361" s="58">
        <f t="shared" si="171"/>
        <v>48.847334664960513</v>
      </c>
      <c r="J361" s="154">
        <v>1530</v>
      </c>
      <c r="K361" s="59">
        <f t="shared" si="172"/>
        <v>0.11699346405228758</v>
      </c>
      <c r="L361" s="206">
        <v>1053.7</v>
      </c>
      <c r="M361" s="154">
        <v>64225</v>
      </c>
      <c r="N361" s="150">
        <v>72</v>
      </c>
      <c r="O361" s="207">
        <v>3266.25</v>
      </c>
      <c r="P361" s="61">
        <f t="shared" si="173"/>
        <v>0.32260237275162651</v>
      </c>
      <c r="Q361" s="62">
        <f t="shared" si="174"/>
        <v>3.0997912119199014</v>
      </c>
      <c r="R361" s="61">
        <f t="shared" si="175"/>
        <v>0.11377759541304713</v>
      </c>
      <c r="S361" s="442">
        <f t="shared" si="176"/>
        <v>0.35268679037474154</v>
      </c>
      <c r="T361" s="444">
        <f t="shared" si="243"/>
        <v>5994.7999999999993</v>
      </c>
      <c r="U361" s="443">
        <f t="shared" si="178"/>
        <v>14.634722222222223</v>
      </c>
      <c r="V361" s="160"/>
      <c r="W361" s="160"/>
      <c r="X361" s="160"/>
      <c r="Y361" s="160"/>
      <c r="Z361" s="214"/>
    </row>
    <row r="362" spans="1:26" ht="14" outlineLevel="1" x14ac:dyDescent="0.2">
      <c r="A362" s="7">
        <f t="shared" si="239"/>
        <v>0</v>
      </c>
      <c r="B362" s="110"/>
      <c r="C362" s="161" t="s">
        <v>35</v>
      </c>
      <c r="D362" s="208">
        <v>10757.44</v>
      </c>
      <c r="E362" s="150">
        <v>152</v>
      </c>
      <c r="F362" s="150">
        <v>144</v>
      </c>
      <c r="G362" s="57">
        <f t="shared" si="169"/>
        <v>1.0555555555555556</v>
      </c>
      <c r="H362" s="58">
        <f t="shared" si="170"/>
        <v>70.772631578947369</v>
      </c>
      <c r="I362" s="58">
        <f t="shared" si="171"/>
        <v>67.047756232686979</v>
      </c>
      <c r="J362" s="150">
        <v>967</v>
      </c>
      <c r="K362" s="59">
        <f t="shared" si="172"/>
        <v>0.15718717683557393</v>
      </c>
      <c r="L362" s="208">
        <v>1071.5899999999999</v>
      </c>
      <c r="M362" s="154">
        <v>150867</v>
      </c>
      <c r="N362" s="150">
        <v>60</v>
      </c>
      <c r="O362" s="209">
        <v>4505.45</v>
      </c>
      <c r="P362" s="61">
        <f t="shared" si="173"/>
        <v>0.23784305674238976</v>
      </c>
      <c r="Q362" s="62">
        <f t="shared" si="174"/>
        <v>4.2044531957185116</v>
      </c>
      <c r="R362" s="61">
        <f t="shared" si="175"/>
        <v>9.961384864800546E-2</v>
      </c>
      <c r="S362" s="442">
        <f t="shared" si="176"/>
        <v>0.41882176428592671</v>
      </c>
      <c r="T362" s="77">
        <f t="shared" si="243"/>
        <v>6251.9900000000007</v>
      </c>
      <c r="U362" s="443">
        <f t="shared" si="178"/>
        <v>17.859833333333331</v>
      </c>
      <c r="V362" s="160"/>
      <c r="W362" s="160"/>
      <c r="X362" s="160"/>
      <c r="Y362" s="160"/>
      <c r="Z362" s="214"/>
    </row>
    <row r="363" spans="1:26" ht="14" outlineLevel="1" x14ac:dyDescent="0.2">
      <c r="A363" s="7"/>
      <c r="B363" s="110"/>
      <c r="C363" s="161" t="s">
        <v>36</v>
      </c>
      <c r="D363" s="311">
        <v>31741</v>
      </c>
      <c r="E363" s="150">
        <v>547</v>
      </c>
      <c r="F363" s="150">
        <v>486</v>
      </c>
      <c r="G363" s="57">
        <f t="shared" si="169"/>
        <v>1.1255144032921811</v>
      </c>
      <c r="H363" s="58">
        <f t="shared" si="170"/>
        <v>58.027422303473493</v>
      </c>
      <c r="I363" s="58">
        <f t="shared" si="171"/>
        <v>51.55635692776621</v>
      </c>
      <c r="J363" s="154">
        <v>1950</v>
      </c>
      <c r="K363" s="59">
        <f t="shared" si="172"/>
        <v>0.2805128205128205</v>
      </c>
      <c r="L363" s="311">
        <v>3422.86</v>
      </c>
      <c r="M363" s="154">
        <v>231750</v>
      </c>
      <c r="N363" s="150">
        <v>159</v>
      </c>
      <c r="O363" s="312">
        <v>10877.95</v>
      </c>
      <c r="P363" s="61">
        <f t="shared" si="173"/>
        <v>0.31466039097440235</v>
      </c>
      <c r="Q363" s="62">
        <f t="shared" si="174"/>
        <v>3.1780294841156227</v>
      </c>
      <c r="R363" s="61">
        <f t="shared" si="175"/>
        <v>0.10783718219337765</v>
      </c>
      <c r="S363" s="442">
        <f t="shared" si="176"/>
        <v>0.34270974449450242</v>
      </c>
      <c r="T363" s="80">
        <f t="shared" si="243"/>
        <v>20863.05</v>
      </c>
      <c r="U363" s="443">
        <f t="shared" si="178"/>
        <v>21.527421383647798</v>
      </c>
      <c r="V363" s="160"/>
      <c r="W363" s="160"/>
      <c r="X363" s="160"/>
      <c r="Y363" s="160"/>
      <c r="Z363" s="214"/>
    </row>
    <row r="364" spans="1:26" ht="14" outlineLevel="1" x14ac:dyDescent="0.2">
      <c r="A364" s="7" t="str">
        <f t="shared" ref="A364:A365" si="244">IFERROR(IF(B364&gt;0,MONTH(B364)&amp;"-"&amp;YEAR(B364),B364),)</f>
        <v>12-2023</v>
      </c>
      <c r="B364" s="110">
        <v>45290</v>
      </c>
      <c r="C364" s="161" t="s">
        <v>37</v>
      </c>
      <c r="D364" s="210">
        <v>2991.7</v>
      </c>
      <c r="E364" s="150">
        <v>58</v>
      </c>
      <c r="F364" s="150">
        <v>49</v>
      </c>
      <c r="G364" s="57">
        <f t="shared" si="169"/>
        <v>1.1836734693877551</v>
      </c>
      <c r="H364" s="58">
        <f t="shared" si="170"/>
        <v>51.581034482758618</v>
      </c>
      <c r="I364" s="58">
        <f t="shared" si="171"/>
        <v>43.577080856123658</v>
      </c>
      <c r="J364" s="154">
        <v>229</v>
      </c>
      <c r="K364" s="59">
        <f t="shared" si="172"/>
        <v>0.25327510917030566</v>
      </c>
      <c r="L364" s="210">
        <v>247.83</v>
      </c>
      <c r="M364" s="154">
        <v>232130</v>
      </c>
      <c r="N364" s="150">
        <v>15</v>
      </c>
      <c r="O364" s="211">
        <v>918.35</v>
      </c>
      <c r="P364" s="61">
        <f t="shared" si="173"/>
        <v>0.26986443077258127</v>
      </c>
      <c r="Q364" s="62">
        <f t="shared" si="174"/>
        <v>3.7055642981075736</v>
      </c>
      <c r="R364" s="61">
        <f t="shared" si="175"/>
        <v>8.2839188421298934E-2</v>
      </c>
      <c r="S364" s="442">
        <f t="shared" si="176"/>
        <v>0.30696593909817166</v>
      </c>
      <c r="T364" s="63">
        <f t="shared" si="243"/>
        <v>2073.35</v>
      </c>
      <c r="U364" s="443">
        <f t="shared" si="178"/>
        <v>16.522000000000002</v>
      </c>
      <c r="V364" s="160"/>
      <c r="W364" s="160"/>
      <c r="X364" s="160"/>
      <c r="Y364" s="160"/>
      <c r="Z364" s="214"/>
    </row>
    <row r="365" spans="1:26" ht="14" x14ac:dyDescent="0.2">
      <c r="A365" s="7">
        <f t="shared" si="244"/>
        <v>0</v>
      </c>
      <c r="B365" s="38" t="s">
        <v>44</v>
      </c>
      <c r="C365" s="39"/>
      <c r="D365" s="40">
        <f t="shared" ref="D365:F365" si="245">SUM(D359:D364)</f>
        <v>69109.84</v>
      </c>
      <c r="E365" s="41">
        <f t="shared" si="245"/>
        <v>1145</v>
      </c>
      <c r="F365" s="41">
        <f t="shared" si="245"/>
        <v>1046</v>
      </c>
      <c r="G365" s="99">
        <f t="shared" si="169"/>
        <v>1.0946462715105163</v>
      </c>
      <c r="H365" s="100">
        <f t="shared" si="170"/>
        <v>60.357938864628821</v>
      </c>
      <c r="I365" s="100">
        <f t="shared" si="171"/>
        <v>55.139217513014621</v>
      </c>
      <c r="J365" s="111">
        <f>SUM(J359:J364)</f>
        <v>6879</v>
      </c>
      <c r="K365" s="102">
        <f t="shared" si="172"/>
        <v>0.16644861171681929</v>
      </c>
      <c r="L365" s="40">
        <f t="shared" ref="L365:O365" si="246">SUM(L359:L364)</f>
        <v>7700.27</v>
      </c>
      <c r="M365" s="111">
        <f t="shared" si="246"/>
        <v>1015279</v>
      </c>
      <c r="N365" s="41">
        <f t="shared" si="246"/>
        <v>395</v>
      </c>
      <c r="O365" s="45">
        <f t="shared" si="246"/>
        <v>26272.75</v>
      </c>
      <c r="P365" s="104">
        <f t="shared" si="173"/>
        <v>0.29308960805397227</v>
      </c>
      <c r="Q365" s="105">
        <f t="shared" si="174"/>
        <v>3.4119258155882846</v>
      </c>
      <c r="R365" s="104">
        <f t="shared" si="175"/>
        <v>0.11142074703110297</v>
      </c>
      <c r="S365" s="445">
        <f t="shared" si="176"/>
        <v>0.38015932318755191</v>
      </c>
      <c r="T365" s="112">
        <f>SUM(T359:T364)</f>
        <v>42837.09</v>
      </c>
      <c r="U365" s="446">
        <f t="shared" si="178"/>
        <v>19.494354430379747</v>
      </c>
      <c r="V365" s="50">
        <f t="shared" ref="V365:W365" si="247">IFERROR((D365-D358)/D365,)</f>
        <v>7.1392583169053683E-2</v>
      </c>
      <c r="W365" s="50">
        <f t="shared" si="247"/>
        <v>8.3842794759825326E-2</v>
      </c>
      <c r="X365" s="51">
        <f>IFERROR((D365-monthly_reporting_2021!D55)/D365, )</f>
        <v>1</v>
      </c>
      <c r="Y365" s="51">
        <f>IFERROR((E365-monthly_reporting_2021!E55)/E365, )</f>
        <v>1</v>
      </c>
      <c r="Z365" s="298"/>
    </row>
    <row r="366" spans="1:26" ht="14" hidden="1" outlineLevel="1" x14ac:dyDescent="0.2">
      <c r="A366" s="7"/>
      <c r="B366" s="110"/>
      <c r="C366" s="161" t="s">
        <v>32</v>
      </c>
      <c r="D366" s="149"/>
      <c r="E366" s="150"/>
      <c r="F366" s="150"/>
      <c r="G366" s="57" t="e">
        <f t="shared" si="169"/>
        <v>#DIV/0!</v>
      </c>
      <c r="H366" s="58" t="e">
        <f t="shared" si="170"/>
        <v>#DIV/0!</v>
      </c>
      <c r="I366" s="58" t="e">
        <f t="shared" si="171"/>
        <v>#DIV/0!</v>
      </c>
      <c r="J366" s="154"/>
      <c r="K366" s="59" t="e">
        <f t="shared" si="172"/>
        <v>#DIV/0!</v>
      </c>
      <c r="L366" s="199"/>
      <c r="M366" s="150"/>
      <c r="N366" s="150"/>
      <c r="O366" s="200"/>
      <c r="P366" s="61" t="e">
        <f t="shared" si="173"/>
        <v>#DIV/0!</v>
      </c>
      <c r="Q366" s="62" t="e">
        <f t="shared" si="174"/>
        <v>#DIV/0!</v>
      </c>
      <c r="R366" s="61" t="e">
        <f t="shared" si="175"/>
        <v>#DIV/0!</v>
      </c>
      <c r="S366" s="442" t="e">
        <f t="shared" si="176"/>
        <v>#DIV/0!</v>
      </c>
      <c r="T366" s="202"/>
      <c r="U366" s="443" t="e">
        <f t="shared" si="178"/>
        <v>#DIV/0!</v>
      </c>
      <c r="V366" s="160"/>
      <c r="W366" s="160"/>
      <c r="X366" s="160"/>
      <c r="Y366" s="160"/>
      <c r="Z366" s="214"/>
    </row>
    <row r="367" spans="1:26" ht="14" hidden="1" outlineLevel="1" x14ac:dyDescent="0.2">
      <c r="A367" s="204"/>
      <c r="B367" s="110"/>
      <c r="C367" s="161" t="s">
        <v>33</v>
      </c>
      <c r="D367" s="205"/>
      <c r="E367" s="150"/>
      <c r="F367" s="150"/>
      <c r="G367" s="57" t="e">
        <f t="shared" si="169"/>
        <v>#DIV/0!</v>
      </c>
      <c r="H367" s="58" t="e">
        <f t="shared" si="170"/>
        <v>#DIV/0!</v>
      </c>
      <c r="I367" s="58" t="e">
        <f t="shared" si="171"/>
        <v>#DIV/0!</v>
      </c>
      <c r="J367" s="154"/>
      <c r="K367" s="59" t="e">
        <f t="shared" si="172"/>
        <v>#DIV/0!</v>
      </c>
      <c r="L367" s="199"/>
      <c r="M367" s="150"/>
      <c r="N367" s="150"/>
      <c r="O367" s="200"/>
      <c r="P367" s="61" t="e">
        <f t="shared" si="173"/>
        <v>#DIV/0!</v>
      </c>
      <c r="Q367" s="62" t="e">
        <f t="shared" si="174"/>
        <v>#DIV/0!</v>
      </c>
      <c r="R367" s="61" t="e">
        <f t="shared" si="175"/>
        <v>#DIV/0!</v>
      </c>
      <c r="S367" s="442" t="e">
        <f t="shared" si="176"/>
        <v>#DIV/0!</v>
      </c>
      <c r="T367" s="202"/>
      <c r="U367" s="443" t="e">
        <f t="shared" si="178"/>
        <v>#DIV/0!</v>
      </c>
      <c r="V367" s="160"/>
      <c r="W367" s="160"/>
      <c r="X367" s="160"/>
      <c r="Y367" s="160"/>
      <c r="Z367" s="214"/>
    </row>
    <row r="368" spans="1:26" ht="14" hidden="1" outlineLevel="1" x14ac:dyDescent="0.2">
      <c r="A368" s="204"/>
      <c r="B368" s="110"/>
      <c r="C368" s="161" t="s">
        <v>34</v>
      </c>
      <c r="D368" s="206"/>
      <c r="E368" s="150"/>
      <c r="F368" s="150"/>
      <c r="G368" s="57" t="e">
        <f t="shared" si="169"/>
        <v>#DIV/0!</v>
      </c>
      <c r="H368" s="58" t="e">
        <f t="shared" si="170"/>
        <v>#DIV/0!</v>
      </c>
      <c r="I368" s="58" t="e">
        <f t="shared" si="171"/>
        <v>#DIV/0!</v>
      </c>
      <c r="J368" s="154"/>
      <c r="K368" s="59" t="e">
        <f t="shared" si="172"/>
        <v>#DIV/0!</v>
      </c>
      <c r="L368" s="199"/>
      <c r="M368" s="150"/>
      <c r="N368" s="150"/>
      <c r="O368" s="207"/>
      <c r="P368" s="61" t="e">
        <f t="shared" si="173"/>
        <v>#DIV/0!</v>
      </c>
      <c r="Q368" s="62" t="e">
        <f t="shared" si="174"/>
        <v>#DIV/0!</v>
      </c>
      <c r="R368" s="61" t="e">
        <f t="shared" si="175"/>
        <v>#DIV/0!</v>
      </c>
      <c r="S368" s="442" t="e">
        <f t="shared" si="176"/>
        <v>#DIV/0!</v>
      </c>
      <c r="T368" s="202"/>
      <c r="U368" s="443" t="e">
        <f t="shared" si="178"/>
        <v>#DIV/0!</v>
      </c>
      <c r="V368" s="160"/>
      <c r="W368" s="160"/>
      <c r="X368" s="160"/>
      <c r="Y368" s="160"/>
      <c r="Z368" s="214"/>
    </row>
    <row r="369" spans="1:26" ht="14" hidden="1" outlineLevel="1" x14ac:dyDescent="0.2">
      <c r="A369" s="204"/>
      <c r="B369" s="110"/>
      <c r="C369" s="161" t="s">
        <v>35</v>
      </c>
      <c r="D369" s="208"/>
      <c r="E369" s="150"/>
      <c r="F369" s="150"/>
      <c r="G369" s="57" t="e">
        <f t="shared" si="169"/>
        <v>#DIV/0!</v>
      </c>
      <c r="H369" s="58" t="e">
        <f t="shared" si="170"/>
        <v>#DIV/0!</v>
      </c>
      <c r="I369" s="58" t="e">
        <f t="shared" si="171"/>
        <v>#DIV/0!</v>
      </c>
      <c r="J369" s="150"/>
      <c r="K369" s="59" t="e">
        <f t="shared" si="172"/>
        <v>#DIV/0!</v>
      </c>
      <c r="L369" s="199"/>
      <c r="M369" s="150"/>
      <c r="N369" s="150"/>
      <c r="O369" s="209"/>
      <c r="P369" s="61" t="e">
        <f t="shared" si="173"/>
        <v>#DIV/0!</v>
      </c>
      <c r="Q369" s="62" t="e">
        <f t="shared" si="174"/>
        <v>#DIV/0!</v>
      </c>
      <c r="R369" s="61" t="e">
        <f t="shared" si="175"/>
        <v>#DIV/0!</v>
      </c>
      <c r="S369" s="442" t="e">
        <f t="shared" si="176"/>
        <v>#DIV/0!</v>
      </c>
      <c r="T369" s="202"/>
      <c r="U369" s="443" t="e">
        <f t="shared" si="178"/>
        <v>#DIV/0!</v>
      </c>
      <c r="V369" s="160"/>
      <c r="W369" s="160"/>
      <c r="X369" s="160"/>
      <c r="Y369" s="160"/>
      <c r="Z369" s="214"/>
    </row>
    <row r="370" spans="1:26" ht="14" hidden="1" outlineLevel="1" x14ac:dyDescent="0.2">
      <c r="A370" s="204"/>
      <c r="B370" s="110"/>
      <c r="C370" s="161" t="s">
        <v>36</v>
      </c>
      <c r="D370" s="208"/>
      <c r="E370" s="150"/>
      <c r="F370" s="150"/>
      <c r="G370" s="57" t="e">
        <f t="shared" si="169"/>
        <v>#DIV/0!</v>
      </c>
      <c r="H370" s="58" t="e">
        <f t="shared" si="170"/>
        <v>#DIV/0!</v>
      </c>
      <c r="I370" s="58" t="e">
        <f t="shared" si="171"/>
        <v>#DIV/0!</v>
      </c>
      <c r="J370" s="154"/>
      <c r="K370" s="59" t="e">
        <f t="shared" si="172"/>
        <v>#DIV/0!</v>
      </c>
      <c r="L370" s="199"/>
      <c r="M370" s="150"/>
      <c r="N370" s="150"/>
      <c r="O370" s="209"/>
      <c r="P370" s="61" t="e">
        <f t="shared" si="173"/>
        <v>#DIV/0!</v>
      </c>
      <c r="Q370" s="62" t="e">
        <f t="shared" si="174"/>
        <v>#DIV/0!</v>
      </c>
      <c r="R370" s="61" t="e">
        <f t="shared" si="175"/>
        <v>#DIV/0!</v>
      </c>
      <c r="S370" s="442" t="e">
        <f t="shared" si="176"/>
        <v>#DIV/0!</v>
      </c>
      <c r="T370" s="202"/>
      <c r="U370" s="443" t="e">
        <f t="shared" si="178"/>
        <v>#DIV/0!</v>
      </c>
      <c r="V370" s="160"/>
      <c r="W370" s="160"/>
      <c r="X370" s="160"/>
      <c r="Y370" s="160"/>
      <c r="Z370" s="214"/>
    </row>
    <row r="371" spans="1:26" ht="14" hidden="1" outlineLevel="1" x14ac:dyDescent="0.2">
      <c r="A371" s="204"/>
      <c r="B371" s="110"/>
      <c r="C371" s="161" t="s">
        <v>37</v>
      </c>
      <c r="D371" s="210"/>
      <c r="E371" s="150"/>
      <c r="F371" s="150"/>
      <c r="G371" s="57" t="e">
        <f t="shared" si="169"/>
        <v>#DIV/0!</v>
      </c>
      <c r="H371" s="58" t="e">
        <f t="shared" si="170"/>
        <v>#DIV/0!</v>
      </c>
      <c r="I371" s="58" t="e">
        <f t="shared" si="171"/>
        <v>#DIV/0!</v>
      </c>
      <c r="J371" s="154"/>
      <c r="K371" s="59" t="e">
        <f t="shared" si="172"/>
        <v>#DIV/0!</v>
      </c>
      <c r="L371" s="199"/>
      <c r="M371" s="150"/>
      <c r="N371" s="150"/>
      <c r="O371" s="211"/>
      <c r="P371" s="61" t="e">
        <f t="shared" si="173"/>
        <v>#DIV/0!</v>
      </c>
      <c r="Q371" s="62" t="e">
        <f t="shared" si="174"/>
        <v>#DIV/0!</v>
      </c>
      <c r="R371" s="61" t="e">
        <f t="shared" si="175"/>
        <v>#DIV/0!</v>
      </c>
      <c r="S371" s="442" t="e">
        <f t="shared" si="176"/>
        <v>#DIV/0!</v>
      </c>
      <c r="T371" s="202"/>
      <c r="U371" s="443" t="e">
        <f t="shared" si="178"/>
        <v>#DIV/0!</v>
      </c>
      <c r="V371" s="160"/>
      <c r="W371" s="160"/>
      <c r="X371" s="160"/>
      <c r="Y371" s="160"/>
      <c r="Z371" s="214"/>
    </row>
    <row r="372" spans="1:26" ht="14" hidden="1" outlineLevel="1" x14ac:dyDescent="0.2">
      <c r="A372" s="7">
        <f>IFERROR(IF(B372&gt;0,MONTH(B372)&amp;"-"&amp;YEAR(B372),B372),)</f>
        <v>0</v>
      </c>
      <c r="B372" s="38"/>
      <c r="C372" s="39"/>
      <c r="D372" s="40">
        <f t="shared" ref="D372:O372" si="248">SUM(D366:D371)</f>
        <v>0</v>
      </c>
      <c r="E372" s="40">
        <f t="shared" si="248"/>
        <v>0</v>
      </c>
      <c r="F372" s="40">
        <f t="shared" si="248"/>
        <v>0</v>
      </c>
      <c r="G372" s="40" t="e">
        <f t="shared" si="248"/>
        <v>#DIV/0!</v>
      </c>
      <c r="H372" s="40" t="e">
        <f t="shared" si="248"/>
        <v>#DIV/0!</v>
      </c>
      <c r="I372" s="40" t="e">
        <f t="shared" si="248"/>
        <v>#DIV/0!</v>
      </c>
      <c r="J372" s="40">
        <f t="shared" si="248"/>
        <v>0</v>
      </c>
      <c r="K372" s="40" t="e">
        <f t="shared" si="248"/>
        <v>#DIV/0!</v>
      </c>
      <c r="L372" s="40">
        <f t="shared" si="248"/>
        <v>0</v>
      </c>
      <c r="M372" s="40">
        <f t="shared" si="248"/>
        <v>0</v>
      </c>
      <c r="N372" s="40">
        <f t="shared" si="248"/>
        <v>0</v>
      </c>
      <c r="O372" s="40">
        <f t="shared" si="248"/>
        <v>0</v>
      </c>
      <c r="P372" s="104" t="e">
        <f t="shared" si="173"/>
        <v>#DIV/0!</v>
      </c>
      <c r="Q372" s="105" t="e">
        <f t="shared" si="174"/>
        <v>#DIV/0!</v>
      </c>
      <c r="R372" s="104" t="e">
        <f t="shared" si="175"/>
        <v>#DIV/0!</v>
      </c>
      <c r="S372" s="445" t="e">
        <f t="shared" si="176"/>
        <v>#DIV/0!</v>
      </c>
      <c r="T372" s="112">
        <f>SUM(T366:T371)</f>
        <v>0</v>
      </c>
      <c r="U372" s="446" t="e">
        <f t="shared" si="178"/>
        <v>#DIV/0!</v>
      </c>
      <c r="V372" s="50">
        <f t="shared" ref="V372:W372" si="249">IFERROR((D372-D364)/D372,)</f>
        <v>0</v>
      </c>
      <c r="W372" s="50">
        <f t="shared" si="249"/>
        <v>0</v>
      </c>
      <c r="X372" s="51">
        <f>IFERROR((D372-monthly_reporting_2021!D61)/D372, )</f>
        <v>0</v>
      </c>
      <c r="Y372" s="51">
        <f>IFERROR((E372-monthly_reporting_2021!E61)/E372, )</f>
        <v>0</v>
      </c>
      <c r="Z372" s="298"/>
    </row>
    <row r="373" spans="1:26" ht="14" collapsed="1" x14ac:dyDescent="0.2">
      <c r="A373" s="7"/>
      <c r="B373" s="18"/>
      <c r="C373" s="18"/>
      <c r="D373" s="115"/>
      <c r="E373" s="18"/>
      <c r="F373" s="18"/>
      <c r="G373" s="116"/>
      <c r="H373" s="115"/>
      <c r="I373" s="115"/>
      <c r="J373" s="18"/>
      <c r="K373" s="117"/>
      <c r="L373" s="115"/>
      <c r="M373" s="18"/>
      <c r="N373" s="18"/>
      <c r="O373" s="115"/>
      <c r="P373" s="118"/>
      <c r="Q373" s="116"/>
      <c r="R373" s="118"/>
      <c r="S373" s="13"/>
      <c r="T373" s="119"/>
      <c r="U373" s="118"/>
      <c r="V373" s="120"/>
      <c r="W373" s="120"/>
      <c r="X373" s="118"/>
      <c r="Y373" s="118"/>
      <c r="Z373" s="298"/>
    </row>
    <row r="374" spans="1:26" ht="14" x14ac:dyDescent="0.2">
      <c r="A374" s="7"/>
      <c r="B374" s="18"/>
      <c r="C374" s="18"/>
      <c r="D374" s="115"/>
      <c r="E374" s="18"/>
      <c r="F374" s="18"/>
      <c r="G374" s="116"/>
      <c r="H374" s="115"/>
      <c r="I374" s="115"/>
      <c r="J374" s="18"/>
      <c r="K374" s="117"/>
      <c r="L374" s="115"/>
      <c r="M374" s="18"/>
      <c r="N374" s="18"/>
      <c r="O374" s="115"/>
      <c r="P374" s="118"/>
      <c r="Q374" s="116"/>
      <c r="R374" s="118"/>
      <c r="S374" s="13"/>
      <c r="T374" s="119"/>
      <c r="U374" s="118"/>
      <c r="V374" s="120"/>
      <c r="W374" s="120"/>
      <c r="X374" s="118"/>
      <c r="Y374" s="118"/>
      <c r="Z374" s="298"/>
    </row>
    <row r="375" spans="1:26" ht="14" x14ac:dyDescent="0.2">
      <c r="A375" s="7"/>
      <c r="B375" s="18"/>
      <c r="C375" s="18"/>
      <c r="D375" s="115"/>
      <c r="E375" s="18"/>
      <c r="F375" s="18"/>
      <c r="G375" s="116"/>
      <c r="H375" s="115"/>
      <c r="I375" s="115"/>
      <c r="J375" s="18"/>
      <c r="K375" s="117"/>
      <c r="L375" s="115"/>
      <c r="M375" s="18"/>
      <c r="N375" s="18"/>
      <c r="O375" s="115"/>
      <c r="P375" s="118"/>
      <c r="Q375" s="116"/>
      <c r="R375" s="118"/>
      <c r="S375" s="13"/>
      <c r="T375" s="119"/>
      <c r="U375" s="118"/>
      <c r="V375" s="120"/>
      <c r="W375" s="120"/>
      <c r="X375" s="118"/>
      <c r="Y375" s="118"/>
      <c r="Z375" s="298"/>
    </row>
    <row r="376" spans="1:26" ht="14" x14ac:dyDescent="0.2">
      <c r="A376" s="7"/>
      <c r="B376" s="18"/>
      <c r="C376" s="18"/>
      <c r="D376" s="115"/>
      <c r="E376" s="18"/>
      <c r="F376" s="18"/>
      <c r="G376" s="116"/>
      <c r="H376" s="115"/>
      <c r="I376" s="115"/>
      <c r="J376" s="18"/>
      <c r="K376" s="117"/>
      <c r="L376" s="115"/>
      <c r="M376" s="18"/>
      <c r="N376" s="18"/>
      <c r="O376" s="115"/>
      <c r="P376" s="118"/>
      <c r="Q376" s="116"/>
      <c r="R376" s="118"/>
      <c r="S376" s="13"/>
      <c r="T376" s="119"/>
      <c r="U376" s="118"/>
      <c r="V376" s="120"/>
      <c r="W376" s="120"/>
      <c r="X376" s="118"/>
      <c r="Y376" s="118"/>
      <c r="Z376" s="298"/>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cfRule type="cellIs" dxfId="80" priority="1" operator="greaterThanOrEqual">
      <formula>0</formula>
    </cfRule>
    <cfRule type="cellIs" dxfId="79" priority="2" operator="lessThanOrEqual">
      <formula>0</formula>
    </cfRule>
  </conditionalFormatting>
  <conditionalFormatting sqref="F9:N9">
    <cfRule type="cellIs" dxfId="78" priority="3" operator="lessThanOrEqual">
      <formula>0</formula>
    </cfRule>
    <cfRule type="cellIs" dxfId="77" priority="4" operator="greaterThanOrEqual">
      <formula>0</formula>
    </cfRule>
  </conditionalFormatting>
  <conditionalFormatting sqref="V12:Y376">
    <cfRule type="cellIs" dxfId="76" priority="5" operator="greaterThanOrEqual">
      <formula>0</formula>
    </cfRule>
    <cfRule type="cellIs" dxfId="75" priority="6" operator="lessThan">
      <formula>0</formula>
    </cfRule>
  </conditionalFormatting>
  <conditionalFormatting sqref="X12:Y376">
    <cfRule type="cellIs" dxfId="74" priority="7" operator="greaterThanOrEqual">
      <formula>0</formula>
    </cfRule>
    <cfRule type="cellIs" dxfId="73" priority="8" operator="lessThan">
      <formula>0</formula>
    </cfRule>
  </conditionalFormatting>
  <dataValidations count="1">
    <dataValidation type="list" allowBlank="1" sqref="B12 B18 B24 B30 B36 B42 B48 B54 B60 B66 B72 B78 B84 B90 B96 B102 B108 B114 B120 B127 B134 B141 B148 B155 B162 B169 B176 B183 B190 B197 B204 B211 B218 B225 B232 B239 B246 B253 B260 B267 B274 B281 B288 B295 B302 B309 B316 B323 B330 B337 B344 B351 B358 B365 B372" xr:uid="{00000000-0002-0000-0E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E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FF"/>
    <outlinePr summaryRight="0"/>
  </sheetPr>
  <dimension ref="A1:Z109"/>
  <sheetViews>
    <sheetView showGridLines="0" workbookViewId="0"/>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191</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220" t="e">
        <f>(#REF!+#REF!+#REF!+#REF!)-(monthly_reporting_2021!D17+monthly_reporting_2021!D23+monthly_reporting_2021!D29+monthly_reporting_2021!D35)</f>
        <v>#REF!</v>
      </c>
      <c r="Y2" s="221" t="e">
        <f>((#REF!+#REF!+#REF!+#REF!)-(monthly_reporting_2021!E17+monthly_reporting_2021!E23+monthly_reporting_2021!E29+monthly_reporting_2021!E35))/(#REF!+#REF!+#REF!+#REF!)</f>
        <v>#REF!</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Month",$B$11:$Z$99,MATCH("SALES",$B$11:$Z$11,0),FALSE)</f>
        <v>272969.05</v>
      </c>
      <c r="F4" s="536">
        <f>VLOOKUP("Current Month",$B$11:$Z$99,MATCH("Units Sold",$B$11:$Z$11,0),FALSE)</f>
        <v>4498</v>
      </c>
      <c r="G4" s="516"/>
      <c r="H4" s="514"/>
      <c r="I4" s="230"/>
      <c r="K4" s="536">
        <f>VLOOKUP("Current Month",$B$11:$Z$99,MATCH("Ordered Items",$B$11:$Z$11,0),FALSE)</f>
        <v>4077</v>
      </c>
      <c r="L4" s="516"/>
      <c r="M4" s="514"/>
      <c r="N4" s="230"/>
      <c r="O4" s="230"/>
      <c r="P4" s="230"/>
      <c r="Q4" s="230"/>
      <c r="R4" s="230"/>
      <c r="S4" s="230"/>
      <c r="T4" s="231"/>
      <c r="U4" s="231"/>
      <c r="V4" s="230"/>
      <c r="W4" s="230"/>
      <c r="X4" s="230"/>
      <c r="Y4" s="230"/>
      <c r="Z4" s="230"/>
    </row>
    <row r="5" spans="1:26" ht="14" x14ac:dyDescent="0.2">
      <c r="A5" s="13"/>
      <c r="B5" s="14"/>
      <c r="C5" s="232">
        <f>(C4-(VLOOKUP("Previous Month",$B$11:$Z$92,MATCH("SALES",$B$11:$Z$11,0),FALSE)))/C4</f>
        <v>6.9747174633900719E-2</v>
      </c>
      <c r="D5" s="233"/>
      <c r="E5" s="233"/>
      <c r="F5" s="537">
        <f>(F4-(VLOOKUP("Previous Month",$B$11:$Z$92,MATCH("Units Sold",$B$11:$Z$11,0),FALSE)))/F4</f>
        <v>7.1809693196976429E-2</v>
      </c>
      <c r="G5" s="516"/>
      <c r="H5" s="516"/>
      <c r="I5" s="514"/>
      <c r="J5" s="233"/>
      <c r="K5" s="537">
        <f>(K4-(VLOOKUP("Previous Month",$B$11:$Z$92,MATCH("Ordered Items",$B$11:$Z$11,0),FALSE)))/K4</f>
        <v>8.6092715231788075E-2</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Month",$B$11:$Z$99,MATCH("AD SALES",$B$11:$Z$11,0),FALSE)</f>
        <v>104543.63</v>
      </c>
      <c r="F8" s="541">
        <f>VLOOKUP("Current Month",$B$11:$Z$99,MATCH("SP AD SPEND",$B$11:$Z$11,0),FALSE)</f>
        <v>35956.14</v>
      </c>
      <c r="G8" s="516"/>
      <c r="H8" s="514"/>
      <c r="I8" s="230"/>
      <c r="K8" s="542">
        <f>F8/C8</f>
        <v>0.34393429805335818</v>
      </c>
      <c r="L8" s="516"/>
      <c r="M8" s="514"/>
      <c r="N8" s="230"/>
      <c r="O8" s="230"/>
      <c r="P8" s="230"/>
      <c r="Q8" s="230"/>
      <c r="R8" s="230"/>
      <c r="S8" s="230"/>
      <c r="T8" s="231"/>
      <c r="U8" s="231"/>
      <c r="V8" s="230"/>
      <c r="W8" s="230"/>
      <c r="X8" s="230"/>
      <c r="Y8" s="230"/>
      <c r="Z8" s="230"/>
    </row>
    <row r="9" spans="1:26" ht="14.25" customHeight="1" x14ac:dyDescent="0.2">
      <c r="A9" s="237"/>
      <c r="B9" s="238"/>
      <c r="C9" s="239">
        <f>(C8-(VLOOKUP("Previous Month",$B$11:$Z$92,MATCH("AD SALES",$B$11:$Z$11,0),FALSE)))/C8</f>
        <v>0.14801533101538589</v>
      </c>
      <c r="D9" s="233"/>
      <c r="E9" s="233"/>
      <c r="F9" s="543">
        <f>(F8-(VLOOKUP("Previous Month",$B$11:$Z$92,MATCH("SP AD SPEND",$B$11:$Z$11,0),FALSE)))/F8</f>
        <v>8.0783977367982221E-2</v>
      </c>
      <c r="G9" s="521"/>
      <c r="H9" s="521"/>
      <c r="I9" s="522"/>
      <c r="J9" s="233"/>
      <c r="K9" s="544">
        <f>(K8-(VLOOKUP("Previous Month",$B$11:$Z$92,MATCH("ACOS",$B$11:$Z$11,0),FALSE)))/K8</f>
        <v>-7.8911459436857248E-2</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x14ac:dyDescent="0.2">
      <c r="A12" s="255"/>
      <c r="B12" s="38" t="s">
        <v>177</v>
      </c>
      <c r="C12" s="134"/>
      <c r="D12" s="135"/>
      <c r="E12" s="136"/>
      <c r="F12" s="136"/>
      <c r="G12" s="137"/>
      <c r="H12" s="135"/>
      <c r="I12" s="135"/>
      <c r="J12" s="256"/>
      <c r="K12" s="257"/>
      <c r="L12" s="135"/>
      <c r="M12" s="256"/>
      <c r="N12" s="136"/>
      <c r="O12" s="135"/>
      <c r="P12" s="258"/>
      <c r="Q12" s="137"/>
      <c r="R12" s="259"/>
      <c r="S12" s="260"/>
      <c r="T12" s="261"/>
      <c r="U12" s="145"/>
      <c r="V12" s="262"/>
      <c r="W12" s="262"/>
      <c r="X12" s="145"/>
      <c r="Y12" s="143"/>
      <c r="Z12" s="67"/>
    </row>
    <row r="13" spans="1:26" ht="14" hidden="1" outlineLevel="1" x14ac:dyDescent="0.2">
      <c r="A13" s="204">
        <v>44896</v>
      </c>
      <c r="B13" s="110">
        <v>44926</v>
      </c>
      <c r="C13" s="161" t="s">
        <v>32</v>
      </c>
      <c r="D13" s="149">
        <v>8507.16</v>
      </c>
      <c r="E13" s="150">
        <v>140</v>
      </c>
      <c r="F13" s="150">
        <v>120</v>
      </c>
      <c r="G13" s="288">
        <f t="shared" ref="G13:G99" si="0">E13/F13</f>
        <v>1.1666666666666667</v>
      </c>
      <c r="H13" s="289">
        <f t="shared" ref="H13:H99" si="1">D13/E13</f>
        <v>60.765428571428572</v>
      </c>
      <c r="I13" s="289">
        <f t="shared" ref="I13:I99" si="2">H13/G13</f>
        <v>52.084653061224486</v>
      </c>
      <c r="J13" s="154">
        <v>589</v>
      </c>
      <c r="K13" s="290">
        <f t="shared" ref="K13:K99" si="3">E13/J13</f>
        <v>0.23769100169779286</v>
      </c>
      <c r="L13" s="199">
        <v>433.33</v>
      </c>
      <c r="M13" s="154">
        <v>101651</v>
      </c>
      <c r="N13" s="150">
        <v>29</v>
      </c>
      <c r="O13" s="155">
        <v>1939.15</v>
      </c>
      <c r="P13" s="291">
        <f t="shared" ref="P13:P99" si="4">L13/O13</f>
        <v>0.22346388881726528</v>
      </c>
      <c r="Q13" s="292">
        <f t="shared" ref="Q13:Q99" si="5">O13/L13</f>
        <v>4.4749959615073962</v>
      </c>
      <c r="R13" s="293">
        <f t="shared" ref="R13:R99" si="6">L13/D13</f>
        <v>5.0937092989904974E-2</v>
      </c>
      <c r="S13" s="290">
        <f t="shared" ref="S13:S17" si="7">O13/D13</f>
        <v>0.22794328542075148</v>
      </c>
      <c r="T13" s="202">
        <f t="shared" ref="T13:T17" si="8">D13-O13</f>
        <v>6568.01</v>
      </c>
      <c r="U13" s="294">
        <f t="shared" ref="U13:U17" si="9">L13/F13</f>
        <v>3.6110833333333332</v>
      </c>
      <c r="V13" s="160">
        <f t="shared" ref="V13:W13" si="10">IFERROR((D13-#REF!)/D13,)</f>
        <v>0</v>
      </c>
      <c r="W13" s="160">
        <f t="shared" si="10"/>
        <v>0</v>
      </c>
      <c r="X13" s="160"/>
      <c r="Y13" s="160"/>
      <c r="Z13" s="214"/>
    </row>
    <row r="14" spans="1:26" ht="14" hidden="1" outlineLevel="1" x14ac:dyDescent="0.2">
      <c r="A14" s="204">
        <v>44896</v>
      </c>
      <c r="B14" s="110">
        <v>44926</v>
      </c>
      <c r="C14" s="161" t="s">
        <v>33</v>
      </c>
      <c r="D14" s="205">
        <v>26304</v>
      </c>
      <c r="E14" s="150">
        <v>571</v>
      </c>
      <c r="F14" s="150">
        <v>510</v>
      </c>
      <c r="G14" s="288">
        <f t="shared" si="0"/>
        <v>1.1196078431372549</v>
      </c>
      <c r="H14" s="289">
        <f t="shared" si="1"/>
        <v>46.066549912434326</v>
      </c>
      <c r="I14" s="289">
        <f t="shared" si="2"/>
        <v>41.145254737901062</v>
      </c>
      <c r="J14" s="154">
        <v>2728</v>
      </c>
      <c r="K14" s="290">
        <f t="shared" si="3"/>
        <v>0.20931085043988271</v>
      </c>
      <c r="L14" s="199">
        <v>4429.3599999999997</v>
      </c>
      <c r="M14" s="154">
        <v>382380</v>
      </c>
      <c r="N14" s="150">
        <v>184</v>
      </c>
      <c r="O14" s="200">
        <v>9255.92</v>
      </c>
      <c r="P14" s="291">
        <f t="shared" si="4"/>
        <v>0.47854346191410468</v>
      </c>
      <c r="Q14" s="292">
        <f t="shared" si="5"/>
        <v>2.0896743547600556</v>
      </c>
      <c r="R14" s="293">
        <f t="shared" si="6"/>
        <v>0.16839111922141117</v>
      </c>
      <c r="S14" s="290">
        <f t="shared" si="7"/>
        <v>0.35188260340632604</v>
      </c>
      <c r="T14" s="202">
        <f t="shared" si="8"/>
        <v>17048.080000000002</v>
      </c>
      <c r="U14" s="294">
        <f t="shared" si="9"/>
        <v>8.6850196078431363</v>
      </c>
      <c r="V14" s="160">
        <f t="shared" ref="V14:W14" si="11">IFERROR((D14-#REF!)/D14,)</f>
        <v>0</v>
      </c>
      <c r="W14" s="160">
        <f t="shared" si="11"/>
        <v>0</v>
      </c>
      <c r="X14" s="160"/>
      <c r="Y14" s="160"/>
      <c r="Z14" s="214"/>
    </row>
    <row r="15" spans="1:26" ht="14" hidden="1" outlineLevel="1" x14ac:dyDescent="0.2">
      <c r="A15" s="204">
        <v>44896</v>
      </c>
      <c r="B15" s="110">
        <v>44926</v>
      </c>
      <c r="C15" s="161" t="s">
        <v>34</v>
      </c>
      <c r="D15" s="206">
        <v>34603.410000000003</v>
      </c>
      <c r="E15" s="150">
        <v>549</v>
      </c>
      <c r="F15" s="150">
        <v>516</v>
      </c>
      <c r="G15" s="288">
        <f t="shared" si="0"/>
        <v>1.0639534883720929</v>
      </c>
      <c r="H15" s="289">
        <f t="shared" si="1"/>
        <v>63.029890710382517</v>
      </c>
      <c r="I15" s="289">
        <f t="shared" si="2"/>
        <v>59.241208755113625</v>
      </c>
      <c r="J15" s="154">
        <v>5554</v>
      </c>
      <c r="K15" s="290">
        <f t="shared" si="3"/>
        <v>9.8847677349657909E-2</v>
      </c>
      <c r="L15" s="199">
        <v>8843.1200000000008</v>
      </c>
      <c r="M15" s="154">
        <v>789318</v>
      </c>
      <c r="N15" s="150">
        <v>252</v>
      </c>
      <c r="O15" s="207">
        <v>16094.47</v>
      </c>
      <c r="P15" s="291">
        <f t="shared" si="4"/>
        <v>0.54945083621890012</v>
      </c>
      <c r="Q15" s="292">
        <f t="shared" si="5"/>
        <v>1.8199990501090111</v>
      </c>
      <c r="R15" s="293">
        <f t="shared" si="6"/>
        <v>0.25555631655955297</v>
      </c>
      <c r="S15" s="290">
        <f t="shared" si="7"/>
        <v>0.46511225338774409</v>
      </c>
      <c r="T15" s="202">
        <f t="shared" si="8"/>
        <v>18508.940000000002</v>
      </c>
      <c r="U15" s="294">
        <f t="shared" si="9"/>
        <v>17.137829457364344</v>
      </c>
      <c r="V15" s="160">
        <f t="shared" ref="V15:W15" si="12">IFERROR((D15-#REF!)/D15,)</f>
        <v>0</v>
      </c>
      <c r="W15" s="160">
        <f t="shared" si="12"/>
        <v>0</v>
      </c>
      <c r="X15" s="160"/>
      <c r="Y15" s="160"/>
      <c r="Z15" s="214"/>
    </row>
    <row r="16" spans="1:26" ht="14" hidden="1" outlineLevel="1" x14ac:dyDescent="0.2">
      <c r="A16" s="204">
        <v>44896</v>
      </c>
      <c r="B16" s="110">
        <v>44926</v>
      </c>
      <c r="C16" s="161" t="s">
        <v>35</v>
      </c>
      <c r="D16" s="208">
        <v>34639.980000000003</v>
      </c>
      <c r="E16" s="150">
        <v>542</v>
      </c>
      <c r="F16" s="150">
        <v>490</v>
      </c>
      <c r="G16" s="288">
        <f t="shared" si="0"/>
        <v>1.1061224489795918</v>
      </c>
      <c r="H16" s="289">
        <f t="shared" si="1"/>
        <v>63.911402214022146</v>
      </c>
      <c r="I16" s="289">
        <f t="shared" si="2"/>
        <v>57.779680968396406</v>
      </c>
      <c r="J16" s="150">
        <v>3214</v>
      </c>
      <c r="K16" s="290">
        <f t="shared" si="3"/>
        <v>0.16863721219663971</v>
      </c>
      <c r="L16" s="199">
        <v>2917.56</v>
      </c>
      <c r="M16" s="154">
        <v>350133</v>
      </c>
      <c r="N16" s="150">
        <v>197</v>
      </c>
      <c r="O16" s="209">
        <v>14089.86</v>
      </c>
      <c r="P16" s="291">
        <f t="shared" si="4"/>
        <v>0.20706806171246556</v>
      </c>
      <c r="Q16" s="292">
        <f t="shared" si="5"/>
        <v>4.8293299880722254</v>
      </c>
      <c r="R16" s="293">
        <f t="shared" si="6"/>
        <v>8.4225221839042616E-2</v>
      </c>
      <c r="S16" s="290">
        <f t="shared" si="7"/>
        <v>0.40675138957932422</v>
      </c>
      <c r="T16" s="202">
        <f t="shared" si="8"/>
        <v>20550.120000000003</v>
      </c>
      <c r="U16" s="294">
        <f t="shared" si="9"/>
        <v>5.9542040816326534</v>
      </c>
      <c r="V16" s="160">
        <f t="shared" ref="V16:W16" si="13">IFERROR((D16-#REF!)/D16,)</f>
        <v>0</v>
      </c>
      <c r="W16" s="160">
        <f t="shared" si="13"/>
        <v>0</v>
      </c>
      <c r="X16" s="160"/>
      <c r="Y16" s="160"/>
      <c r="Z16" s="214"/>
    </row>
    <row r="17" spans="1:26" ht="14" hidden="1" outlineLevel="1" x14ac:dyDescent="0.2">
      <c r="A17" s="204">
        <v>44896</v>
      </c>
      <c r="B17" s="110">
        <v>44926</v>
      </c>
      <c r="C17" s="161" t="s">
        <v>36</v>
      </c>
      <c r="D17" s="210">
        <v>117736</v>
      </c>
      <c r="E17" s="150">
        <v>2032</v>
      </c>
      <c r="F17" s="150">
        <v>1794</v>
      </c>
      <c r="G17" s="288">
        <f t="shared" si="0"/>
        <v>1.1326644370122632</v>
      </c>
      <c r="H17" s="289">
        <f t="shared" si="1"/>
        <v>57.940944881889763</v>
      </c>
      <c r="I17" s="289">
        <f t="shared" si="2"/>
        <v>51.154554684109364</v>
      </c>
      <c r="J17" s="154">
        <v>8279</v>
      </c>
      <c r="K17" s="290">
        <f t="shared" si="3"/>
        <v>0.2454402705640778</v>
      </c>
      <c r="L17" s="199">
        <v>11125.91</v>
      </c>
      <c r="M17" s="154">
        <v>1119127</v>
      </c>
      <c r="N17" s="150">
        <v>675</v>
      </c>
      <c r="O17" s="211">
        <v>44834.29</v>
      </c>
      <c r="P17" s="291">
        <f t="shared" si="4"/>
        <v>0.24815626610792765</v>
      </c>
      <c r="Q17" s="292">
        <f t="shared" si="5"/>
        <v>4.02971891737395</v>
      </c>
      <c r="R17" s="293">
        <f t="shared" si="6"/>
        <v>9.4498793911802673E-2</v>
      </c>
      <c r="S17" s="290">
        <f t="shared" si="7"/>
        <v>0.38080357749541349</v>
      </c>
      <c r="T17" s="202">
        <f t="shared" si="8"/>
        <v>72901.709999999992</v>
      </c>
      <c r="U17" s="294">
        <f t="shared" si="9"/>
        <v>6.2017335562987732</v>
      </c>
      <c r="V17" s="160">
        <f t="shared" ref="V17:W17" si="14">IFERROR((D17-#REF!)/D17,)</f>
        <v>0</v>
      </c>
      <c r="W17" s="160">
        <f t="shared" si="14"/>
        <v>0</v>
      </c>
      <c r="X17" s="160"/>
      <c r="Y17" s="160"/>
      <c r="Z17" s="214"/>
    </row>
    <row r="18" spans="1:26" ht="14" collapsed="1" x14ac:dyDescent="0.2">
      <c r="A18" s="255"/>
      <c r="B18" s="282">
        <v>44896</v>
      </c>
      <c r="C18" s="134"/>
      <c r="D18" s="135">
        <f t="shared" ref="D18:F18" si="15">SUM(D13:D17)</f>
        <v>221790.55000000002</v>
      </c>
      <c r="E18" s="136">
        <f t="shared" si="15"/>
        <v>3834</v>
      </c>
      <c r="F18" s="136">
        <f t="shared" si="15"/>
        <v>3430</v>
      </c>
      <c r="G18" s="137">
        <f t="shared" si="0"/>
        <v>1.1177842565597667</v>
      </c>
      <c r="H18" s="135">
        <f t="shared" si="1"/>
        <v>57.848343766301518</v>
      </c>
      <c r="I18" s="135">
        <f t="shared" si="2"/>
        <v>51.752691475851393</v>
      </c>
      <c r="J18" s="256">
        <f>SUM(J13:J17)</f>
        <v>20364</v>
      </c>
      <c r="K18" s="257">
        <f t="shared" si="3"/>
        <v>0.18827342368886271</v>
      </c>
      <c r="L18" s="135">
        <f t="shared" ref="L18:O18" si="16">SUM(L13:L17)</f>
        <v>27749.280000000002</v>
      </c>
      <c r="M18" s="256">
        <f t="shared" si="16"/>
        <v>2742609</v>
      </c>
      <c r="N18" s="136">
        <f t="shared" si="16"/>
        <v>1337</v>
      </c>
      <c r="O18" s="135">
        <f t="shared" si="16"/>
        <v>86213.69</v>
      </c>
      <c r="P18" s="258">
        <f t="shared" si="4"/>
        <v>0.3218662836493833</v>
      </c>
      <c r="Q18" s="137">
        <f t="shared" si="5"/>
        <v>3.1068802505866815</v>
      </c>
      <c r="R18" s="259">
        <f t="shared" si="6"/>
        <v>0.12511479862419747</v>
      </c>
      <c r="S18" s="260"/>
      <c r="T18" s="261">
        <f>SUM(T13:T17)</f>
        <v>135576.85999999999</v>
      </c>
      <c r="U18" s="139"/>
      <c r="V18" s="301">
        <f t="shared" ref="V18:W18" si="17">IFERROR((D18-#REF!)/D18,)</f>
        <v>0</v>
      </c>
      <c r="W18" s="262">
        <f t="shared" si="17"/>
        <v>0</v>
      </c>
      <c r="X18" s="301"/>
      <c r="Y18" s="302"/>
      <c r="Z18" s="67"/>
    </row>
    <row r="19" spans="1:26" ht="14" hidden="1" outlineLevel="1" x14ac:dyDescent="0.2">
      <c r="A19" s="424">
        <v>44927</v>
      </c>
      <c r="B19" s="122">
        <v>44957</v>
      </c>
      <c r="C19" s="83" t="s">
        <v>32</v>
      </c>
      <c r="D19" s="391">
        <v>7976.62</v>
      </c>
      <c r="E19" s="123">
        <v>129</v>
      </c>
      <c r="F19" s="123">
        <v>117</v>
      </c>
      <c r="G19" s="57">
        <f t="shared" si="0"/>
        <v>1.1025641025641026</v>
      </c>
      <c r="H19" s="58">
        <f t="shared" si="1"/>
        <v>61.834263565891469</v>
      </c>
      <c r="I19" s="58">
        <f t="shared" si="2"/>
        <v>56.08223904813412</v>
      </c>
      <c r="J19" s="276">
        <v>875</v>
      </c>
      <c r="K19" s="59">
        <f t="shared" si="3"/>
        <v>0.14742857142857144</v>
      </c>
      <c r="L19" s="425">
        <v>829.28</v>
      </c>
      <c r="M19" s="276">
        <v>185283</v>
      </c>
      <c r="N19" s="123">
        <v>31</v>
      </c>
      <c r="O19" s="391">
        <v>2131.88</v>
      </c>
      <c r="P19" s="61">
        <f t="shared" si="4"/>
        <v>0.38898999943711648</v>
      </c>
      <c r="Q19" s="62">
        <f t="shared" si="5"/>
        <v>2.5707601775033768</v>
      </c>
      <c r="R19" s="61">
        <f t="shared" si="6"/>
        <v>0.10396383430575858</v>
      </c>
      <c r="S19" s="59">
        <f t="shared" ref="S19:S23" si="18">O19/D19</f>
        <v>0.26726608513380357</v>
      </c>
      <c r="T19" s="271">
        <f t="shared" ref="T19:T23" si="19">D19-O19</f>
        <v>5844.74</v>
      </c>
      <c r="U19" s="64">
        <f t="shared" ref="U19:U23" si="20">L19/F19</f>
        <v>7.0878632478632477</v>
      </c>
      <c r="V19" s="84">
        <f t="shared" ref="V19:W19" si="21">IFERROR((D19-#REF!)/D19,)</f>
        <v>0</v>
      </c>
      <c r="W19" s="84">
        <f t="shared" si="21"/>
        <v>0</v>
      </c>
      <c r="X19" s="84"/>
      <c r="Y19" s="85"/>
      <c r="Z19" s="66"/>
    </row>
    <row r="20" spans="1:26" ht="14" hidden="1" outlineLevel="1" x14ac:dyDescent="0.2">
      <c r="A20" s="424">
        <v>44927</v>
      </c>
      <c r="B20" s="411">
        <v>44957</v>
      </c>
      <c r="C20" s="393" t="s">
        <v>33</v>
      </c>
      <c r="D20" s="394">
        <v>30683.599999999999</v>
      </c>
      <c r="E20" s="395">
        <v>662</v>
      </c>
      <c r="F20" s="395">
        <v>589</v>
      </c>
      <c r="G20" s="396">
        <f t="shared" si="0"/>
        <v>1.1239388794567062</v>
      </c>
      <c r="H20" s="397">
        <f t="shared" si="1"/>
        <v>46.349848942598186</v>
      </c>
      <c r="I20" s="397">
        <f t="shared" si="2"/>
        <v>41.238762880952166</v>
      </c>
      <c r="J20" s="415">
        <v>3599</v>
      </c>
      <c r="K20" s="398">
        <f t="shared" si="3"/>
        <v>0.18393998332870243</v>
      </c>
      <c r="L20" s="426">
        <v>6904.17</v>
      </c>
      <c r="M20" s="415">
        <v>544211</v>
      </c>
      <c r="N20" s="395">
        <v>242</v>
      </c>
      <c r="O20" s="394">
        <v>12094.6</v>
      </c>
      <c r="P20" s="399">
        <f t="shared" si="4"/>
        <v>0.57084732029170038</v>
      </c>
      <c r="Q20" s="400">
        <f t="shared" si="5"/>
        <v>1.7517818941306487</v>
      </c>
      <c r="R20" s="399">
        <f t="shared" si="6"/>
        <v>0.22501173265197044</v>
      </c>
      <c r="S20" s="398">
        <f t="shared" si="18"/>
        <v>0.39417147922668788</v>
      </c>
      <c r="T20" s="427">
        <f t="shared" si="19"/>
        <v>18589</v>
      </c>
      <c r="U20" s="402">
        <f t="shared" si="20"/>
        <v>11.721850594227504</v>
      </c>
      <c r="V20" s="403">
        <f t="shared" ref="V20:W20" si="22">IFERROR((D20-#REF!)/D20,)</f>
        <v>0</v>
      </c>
      <c r="W20" s="403">
        <f t="shared" si="22"/>
        <v>0</v>
      </c>
      <c r="X20" s="403"/>
      <c r="Y20" s="404"/>
      <c r="Z20" s="66"/>
    </row>
    <row r="21" spans="1:26" ht="14" hidden="1" outlineLevel="1" x14ac:dyDescent="0.2">
      <c r="A21" s="424">
        <v>44927</v>
      </c>
      <c r="B21" s="411">
        <v>44957</v>
      </c>
      <c r="C21" s="393" t="s">
        <v>34</v>
      </c>
      <c r="D21" s="405">
        <v>39751.480000000003</v>
      </c>
      <c r="E21" s="395">
        <v>654</v>
      </c>
      <c r="F21" s="395">
        <v>622</v>
      </c>
      <c r="G21" s="396">
        <f t="shared" si="0"/>
        <v>1.0514469453376205</v>
      </c>
      <c r="H21" s="397">
        <f t="shared" si="1"/>
        <v>60.782079510703369</v>
      </c>
      <c r="I21" s="397">
        <f t="shared" si="2"/>
        <v>57.808032806815746</v>
      </c>
      <c r="J21" s="415">
        <v>9268</v>
      </c>
      <c r="K21" s="398">
        <f t="shared" si="3"/>
        <v>7.0565386275356065E-2</v>
      </c>
      <c r="L21" s="426">
        <v>2927.2</v>
      </c>
      <c r="M21" s="415">
        <v>60710</v>
      </c>
      <c r="N21" s="395">
        <v>102</v>
      </c>
      <c r="O21" s="405">
        <v>7335.55</v>
      </c>
      <c r="P21" s="399">
        <f t="shared" si="4"/>
        <v>0.39904301654272684</v>
      </c>
      <c r="Q21" s="400">
        <f t="shared" si="5"/>
        <v>2.5059954905711948</v>
      </c>
      <c r="R21" s="399">
        <f t="shared" si="6"/>
        <v>7.36375098486899E-2</v>
      </c>
      <c r="S21" s="398">
        <f t="shared" si="18"/>
        <v>0.1845352676177088</v>
      </c>
      <c r="T21" s="427">
        <f t="shared" si="19"/>
        <v>32415.930000000004</v>
      </c>
      <c r="U21" s="402">
        <f t="shared" si="20"/>
        <v>4.7061093247588426</v>
      </c>
      <c r="V21" s="403">
        <f t="shared" ref="V21:W21" si="23">IFERROR((D21-#REF!)/D21,)</f>
        <v>0</v>
      </c>
      <c r="W21" s="403">
        <f t="shared" si="23"/>
        <v>0</v>
      </c>
      <c r="X21" s="403"/>
      <c r="Y21" s="404"/>
      <c r="Z21" s="66"/>
    </row>
    <row r="22" spans="1:26" ht="14" hidden="1" outlineLevel="1" x14ac:dyDescent="0.2">
      <c r="A22" s="424">
        <v>44927</v>
      </c>
      <c r="B22" s="411">
        <v>44957</v>
      </c>
      <c r="C22" s="393" t="s">
        <v>35</v>
      </c>
      <c r="D22" s="407">
        <v>43328</v>
      </c>
      <c r="E22" s="395">
        <v>681</v>
      </c>
      <c r="F22" s="395">
        <v>635</v>
      </c>
      <c r="G22" s="396">
        <f t="shared" si="0"/>
        <v>1.0724409448818897</v>
      </c>
      <c r="H22" s="397">
        <f t="shared" si="1"/>
        <v>63.624082232011745</v>
      </c>
      <c r="I22" s="397">
        <f t="shared" si="2"/>
        <v>59.326420289761323</v>
      </c>
      <c r="J22" s="415">
        <v>5842</v>
      </c>
      <c r="K22" s="398">
        <f t="shared" si="3"/>
        <v>0.11656966792194454</v>
      </c>
      <c r="L22" s="426">
        <v>5706.3</v>
      </c>
      <c r="M22" s="415">
        <v>581099</v>
      </c>
      <c r="N22" s="395">
        <v>273</v>
      </c>
      <c r="O22" s="407">
        <v>17973.759999999998</v>
      </c>
      <c r="P22" s="399">
        <f t="shared" si="4"/>
        <v>0.31747948119925939</v>
      </c>
      <c r="Q22" s="400">
        <f t="shared" si="5"/>
        <v>3.1498098592783412</v>
      </c>
      <c r="R22" s="399">
        <f t="shared" si="6"/>
        <v>0.13170005539143279</v>
      </c>
      <c r="S22" s="398">
        <f t="shared" si="18"/>
        <v>0.41483013293943866</v>
      </c>
      <c r="T22" s="427">
        <f t="shared" si="19"/>
        <v>25354.240000000002</v>
      </c>
      <c r="U22" s="402">
        <f t="shared" si="20"/>
        <v>8.9862992125984249</v>
      </c>
      <c r="V22" s="403">
        <f t="shared" ref="V22:W22" si="24">IFERROR((D22-#REF!)/D22,)</f>
        <v>0</v>
      </c>
      <c r="W22" s="403">
        <f t="shared" si="24"/>
        <v>0</v>
      </c>
      <c r="X22" s="403"/>
      <c r="Y22" s="404"/>
      <c r="Z22" s="66"/>
    </row>
    <row r="23" spans="1:26" ht="14" hidden="1" outlineLevel="1" x14ac:dyDescent="0.2">
      <c r="A23" s="424">
        <v>44927</v>
      </c>
      <c r="B23" s="411">
        <v>44957</v>
      </c>
      <c r="C23" s="393" t="s">
        <v>36</v>
      </c>
      <c r="D23" s="412">
        <v>126613</v>
      </c>
      <c r="E23" s="395">
        <v>2191</v>
      </c>
      <c r="F23" s="395">
        <v>1942</v>
      </c>
      <c r="G23" s="396">
        <f t="shared" si="0"/>
        <v>1.1282183316168899</v>
      </c>
      <c r="H23" s="397">
        <f t="shared" si="1"/>
        <v>57.787768142400729</v>
      </c>
      <c r="I23" s="397">
        <f t="shared" si="2"/>
        <v>51.220376874734008</v>
      </c>
      <c r="J23" s="415">
        <v>11230</v>
      </c>
      <c r="K23" s="398">
        <f t="shared" si="3"/>
        <v>0.19510240427426537</v>
      </c>
      <c r="L23" s="426">
        <v>14520.58</v>
      </c>
      <c r="M23" s="415">
        <v>1598969</v>
      </c>
      <c r="N23" s="395">
        <v>765</v>
      </c>
      <c r="O23" s="412">
        <v>49224.63</v>
      </c>
      <c r="P23" s="399">
        <f t="shared" si="4"/>
        <v>0.29498606693437818</v>
      </c>
      <c r="Q23" s="400">
        <f t="shared" si="5"/>
        <v>3.3899906202093852</v>
      </c>
      <c r="R23" s="399">
        <f t="shared" si="6"/>
        <v>0.11468474801165757</v>
      </c>
      <c r="S23" s="398">
        <f t="shared" si="18"/>
        <v>0.38878022004059615</v>
      </c>
      <c r="T23" s="427">
        <f t="shared" si="19"/>
        <v>77388.37</v>
      </c>
      <c r="U23" s="402">
        <f t="shared" si="20"/>
        <v>7.4771266735324406</v>
      </c>
      <c r="V23" s="403">
        <f t="shared" ref="V23:W23" si="25">IFERROR((D23-#REF!)/D23,)</f>
        <v>0</v>
      </c>
      <c r="W23" s="403">
        <f t="shared" si="25"/>
        <v>0</v>
      </c>
      <c r="X23" s="403"/>
      <c r="Y23" s="404"/>
      <c r="Z23" s="66"/>
    </row>
    <row r="24" spans="1:26" ht="14" collapsed="1" x14ac:dyDescent="0.2">
      <c r="A24" s="255"/>
      <c r="B24" s="282">
        <v>44927</v>
      </c>
      <c r="C24" s="134"/>
      <c r="D24" s="135">
        <f t="shared" ref="D24:F24" si="26">SUM(D19:D23)</f>
        <v>248352.7</v>
      </c>
      <c r="E24" s="136">
        <f t="shared" si="26"/>
        <v>4317</v>
      </c>
      <c r="F24" s="136">
        <f t="shared" si="26"/>
        <v>3905</v>
      </c>
      <c r="G24" s="137">
        <f t="shared" si="0"/>
        <v>1.10550576184379</v>
      </c>
      <c r="H24" s="135">
        <f t="shared" si="1"/>
        <v>57.529001621496413</v>
      </c>
      <c r="I24" s="135">
        <f t="shared" si="2"/>
        <v>52.038626669433285</v>
      </c>
      <c r="J24" s="256">
        <f>SUM(J19:J23)</f>
        <v>30814</v>
      </c>
      <c r="K24" s="257">
        <f t="shared" si="3"/>
        <v>0.14009865645485819</v>
      </c>
      <c r="L24" s="135">
        <f t="shared" ref="L24:O24" si="27">SUM(L19:L23)</f>
        <v>30887.53</v>
      </c>
      <c r="M24" s="256">
        <f t="shared" si="27"/>
        <v>2970272</v>
      </c>
      <c r="N24" s="136">
        <f t="shared" si="27"/>
        <v>1413</v>
      </c>
      <c r="O24" s="135">
        <f t="shared" si="27"/>
        <v>88760.419999999984</v>
      </c>
      <c r="P24" s="258">
        <f t="shared" si="4"/>
        <v>0.34798765035136159</v>
      </c>
      <c r="Q24" s="137">
        <f t="shared" si="5"/>
        <v>2.8736651975732599</v>
      </c>
      <c r="R24" s="259">
        <f t="shared" si="6"/>
        <v>0.12436961627556292</v>
      </c>
      <c r="S24" s="260"/>
      <c r="T24" s="261">
        <f>SUM(T19:T23)</f>
        <v>159592.28</v>
      </c>
      <c r="U24" s="145"/>
      <c r="V24" s="145">
        <f t="shared" ref="V24:W24" si="28">IFERROR((D24-#REF!)/D24,)</f>
        <v>0</v>
      </c>
      <c r="W24" s="145">
        <f t="shared" si="28"/>
        <v>0</v>
      </c>
      <c r="X24" s="145"/>
      <c r="Y24" s="143"/>
      <c r="Z24" s="67"/>
    </row>
    <row r="25" spans="1:26" ht="14" hidden="1" outlineLevel="1" x14ac:dyDescent="0.2">
      <c r="A25" s="424">
        <v>44958</v>
      </c>
      <c r="B25" s="122">
        <v>44985</v>
      </c>
      <c r="C25" s="83" t="s">
        <v>32</v>
      </c>
      <c r="D25" s="391">
        <v>7045.13</v>
      </c>
      <c r="E25" s="123">
        <v>118</v>
      </c>
      <c r="F25" s="123">
        <v>102</v>
      </c>
      <c r="G25" s="57">
        <f t="shared" si="0"/>
        <v>1.1568627450980393</v>
      </c>
      <c r="H25" s="58">
        <f t="shared" si="1"/>
        <v>59.704491525423727</v>
      </c>
      <c r="I25" s="58">
        <f t="shared" si="2"/>
        <v>51.608967250789995</v>
      </c>
      <c r="J25" s="276">
        <v>613</v>
      </c>
      <c r="K25" s="59">
        <f t="shared" si="3"/>
        <v>0.19249592169657423</v>
      </c>
      <c r="L25" s="425">
        <v>585.65</v>
      </c>
      <c r="M25" s="276">
        <v>124612</v>
      </c>
      <c r="N25" s="123">
        <v>29</v>
      </c>
      <c r="O25" s="391">
        <v>2147.13</v>
      </c>
      <c r="P25" s="61">
        <f t="shared" si="4"/>
        <v>0.27275945098806309</v>
      </c>
      <c r="Q25" s="62">
        <f t="shared" si="5"/>
        <v>3.6662340988645097</v>
      </c>
      <c r="R25" s="61">
        <f t="shared" si="6"/>
        <v>8.3128345396039527E-2</v>
      </c>
      <c r="S25" s="59">
        <f t="shared" ref="S25:S29" si="29">O25/D25</f>
        <v>0.30476797447314669</v>
      </c>
      <c r="T25" s="271">
        <f t="shared" ref="T25:T29" si="30">D25-O25</f>
        <v>4898</v>
      </c>
      <c r="U25" s="64">
        <f t="shared" ref="U25:U29" si="31">L25/F25</f>
        <v>5.7416666666666663</v>
      </c>
      <c r="V25" s="84">
        <f t="shared" ref="V25:W25" si="32">IFERROR((D25-#REF!)/D25,)</f>
        <v>0</v>
      </c>
      <c r="W25" s="84">
        <f t="shared" si="32"/>
        <v>0</v>
      </c>
      <c r="X25" s="84"/>
      <c r="Y25" s="85"/>
      <c r="Z25" s="66"/>
    </row>
    <row r="26" spans="1:26" ht="14" hidden="1" outlineLevel="1" x14ac:dyDescent="0.2">
      <c r="A26" s="424">
        <v>44958</v>
      </c>
      <c r="B26" s="411">
        <v>44985</v>
      </c>
      <c r="C26" s="393" t="s">
        <v>33</v>
      </c>
      <c r="D26" s="394">
        <v>33464.699999999997</v>
      </c>
      <c r="E26" s="395">
        <v>740</v>
      </c>
      <c r="F26" s="395">
        <v>672</v>
      </c>
      <c r="G26" s="396">
        <f t="shared" si="0"/>
        <v>1.1011904761904763</v>
      </c>
      <c r="H26" s="397">
        <f t="shared" si="1"/>
        <v>45.222567567567566</v>
      </c>
      <c r="I26" s="397">
        <f t="shared" si="2"/>
        <v>41.066980277574871</v>
      </c>
      <c r="J26" s="415">
        <v>3274</v>
      </c>
      <c r="K26" s="398">
        <f t="shared" si="3"/>
        <v>0.22602321319486865</v>
      </c>
      <c r="L26" s="426">
        <v>4295.18</v>
      </c>
      <c r="M26" s="415">
        <v>433847</v>
      </c>
      <c r="N26" s="395">
        <v>253</v>
      </c>
      <c r="O26" s="394">
        <v>12114.7</v>
      </c>
      <c r="P26" s="399">
        <f t="shared" si="4"/>
        <v>0.35454282813441523</v>
      </c>
      <c r="Q26" s="400">
        <f t="shared" si="5"/>
        <v>2.8205337145358285</v>
      </c>
      <c r="R26" s="399">
        <f t="shared" si="6"/>
        <v>0.12834957432757504</v>
      </c>
      <c r="S26" s="398">
        <f t="shared" si="29"/>
        <v>0.36201430163724768</v>
      </c>
      <c r="T26" s="427">
        <f t="shared" si="30"/>
        <v>21349.999999999996</v>
      </c>
      <c r="U26" s="402">
        <f t="shared" si="31"/>
        <v>6.3916369047619055</v>
      </c>
      <c r="V26" s="403">
        <f t="shared" ref="V26:W26" si="33">IFERROR((D26-#REF!)/D26,)</f>
        <v>0</v>
      </c>
      <c r="W26" s="403">
        <f t="shared" si="33"/>
        <v>0</v>
      </c>
      <c r="X26" s="403"/>
      <c r="Y26" s="404"/>
      <c r="Z26" s="66"/>
    </row>
    <row r="27" spans="1:26" ht="14" hidden="1" outlineLevel="1" x14ac:dyDescent="0.2">
      <c r="A27" s="424">
        <v>44958</v>
      </c>
      <c r="B27" s="411">
        <v>44985</v>
      </c>
      <c r="C27" s="393" t="s">
        <v>34</v>
      </c>
      <c r="D27" s="405">
        <v>33354.94</v>
      </c>
      <c r="E27" s="395">
        <v>504</v>
      </c>
      <c r="F27" s="395">
        <v>482</v>
      </c>
      <c r="G27" s="396">
        <f t="shared" si="0"/>
        <v>1.045643153526971</v>
      </c>
      <c r="H27" s="397">
        <f t="shared" si="1"/>
        <v>66.180436507936506</v>
      </c>
      <c r="I27" s="397">
        <f t="shared" si="2"/>
        <v>63.291607930209118</v>
      </c>
      <c r="J27" s="415">
        <v>4947</v>
      </c>
      <c r="K27" s="398">
        <f t="shared" si="3"/>
        <v>0.10187992722862341</v>
      </c>
      <c r="L27" s="426">
        <v>2369.1999999999998</v>
      </c>
      <c r="M27" s="415">
        <v>55045</v>
      </c>
      <c r="N27" s="395">
        <v>142</v>
      </c>
      <c r="O27" s="405">
        <v>9637.75</v>
      </c>
      <c r="P27" s="399">
        <f t="shared" si="4"/>
        <v>0.24582501102435733</v>
      </c>
      <c r="Q27" s="400">
        <f t="shared" si="5"/>
        <v>4.0679343238223877</v>
      </c>
      <c r="R27" s="399">
        <f t="shared" si="6"/>
        <v>7.1029958380977434E-2</v>
      </c>
      <c r="S27" s="398">
        <f t="shared" si="29"/>
        <v>0.28894520571765381</v>
      </c>
      <c r="T27" s="427">
        <f t="shared" si="30"/>
        <v>23717.190000000002</v>
      </c>
      <c r="U27" s="402">
        <f t="shared" si="31"/>
        <v>4.9153526970954351</v>
      </c>
      <c r="V27" s="403">
        <f t="shared" ref="V27:W27" si="34">IFERROR((D27-#REF!)/D27,)</f>
        <v>0</v>
      </c>
      <c r="W27" s="403">
        <f t="shared" si="34"/>
        <v>0</v>
      </c>
      <c r="X27" s="403"/>
      <c r="Y27" s="404"/>
      <c r="Z27" s="66"/>
    </row>
    <row r="28" spans="1:26" ht="14" hidden="1" outlineLevel="1" x14ac:dyDescent="0.2">
      <c r="A28" s="424">
        <v>44958</v>
      </c>
      <c r="B28" s="411">
        <v>44985</v>
      </c>
      <c r="C28" s="393" t="s">
        <v>35</v>
      </c>
      <c r="D28" s="407">
        <v>30771.81</v>
      </c>
      <c r="E28" s="395">
        <v>414</v>
      </c>
      <c r="F28" s="395">
        <v>383</v>
      </c>
      <c r="G28" s="396">
        <f t="shared" si="0"/>
        <v>1.0809399477806789</v>
      </c>
      <c r="H28" s="397">
        <f t="shared" si="1"/>
        <v>74.328043478260867</v>
      </c>
      <c r="I28" s="397">
        <f t="shared" si="2"/>
        <v>68.762417034236492</v>
      </c>
      <c r="J28" s="415">
        <v>3432</v>
      </c>
      <c r="K28" s="398">
        <f t="shared" si="3"/>
        <v>0.12062937062937062</v>
      </c>
      <c r="L28" s="426">
        <v>3791.21</v>
      </c>
      <c r="M28" s="415">
        <v>237696</v>
      </c>
      <c r="N28" s="395">
        <v>161</v>
      </c>
      <c r="O28" s="407">
        <v>12642.78</v>
      </c>
      <c r="P28" s="399">
        <f t="shared" si="4"/>
        <v>0.29987154723881931</v>
      </c>
      <c r="Q28" s="400">
        <f t="shared" si="5"/>
        <v>3.3347611976123721</v>
      </c>
      <c r="R28" s="399">
        <f t="shared" si="6"/>
        <v>0.12320399742491585</v>
      </c>
      <c r="S28" s="398">
        <f t="shared" si="29"/>
        <v>0.41085591000334398</v>
      </c>
      <c r="T28" s="427">
        <f t="shared" si="30"/>
        <v>18129.03</v>
      </c>
      <c r="U28" s="402">
        <f t="shared" si="31"/>
        <v>9.898720626631853</v>
      </c>
      <c r="V28" s="403">
        <f t="shared" ref="V28:W28" si="35">IFERROR((D28-#REF!)/D28,)</f>
        <v>0</v>
      </c>
      <c r="W28" s="403">
        <f t="shared" si="35"/>
        <v>0</v>
      </c>
      <c r="X28" s="403"/>
      <c r="Y28" s="404"/>
      <c r="Z28" s="66"/>
    </row>
    <row r="29" spans="1:26" ht="14" hidden="1" outlineLevel="1" x14ac:dyDescent="0.2">
      <c r="A29" s="424">
        <v>44958</v>
      </c>
      <c r="B29" s="411">
        <v>44985</v>
      </c>
      <c r="C29" s="393" t="s">
        <v>36</v>
      </c>
      <c r="D29" s="412">
        <v>116715</v>
      </c>
      <c r="E29" s="395">
        <v>2024</v>
      </c>
      <c r="F29" s="415">
        <v>1769</v>
      </c>
      <c r="G29" s="396">
        <f t="shared" si="0"/>
        <v>1.1441492368569814</v>
      </c>
      <c r="H29" s="397">
        <f t="shared" si="1"/>
        <v>57.665513833992094</v>
      </c>
      <c r="I29" s="397">
        <f t="shared" si="2"/>
        <v>50.400342871705533</v>
      </c>
      <c r="J29" s="415">
        <v>7580</v>
      </c>
      <c r="K29" s="398">
        <f t="shared" si="3"/>
        <v>0.26701846965699211</v>
      </c>
      <c r="L29" s="426">
        <v>11316.33</v>
      </c>
      <c r="M29" s="415">
        <v>1355115</v>
      </c>
      <c r="N29" s="395">
        <v>608</v>
      </c>
      <c r="O29" s="412">
        <v>40736.85</v>
      </c>
      <c r="P29" s="399">
        <f t="shared" si="4"/>
        <v>0.27779099267616419</v>
      </c>
      <c r="Q29" s="400">
        <f t="shared" si="5"/>
        <v>3.5998287430642266</v>
      </c>
      <c r="R29" s="399">
        <f t="shared" si="6"/>
        <v>9.6956946407916716E-2</v>
      </c>
      <c r="S29" s="398">
        <f t="shared" si="29"/>
        <v>0.34902840251895639</v>
      </c>
      <c r="T29" s="427">
        <f t="shared" si="30"/>
        <v>75978.149999999994</v>
      </c>
      <c r="U29" s="402">
        <f t="shared" si="31"/>
        <v>6.3970209157716225</v>
      </c>
      <c r="V29" s="403">
        <f t="shared" ref="V29:W29" si="36">IFERROR((D29-#REF!)/D29,)</f>
        <v>0</v>
      </c>
      <c r="W29" s="403">
        <f t="shared" si="36"/>
        <v>0</v>
      </c>
      <c r="X29" s="403"/>
      <c r="Y29" s="404"/>
      <c r="Z29" s="66"/>
    </row>
    <row r="30" spans="1:26" ht="14" collapsed="1" x14ac:dyDescent="0.2">
      <c r="A30" s="447" t="str">
        <f>IFERROR(IF(B30&gt;0,MONTH(B30)&amp;"-"&amp;YEAR(B30),B30),)</f>
        <v>2-2023</v>
      </c>
      <c r="B30" s="282">
        <v>44958</v>
      </c>
      <c r="C30" s="134"/>
      <c r="D30" s="135">
        <f t="shared" ref="D30:F30" si="37">SUM(D25:D29)</f>
        <v>221351.58</v>
      </c>
      <c r="E30" s="136">
        <f t="shared" si="37"/>
        <v>3800</v>
      </c>
      <c r="F30" s="136">
        <f t="shared" si="37"/>
        <v>3408</v>
      </c>
      <c r="G30" s="137">
        <f t="shared" si="0"/>
        <v>1.1150234741784038</v>
      </c>
      <c r="H30" s="135">
        <f t="shared" si="1"/>
        <v>58.250415789473678</v>
      </c>
      <c r="I30" s="135">
        <f t="shared" si="2"/>
        <v>52.241425529085866</v>
      </c>
      <c r="J30" s="256">
        <f>SUM(J25:J29)</f>
        <v>19846</v>
      </c>
      <c r="K30" s="257">
        <f t="shared" si="3"/>
        <v>0.19147435251436057</v>
      </c>
      <c r="L30" s="135">
        <f t="shared" ref="L30:O30" si="38">SUM(L25:L29)</f>
        <v>22357.57</v>
      </c>
      <c r="M30" s="256">
        <f t="shared" si="38"/>
        <v>2206315</v>
      </c>
      <c r="N30" s="136">
        <f t="shared" si="38"/>
        <v>1193</v>
      </c>
      <c r="O30" s="135">
        <f t="shared" si="38"/>
        <v>77279.209999999992</v>
      </c>
      <c r="P30" s="258">
        <f t="shared" si="4"/>
        <v>0.28930898750129563</v>
      </c>
      <c r="Q30" s="137">
        <f t="shared" si="5"/>
        <v>3.4565120449136462</v>
      </c>
      <c r="R30" s="259">
        <f t="shared" si="6"/>
        <v>0.10100479065927608</v>
      </c>
      <c r="S30" s="260"/>
      <c r="T30" s="261">
        <f>SUM(T25:T29)</f>
        <v>144072.37</v>
      </c>
      <c r="U30" s="145"/>
      <c r="V30" s="145">
        <f t="shared" ref="V30:W30" si="39">IFERROR((D30-#REF!)/D30,)</f>
        <v>0</v>
      </c>
      <c r="W30" s="145">
        <f t="shared" si="39"/>
        <v>0</v>
      </c>
      <c r="X30" s="145"/>
      <c r="Y30" s="143"/>
      <c r="Z30" s="67"/>
    </row>
    <row r="31" spans="1:26" ht="14" hidden="1" outlineLevel="1" x14ac:dyDescent="0.2">
      <c r="A31" s="424">
        <v>44986</v>
      </c>
      <c r="B31" s="122">
        <v>45016</v>
      </c>
      <c r="C31" s="83" t="s">
        <v>32</v>
      </c>
      <c r="D31" s="391">
        <v>1049.25</v>
      </c>
      <c r="E31" s="123">
        <v>15</v>
      </c>
      <c r="F31" s="123">
        <v>13</v>
      </c>
      <c r="G31" s="57">
        <f t="shared" si="0"/>
        <v>1.1538461538461537</v>
      </c>
      <c r="H31" s="58">
        <f t="shared" si="1"/>
        <v>69.95</v>
      </c>
      <c r="I31" s="58">
        <f t="shared" si="2"/>
        <v>60.623333333333342</v>
      </c>
      <c r="J31" s="276">
        <v>135</v>
      </c>
      <c r="K31" s="59">
        <f t="shared" si="3"/>
        <v>0.1111111111111111</v>
      </c>
      <c r="L31" s="425">
        <v>291.20999999999998</v>
      </c>
      <c r="M31" s="276">
        <v>44093</v>
      </c>
      <c r="N31" s="123">
        <v>15</v>
      </c>
      <c r="O31" s="391">
        <v>1077.33</v>
      </c>
      <c r="P31" s="61">
        <f t="shared" si="4"/>
        <v>0.27030714822756258</v>
      </c>
      <c r="Q31" s="62">
        <f t="shared" si="5"/>
        <v>3.6994952096425262</v>
      </c>
      <c r="R31" s="61">
        <f t="shared" si="6"/>
        <v>0.27754110078627592</v>
      </c>
      <c r="S31" s="59">
        <f t="shared" ref="S31:S35" si="40">O31/D31</f>
        <v>1.0267619728377411</v>
      </c>
      <c r="T31" s="271">
        <f t="shared" ref="T31:T35" si="41">D31-O31</f>
        <v>-28.079999999999927</v>
      </c>
      <c r="U31" s="64">
        <f t="shared" ref="U31:U35" si="42">L31/F31</f>
        <v>22.400769230769228</v>
      </c>
      <c r="V31" s="84">
        <f t="shared" ref="V31:W31" si="43">IFERROR((D31-#REF!)/D31,)</f>
        <v>0</v>
      </c>
      <c r="W31" s="84">
        <f t="shared" si="43"/>
        <v>0</v>
      </c>
      <c r="X31" s="84"/>
      <c r="Y31" s="85"/>
      <c r="Z31" s="66"/>
    </row>
    <row r="32" spans="1:26" ht="14" hidden="1" outlineLevel="1" x14ac:dyDescent="0.2">
      <c r="A32" s="424">
        <v>44986</v>
      </c>
      <c r="B32" s="411">
        <v>45016</v>
      </c>
      <c r="C32" s="393" t="s">
        <v>33</v>
      </c>
      <c r="D32" s="394">
        <v>43263.85</v>
      </c>
      <c r="E32" s="395">
        <v>735</v>
      </c>
      <c r="F32" s="395">
        <v>684</v>
      </c>
      <c r="G32" s="396">
        <f t="shared" si="0"/>
        <v>1.0745614035087718</v>
      </c>
      <c r="H32" s="397">
        <f t="shared" si="1"/>
        <v>58.862380952380953</v>
      </c>
      <c r="I32" s="397">
        <f t="shared" si="2"/>
        <v>54.778052478134114</v>
      </c>
      <c r="J32" s="415">
        <v>3777</v>
      </c>
      <c r="K32" s="398">
        <f t="shared" si="3"/>
        <v>0.19459888800635425</v>
      </c>
      <c r="L32" s="426">
        <v>6426.51</v>
      </c>
      <c r="M32" s="415">
        <v>549111</v>
      </c>
      <c r="N32" s="395">
        <v>261</v>
      </c>
      <c r="O32" s="394">
        <v>15554.32</v>
      </c>
      <c r="P32" s="399">
        <f t="shared" si="4"/>
        <v>0.41316560286788495</v>
      </c>
      <c r="Q32" s="400">
        <f t="shared" si="5"/>
        <v>2.4203370102901887</v>
      </c>
      <c r="R32" s="399">
        <f t="shared" si="6"/>
        <v>0.14854225872177351</v>
      </c>
      <c r="S32" s="398">
        <f t="shared" si="40"/>
        <v>0.35952232637640896</v>
      </c>
      <c r="T32" s="427">
        <f t="shared" si="41"/>
        <v>27709.53</v>
      </c>
      <c r="U32" s="402">
        <f t="shared" si="42"/>
        <v>9.3954824561403516</v>
      </c>
      <c r="V32" s="403">
        <f t="shared" ref="V32:W32" si="44">IFERROR((D32-#REF!)/D32,)</f>
        <v>0</v>
      </c>
      <c r="W32" s="403">
        <f t="shared" si="44"/>
        <v>0</v>
      </c>
      <c r="X32" s="403"/>
      <c r="Y32" s="404"/>
      <c r="Z32" s="66"/>
    </row>
    <row r="33" spans="1:26" ht="14" hidden="1" outlineLevel="1" x14ac:dyDescent="0.2">
      <c r="A33" s="424">
        <v>44986</v>
      </c>
      <c r="B33" s="411">
        <v>45016</v>
      </c>
      <c r="C33" s="393" t="s">
        <v>34</v>
      </c>
      <c r="D33" s="405">
        <v>40277.4</v>
      </c>
      <c r="E33" s="395">
        <v>652</v>
      </c>
      <c r="F33" s="395">
        <v>614</v>
      </c>
      <c r="G33" s="396">
        <f t="shared" si="0"/>
        <v>1.0618892508143323</v>
      </c>
      <c r="H33" s="397">
        <f t="shared" si="1"/>
        <v>61.775153374233128</v>
      </c>
      <c r="I33" s="397">
        <f t="shared" si="2"/>
        <v>58.17476099966126</v>
      </c>
      <c r="J33" s="415">
        <v>5905</v>
      </c>
      <c r="K33" s="398">
        <f t="shared" si="3"/>
        <v>0.11041490262489416</v>
      </c>
      <c r="L33" s="426">
        <v>3155.87</v>
      </c>
      <c r="M33" s="415">
        <v>87642</v>
      </c>
      <c r="N33" s="395">
        <v>201</v>
      </c>
      <c r="O33" s="405">
        <v>13529.4</v>
      </c>
      <c r="P33" s="399">
        <f t="shared" si="4"/>
        <v>0.23326015935666031</v>
      </c>
      <c r="Q33" s="400">
        <f t="shared" si="5"/>
        <v>4.287058719148761</v>
      </c>
      <c r="R33" s="399">
        <f t="shared" si="6"/>
        <v>7.8353369383326626E-2</v>
      </c>
      <c r="S33" s="398">
        <f t="shared" si="40"/>
        <v>0.33590549538947395</v>
      </c>
      <c r="T33" s="427">
        <f t="shared" si="41"/>
        <v>26748</v>
      </c>
      <c r="U33" s="402">
        <f t="shared" si="42"/>
        <v>5.1398534201954398</v>
      </c>
      <c r="V33" s="403">
        <f t="shared" ref="V33:W33" si="45">IFERROR((D33-#REF!)/D33,)</f>
        <v>0</v>
      </c>
      <c r="W33" s="403">
        <f t="shared" si="45"/>
        <v>0</v>
      </c>
      <c r="X33" s="403"/>
      <c r="Y33" s="404"/>
      <c r="Z33" s="66"/>
    </row>
    <row r="34" spans="1:26" ht="14" hidden="1" outlineLevel="1" x14ac:dyDescent="0.2">
      <c r="A34" s="424">
        <v>44986</v>
      </c>
      <c r="B34" s="411">
        <v>45016</v>
      </c>
      <c r="C34" s="393" t="s">
        <v>35</v>
      </c>
      <c r="D34" s="407">
        <v>28013.25</v>
      </c>
      <c r="E34" s="395">
        <v>396</v>
      </c>
      <c r="F34" s="395">
        <v>380</v>
      </c>
      <c r="G34" s="396">
        <f t="shared" si="0"/>
        <v>1.0421052631578946</v>
      </c>
      <c r="H34" s="397">
        <f t="shared" si="1"/>
        <v>70.740530303030297</v>
      </c>
      <c r="I34" s="397">
        <f t="shared" si="2"/>
        <v>67.882327058463417</v>
      </c>
      <c r="J34" s="415">
        <v>3211</v>
      </c>
      <c r="K34" s="398">
        <f t="shared" si="3"/>
        <v>0.1233260666459047</v>
      </c>
      <c r="L34" s="426">
        <v>4117.8</v>
      </c>
      <c r="M34" s="415">
        <v>247200</v>
      </c>
      <c r="N34" s="395">
        <v>186</v>
      </c>
      <c r="O34" s="407">
        <v>12495.14</v>
      </c>
      <c r="P34" s="399">
        <f t="shared" si="4"/>
        <v>0.32955212986809274</v>
      </c>
      <c r="Q34" s="400">
        <f t="shared" si="5"/>
        <v>3.0344212929234056</v>
      </c>
      <c r="R34" s="399">
        <f t="shared" si="6"/>
        <v>0.14699472571015501</v>
      </c>
      <c r="S34" s="398">
        <f t="shared" si="40"/>
        <v>0.44604392564232997</v>
      </c>
      <c r="T34" s="427">
        <f t="shared" si="41"/>
        <v>15518.11</v>
      </c>
      <c r="U34" s="402">
        <f t="shared" si="42"/>
        <v>10.836315789473685</v>
      </c>
      <c r="V34" s="403">
        <f t="shared" ref="V34:W34" si="46">IFERROR((D34-#REF!)/D34,)</f>
        <v>0</v>
      </c>
      <c r="W34" s="403">
        <f t="shared" si="46"/>
        <v>0</v>
      </c>
      <c r="X34" s="403"/>
      <c r="Y34" s="404"/>
      <c r="Z34" s="66"/>
    </row>
    <row r="35" spans="1:26" ht="14" hidden="1" outlineLevel="1" x14ac:dyDescent="0.2">
      <c r="A35" s="424">
        <v>44986</v>
      </c>
      <c r="B35" s="411">
        <v>45016</v>
      </c>
      <c r="C35" s="393" t="s">
        <v>36</v>
      </c>
      <c r="D35" s="412">
        <v>126952</v>
      </c>
      <c r="E35" s="395">
        <v>2199</v>
      </c>
      <c r="F35" s="415">
        <v>1966</v>
      </c>
      <c r="G35" s="396">
        <f t="shared" si="0"/>
        <v>1.1185147507629705</v>
      </c>
      <c r="H35" s="397">
        <f t="shared" si="1"/>
        <v>57.731696225557073</v>
      </c>
      <c r="I35" s="397">
        <f t="shared" si="2"/>
        <v>51.614604265322967</v>
      </c>
      <c r="J35" s="415">
        <v>8107</v>
      </c>
      <c r="K35" s="398">
        <f t="shared" si="3"/>
        <v>0.27124707043295915</v>
      </c>
      <c r="L35" s="426">
        <v>12751.78</v>
      </c>
      <c r="M35" s="415">
        <v>1341745</v>
      </c>
      <c r="N35" s="395">
        <v>628</v>
      </c>
      <c r="O35" s="412">
        <v>41139.64</v>
      </c>
      <c r="P35" s="399">
        <f t="shared" si="4"/>
        <v>0.30996333463297204</v>
      </c>
      <c r="Q35" s="400">
        <f t="shared" si="5"/>
        <v>3.2261880302200945</v>
      </c>
      <c r="R35" s="399">
        <f t="shared" si="6"/>
        <v>0.10044568025710505</v>
      </c>
      <c r="S35" s="398">
        <f t="shared" si="40"/>
        <v>0.32405665133278722</v>
      </c>
      <c r="T35" s="427">
        <f t="shared" si="41"/>
        <v>85812.36</v>
      </c>
      <c r="U35" s="402">
        <f t="shared" si="42"/>
        <v>6.4861546286876912</v>
      </c>
      <c r="V35" s="403">
        <f t="shared" ref="V35:W35" si="47">IFERROR((D35-#REF!)/D35,)</f>
        <v>0</v>
      </c>
      <c r="W35" s="403">
        <f t="shared" si="47"/>
        <v>0</v>
      </c>
      <c r="X35" s="403"/>
      <c r="Y35" s="404"/>
      <c r="Z35" s="66"/>
    </row>
    <row r="36" spans="1:26" ht="14" collapsed="1" x14ac:dyDescent="0.2">
      <c r="A36" s="448" t="str">
        <f>IFERROR(IF(B36&gt;0,MONTH(B36)&amp;"-"&amp;YEAR(B36),B36),)</f>
        <v>3-2023</v>
      </c>
      <c r="B36" s="282">
        <v>44986</v>
      </c>
      <c r="C36" s="134"/>
      <c r="D36" s="135">
        <f t="shared" ref="D36:F36" si="48">SUM(D31:D35)</f>
        <v>239555.75</v>
      </c>
      <c r="E36" s="136">
        <f t="shared" si="48"/>
        <v>3997</v>
      </c>
      <c r="F36" s="136">
        <f t="shared" si="48"/>
        <v>3657</v>
      </c>
      <c r="G36" s="137">
        <f t="shared" si="0"/>
        <v>1.0929723817336614</v>
      </c>
      <c r="H36" s="135">
        <f t="shared" si="1"/>
        <v>59.93388791593695</v>
      </c>
      <c r="I36" s="135">
        <f t="shared" si="2"/>
        <v>54.835683789987854</v>
      </c>
      <c r="J36" s="256">
        <f>SUM(J31:J35)</f>
        <v>21135</v>
      </c>
      <c r="K36" s="257">
        <f t="shared" si="3"/>
        <v>0.18911757747811686</v>
      </c>
      <c r="L36" s="135">
        <f t="shared" ref="L36:O36" si="49">SUM(L31:L35)</f>
        <v>26743.17</v>
      </c>
      <c r="M36" s="256">
        <f t="shared" si="49"/>
        <v>2269791</v>
      </c>
      <c r="N36" s="136">
        <f t="shared" si="49"/>
        <v>1291</v>
      </c>
      <c r="O36" s="135">
        <f t="shared" si="49"/>
        <v>83795.83</v>
      </c>
      <c r="P36" s="258">
        <f t="shared" si="4"/>
        <v>0.31914678809196112</v>
      </c>
      <c r="Q36" s="137">
        <f t="shared" si="5"/>
        <v>3.1333544228302035</v>
      </c>
      <c r="R36" s="259">
        <f t="shared" si="6"/>
        <v>0.11163651884790909</v>
      </c>
      <c r="S36" s="260"/>
      <c r="T36" s="261">
        <f>SUM(T31:T35)</f>
        <v>155759.91999999998</v>
      </c>
      <c r="U36" s="145"/>
      <c r="V36" s="145">
        <f t="shared" ref="V36:W36" si="50">IFERROR((D36-#REF!)/D36,)</f>
        <v>0</v>
      </c>
      <c r="W36" s="145">
        <f t="shared" si="50"/>
        <v>0</v>
      </c>
      <c r="X36" s="145"/>
      <c r="Y36" s="143"/>
      <c r="Z36" s="67"/>
    </row>
    <row r="37" spans="1:26" ht="14" hidden="1" outlineLevel="1" x14ac:dyDescent="0.2">
      <c r="A37" s="424">
        <v>45017</v>
      </c>
      <c r="B37" s="122">
        <v>45046</v>
      </c>
      <c r="C37" s="83" t="s">
        <v>32</v>
      </c>
      <c r="D37" s="391">
        <v>4466.75</v>
      </c>
      <c r="E37" s="123">
        <v>65</v>
      </c>
      <c r="F37" s="123">
        <v>46</v>
      </c>
      <c r="G37" s="57">
        <f t="shared" si="0"/>
        <v>1.4130434782608696</v>
      </c>
      <c r="H37" s="58">
        <f t="shared" si="1"/>
        <v>68.719230769230762</v>
      </c>
      <c r="I37" s="58">
        <f t="shared" si="2"/>
        <v>48.632071005917155</v>
      </c>
      <c r="J37" s="276">
        <v>409</v>
      </c>
      <c r="K37" s="59">
        <f t="shared" si="3"/>
        <v>0.15892420537897312</v>
      </c>
      <c r="L37" s="449">
        <v>451.46</v>
      </c>
      <c r="M37" s="276">
        <v>79584</v>
      </c>
      <c r="N37" s="123">
        <v>17</v>
      </c>
      <c r="O37" s="391">
        <v>1209.0999999999999</v>
      </c>
      <c r="P37" s="61">
        <f t="shared" si="4"/>
        <v>0.37338516251757509</v>
      </c>
      <c r="Q37" s="62">
        <f t="shared" si="5"/>
        <v>2.6781996190138662</v>
      </c>
      <c r="R37" s="61">
        <f t="shared" si="6"/>
        <v>0.10107124867073375</v>
      </c>
      <c r="S37" s="59">
        <f t="shared" ref="S37:S42" si="51">O37/D37</f>
        <v>0.27068897968321487</v>
      </c>
      <c r="T37" s="271">
        <f t="shared" ref="T37:T42" si="52">D37-O37</f>
        <v>3257.65</v>
      </c>
      <c r="U37" s="64">
        <f t="shared" ref="U37:U42" si="53">L37/F37</f>
        <v>9.8143478260869568</v>
      </c>
      <c r="V37" s="84">
        <f t="shared" ref="V37:W37" si="54">IFERROR((D37-#REF!)/D37,)</f>
        <v>0</v>
      </c>
      <c r="W37" s="84">
        <f t="shared" si="54"/>
        <v>0</v>
      </c>
      <c r="X37" s="84"/>
      <c r="Y37" s="85"/>
      <c r="Z37" s="66"/>
    </row>
    <row r="38" spans="1:26" ht="14" hidden="1" outlineLevel="1" x14ac:dyDescent="0.2">
      <c r="A38" s="424">
        <v>45017</v>
      </c>
      <c r="B38" s="411">
        <v>45046</v>
      </c>
      <c r="C38" s="393" t="s">
        <v>33</v>
      </c>
      <c r="D38" s="394">
        <v>12439.6</v>
      </c>
      <c r="E38" s="395">
        <v>173</v>
      </c>
      <c r="F38" s="395">
        <v>160</v>
      </c>
      <c r="G38" s="396">
        <f t="shared" si="0"/>
        <v>1.08125</v>
      </c>
      <c r="H38" s="397">
        <f t="shared" si="1"/>
        <v>71.905202312138726</v>
      </c>
      <c r="I38" s="397">
        <f t="shared" si="2"/>
        <v>66.501921213538708</v>
      </c>
      <c r="J38" s="415">
        <v>909</v>
      </c>
      <c r="K38" s="398">
        <f t="shared" si="3"/>
        <v>0.19031903190319033</v>
      </c>
      <c r="L38" s="426">
        <v>5882.71</v>
      </c>
      <c r="M38" s="415">
        <v>611654</v>
      </c>
      <c r="N38" s="395">
        <v>197</v>
      </c>
      <c r="O38" s="394">
        <v>13358.8</v>
      </c>
      <c r="P38" s="399">
        <f t="shared" si="4"/>
        <v>0.44036215827768965</v>
      </c>
      <c r="Q38" s="400">
        <f t="shared" si="5"/>
        <v>2.2708581589097538</v>
      </c>
      <c r="R38" s="399">
        <f t="shared" si="6"/>
        <v>0.4729018617961992</v>
      </c>
      <c r="S38" s="398">
        <f t="shared" si="51"/>
        <v>1.0738930512235119</v>
      </c>
      <c r="T38" s="427">
        <f t="shared" si="52"/>
        <v>-919.19999999999891</v>
      </c>
      <c r="U38" s="402">
        <f t="shared" si="53"/>
        <v>36.766937499999997</v>
      </c>
      <c r="V38" s="403">
        <f t="shared" ref="V38:W38" si="55">IFERROR((D38-#REF!)/D38,)</f>
        <v>0</v>
      </c>
      <c r="W38" s="403">
        <f t="shared" si="55"/>
        <v>0</v>
      </c>
      <c r="X38" s="403"/>
      <c r="Y38" s="404"/>
      <c r="Z38" s="66"/>
    </row>
    <row r="39" spans="1:26" ht="14" hidden="1" outlineLevel="1" x14ac:dyDescent="0.2">
      <c r="A39" s="424">
        <v>45017</v>
      </c>
      <c r="B39" s="411">
        <v>45046</v>
      </c>
      <c r="C39" s="393" t="s">
        <v>34</v>
      </c>
      <c r="D39" s="405">
        <v>45533.59</v>
      </c>
      <c r="E39" s="395">
        <v>729</v>
      </c>
      <c r="F39" s="395">
        <v>680</v>
      </c>
      <c r="G39" s="396">
        <f t="shared" si="0"/>
        <v>1.0720588235294117</v>
      </c>
      <c r="H39" s="397">
        <f t="shared" si="1"/>
        <v>62.460342935528118</v>
      </c>
      <c r="I39" s="397">
        <f t="shared" si="2"/>
        <v>58.262048280053662</v>
      </c>
      <c r="J39" s="415">
        <v>6471</v>
      </c>
      <c r="K39" s="398">
        <f t="shared" si="3"/>
        <v>0.11265646731571627</v>
      </c>
      <c r="L39" s="426">
        <v>3927.55</v>
      </c>
      <c r="M39" s="415">
        <v>97055</v>
      </c>
      <c r="N39" s="395">
        <v>235</v>
      </c>
      <c r="O39" s="405">
        <v>16092.4</v>
      </c>
      <c r="P39" s="399">
        <f t="shared" si="4"/>
        <v>0.24406241455593947</v>
      </c>
      <c r="Q39" s="400">
        <f t="shared" si="5"/>
        <v>4.0973125739965113</v>
      </c>
      <c r="R39" s="399">
        <f t="shared" si="6"/>
        <v>8.6256102363112611E-2</v>
      </c>
      <c r="S39" s="398">
        <f t="shared" si="51"/>
        <v>0.35341821279631147</v>
      </c>
      <c r="T39" s="427">
        <f t="shared" si="52"/>
        <v>29441.189999999995</v>
      </c>
      <c r="U39" s="402">
        <f t="shared" si="53"/>
        <v>5.7758088235294123</v>
      </c>
      <c r="V39" s="403">
        <f t="shared" ref="V39:W39" si="56">IFERROR((D39-#REF!)/D39,)</f>
        <v>0</v>
      </c>
      <c r="W39" s="403">
        <f t="shared" si="56"/>
        <v>0</v>
      </c>
      <c r="X39" s="403"/>
      <c r="Y39" s="404"/>
      <c r="Z39" s="66"/>
    </row>
    <row r="40" spans="1:26" ht="14" hidden="1" outlineLevel="1" x14ac:dyDescent="0.2">
      <c r="A40" s="424">
        <v>45017</v>
      </c>
      <c r="B40" s="411">
        <v>45046</v>
      </c>
      <c r="C40" s="393" t="s">
        <v>35</v>
      </c>
      <c r="D40" s="407">
        <v>42479.93</v>
      </c>
      <c r="E40" s="395">
        <v>616</v>
      </c>
      <c r="F40" s="395">
        <v>579</v>
      </c>
      <c r="G40" s="396">
        <f t="shared" si="0"/>
        <v>1.0639032815198619</v>
      </c>
      <c r="H40" s="397">
        <f t="shared" si="1"/>
        <v>68.96092532467533</v>
      </c>
      <c r="I40" s="397">
        <f t="shared" si="2"/>
        <v>64.818791823030864</v>
      </c>
      <c r="J40" s="415">
        <v>3776</v>
      </c>
      <c r="K40" s="398">
        <f t="shared" si="3"/>
        <v>0.16313559322033899</v>
      </c>
      <c r="L40" s="426">
        <v>5309.49</v>
      </c>
      <c r="M40" s="415">
        <v>428126</v>
      </c>
      <c r="N40" s="395">
        <v>208</v>
      </c>
      <c r="O40" s="407">
        <v>14428.08</v>
      </c>
      <c r="P40" s="399">
        <f t="shared" si="4"/>
        <v>0.36799698920438478</v>
      </c>
      <c r="Q40" s="400">
        <f t="shared" si="5"/>
        <v>2.7174135368933738</v>
      </c>
      <c r="R40" s="399">
        <f t="shared" si="6"/>
        <v>0.12498820031012292</v>
      </c>
      <c r="S40" s="398">
        <f t="shared" si="51"/>
        <v>0.33964462747466861</v>
      </c>
      <c r="T40" s="427">
        <f t="shared" si="52"/>
        <v>28051.85</v>
      </c>
      <c r="U40" s="402">
        <f t="shared" si="53"/>
        <v>9.1701036269430052</v>
      </c>
      <c r="V40" s="403">
        <f t="shared" ref="V40:W40" si="57">IFERROR((D40-#REF!)/D40,)</f>
        <v>0</v>
      </c>
      <c r="W40" s="403">
        <f t="shared" si="57"/>
        <v>0</v>
      </c>
      <c r="X40" s="403"/>
      <c r="Y40" s="404"/>
      <c r="Z40" s="66"/>
    </row>
    <row r="41" spans="1:26" ht="14" hidden="1" outlineLevel="1" x14ac:dyDescent="0.2">
      <c r="A41" s="424">
        <v>45017</v>
      </c>
      <c r="B41" s="411">
        <v>45046</v>
      </c>
      <c r="C41" s="393" t="s">
        <v>36</v>
      </c>
      <c r="D41" s="412">
        <v>130646.7</v>
      </c>
      <c r="E41" s="395">
        <v>2216</v>
      </c>
      <c r="F41" s="415">
        <v>2001</v>
      </c>
      <c r="G41" s="396">
        <f t="shared" si="0"/>
        <v>1.1074462768615692</v>
      </c>
      <c r="H41" s="397">
        <f t="shared" si="1"/>
        <v>58.95609205776173</v>
      </c>
      <c r="I41" s="397">
        <f t="shared" si="2"/>
        <v>53.236074100894058</v>
      </c>
      <c r="J41" s="415">
        <v>8449</v>
      </c>
      <c r="K41" s="398">
        <f t="shared" si="3"/>
        <v>0.26227955971120842</v>
      </c>
      <c r="L41" s="426">
        <v>14566.1</v>
      </c>
      <c r="M41" s="415">
        <v>1341414</v>
      </c>
      <c r="N41" s="395">
        <v>673</v>
      </c>
      <c r="O41" s="412">
        <v>43764.4</v>
      </c>
      <c r="P41" s="399">
        <f t="shared" si="4"/>
        <v>0.33282987999378488</v>
      </c>
      <c r="Q41" s="400">
        <f t="shared" si="5"/>
        <v>3.0045379339699716</v>
      </c>
      <c r="R41" s="399">
        <f t="shared" si="6"/>
        <v>0.11149229180683477</v>
      </c>
      <c r="S41" s="398">
        <f t="shared" si="51"/>
        <v>0.33498282007888452</v>
      </c>
      <c r="T41" s="427">
        <f t="shared" si="52"/>
        <v>86882.299999999988</v>
      </c>
      <c r="U41" s="402">
        <f t="shared" si="53"/>
        <v>7.2794102948525738</v>
      </c>
      <c r="V41" s="403">
        <f t="shared" ref="V41:W41" si="58">IFERROR((D41-#REF!)/D41,)</f>
        <v>0</v>
      </c>
      <c r="W41" s="403">
        <f t="shared" si="58"/>
        <v>0</v>
      </c>
      <c r="X41" s="403"/>
      <c r="Y41" s="404"/>
      <c r="Z41" s="66"/>
    </row>
    <row r="42" spans="1:26" ht="14" hidden="1" outlineLevel="1" x14ac:dyDescent="0.2">
      <c r="A42" s="424">
        <v>45017</v>
      </c>
      <c r="B42" s="411">
        <v>45046</v>
      </c>
      <c r="C42" s="393" t="s">
        <v>37</v>
      </c>
      <c r="D42" s="412">
        <v>6439.9</v>
      </c>
      <c r="E42" s="395">
        <v>126</v>
      </c>
      <c r="F42" s="415">
        <v>97</v>
      </c>
      <c r="G42" s="396">
        <f t="shared" si="0"/>
        <v>1.2989690721649485</v>
      </c>
      <c r="H42" s="397">
        <f t="shared" si="1"/>
        <v>51.110317460317461</v>
      </c>
      <c r="I42" s="397">
        <f t="shared" si="2"/>
        <v>39.346831695641221</v>
      </c>
      <c r="J42" s="415">
        <v>813</v>
      </c>
      <c r="K42" s="398">
        <f t="shared" si="3"/>
        <v>0.15498154981549817</v>
      </c>
      <c r="L42" s="426">
        <v>569.70000000000005</v>
      </c>
      <c r="M42" s="415">
        <v>63843</v>
      </c>
      <c r="N42" s="395">
        <v>41</v>
      </c>
      <c r="O42" s="412">
        <v>2758.45</v>
      </c>
      <c r="P42" s="399">
        <f t="shared" si="4"/>
        <v>0.2065290289836684</v>
      </c>
      <c r="Q42" s="400">
        <f t="shared" si="5"/>
        <v>4.8419343514130233</v>
      </c>
      <c r="R42" s="399">
        <f t="shared" si="6"/>
        <v>8.8464106585505992E-2</v>
      </c>
      <c r="S42" s="398">
        <f t="shared" si="51"/>
        <v>0.42833739654342456</v>
      </c>
      <c r="T42" s="427">
        <f t="shared" si="52"/>
        <v>3681.45</v>
      </c>
      <c r="U42" s="402">
        <f t="shared" si="53"/>
        <v>5.8731958762886602</v>
      </c>
      <c r="V42" s="403"/>
      <c r="W42" s="403"/>
      <c r="X42" s="403"/>
      <c r="Y42" s="404"/>
      <c r="Z42" s="67"/>
    </row>
    <row r="43" spans="1:26" ht="14" collapsed="1" x14ac:dyDescent="0.2">
      <c r="A43" s="7" t="str">
        <f>IFERROR(IF(B43&gt;0,MONTH(B43)&amp;"-"&amp;YEAR(B43),B43),)</f>
        <v>4-2023</v>
      </c>
      <c r="B43" s="282">
        <v>45017</v>
      </c>
      <c r="C43" s="134"/>
      <c r="D43" s="135">
        <f t="shared" ref="D43:F43" si="59">SUM(D37:D42)</f>
        <v>242006.47</v>
      </c>
      <c r="E43" s="136">
        <f t="shared" si="59"/>
        <v>3925</v>
      </c>
      <c r="F43" s="136">
        <f t="shared" si="59"/>
        <v>3563</v>
      </c>
      <c r="G43" s="137">
        <f t="shared" si="0"/>
        <v>1.1015997754701095</v>
      </c>
      <c r="H43" s="135">
        <f t="shared" si="1"/>
        <v>61.657699363057326</v>
      </c>
      <c r="I43" s="135">
        <f t="shared" si="2"/>
        <v>55.971052950464525</v>
      </c>
      <c r="J43" s="256">
        <f>SUM(J37:J42)</f>
        <v>20827</v>
      </c>
      <c r="K43" s="257">
        <f t="shared" si="3"/>
        <v>0.18845729101646902</v>
      </c>
      <c r="L43" s="135">
        <f t="shared" ref="L43:O43" si="60">SUM(L37:L42)</f>
        <v>30707.010000000002</v>
      </c>
      <c r="M43" s="256">
        <f t="shared" si="60"/>
        <v>2621676</v>
      </c>
      <c r="N43" s="136">
        <f t="shared" si="60"/>
        <v>1371</v>
      </c>
      <c r="O43" s="135">
        <f t="shared" si="60"/>
        <v>91611.23</v>
      </c>
      <c r="P43" s="258">
        <f t="shared" si="4"/>
        <v>0.33518827331540035</v>
      </c>
      <c r="Q43" s="137">
        <f t="shared" si="5"/>
        <v>2.9833979277044556</v>
      </c>
      <c r="R43" s="259">
        <f t="shared" si="6"/>
        <v>0.12688507873363883</v>
      </c>
      <c r="S43" s="260"/>
      <c r="T43" s="261">
        <f>SUM(T37:T42)</f>
        <v>150395.24</v>
      </c>
      <c r="U43" s="139"/>
      <c r="V43" s="301">
        <f t="shared" ref="V43:W43" si="61">IFERROR((D43-#REF!)/D43,)</f>
        <v>0</v>
      </c>
      <c r="W43" s="262">
        <f t="shared" si="61"/>
        <v>0</v>
      </c>
      <c r="X43" s="301"/>
      <c r="Y43" s="302"/>
      <c r="Z43" s="67"/>
    </row>
    <row r="44" spans="1:26" ht="14" hidden="1" outlineLevel="1" x14ac:dyDescent="0.2">
      <c r="A44" s="424">
        <v>45047</v>
      </c>
      <c r="B44" s="122">
        <v>45077</v>
      </c>
      <c r="C44" s="83" t="s">
        <v>32</v>
      </c>
      <c r="D44" s="391">
        <v>1678.8</v>
      </c>
      <c r="E44" s="123">
        <v>24</v>
      </c>
      <c r="F44" s="123">
        <v>22</v>
      </c>
      <c r="G44" s="57">
        <f t="shared" si="0"/>
        <v>1.0909090909090908</v>
      </c>
      <c r="H44" s="58">
        <f t="shared" si="1"/>
        <v>69.95</v>
      </c>
      <c r="I44" s="58">
        <f t="shared" si="2"/>
        <v>64.120833333333337</v>
      </c>
      <c r="J44" s="276">
        <v>3073</v>
      </c>
      <c r="K44" s="59">
        <f t="shared" si="3"/>
        <v>7.8099576960624795E-3</v>
      </c>
      <c r="L44" s="449">
        <v>214.18</v>
      </c>
      <c r="M44" s="276">
        <v>33519</v>
      </c>
      <c r="N44" s="123">
        <v>8</v>
      </c>
      <c r="O44" s="391">
        <v>559.6</v>
      </c>
      <c r="P44" s="61">
        <f t="shared" si="4"/>
        <v>0.38273766976411722</v>
      </c>
      <c r="Q44" s="62">
        <f t="shared" si="5"/>
        <v>2.6127556261088802</v>
      </c>
      <c r="R44" s="61">
        <f t="shared" si="6"/>
        <v>0.12757922325470575</v>
      </c>
      <c r="S44" s="59">
        <f t="shared" ref="S44:S49" si="62">O44/D44</f>
        <v>0.33333333333333337</v>
      </c>
      <c r="T44" s="271">
        <f t="shared" ref="T44:T49" si="63">D44-O44</f>
        <v>1119.1999999999998</v>
      </c>
      <c r="U44" s="64">
        <f t="shared" ref="U44:U49" si="64">L44/F44</f>
        <v>9.7354545454545462</v>
      </c>
      <c r="V44" s="84">
        <f t="shared" ref="V44:W44" si="65">IFERROR((D44-#REF!)/D44,)</f>
        <v>0</v>
      </c>
      <c r="W44" s="84">
        <f t="shared" si="65"/>
        <v>0</v>
      </c>
      <c r="X44" s="84"/>
      <c r="Y44" s="85"/>
      <c r="Z44" s="66"/>
    </row>
    <row r="45" spans="1:26" ht="14" hidden="1" outlineLevel="1" x14ac:dyDescent="0.2">
      <c r="A45" s="424">
        <v>45047</v>
      </c>
      <c r="B45" s="411">
        <v>45077</v>
      </c>
      <c r="C45" s="393" t="s">
        <v>33</v>
      </c>
      <c r="D45" s="394">
        <v>42694.5</v>
      </c>
      <c r="E45" s="395">
        <v>693</v>
      </c>
      <c r="F45" s="395">
        <v>633</v>
      </c>
      <c r="G45" s="396">
        <f t="shared" si="0"/>
        <v>1.09478672985782</v>
      </c>
      <c r="H45" s="397">
        <f t="shared" si="1"/>
        <v>61.608225108225106</v>
      </c>
      <c r="I45" s="397">
        <f t="shared" si="2"/>
        <v>56.274179644309505</v>
      </c>
      <c r="J45" s="415">
        <v>3802</v>
      </c>
      <c r="K45" s="398">
        <f t="shared" si="3"/>
        <v>0.18227248816412414</v>
      </c>
      <c r="L45" s="426">
        <v>6879.92</v>
      </c>
      <c r="M45" s="415">
        <v>682676</v>
      </c>
      <c r="N45" s="395">
        <v>228</v>
      </c>
      <c r="O45" s="394">
        <v>14753.1</v>
      </c>
      <c r="P45" s="399">
        <f t="shared" si="4"/>
        <v>0.4663372443757583</v>
      </c>
      <c r="Q45" s="400">
        <f t="shared" si="5"/>
        <v>2.1443708647774975</v>
      </c>
      <c r="R45" s="399">
        <f t="shared" si="6"/>
        <v>0.16114300436824416</v>
      </c>
      <c r="S45" s="398">
        <f t="shared" si="62"/>
        <v>0.34555036362997577</v>
      </c>
      <c r="T45" s="427">
        <f t="shared" si="63"/>
        <v>27941.4</v>
      </c>
      <c r="U45" s="402">
        <f t="shared" si="64"/>
        <v>10.868751974723539</v>
      </c>
      <c r="V45" s="403">
        <f t="shared" ref="V45:W45" si="66">IFERROR((D45-#REF!)/D45,)</f>
        <v>0</v>
      </c>
      <c r="W45" s="403">
        <f t="shared" si="66"/>
        <v>0</v>
      </c>
      <c r="X45" s="403"/>
      <c r="Y45" s="404"/>
      <c r="Z45" s="66"/>
    </row>
    <row r="46" spans="1:26" ht="14" hidden="1" outlineLevel="1" x14ac:dyDescent="0.2">
      <c r="A46" s="424">
        <v>45047</v>
      </c>
      <c r="B46" s="411">
        <v>45077</v>
      </c>
      <c r="C46" s="393" t="s">
        <v>34</v>
      </c>
      <c r="D46" s="405">
        <v>40092.370000000003</v>
      </c>
      <c r="E46" s="395">
        <v>657</v>
      </c>
      <c r="F46" s="395">
        <v>616</v>
      </c>
      <c r="G46" s="396">
        <f t="shared" si="0"/>
        <v>1.0665584415584415</v>
      </c>
      <c r="H46" s="397">
        <f t="shared" si="1"/>
        <v>61.023394216133944</v>
      </c>
      <c r="I46" s="397">
        <f t="shared" si="2"/>
        <v>57.21523719503579</v>
      </c>
      <c r="J46" s="415">
        <v>6031</v>
      </c>
      <c r="K46" s="398">
        <f t="shared" si="3"/>
        <v>0.10893715801691262</v>
      </c>
      <c r="L46" s="426">
        <v>5019.87</v>
      </c>
      <c r="M46" s="415">
        <v>187573</v>
      </c>
      <c r="N46" s="395">
        <v>213</v>
      </c>
      <c r="O46" s="405">
        <v>13993.74</v>
      </c>
      <c r="P46" s="399">
        <f t="shared" si="4"/>
        <v>0.3587225430799772</v>
      </c>
      <c r="Q46" s="400">
        <f t="shared" si="5"/>
        <v>2.7876698002139499</v>
      </c>
      <c r="R46" s="399">
        <f t="shared" si="6"/>
        <v>0.12520761431663929</v>
      </c>
      <c r="S46" s="398">
        <f t="shared" si="62"/>
        <v>0.34903748518733113</v>
      </c>
      <c r="T46" s="427">
        <f t="shared" si="63"/>
        <v>26098.630000000005</v>
      </c>
      <c r="U46" s="402">
        <f t="shared" si="64"/>
        <v>8.1491396103896108</v>
      </c>
      <c r="V46" s="403">
        <f t="shared" ref="V46:W46" si="67">IFERROR((D46-#REF!)/D46,)</f>
        <v>0</v>
      </c>
      <c r="W46" s="403">
        <f t="shared" si="67"/>
        <v>0</v>
      </c>
      <c r="X46" s="403"/>
      <c r="Y46" s="404"/>
      <c r="Z46" s="66"/>
    </row>
    <row r="47" spans="1:26" ht="14" hidden="1" outlineLevel="1" x14ac:dyDescent="0.2">
      <c r="A47" s="424">
        <v>45047</v>
      </c>
      <c r="B47" s="411">
        <v>45077</v>
      </c>
      <c r="C47" s="393" t="s">
        <v>35</v>
      </c>
      <c r="D47" s="407">
        <v>36360.47</v>
      </c>
      <c r="E47" s="395">
        <v>556</v>
      </c>
      <c r="F47" s="395">
        <v>501</v>
      </c>
      <c r="G47" s="396">
        <f t="shared" si="0"/>
        <v>1.1097804391217565</v>
      </c>
      <c r="H47" s="397">
        <f t="shared" si="1"/>
        <v>65.396528776978414</v>
      </c>
      <c r="I47" s="397">
        <f t="shared" si="2"/>
        <v>58.927447692924794</v>
      </c>
      <c r="J47" s="415">
        <v>3601</v>
      </c>
      <c r="K47" s="398">
        <f t="shared" si="3"/>
        <v>0.15440155512357678</v>
      </c>
      <c r="L47" s="426">
        <v>5737.79</v>
      </c>
      <c r="M47" s="415">
        <v>517064</v>
      </c>
      <c r="N47" s="395">
        <v>193</v>
      </c>
      <c r="O47" s="407">
        <v>13518.32</v>
      </c>
      <c r="P47" s="399">
        <f t="shared" si="4"/>
        <v>0.42444549322696906</v>
      </c>
      <c r="Q47" s="400">
        <f t="shared" si="5"/>
        <v>2.3560151208043516</v>
      </c>
      <c r="R47" s="399">
        <f t="shared" si="6"/>
        <v>0.15780296569323773</v>
      </c>
      <c r="S47" s="398">
        <f t="shared" si="62"/>
        <v>0.37178617328103841</v>
      </c>
      <c r="T47" s="427">
        <f t="shared" si="63"/>
        <v>22842.15</v>
      </c>
      <c r="U47" s="402">
        <f t="shared" si="64"/>
        <v>11.452674650698603</v>
      </c>
      <c r="V47" s="403">
        <f t="shared" ref="V47:W47" si="68">IFERROR((D47-#REF!)/D47,)</f>
        <v>0</v>
      </c>
      <c r="W47" s="403">
        <f t="shared" si="68"/>
        <v>0</v>
      </c>
      <c r="X47" s="403"/>
      <c r="Y47" s="404"/>
      <c r="Z47" s="66"/>
    </row>
    <row r="48" spans="1:26" ht="14" hidden="1" outlineLevel="1" x14ac:dyDescent="0.2">
      <c r="A48" s="424">
        <v>45047</v>
      </c>
      <c r="B48" s="411">
        <v>45077</v>
      </c>
      <c r="C48" s="393" t="s">
        <v>36</v>
      </c>
      <c r="D48" s="412">
        <v>124669</v>
      </c>
      <c r="E48" s="395">
        <v>2158</v>
      </c>
      <c r="F48" s="415">
        <v>1909</v>
      </c>
      <c r="G48" s="396">
        <f t="shared" si="0"/>
        <v>1.1304347826086956</v>
      </c>
      <c r="H48" s="397">
        <f t="shared" si="1"/>
        <v>57.770620945319742</v>
      </c>
      <c r="I48" s="397">
        <f t="shared" si="2"/>
        <v>51.104780067013621</v>
      </c>
      <c r="J48" s="415">
        <v>7716</v>
      </c>
      <c r="K48" s="398">
        <f t="shared" si="3"/>
        <v>0.27967858994297562</v>
      </c>
      <c r="L48" s="426">
        <v>15552.05</v>
      </c>
      <c r="M48" s="415">
        <v>1285965</v>
      </c>
      <c r="N48" s="395">
        <v>655</v>
      </c>
      <c r="O48" s="412">
        <v>41898.9</v>
      </c>
      <c r="P48" s="399">
        <f t="shared" si="4"/>
        <v>0.371180388983959</v>
      </c>
      <c r="Q48" s="400">
        <f t="shared" si="5"/>
        <v>2.6941078507335048</v>
      </c>
      <c r="R48" s="399">
        <f t="shared" si="6"/>
        <v>0.12474672933929043</v>
      </c>
      <c r="S48" s="398">
        <f t="shared" si="62"/>
        <v>0.33608114286631002</v>
      </c>
      <c r="T48" s="427">
        <f t="shared" si="63"/>
        <v>82770.100000000006</v>
      </c>
      <c r="U48" s="402">
        <f t="shared" si="64"/>
        <v>8.1466998428496584</v>
      </c>
      <c r="V48" s="403">
        <f t="shared" ref="V48:W48" si="69">IFERROR((D48-#REF!)/D48,)</f>
        <v>0</v>
      </c>
      <c r="W48" s="403">
        <f t="shared" si="69"/>
        <v>0</v>
      </c>
      <c r="X48" s="403"/>
      <c r="Y48" s="404"/>
      <c r="Z48" s="66"/>
    </row>
    <row r="49" spans="1:26" ht="14" hidden="1" outlineLevel="1" x14ac:dyDescent="0.2">
      <c r="A49" s="424">
        <v>45047</v>
      </c>
      <c r="B49" s="411">
        <v>45077</v>
      </c>
      <c r="C49" s="393" t="s">
        <v>37</v>
      </c>
      <c r="D49" s="412">
        <v>7700.75</v>
      </c>
      <c r="E49" s="395">
        <v>155</v>
      </c>
      <c r="F49" s="415">
        <v>127</v>
      </c>
      <c r="G49" s="396">
        <f t="shared" si="0"/>
        <v>1.2204724409448819</v>
      </c>
      <c r="H49" s="397">
        <f t="shared" si="1"/>
        <v>49.682258064516127</v>
      </c>
      <c r="I49" s="397">
        <f t="shared" si="2"/>
        <v>40.707398543184176</v>
      </c>
      <c r="J49" s="415">
        <v>5085</v>
      </c>
      <c r="K49" s="398">
        <f t="shared" si="3"/>
        <v>3.0481809242871191E-2</v>
      </c>
      <c r="L49" s="426">
        <v>354.66</v>
      </c>
      <c r="M49" s="415">
        <v>85928</v>
      </c>
      <c r="N49" s="395">
        <v>23</v>
      </c>
      <c r="O49" s="412">
        <v>1323.55</v>
      </c>
      <c r="P49" s="399">
        <f t="shared" si="4"/>
        <v>0.26796116504854373</v>
      </c>
      <c r="Q49" s="400">
        <f t="shared" si="5"/>
        <v>3.7318840579710142</v>
      </c>
      <c r="R49" s="399">
        <f t="shared" si="6"/>
        <v>4.6055254358341721E-2</v>
      </c>
      <c r="S49" s="398">
        <f t="shared" si="62"/>
        <v>0.17187286952569555</v>
      </c>
      <c r="T49" s="427">
        <f t="shared" si="63"/>
        <v>6377.2</v>
      </c>
      <c r="U49" s="402">
        <f t="shared" si="64"/>
        <v>2.7925984251968505</v>
      </c>
      <c r="V49" s="403"/>
      <c r="W49" s="403"/>
      <c r="X49" s="403"/>
      <c r="Y49" s="404"/>
      <c r="Z49" s="67"/>
    </row>
    <row r="50" spans="1:26" ht="14" collapsed="1" x14ac:dyDescent="0.2">
      <c r="A50" s="7" t="str">
        <f>IFERROR(IF(B50&gt;0,MONTH(B50)&amp;"-"&amp;YEAR(B50),B50),)</f>
        <v>5-2023</v>
      </c>
      <c r="B50" s="282">
        <v>45047</v>
      </c>
      <c r="C50" s="134"/>
      <c r="D50" s="135">
        <f t="shared" ref="D50:F50" si="70">SUM(D44:D49)</f>
        <v>253195.89</v>
      </c>
      <c r="E50" s="136">
        <f t="shared" si="70"/>
        <v>4243</v>
      </c>
      <c r="F50" s="136">
        <f t="shared" si="70"/>
        <v>3808</v>
      </c>
      <c r="G50" s="137">
        <f t="shared" si="0"/>
        <v>1.1142331932773109</v>
      </c>
      <c r="H50" s="135">
        <f t="shared" si="1"/>
        <v>59.673789771388172</v>
      </c>
      <c r="I50" s="135">
        <f t="shared" si="2"/>
        <v>53.555925394637327</v>
      </c>
      <c r="J50" s="256">
        <f>SUM(J44:J49)</f>
        <v>29308</v>
      </c>
      <c r="K50" s="257">
        <f t="shared" si="3"/>
        <v>0.14477275829125152</v>
      </c>
      <c r="L50" s="135">
        <f t="shared" ref="L50:O50" si="71">SUM(L44:L49)</f>
        <v>33758.47</v>
      </c>
      <c r="M50" s="256">
        <f t="shared" si="71"/>
        <v>2792725</v>
      </c>
      <c r="N50" s="136">
        <f t="shared" si="71"/>
        <v>1320</v>
      </c>
      <c r="O50" s="135">
        <f t="shared" si="71"/>
        <v>86047.21</v>
      </c>
      <c r="P50" s="258">
        <f t="shared" si="4"/>
        <v>0.39232498067049471</v>
      </c>
      <c r="Q50" s="137">
        <f t="shared" si="5"/>
        <v>2.5489072816392451</v>
      </c>
      <c r="R50" s="259">
        <f t="shared" si="6"/>
        <v>0.13332945491334791</v>
      </c>
      <c r="S50" s="260"/>
      <c r="T50" s="261">
        <f>SUM(T44:T49)</f>
        <v>167148.68000000002</v>
      </c>
      <c r="U50" s="139"/>
      <c r="V50" s="301">
        <f t="shared" ref="V50:W50" si="72">IFERROR((D50-#REF!)/D50,)</f>
        <v>0</v>
      </c>
      <c r="W50" s="262">
        <f t="shared" si="72"/>
        <v>0</v>
      </c>
      <c r="X50" s="301"/>
      <c r="Y50" s="302"/>
      <c r="Z50" s="67"/>
    </row>
    <row r="51" spans="1:26" ht="14" hidden="1" outlineLevel="1" x14ac:dyDescent="0.2">
      <c r="A51" s="424">
        <v>45078</v>
      </c>
      <c r="B51" s="122">
        <v>45107</v>
      </c>
      <c r="C51" s="83" t="s">
        <v>32</v>
      </c>
      <c r="D51" s="391">
        <v>2098.5</v>
      </c>
      <c r="E51" s="123">
        <v>30</v>
      </c>
      <c r="F51" s="123">
        <v>28</v>
      </c>
      <c r="G51" s="57">
        <f t="shared" si="0"/>
        <v>1.0714285714285714</v>
      </c>
      <c r="H51" s="58">
        <f t="shared" si="1"/>
        <v>69.95</v>
      </c>
      <c r="I51" s="58">
        <f t="shared" si="2"/>
        <v>65.286666666666676</v>
      </c>
      <c r="J51" s="276">
        <v>310</v>
      </c>
      <c r="K51" s="59">
        <f t="shared" si="3"/>
        <v>9.6774193548387094E-2</v>
      </c>
      <c r="L51" s="449">
        <v>293.95999999999998</v>
      </c>
      <c r="M51" s="276">
        <v>33190</v>
      </c>
      <c r="N51" s="123">
        <v>15</v>
      </c>
      <c r="O51" s="391">
        <v>1039.25</v>
      </c>
      <c r="P51" s="61">
        <f t="shared" si="4"/>
        <v>0.28285783016598509</v>
      </c>
      <c r="Q51" s="62">
        <f t="shared" si="5"/>
        <v>3.5353449448904617</v>
      </c>
      <c r="R51" s="61">
        <f t="shared" si="6"/>
        <v>0.14008101024541339</v>
      </c>
      <c r="S51" s="59">
        <f t="shared" ref="S51:S56" si="73">O51/D51</f>
        <v>0.49523469144627114</v>
      </c>
      <c r="T51" s="271">
        <f t="shared" ref="T51:T56" si="74">D51-O51</f>
        <v>1059.25</v>
      </c>
      <c r="U51" s="64">
        <f t="shared" ref="U51:U56" si="75">L51/F51</f>
        <v>10.498571428571427</v>
      </c>
      <c r="V51" s="84">
        <f t="shared" ref="V51:W51" si="76">IFERROR((D51-#REF!)/D51,)</f>
        <v>0</v>
      </c>
      <c r="W51" s="84">
        <f t="shared" si="76"/>
        <v>0</v>
      </c>
      <c r="X51" s="84"/>
      <c r="Y51" s="85"/>
      <c r="Z51" s="66"/>
    </row>
    <row r="52" spans="1:26" ht="14" hidden="1" outlineLevel="1" x14ac:dyDescent="0.2">
      <c r="A52" s="424">
        <v>45078</v>
      </c>
      <c r="B52" s="411">
        <v>45107</v>
      </c>
      <c r="C52" s="393" t="s">
        <v>33</v>
      </c>
      <c r="D52" s="394">
        <v>39737.199999999997</v>
      </c>
      <c r="E52" s="395">
        <v>626</v>
      </c>
      <c r="F52" s="395">
        <v>586</v>
      </c>
      <c r="G52" s="396">
        <f t="shared" si="0"/>
        <v>1.0682593856655289</v>
      </c>
      <c r="H52" s="397">
        <f t="shared" si="1"/>
        <v>63.477955271565492</v>
      </c>
      <c r="I52" s="397">
        <f t="shared" si="2"/>
        <v>59.421855893190703</v>
      </c>
      <c r="J52" s="415">
        <v>3737</v>
      </c>
      <c r="K52" s="398">
        <f t="shared" si="3"/>
        <v>0.16751404870216752</v>
      </c>
      <c r="L52" s="426">
        <v>7539.28</v>
      </c>
      <c r="M52" s="415">
        <v>710124</v>
      </c>
      <c r="N52" s="395">
        <v>229</v>
      </c>
      <c r="O52" s="394">
        <v>15973.9</v>
      </c>
      <c r="P52" s="399">
        <f t="shared" si="4"/>
        <v>0.47197490907042111</v>
      </c>
      <c r="Q52" s="400">
        <f t="shared" si="5"/>
        <v>2.1187566982523531</v>
      </c>
      <c r="R52" s="399">
        <f t="shared" si="6"/>
        <v>0.18972851635243551</v>
      </c>
      <c r="S52" s="398">
        <f t="shared" si="73"/>
        <v>0.40198856487120382</v>
      </c>
      <c r="T52" s="427">
        <f t="shared" si="74"/>
        <v>23763.299999999996</v>
      </c>
      <c r="U52" s="402">
        <f t="shared" si="75"/>
        <v>12.865665529010238</v>
      </c>
      <c r="V52" s="403">
        <f t="shared" ref="V52:W52" si="77">IFERROR((D52-#REF!)/D52,)</f>
        <v>0</v>
      </c>
      <c r="W52" s="403">
        <f t="shared" si="77"/>
        <v>0</v>
      </c>
      <c r="X52" s="403"/>
      <c r="Y52" s="404"/>
      <c r="Z52" s="66"/>
    </row>
    <row r="53" spans="1:26" ht="14" hidden="1" outlineLevel="1" x14ac:dyDescent="0.2">
      <c r="A53" s="424">
        <v>45078</v>
      </c>
      <c r="B53" s="411">
        <v>45107</v>
      </c>
      <c r="C53" s="393" t="s">
        <v>34</v>
      </c>
      <c r="D53" s="405">
        <v>42977.9</v>
      </c>
      <c r="E53" s="395">
        <v>742</v>
      </c>
      <c r="F53" s="395">
        <v>697</v>
      </c>
      <c r="G53" s="396">
        <f t="shared" si="0"/>
        <v>1.0645624103299856</v>
      </c>
      <c r="H53" s="397">
        <f t="shared" si="1"/>
        <v>57.921698113207547</v>
      </c>
      <c r="I53" s="397">
        <f t="shared" si="2"/>
        <v>54.408926664293347</v>
      </c>
      <c r="J53" s="415">
        <v>6754</v>
      </c>
      <c r="K53" s="398">
        <f t="shared" si="3"/>
        <v>0.10986082321587208</v>
      </c>
      <c r="L53" s="426">
        <v>8408.39</v>
      </c>
      <c r="M53" s="415">
        <v>240026</v>
      </c>
      <c r="N53" s="395">
        <v>309</v>
      </c>
      <c r="O53" s="405">
        <v>16348.9</v>
      </c>
      <c r="P53" s="399">
        <f t="shared" si="4"/>
        <v>0.51430921958052223</v>
      </c>
      <c r="Q53" s="400">
        <f t="shared" si="5"/>
        <v>1.9443555781784623</v>
      </c>
      <c r="R53" s="399">
        <f t="shared" si="6"/>
        <v>0.1956445056645392</v>
      </c>
      <c r="S53" s="398">
        <f t="shared" si="73"/>
        <v>0.38040248592881454</v>
      </c>
      <c r="T53" s="427">
        <f t="shared" si="74"/>
        <v>26629</v>
      </c>
      <c r="U53" s="402">
        <f t="shared" si="75"/>
        <v>12.063687230989956</v>
      </c>
      <c r="V53" s="403">
        <f t="shared" ref="V53:W53" si="78">IFERROR((D53-#REF!)/D53,)</f>
        <v>0</v>
      </c>
      <c r="W53" s="403">
        <f t="shared" si="78"/>
        <v>0</v>
      </c>
      <c r="X53" s="403"/>
      <c r="Y53" s="404"/>
      <c r="Z53" s="66"/>
    </row>
    <row r="54" spans="1:26" ht="14" hidden="1" outlineLevel="1" x14ac:dyDescent="0.2">
      <c r="A54" s="424">
        <v>45078</v>
      </c>
      <c r="B54" s="411">
        <v>45107</v>
      </c>
      <c r="C54" s="393" t="s">
        <v>35</v>
      </c>
      <c r="D54" s="407">
        <v>34060.019999999997</v>
      </c>
      <c r="E54" s="395">
        <v>529</v>
      </c>
      <c r="F54" s="395">
        <v>484</v>
      </c>
      <c r="G54" s="396">
        <f t="shared" si="0"/>
        <v>1.0929752066115703</v>
      </c>
      <c r="H54" s="397">
        <f t="shared" si="1"/>
        <v>64.385671077504725</v>
      </c>
      <c r="I54" s="397">
        <f t="shared" si="2"/>
        <v>58.908629114389953</v>
      </c>
      <c r="J54" s="415">
        <v>3211</v>
      </c>
      <c r="K54" s="398">
        <f t="shared" si="3"/>
        <v>0.16474618498909996</v>
      </c>
      <c r="L54" s="426">
        <v>5941.19</v>
      </c>
      <c r="M54" s="415">
        <v>480136</v>
      </c>
      <c r="N54" s="395">
        <v>190</v>
      </c>
      <c r="O54" s="407">
        <v>13529.55</v>
      </c>
      <c r="P54" s="399">
        <f t="shared" si="4"/>
        <v>0.43912694805074814</v>
      </c>
      <c r="Q54" s="400">
        <f t="shared" si="5"/>
        <v>2.277245804291733</v>
      </c>
      <c r="R54" s="399">
        <f t="shared" si="6"/>
        <v>0.17443295688023672</v>
      </c>
      <c r="S54" s="398">
        <f t="shared" si="73"/>
        <v>0.39722671918571983</v>
      </c>
      <c r="T54" s="427">
        <f t="shared" si="74"/>
        <v>20530.469999999998</v>
      </c>
      <c r="U54" s="402">
        <f t="shared" si="75"/>
        <v>12.275185950413222</v>
      </c>
      <c r="V54" s="403">
        <f t="shared" ref="V54:W54" si="79">IFERROR((D54-#REF!)/D54,)</f>
        <v>0</v>
      </c>
      <c r="W54" s="403">
        <f t="shared" si="79"/>
        <v>0</v>
      </c>
      <c r="X54" s="403"/>
      <c r="Y54" s="404"/>
      <c r="Z54" s="66"/>
    </row>
    <row r="55" spans="1:26" ht="14" hidden="1" outlineLevel="1" x14ac:dyDescent="0.2">
      <c r="A55" s="424">
        <v>45078</v>
      </c>
      <c r="B55" s="411">
        <v>45107</v>
      </c>
      <c r="C55" s="393" t="s">
        <v>36</v>
      </c>
      <c r="D55" s="412">
        <v>122891</v>
      </c>
      <c r="E55" s="395">
        <v>2129</v>
      </c>
      <c r="F55" s="415">
        <v>1897</v>
      </c>
      <c r="G55" s="396">
        <f t="shared" si="0"/>
        <v>1.1222983658408012</v>
      </c>
      <c r="H55" s="397">
        <f t="shared" si="1"/>
        <v>57.722404884922497</v>
      </c>
      <c r="I55" s="397">
        <f t="shared" si="2"/>
        <v>51.432316611882563</v>
      </c>
      <c r="J55" s="415">
        <v>7352</v>
      </c>
      <c r="K55" s="398">
        <f t="shared" si="3"/>
        <v>0.28958106637649617</v>
      </c>
      <c r="L55" s="426">
        <v>14807.25</v>
      </c>
      <c r="M55" s="415">
        <v>1166747</v>
      </c>
      <c r="N55" s="395">
        <v>704</v>
      </c>
      <c r="O55" s="412">
        <v>45770</v>
      </c>
      <c r="P55" s="399">
        <f t="shared" si="4"/>
        <v>0.32351431068385406</v>
      </c>
      <c r="Q55" s="400">
        <f t="shared" si="5"/>
        <v>3.0910533691266102</v>
      </c>
      <c r="R55" s="399">
        <f t="shared" si="6"/>
        <v>0.12049092285033078</v>
      </c>
      <c r="S55" s="398">
        <f t="shared" si="73"/>
        <v>0.37244387302568943</v>
      </c>
      <c r="T55" s="427">
        <f t="shared" si="74"/>
        <v>77121</v>
      </c>
      <c r="U55" s="402">
        <f t="shared" si="75"/>
        <v>7.8056141275698474</v>
      </c>
      <c r="V55" s="403">
        <f t="shared" ref="V55:W55" si="80">IFERROR((D55-#REF!)/D55,)</f>
        <v>0</v>
      </c>
      <c r="W55" s="403">
        <f t="shared" si="80"/>
        <v>0</v>
      </c>
      <c r="X55" s="403"/>
      <c r="Y55" s="404"/>
      <c r="Z55" s="66"/>
    </row>
    <row r="56" spans="1:26" ht="14" hidden="1" outlineLevel="1" x14ac:dyDescent="0.2">
      <c r="A56" s="424">
        <v>45078</v>
      </c>
      <c r="B56" s="411">
        <v>45107</v>
      </c>
      <c r="C56" s="393" t="s">
        <v>37</v>
      </c>
      <c r="D56" s="412">
        <v>8027.25</v>
      </c>
      <c r="E56" s="395">
        <v>165</v>
      </c>
      <c r="F56" s="415">
        <v>141</v>
      </c>
      <c r="G56" s="396">
        <f t="shared" si="0"/>
        <v>1.1702127659574468</v>
      </c>
      <c r="H56" s="397">
        <f t="shared" si="1"/>
        <v>48.65</v>
      </c>
      <c r="I56" s="397">
        <f t="shared" si="2"/>
        <v>41.573636363636361</v>
      </c>
      <c r="J56" s="415">
        <v>1060</v>
      </c>
      <c r="K56" s="398">
        <f t="shared" si="3"/>
        <v>0.15566037735849056</v>
      </c>
      <c r="L56" s="426">
        <v>638.77</v>
      </c>
      <c r="M56" s="415">
        <v>78393</v>
      </c>
      <c r="N56" s="395">
        <v>47</v>
      </c>
      <c r="O56" s="412">
        <v>2562.4</v>
      </c>
      <c r="P56" s="399">
        <f t="shared" si="4"/>
        <v>0.24928582578832342</v>
      </c>
      <c r="Q56" s="400">
        <f t="shared" si="5"/>
        <v>4.0114595237722499</v>
      </c>
      <c r="R56" s="399">
        <f t="shared" si="6"/>
        <v>7.9575196985268923E-2</v>
      </c>
      <c r="S56" s="398">
        <f t="shared" si="73"/>
        <v>0.31921268180260987</v>
      </c>
      <c r="T56" s="427">
        <f t="shared" si="74"/>
        <v>5464.85</v>
      </c>
      <c r="U56" s="402">
        <f t="shared" si="75"/>
        <v>4.5302836879432622</v>
      </c>
      <c r="V56" s="403"/>
      <c r="W56" s="403"/>
      <c r="X56" s="403"/>
      <c r="Y56" s="404"/>
      <c r="Z56" s="67"/>
    </row>
    <row r="57" spans="1:26" ht="14" collapsed="1" x14ac:dyDescent="0.2">
      <c r="A57" s="7" t="str">
        <f>IFERROR(IF(B57&gt;0,MONTH(B57)&amp;"-"&amp;YEAR(B57),B57),)</f>
        <v>6-2023</v>
      </c>
      <c r="B57" s="282">
        <v>45078</v>
      </c>
      <c r="C57" s="134"/>
      <c r="D57" s="135">
        <f t="shared" ref="D57:F57" si="81">SUM(D51:D56)</f>
        <v>249791.87</v>
      </c>
      <c r="E57" s="136">
        <f t="shared" si="81"/>
        <v>4221</v>
      </c>
      <c r="F57" s="136">
        <f t="shared" si="81"/>
        <v>3833</v>
      </c>
      <c r="G57" s="137">
        <f t="shared" si="0"/>
        <v>1.1012261935820506</v>
      </c>
      <c r="H57" s="135">
        <f t="shared" si="1"/>
        <v>59.178362947168914</v>
      </c>
      <c r="I57" s="135">
        <f t="shared" si="2"/>
        <v>53.738608191541921</v>
      </c>
      <c r="J57" s="256">
        <f>SUM(J51:J56)</f>
        <v>22424</v>
      </c>
      <c r="K57" s="257">
        <f t="shared" si="3"/>
        <v>0.18823581876560827</v>
      </c>
      <c r="L57" s="135">
        <f t="shared" ref="L57:O57" si="82">SUM(L51:L56)</f>
        <v>37628.839999999997</v>
      </c>
      <c r="M57" s="256">
        <f t="shared" si="82"/>
        <v>2708616</v>
      </c>
      <c r="N57" s="136">
        <f t="shared" si="82"/>
        <v>1494</v>
      </c>
      <c r="O57" s="135">
        <f t="shared" si="82"/>
        <v>95224</v>
      </c>
      <c r="P57" s="258">
        <f t="shared" si="4"/>
        <v>0.39516130387297316</v>
      </c>
      <c r="Q57" s="137">
        <f t="shared" si="5"/>
        <v>2.5306121581212708</v>
      </c>
      <c r="R57" s="259">
        <f t="shared" si="6"/>
        <v>0.15064077145505175</v>
      </c>
      <c r="S57" s="260"/>
      <c r="T57" s="261">
        <f>SUM(T51:T56)</f>
        <v>154567.87</v>
      </c>
      <c r="U57" s="139"/>
      <c r="V57" s="301">
        <f t="shared" ref="V57:W57" si="83">IFERROR((D57-#REF!)/D57,)</f>
        <v>0</v>
      </c>
      <c r="W57" s="262">
        <f t="shared" si="83"/>
        <v>0</v>
      </c>
      <c r="X57" s="301"/>
      <c r="Y57" s="302"/>
      <c r="Z57" s="67"/>
    </row>
    <row r="58" spans="1:26" ht="14" hidden="1" outlineLevel="1" x14ac:dyDescent="0.2">
      <c r="A58" s="424">
        <v>45108</v>
      </c>
      <c r="B58" s="122">
        <v>45138</v>
      </c>
      <c r="C58" s="83" t="s">
        <v>32</v>
      </c>
      <c r="D58" s="391">
        <v>3280.61</v>
      </c>
      <c r="E58" s="123">
        <v>50</v>
      </c>
      <c r="F58" s="123">
        <v>36</v>
      </c>
      <c r="G58" s="57">
        <f t="shared" si="0"/>
        <v>1.3888888888888888</v>
      </c>
      <c r="H58" s="58">
        <f t="shared" si="1"/>
        <v>65.612200000000001</v>
      </c>
      <c r="I58" s="58">
        <f t="shared" si="2"/>
        <v>47.240784000000005</v>
      </c>
      <c r="J58" s="276">
        <v>458</v>
      </c>
      <c r="K58" s="59">
        <f t="shared" si="3"/>
        <v>0.1091703056768559</v>
      </c>
      <c r="L58" s="449">
        <v>305.24</v>
      </c>
      <c r="M58" s="276">
        <v>40871</v>
      </c>
      <c r="N58" s="123">
        <v>19</v>
      </c>
      <c r="O58" s="391">
        <v>1902.64</v>
      </c>
      <c r="P58" s="61">
        <f t="shared" si="4"/>
        <v>0.16042971870663919</v>
      </c>
      <c r="Q58" s="62">
        <f t="shared" si="5"/>
        <v>6.2332590748263659</v>
      </c>
      <c r="R58" s="61">
        <f t="shared" si="6"/>
        <v>9.3043671756167304E-2</v>
      </c>
      <c r="S58" s="59">
        <f t="shared" ref="S58:S63" si="84">O58/D58</f>
        <v>0.57996531132929552</v>
      </c>
      <c r="T58" s="271">
        <f t="shared" ref="T58:T63" si="85">D58-O58</f>
        <v>1377.97</v>
      </c>
      <c r="U58" s="64">
        <f t="shared" ref="U58:U63" si="86">L58/F58</f>
        <v>8.4788888888888891</v>
      </c>
      <c r="V58" s="84">
        <f t="shared" ref="V58:W58" si="87">IFERROR((D58-#REF!)/D58,)</f>
        <v>0</v>
      </c>
      <c r="W58" s="84">
        <f t="shared" si="87"/>
        <v>0</v>
      </c>
      <c r="X58" s="84"/>
      <c r="Y58" s="85"/>
      <c r="Z58" s="66"/>
    </row>
    <row r="59" spans="1:26" ht="14" hidden="1" outlineLevel="1" x14ac:dyDescent="0.2">
      <c r="A59" s="424">
        <v>45108</v>
      </c>
      <c r="B59" s="411">
        <v>45138</v>
      </c>
      <c r="C59" s="393" t="s">
        <v>33</v>
      </c>
      <c r="D59" s="394">
        <v>44812.95</v>
      </c>
      <c r="E59" s="395">
        <v>711</v>
      </c>
      <c r="F59" s="395">
        <v>644</v>
      </c>
      <c r="G59" s="396">
        <f t="shared" si="0"/>
        <v>1.1040372670807452</v>
      </c>
      <c r="H59" s="397">
        <f t="shared" si="1"/>
        <v>63.028059071729956</v>
      </c>
      <c r="I59" s="397">
        <f t="shared" si="2"/>
        <v>57.08870610716469</v>
      </c>
      <c r="J59" s="415">
        <v>3746</v>
      </c>
      <c r="K59" s="398">
        <f t="shared" si="3"/>
        <v>0.18980245595301656</v>
      </c>
      <c r="L59" s="426">
        <v>8016.52</v>
      </c>
      <c r="M59" s="415">
        <v>531442</v>
      </c>
      <c r="N59" s="395">
        <v>295</v>
      </c>
      <c r="O59" s="394">
        <v>20902.55</v>
      </c>
      <c r="P59" s="399">
        <f t="shared" si="4"/>
        <v>0.38351875728081025</v>
      </c>
      <c r="Q59" s="400">
        <f t="shared" si="5"/>
        <v>2.6074343979681953</v>
      </c>
      <c r="R59" s="399">
        <f t="shared" si="6"/>
        <v>0.17888846862346713</v>
      </c>
      <c r="S59" s="398">
        <f t="shared" si="84"/>
        <v>0.46643994648868242</v>
      </c>
      <c r="T59" s="427">
        <f t="shared" si="85"/>
        <v>23910.399999999998</v>
      </c>
      <c r="U59" s="402">
        <f t="shared" si="86"/>
        <v>12.448012422360248</v>
      </c>
      <c r="V59" s="403">
        <f t="shared" ref="V59:W59" si="88">IFERROR((D59-#REF!)/D59,)</f>
        <v>0</v>
      </c>
      <c r="W59" s="403">
        <f t="shared" si="88"/>
        <v>0</v>
      </c>
      <c r="X59" s="403"/>
      <c r="Y59" s="404"/>
      <c r="Z59" s="66"/>
    </row>
    <row r="60" spans="1:26" ht="14" hidden="1" outlineLevel="1" x14ac:dyDescent="0.2">
      <c r="A60" s="424">
        <v>45108</v>
      </c>
      <c r="B60" s="411">
        <v>45138</v>
      </c>
      <c r="C60" s="393" t="s">
        <v>34</v>
      </c>
      <c r="D60" s="405">
        <v>45986.080000000002</v>
      </c>
      <c r="E60" s="395">
        <v>817</v>
      </c>
      <c r="F60" s="395">
        <v>751</v>
      </c>
      <c r="G60" s="396">
        <f t="shared" si="0"/>
        <v>1.0878828229027964</v>
      </c>
      <c r="H60" s="397">
        <f t="shared" si="1"/>
        <v>56.286511627906982</v>
      </c>
      <c r="I60" s="397">
        <f t="shared" si="2"/>
        <v>51.739498448663575</v>
      </c>
      <c r="J60" s="415">
        <v>7507</v>
      </c>
      <c r="K60" s="398">
        <f t="shared" si="3"/>
        <v>0.10883175702677501</v>
      </c>
      <c r="L60" s="426">
        <v>5559.56</v>
      </c>
      <c r="M60" s="415">
        <v>103724</v>
      </c>
      <c r="N60" s="395">
        <v>323</v>
      </c>
      <c r="O60" s="405">
        <v>16834.150000000001</v>
      </c>
      <c r="P60" s="399">
        <f t="shared" si="4"/>
        <v>0.33025486882319571</v>
      </c>
      <c r="Q60" s="400">
        <f t="shared" si="5"/>
        <v>3.0279644432293202</v>
      </c>
      <c r="R60" s="399">
        <f t="shared" si="6"/>
        <v>0.12089658435770129</v>
      </c>
      <c r="S60" s="398">
        <f t="shared" si="84"/>
        <v>0.36607055874299355</v>
      </c>
      <c r="T60" s="427">
        <f t="shared" si="85"/>
        <v>29151.93</v>
      </c>
      <c r="U60" s="402">
        <f t="shared" si="86"/>
        <v>7.4028761651131827</v>
      </c>
      <c r="V60" s="403">
        <f t="shared" ref="V60:W60" si="89">IFERROR((D60-#REF!)/D60,)</f>
        <v>0</v>
      </c>
      <c r="W60" s="403">
        <f t="shared" si="89"/>
        <v>0</v>
      </c>
      <c r="X60" s="403"/>
      <c r="Y60" s="404"/>
      <c r="Z60" s="66"/>
    </row>
    <row r="61" spans="1:26" ht="14" hidden="1" outlineLevel="1" x14ac:dyDescent="0.2">
      <c r="A61" s="424">
        <v>45108</v>
      </c>
      <c r="B61" s="411">
        <v>45138</v>
      </c>
      <c r="C61" s="393" t="s">
        <v>35</v>
      </c>
      <c r="D61" s="407">
        <v>38881.17</v>
      </c>
      <c r="E61" s="395">
        <v>583</v>
      </c>
      <c r="F61" s="395">
        <v>531</v>
      </c>
      <c r="G61" s="396">
        <f t="shared" si="0"/>
        <v>1.0979284369114877</v>
      </c>
      <c r="H61" s="397">
        <f t="shared" si="1"/>
        <v>66.691543739279581</v>
      </c>
      <c r="I61" s="397">
        <f t="shared" si="2"/>
        <v>60.743069855158595</v>
      </c>
      <c r="J61" s="415">
        <v>3945</v>
      </c>
      <c r="K61" s="398">
        <f t="shared" si="3"/>
        <v>0.14778200253485424</v>
      </c>
      <c r="L61" s="426">
        <v>7110.66</v>
      </c>
      <c r="M61" s="415">
        <v>552009</v>
      </c>
      <c r="N61" s="395">
        <v>203</v>
      </c>
      <c r="O61" s="407">
        <v>15219.13</v>
      </c>
      <c r="P61" s="399">
        <f t="shared" si="4"/>
        <v>0.46721855979941035</v>
      </c>
      <c r="Q61" s="400">
        <f t="shared" si="5"/>
        <v>2.1403259331763858</v>
      </c>
      <c r="R61" s="399">
        <f t="shared" si="6"/>
        <v>0.18288184229023974</v>
      </c>
      <c r="S61" s="398">
        <f t="shared" si="84"/>
        <v>0.39142674976087394</v>
      </c>
      <c r="T61" s="427">
        <f t="shared" si="85"/>
        <v>23662.04</v>
      </c>
      <c r="U61" s="402">
        <f t="shared" si="86"/>
        <v>13.391073446327683</v>
      </c>
      <c r="V61" s="403">
        <f t="shared" ref="V61:W61" si="90">IFERROR((D61-#REF!)/D61,)</f>
        <v>0</v>
      </c>
      <c r="W61" s="403">
        <f t="shared" si="90"/>
        <v>0</v>
      </c>
      <c r="X61" s="403"/>
      <c r="Y61" s="404"/>
      <c r="Z61" s="66"/>
    </row>
    <row r="62" spans="1:26" ht="14" hidden="1" outlineLevel="1" x14ac:dyDescent="0.2">
      <c r="A62" s="424">
        <v>45108</v>
      </c>
      <c r="B62" s="411">
        <v>45138</v>
      </c>
      <c r="C62" s="393" t="s">
        <v>36</v>
      </c>
      <c r="D62" s="412">
        <v>120499</v>
      </c>
      <c r="E62" s="395">
        <v>2091</v>
      </c>
      <c r="F62" s="415">
        <v>1879</v>
      </c>
      <c r="G62" s="396">
        <f t="shared" si="0"/>
        <v>1.1128259712613091</v>
      </c>
      <c r="H62" s="397">
        <f t="shared" si="1"/>
        <v>57.627450980392155</v>
      </c>
      <c r="I62" s="397">
        <f t="shared" si="2"/>
        <v>51.784782588310314</v>
      </c>
      <c r="J62" s="415">
        <v>7571</v>
      </c>
      <c r="K62" s="398">
        <f t="shared" si="3"/>
        <v>0.27618544445912036</v>
      </c>
      <c r="L62" s="426">
        <v>17905.02</v>
      </c>
      <c r="M62" s="415">
        <v>1125799</v>
      </c>
      <c r="N62" s="395">
        <v>702</v>
      </c>
      <c r="O62" s="412">
        <v>45354.95</v>
      </c>
      <c r="P62" s="399">
        <f t="shared" si="4"/>
        <v>0.39477543245004132</v>
      </c>
      <c r="Q62" s="400">
        <f t="shared" si="5"/>
        <v>2.5330856932860168</v>
      </c>
      <c r="R62" s="399">
        <f t="shared" si="6"/>
        <v>0.14859061071046234</v>
      </c>
      <c r="S62" s="398">
        <f t="shared" si="84"/>
        <v>0.37639275014730411</v>
      </c>
      <c r="T62" s="427">
        <f t="shared" si="85"/>
        <v>75144.05</v>
      </c>
      <c r="U62" s="402">
        <f t="shared" si="86"/>
        <v>9.5290154337413515</v>
      </c>
      <c r="V62" s="403">
        <f t="shared" ref="V62:W62" si="91">IFERROR((D62-#REF!)/D62,)</f>
        <v>0</v>
      </c>
      <c r="W62" s="403">
        <f t="shared" si="91"/>
        <v>0</v>
      </c>
      <c r="X62" s="403"/>
      <c r="Y62" s="404"/>
      <c r="Z62" s="66"/>
    </row>
    <row r="63" spans="1:26" ht="14" hidden="1" outlineLevel="1" x14ac:dyDescent="0.2">
      <c r="A63" s="424">
        <v>45108</v>
      </c>
      <c r="B63" s="411">
        <v>45138</v>
      </c>
      <c r="C63" s="393" t="s">
        <v>37</v>
      </c>
      <c r="D63" s="412">
        <v>7248.85</v>
      </c>
      <c r="E63" s="395">
        <v>149</v>
      </c>
      <c r="F63" s="415">
        <v>124</v>
      </c>
      <c r="G63" s="396">
        <f t="shared" si="0"/>
        <v>1.2016129032258065</v>
      </c>
      <c r="H63" s="397">
        <f t="shared" si="1"/>
        <v>48.650000000000006</v>
      </c>
      <c r="I63" s="397">
        <f t="shared" si="2"/>
        <v>40.487248322147657</v>
      </c>
      <c r="J63" s="415">
        <v>522</v>
      </c>
      <c r="K63" s="398">
        <f t="shared" si="3"/>
        <v>0.28544061302681994</v>
      </c>
      <c r="L63" s="426">
        <v>543.14</v>
      </c>
      <c r="M63" s="415">
        <v>51295</v>
      </c>
      <c r="N63" s="395">
        <v>28</v>
      </c>
      <c r="O63" s="412">
        <v>1751.4</v>
      </c>
      <c r="P63" s="399">
        <f t="shared" si="4"/>
        <v>0.31011762018956263</v>
      </c>
      <c r="Q63" s="400">
        <f t="shared" si="5"/>
        <v>3.2245829804470305</v>
      </c>
      <c r="R63" s="399">
        <f t="shared" si="6"/>
        <v>7.4927747159894323E-2</v>
      </c>
      <c r="S63" s="398">
        <f t="shared" si="84"/>
        <v>0.24161073825503357</v>
      </c>
      <c r="T63" s="427">
        <f t="shared" si="85"/>
        <v>5497.4500000000007</v>
      </c>
      <c r="U63" s="402">
        <f t="shared" si="86"/>
        <v>4.3801612903225804</v>
      </c>
      <c r="V63" s="403"/>
      <c r="W63" s="403"/>
      <c r="X63" s="403"/>
      <c r="Y63" s="404"/>
      <c r="Z63" s="67"/>
    </row>
    <row r="64" spans="1:26" ht="14" collapsed="1" x14ac:dyDescent="0.2">
      <c r="A64" s="7" t="str">
        <f>IFERROR(IF(B64&gt;0,MONTH(B64)&amp;"-"&amp;YEAR(B64),B64),)</f>
        <v>7-2023</v>
      </c>
      <c r="B64" s="282">
        <v>45108</v>
      </c>
      <c r="C64" s="134"/>
      <c r="D64" s="135">
        <f t="shared" ref="D64:F64" si="92">SUM(D58:D63)</f>
        <v>260708.66</v>
      </c>
      <c r="E64" s="136">
        <f t="shared" si="92"/>
        <v>4401</v>
      </c>
      <c r="F64" s="136">
        <f t="shared" si="92"/>
        <v>3965</v>
      </c>
      <c r="G64" s="137">
        <f t="shared" si="0"/>
        <v>1.1099621689785624</v>
      </c>
      <c r="H64" s="135">
        <f t="shared" si="1"/>
        <v>59.238504885253356</v>
      </c>
      <c r="I64" s="135">
        <f t="shared" si="2"/>
        <v>53.369841370149871</v>
      </c>
      <c r="J64" s="256">
        <f>SUM(J58:J63)</f>
        <v>23749</v>
      </c>
      <c r="K64" s="257">
        <f t="shared" si="3"/>
        <v>0.1853130658132974</v>
      </c>
      <c r="L64" s="135">
        <f t="shared" ref="L64:O64" si="93">SUM(L58:L63)</f>
        <v>39440.14</v>
      </c>
      <c r="M64" s="256">
        <f t="shared" si="93"/>
        <v>2405140</v>
      </c>
      <c r="N64" s="136">
        <f t="shared" si="93"/>
        <v>1570</v>
      </c>
      <c r="O64" s="135">
        <f t="shared" si="93"/>
        <v>101964.81999999998</v>
      </c>
      <c r="P64" s="258">
        <f t="shared" si="4"/>
        <v>0.38680144779346454</v>
      </c>
      <c r="Q64" s="137">
        <f t="shared" si="5"/>
        <v>2.5853057316733659</v>
      </c>
      <c r="R64" s="259">
        <f t="shared" si="6"/>
        <v>0.15128051365842624</v>
      </c>
      <c r="S64" s="260"/>
      <c r="T64" s="261">
        <f>SUM(T58:T63)</f>
        <v>158743.84000000003</v>
      </c>
      <c r="U64" s="139"/>
      <c r="V64" s="301">
        <f t="shared" ref="V64:W64" si="94">IFERROR((D64-#REF!)/D64,)</f>
        <v>0</v>
      </c>
      <c r="W64" s="262">
        <f t="shared" si="94"/>
        <v>0</v>
      </c>
      <c r="X64" s="301"/>
      <c r="Y64" s="302"/>
      <c r="Z64" s="67"/>
    </row>
    <row r="65" spans="1:26" ht="14" hidden="1" outlineLevel="1" x14ac:dyDescent="0.2">
      <c r="A65" s="424">
        <v>45139</v>
      </c>
      <c r="B65" s="122">
        <v>45169</v>
      </c>
      <c r="C65" s="83" t="s">
        <v>32</v>
      </c>
      <c r="D65" s="391">
        <v>1031.74</v>
      </c>
      <c r="E65" s="123">
        <v>15</v>
      </c>
      <c r="F65" s="123">
        <v>11</v>
      </c>
      <c r="G65" s="57">
        <f t="shared" si="0"/>
        <v>1.3636363636363635</v>
      </c>
      <c r="H65" s="58">
        <f t="shared" si="1"/>
        <v>68.782666666666671</v>
      </c>
      <c r="I65" s="58">
        <f t="shared" si="2"/>
        <v>50.440622222222231</v>
      </c>
      <c r="J65" s="276">
        <v>356</v>
      </c>
      <c r="K65" s="59">
        <f t="shared" si="3"/>
        <v>4.2134831460674156E-2</v>
      </c>
      <c r="L65" s="425">
        <v>174.44</v>
      </c>
      <c r="M65" s="276">
        <v>20737</v>
      </c>
      <c r="N65" s="123">
        <v>5</v>
      </c>
      <c r="O65" s="391">
        <v>419.7</v>
      </c>
      <c r="P65" s="61">
        <f t="shared" si="4"/>
        <v>0.41563021205623063</v>
      </c>
      <c r="Q65" s="62">
        <f t="shared" si="5"/>
        <v>2.4059848658564551</v>
      </c>
      <c r="R65" s="61">
        <f t="shared" si="6"/>
        <v>0.1690736038149146</v>
      </c>
      <c r="S65" s="59">
        <f t="shared" ref="S65:S70" si="95">O65/D65</f>
        <v>0.40678853199449472</v>
      </c>
      <c r="T65" s="271">
        <f t="shared" ref="T65:T70" si="96">D65-O65</f>
        <v>612.04</v>
      </c>
      <c r="U65" s="64">
        <f t="shared" ref="U65:U70" si="97">L65/F65</f>
        <v>15.858181818181817</v>
      </c>
      <c r="V65" s="84">
        <f t="shared" ref="V65:W65" si="98">IFERROR((D65-#REF!)/D65,)</f>
        <v>0</v>
      </c>
      <c r="W65" s="84">
        <f t="shared" si="98"/>
        <v>0</v>
      </c>
      <c r="X65" s="84"/>
      <c r="Y65" s="85"/>
      <c r="Z65" s="66"/>
    </row>
    <row r="66" spans="1:26" ht="14" hidden="1" outlineLevel="1" x14ac:dyDescent="0.2">
      <c r="A66" s="424">
        <v>45139</v>
      </c>
      <c r="B66" s="411">
        <v>45169</v>
      </c>
      <c r="C66" s="393" t="s">
        <v>33</v>
      </c>
      <c r="D66" s="394">
        <v>45083.4</v>
      </c>
      <c r="E66" s="395">
        <v>699</v>
      </c>
      <c r="F66" s="395">
        <v>651</v>
      </c>
      <c r="G66" s="396">
        <f t="shared" si="0"/>
        <v>1.0737327188940091</v>
      </c>
      <c r="H66" s="397">
        <f t="shared" si="1"/>
        <v>64.496995708154515</v>
      </c>
      <c r="I66" s="397">
        <f t="shared" si="2"/>
        <v>60.06801746210099</v>
      </c>
      <c r="J66" s="415">
        <v>4452</v>
      </c>
      <c r="K66" s="398">
        <f t="shared" si="3"/>
        <v>0.15700808625336926</v>
      </c>
      <c r="L66" s="426">
        <v>7892.41</v>
      </c>
      <c r="M66" s="415">
        <v>932387</v>
      </c>
      <c r="N66" s="395">
        <v>294</v>
      </c>
      <c r="O66" s="394">
        <v>20638.55</v>
      </c>
      <c r="P66" s="399">
        <f t="shared" si="4"/>
        <v>0.3824110705451691</v>
      </c>
      <c r="Q66" s="400">
        <f t="shared" si="5"/>
        <v>2.6149870571853211</v>
      </c>
      <c r="R66" s="399">
        <f t="shared" si="6"/>
        <v>0.17506243983373038</v>
      </c>
      <c r="S66" s="398">
        <f t="shared" si="95"/>
        <v>0.4577860143644889</v>
      </c>
      <c r="T66" s="427">
        <f t="shared" si="96"/>
        <v>24444.850000000002</v>
      </c>
      <c r="U66" s="402">
        <f t="shared" si="97"/>
        <v>12.123517665130569</v>
      </c>
      <c r="V66" s="403">
        <f t="shared" ref="V66:W66" si="99">IFERROR((D66-#REF!)/D66,)</f>
        <v>0</v>
      </c>
      <c r="W66" s="403">
        <f t="shared" si="99"/>
        <v>0</v>
      </c>
      <c r="X66" s="403"/>
      <c r="Y66" s="404"/>
      <c r="Z66" s="66"/>
    </row>
    <row r="67" spans="1:26" ht="14" hidden="1" outlineLevel="1" x14ac:dyDescent="0.2">
      <c r="A67" s="424">
        <v>45139</v>
      </c>
      <c r="B67" s="411">
        <v>45169</v>
      </c>
      <c r="C67" s="393" t="s">
        <v>34</v>
      </c>
      <c r="D67" s="405">
        <v>36816.19</v>
      </c>
      <c r="E67" s="395">
        <v>677</v>
      </c>
      <c r="F67" s="395">
        <v>608</v>
      </c>
      <c r="G67" s="396">
        <f t="shared" si="0"/>
        <v>1.1134868421052631</v>
      </c>
      <c r="H67" s="397">
        <f t="shared" si="1"/>
        <v>54.381373707533236</v>
      </c>
      <c r="I67" s="397">
        <f t="shared" si="2"/>
        <v>48.838811246942704</v>
      </c>
      <c r="J67" s="415">
        <v>5097</v>
      </c>
      <c r="K67" s="398">
        <f t="shared" si="3"/>
        <v>0.1328232293505984</v>
      </c>
      <c r="L67" s="426">
        <v>3280.72</v>
      </c>
      <c r="M67" s="415">
        <v>87481</v>
      </c>
      <c r="N67" s="395">
        <v>224</v>
      </c>
      <c r="O67" s="405">
        <v>11612.35</v>
      </c>
      <c r="P67" s="399">
        <f t="shared" si="4"/>
        <v>0.2825199033787304</v>
      </c>
      <c r="Q67" s="400">
        <f t="shared" si="5"/>
        <v>3.5395736301787415</v>
      </c>
      <c r="R67" s="399">
        <f t="shared" si="6"/>
        <v>8.9110796092697245E-2</v>
      </c>
      <c r="S67" s="398">
        <f t="shared" si="95"/>
        <v>0.31541422401394603</v>
      </c>
      <c r="T67" s="427">
        <f t="shared" si="96"/>
        <v>25203.840000000004</v>
      </c>
      <c r="U67" s="402">
        <f t="shared" si="97"/>
        <v>5.3959210526315786</v>
      </c>
      <c r="V67" s="403">
        <f t="shared" ref="V67:W67" si="100">IFERROR((D67-#REF!)/D67,)</f>
        <v>0</v>
      </c>
      <c r="W67" s="403">
        <f t="shared" si="100"/>
        <v>0</v>
      </c>
      <c r="X67" s="403"/>
      <c r="Y67" s="404"/>
      <c r="Z67" s="66"/>
    </row>
    <row r="68" spans="1:26" ht="14" hidden="1" outlineLevel="1" x14ac:dyDescent="0.2">
      <c r="A68" s="424">
        <v>45139</v>
      </c>
      <c r="B68" s="411">
        <v>45169</v>
      </c>
      <c r="C68" s="393" t="s">
        <v>35</v>
      </c>
      <c r="D68" s="407">
        <v>32517.06</v>
      </c>
      <c r="E68" s="395">
        <v>481</v>
      </c>
      <c r="F68" s="395">
        <v>451</v>
      </c>
      <c r="G68" s="396">
        <f t="shared" si="0"/>
        <v>1.0665188470066518</v>
      </c>
      <c r="H68" s="397">
        <f t="shared" si="1"/>
        <v>67.603035343035344</v>
      </c>
      <c r="I68" s="397">
        <f t="shared" si="2"/>
        <v>63.386629812284703</v>
      </c>
      <c r="J68" s="415">
        <v>3814</v>
      </c>
      <c r="K68" s="398">
        <f t="shared" si="3"/>
        <v>0.12611431567907708</v>
      </c>
      <c r="L68" s="426">
        <v>7296.19</v>
      </c>
      <c r="M68" s="415">
        <v>671418</v>
      </c>
      <c r="N68" s="395">
        <v>179</v>
      </c>
      <c r="O68" s="407">
        <v>12767.93</v>
      </c>
      <c r="P68" s="399">
        <f t="shared" si="4"/>
        <v>0.57144658531179282</v>
      </c>
      <c r="Q68" s="400">
        <f t="shared" si="5"/>
        <v>1.7499448342216966</v>
      </c>
      <c r="R68" s="399">
        <f t="shared" si="6"/>
        <v>0.22438037141119152</v>
      </c>
      <c r="S68" s="398">
        <f t="shared" si="95"/>
        <v>0.39265327185176024</v>
      </c>
      <c r="T68" s="427">
        <f t="shared" si="96"/>
        <v>19749.13</v>
      </c>
      <c r="U68" s="402">
        <f t="shared" si="97"/>
        <v>16.177804878048779</v>
      </c>
      <c r="V68" s="403">
        <f t="shared" ref="V68:W68" si="101">IFERROR((D68-#REF!)/D68,)</f>
        <v>0</v>
      </c>
      <c r="W68" s="403">
        <f t="shared" si="101"/>
        <v>0</v>
      </c>
      <c r="X68" s="403"/>
      <c r="Y68" s="404"/>
      <c r="Z68" s="66"/>
    </row>
    <row r="69" spans="1:26" ht="14" hidden="1" outlineLevel="1" x14ac:dyDescent="0.2">
      <c r="A69" s="424">
        <v>45139</v>
      </c>
      <c r="B69" s="411">
        <v>45169</v>
      </c>
      <c r="C69" s="393" t="s">
        <v>36</v>
      </c>
      <c r="D69" s="412">
        <v>125787</v>
      </c>
      <c r="E69" s="395">
        <v>2184</v>
      </c>
      <c r="F69" s="415">
        <v>1912</v>
      </c>
      <c r="G69" s="396">
        <f t="shared" si="0"/>
        <v>1.1422594142259415</v>
      </c>
      <c r="H69" s="397">
        <f t="shared" si="1"/>
        <v>57.594780219780219</v>
      </c>
      <c r="I69" s="397">
        <f t="shared" si="2"/>
        <v>50.421803928672055</v>
      </c>
      <c r="J69" s="415">
        <v>7010</v>
      </c>
      <c r="K69" s="398">
        <f t="shared" si="3"/>
        <v>0.31155492154065623</v>
      </c>
      <c r="L69" s="426">
        <v>14920.2</v>
      </c>
      <c r="M69" s="415">
        <v>1245231</v>
      </c>
      <c r="N69" s="395">
        <v>713</v>
      </c>
      <c r="O69" s="412">
        <v>47904.85</v>
      </c>
      <c r="P69" s="399">
        <f t="shared" si="4"/>
        <v>0.31145489444179453</v>
      </c>
      <c r="Q69" s="400">
        <f t="shared" si="5"/>
        <v>3.2107377917186093</v>
      </c>
      <c r="R69" s="399">
        <f t="shared" si="6"/>
        <v>0.11861480121157195</v>
      </c>
      <c r="S69" s="398">
        <f t="shared" si="95"/>
        <v>0.38084102490718436</v>
      </c>
      <c r="T69" s="427">
        <f t="shared" si="96"/>
        <v>77882.149999999994</v>
      </c>
      <c r="U69" s="402">
        <f t="shared" si="97"/>
        <v>7.8034518828451889</v>
      </c>
      <c r="V69" s="403">
        <f t="shared" ref="V69:W69" si="102">IFERROR((D69-#REF!)/D69,)</f>
        <v>0</v>
      </c>
      <c r="W69" s="403">
        <f t="shared" si="102"/>
        <v>0</v>
      </c>
      <c r="X69" s="403"/>
      <c r="Y69" s="404"/>
      <c r="Z69" s="66"/>
    </row>
    <row r="70" spans="1:26" ht="14" hidden="1" outlineLevel="1" x14ac:dyDescent="0.2">
      <c r="A70" s="424">
        <v>45139</v>
      </c>
      <c r="B70" s="411">
        <v>45169</v>
      </c>
      <c r="C70" s="393" t="s">
        <v>37</v>
      </c>
      <c r="D70" s="412">
        <v>340.55</v>
      </c>
      <c r="E70" s="395">
        <v>7</v>
      </c>
      <c r="F70" s="415">
        <v>7</v>
      </c>
      <c r="G70" s="396">
        <f t="shared" si="0"/>
        <v>1</v>
      </c>
      <c r="H70" s="397">
        <f t="shared" si="1"/>
        <v>48.65</v>
      </c>
      <c r="I70" s="397">
        <f t="shared" si="2"/>
        <v>48.65</v>
      </c>
      <c r="J70" s="415">
        <v>31</v>
      </c>
      <c r="K70" s="398">
        <f t="shared" si="3"/>
        <v>0.22580645161290322</v>
      </c>
      <c r="L70" s="426">
        <v>893.12</v>
      </c>
      <c r="M70" s="415">
        <v>202386</v>
      </c>
      <c r="N70" s="395">
        <v>26</v>
      </c>
      <c r="O70" s="412">
        <v>2225.9</v>
      </c>
      <c r="P70" s="399">
        <f t="shared" si="4"/>
        <v>0.40123994788624823</v>
      </c>
      <c r="Q70" s="400">
        <f t="shared" si="5"/>
        <v>2.4922742744536008</v>
      </c>
      <c r="R70" s="399">
        <f t="shared" si="6"/>
        <v>2.6225811187784465</v>
      </c>
      <c r="S70" s="398">
        <f t="shared" si="95"/>
        <v>6.5361914549992663</v>
      </c>
      <c r="T70" s="427">
        <f t="shared" si="96"/>
        <v>-1885.3500000000001</v>
      </c>
      <c r="U70" s="402">
        <f t="shared" si="97"/>
        <v>127.58857142857143</v>
      </c>
      <c r="V70" s="403"/>
      <c r="W70" s="403"/>
      <c r="X70" s="403"/>
      <c r="Y70" s="404"/>
      <c r="Z70" s="67"/>
    </row>
    <row r="71" spans="1:26" ht="14" collapsed="1" x14ac:dyDescent="0.2">
      <c r="A71" s="7" t="str">
        <f>IFERROR(IF(B71&gt;0,MONTH(B71)&amp;"-"&amp;YEAR(B71),B71),)</f>
        <v>8-2023</v>
      </c>
      <c r="B71" s="282">
        <v>45139</v>
      </c>
      <c r="C71" s="134"/>
      <c r="D71" s="135">
        <f t="shared" ref="D71:F71" si="103">SUM(D65:D70)</f>
        <v>241575.94</v>
      </c>
      <c r="E71" s="136">
        <f t="shared" si="103"/>
        <v>4063</v>
      </c>
      <c r="F71" s="136">
        <f t="shared" si="103"/>
        <v>3640</v>
      </c>
      <c r="G71" s="137">
        <f t="shared" si="0"/>
        <v>1.1162087912087912</v>
      </c>
      <c r="H71" s="135">
        <f t="shared" si="1"/>
        <v>59.4575289195176</v>
      </c>
      <c r="I71" s="135">
        <f t="shared" si="2"/>
        <v>53.26738992543541</v>
      </c>
      <c r="J71" s="256">
        <f>SUM(J65:J70)</f>
        <v>20760</v>
      </c>
      <c r="K71" s="257">
        <f t="shared" si="3"/>
        <v>0.19571290944123315</v>
      </c>
      <c r="L71" s="135">
        <f t="shared" ref="L71:O71" si="104">SUM(L65:L70)</f>
        <v>34457.08</v>
      </c>
      <c r="M71" s="256">
        <f t="shared" si="104"/>
        <v>3159640</v>
      </c>
      <c r="N71" s="136">
        <f t="shared" si="104"/>
        <v>1441</v>
      </c>
      <c r="O71" s="135">
        <f t="shared" si="104"/>
        <v>95569.279999999999</v>
      </c>
      <c r="P71" s="258">
        <f t="shared" si="4"/>
        <v>0.36054556443242014</v>
      </c>
      <c r="Q71" s="137">
        <f t="shared" si="5"/>
        <v>2.7735745454925373</v>
      </c>
      <c r="R71" s="259">
        <f t="shared" si="6"/>
        <v>0.14263456865778934</v>
      </c>
      <c r="S71" s="260"/>
      <c r="T71" s="261">
        <f>SUM(T65:T70)</f>
        <v>146006.66</v>
      </c>
      <c r="U71" s="139"/>
      <c r="V71" s="301">
        <f t="shared" ref="V71:W71" si="105">IFERROR((D71-#REF!)/D71,)</f>
        <v>0</v>
      </c>
      <c r="W71" s="262">
        <f t="shared" si="105"/>
        <v>0</v>
      </c>
      <c r="X71" s="301"/>
      <c r="Y71" s="302"/>
      <c r="Z71" s="67"/>
    </row>
    <row r="72" spans="1:26" ht="14" hidden="1" outlineLevel="1" x14ac:dyDescent="0.2">
      <c r="A72" s="424">
        <v>45170</v>
      </c>
      <c r="B72" s="122">
        <v>45199</v>
      </c>
      <c r="C72" s="83" t="s">
        <v>32</v>
      </c>
      <c r="D72" s="391">
        <v>4476.8</v>
      </c>
      <c r="E72" s="123">
        <v>64</v>
      </c>
      <c r="F72" s="123">
        <v>44</v>
      </c>
      <c r="G72" s="57">
        <f t="shared" si="0"/>
        <v>1.4545454545454546</v>
      </c>
      <c r="H72" s="58">
        <f t="shared" si="1"/>
        <v>69.95</v>
      </c>
      <c r="I72" s="58">
        <f t="shared" si="2"/>
        <v>48.090625000000003</v>
      </c>
      <c r="J72" s="276">
        <v>2333</v>
      </c>
      <c r="K72" s="59">
        <f t="shared" si="3"/>
        <v>2.7432490355765109E-2</v>
      </c>
      <c r="L72" s="425">
        <v>1676.13</v>
      </c>
      <c r="M72" s="276">
        <v>352191</v>
      </c>
      <c r="N72" s="123">
        <v>21</v>
      </c>
      <c r="O72" s="391">
        <v>1958.6</v>
      </c>
      <c r="P72" s="61">
        <f t="shared" si="4"/>
        <v>0.85577963851730843</v>
      </c>
      <c r="Q72" s="62">
        <f t="shared" si="5"/>
        <v>1.1685251144004343</v>
      </c>
      <c r="R72" s="61">
        <f t="shared" si="6"/>
        <v>0.37440359185132238</v>
      </c>
      <c r="S72" s="59">
        <f t="shared" ref="S72:S77" si="106">O72/D72</f>
        <v>0.43749999999999994</v>
      </c>
      <c r="T72" s="271">
        <f t="shared" ref="T72:T77" si="107">D72-O72</f>
        <v>2518.2000000000003</v>
      </c>
      <c r="U72" s="64">
        <f t="shared" ref="U72:U77" si="108">L72/F72</f>
        <v>38.093863636363636</v>
      </c>
      <c r="V72" s="84">
        <f t="shared" ref="V72:W72" si="109">IFERROR((D72-#REF!)/D72,)</f>
        <v>0</v>
      </c>
      <c r="W72" s="84">
        <f t="shared" si="109"/>
        <v>0</v>
      </c>
      <c r="X72" s="84"/>
      <c r="Y72" s="85"/>
      <c r="Z72" s="66"/>
    </row>
    <row r="73" spans="1:26" ht="14" hidden="1" outlineLevel="1" x14ac:dyDescent="0.2">
      <c r="A73" s="424">
        <v>45170</v>
      </c>
      <c r="B73" s="411">
        <v>45199</v>
      </c>
      <c r="C73" s="393" t="s">
        <v>33</v>
      </c>
      <c r="D73" s="394">
        <v>45412.65</v>
      </c>
      <c r="E73" s="395">
        <v>695</v>
      </c>
      <c r="F73" s="395">
        <v>644</v>
      </c>
      <c r="G73" s="396">
        <f t="shared" si="0"/>
        <v>1.079192546583851</v>
      </c>
      <c r="H73" s="397">
        <f t="shared" si="1"/>
        <v>65.341942446043163</v>
      </c>
      <c r="I73" s="397">
        <f t="shared" si="2"/>
        <v>60.547066093887473</v>
      </c>
      <c r="J73" s="415">
        <v>4229</v>
      </c>
      <c r="K73" s="398">
        <f t="shared" si="3"/>
        <v>0.16434145187987703</v>
      </c>
      <c r="L73" s="426">
        <v>6824.15</v>
      </c>
      <c r="M73" s="415">
        <v>964267</v>
      </c>
      <c r="N73" s="395">
        <v>273</v>
      </c>
      <c r="O73" s="394">
        <v>19913.849999999999</v>
      </c>
      <c r="P73" s="399">
        <f t="shared" si="4"/>
        <v>0.3426836096485612</v>
      </c>
      <c r="Q73" s="400">
        <f t="shared" si="5"/>
        <v>2.9181436515903081</v>
      </c>
      <c r="R73" s="399">
        <f t="shared" si="6"/>
        <v>0.15026980367805004</v>
      </c>
      <c r="S73" s="398">
        <f t="shared" si="106"/>
        <v>0.43850887362882363</v>
      </c>
      <c r="T73" s="427">
        <f t="shared" si="107"/>
        <v>25498.800000000003</v>
      </c>
      <c r="U73" s="402">
        <f t="shared" si="108"/>
        <v>10.596506211180124</v>
      </c>
      <c r="V73" s="403">
        <f t="shared" ref="V73:W73" si="110">IFERROR((D73-#REF!)/D73,)</f>
        <v>0</v>
      </c>
      <c r="W73" s="403">
        <f t="shared" si="110"/>
        <v>0</v>
      </c>
      <c r="X73" s="403"/>
      <c r="Y73" s="404"/>
      <c r="Z73" s="66"/>
    </row>
    <row r="74" spans="1:26" ht="14" hidden="1" outlineLevel="1" x14ac:dyDescent="0.2">
      <c r="A74" s="424">
        <v>45170</v>
      </c>
      <c r="B74" s="411">
        <v>45199</v>
      </c>
      <c r="C74" s="393" t="s">
        <v>34</v>
      </c>
      <c r="D74" s="405">
        <v>34695.26</v>
      </c>
      <c r="E74" s="395">
        <v>598</v>
      </c>
      <c r="F74" s="395">
        <v>550</v>
      </c>
      <c r="G74" s="396">
        <f t="shared" si="0"/>
        <v>1.0872727272727272</v>
      </c>
      <c r="H74" s="397">
        <f t="shared" si="1"/>
        <v>58.018829431438128</v>
      </c>
      <c r="I74" s="397">
        <f t="shared" si="2"/>
        <v>53.361799644299289</v>
      </c>
      <c r="J74" s="415">
        <v>4484</v>
      </c>
      <c r="K74" s="398">
        <f t="shared" si="3"/>
        <v>0.13336306868867082</v>
      </c>
      <c r="L74" s="426">
        <v>2547.06</v>
      </c>
      <c r="M74" s="415">
        <v>48555</v>
      </c>
      <c r="N74" s="395">
        <v>159</v>
      </c>
      <c r="O74" s="405">
        <v>8771.74</v>
      </c>
      <c r="P74" s="399">
        <f t="shared" si="4"/>
        <v>0.29037112363111539</v>
      </c>
      <c r="Q74" s="400">
        <f t="shared" si="5"/>
        <v>3.4438686171507542</v>
      </c>
      <c r="R74" s="399">
        <f t="shared" si="6"/>
        <v>7.3412333557955747E-2</v>
      </c>
      <c r="S74" s="398">
        <f t="shared" si="106"/>
        <v>0.25282243165204699</v>
      </c>
      <c r="T74" s="427">
        <f t="shared" si="107"/>
        <v>25923.520000000004</v>
      </c>
      <c r="U74" s="402">
        <f t="shared" si="108"/>
        <v>4.6310181818181819</v>
      </c>
      <c r="V74" s="403">
        <f t="shared" ref="V74:W74" si="111">IFERROR((D74-#REF!)/D74,)</f>
        <v>0</v>
      </c>
      <c r="W74" s="403">
        <f t="shared" si="111"/>
        <v>0</v>
      </c>
      <c r="X74" s="403"/>
      <c r="Y74" s="404"/>
      <c r="Z74" s="66"/>
    </row>
    <row r="75" spans="1:26" ht="14" hidden="1" outlineLevel="1" x14ac:dyDescent="0.2">
      <c r="A75" s="424">
        <v>45170</v>
      </c>
      <c r="B75" s="411">
        <v>45199</v>
      </c>
      <c r="C75" s="393" t="s">
        <v>35</v>
      </c>
      <c r="D75" s="407">
        <v>30632.04</v>
      </c>
      <c r="E75" s="395">
        <v>423</v>
      </c>
      <c r="F75" s="395">
        <v>392</v>
      </c>
      <c r="G75" s="396">
        <f t="shared" si="0"/>
        <v>1.0790816326530612</v>
      </c>
      <c r="H75" s="397">
        <f t="shared" si="1"/>
        <v>72.416170212765962</v>
      </c>
      <c r="I75" s="397">
        <f t="shared" si="2"/>
        <v>67.109074996227562</v>
      </c>
      <c r="J75" s="415">
        <v>3190</v>
      </c>
      <c r="K75" s="398">
        <f t="shared" si="3"/>
        <v>0.13260188087774294</v>
      </c>
      <c r="L75" s="426">
        <v>5595.96</v>
      </c>
      <c r="M75" s="415">
        <v>718694</v>
      </c>
      <c r="N75" s="395">
        <v>124</v>
      </c>
      <c r="O75" s="407">
        <v>10195.040000000001</v>
      </c>
      <c r="P75" s="399">
        <f t="shared" si="4"/>
        <v>0.54889044084182104</v>
      </c>
      <c r="Q75" s="400">
        <f t="shared" si="5"/>
        <v>1.8218571969778199</v>
      </c>
      <c r="R75" s="399">
        <f t="shared" si="6"/>
        <v>0.18268322971633622</v>
      </c>
      <c r="S75" s="398">
        <f t="shared" si="106"/>
        <v>0.33282275682585949</v>
      </c>
      <c r="T75" s="427">
        <f t="shared" si="107"/>
        <v>20437</v>
      </c>
      <c r="U75" s="402">
        <f t="shared" si="108"/>
        <v>14.275408163265306</v>
      </c>
      <c r="V75" s="403">
        <f t="shared" ref="V75:W75" si="112">IFERROR((D75-#REF!)/D75,)</f>
        <v>0</v>
      </c>
      <c r="W75" s="403">
        <f t="shared" si="112"/>
        <v>0</v>
      </c>
      <c r="X75" s="403"/>
      <c r="Y75" s="404"/>
      <c r="Z75" s="66"/>
    </row>
    <row r="76" spans="1:26" ht="14" hidden="1" outlineLevel="1" x14ac:dyDescent="0.2">
      <c r="A76" s="424">
        <v>45170</v>
      </c>
      <c r="B76" s="411">
        <v>45199</v>
      </c>
      <c r="C76" s="393" t="s">
        <v>36</v>
      </c>
      <c r="D76" s="412">
        <v>127294</v>
      </c>
      <c r="E76" s="395">
        <v>2198</v>
      </c>
      <c r="F76" s="415">
        <v>1934</v>
      </c>
      <c r="G76" s="396">
        <f t="shared" si="0"/>
        <v>1.1365046535677352</v>
      </c>
      <c r="H76" s="397">
        <f t="shared" si="1"/>
        <v>57.913557779799817</v>
      </c>
      <c r="I76" s="397">
        <f t="shared" si="2"/>
        <v>50.957607254837512</v>
      </c>
      <c r="J76" s="415">
        <v>8476</v>
      </c>
      <c r="K76" s="398">
        <f t="shared" si="3"/>
        <v>0.25932043416705991</v>
      </c>
      <c r="L76" s="426">
        <v>15060.21</v>
      </c>
      <c r="M76" s="415">
        <v>1177969</v>
      </c>
      <c r="N76" s="395">
        <v>693</v>
      </c>
      <c r="O76" s="412">
        <v>45868.800000000003</v>
      </c>
      <c r="P76" s="399">
        <f t="shared" si="4"/>
        <v>0.3283323304730012</v>
      </c>
      <c r="Q76" s="400">
        <f t="shared" si="5"/>
        <v>3.045694581948061</v>
      </c>
      <c r="R76" s="399">
        <f t="shared" si="6"/>
        <v>0.11831044668248307</v>
      </c>
      <c r="S76" s="398">
        <f t="shared" si="106"/>
        <v>0.36033748644869362</v>
      </c>
      <c r="T76" s="427">
        <f t="shared" si="107"/>
        <v>81425.2</v>
      </c>
      <c r="U76" s="402">
        <f t="shared" si="108"/>
        <v>7.7870785935884177</v>
      </c>
      <c r="V76" s="403">
        <f t="shared" ref="V76:W76" si="113">IFERROR((D76-#REF!)/D76,)</f>
        <v>0</v>
      </c>
      <c r="W76" s="403">
        <f t="shared" si="113"/>
        <v>0</v>
      </c>
      <c r="X76" s="403"/>
      <c r="Y76" s="404"/>
      <c r="Z76" s="66"/>
    </row>
    <row r="77" spans="1:26" ht="14" hidden="1" outlineLevel="1" x14ac:dyDescent="0.2">
      <c r="A77" s="424">
        <v>45170</v>
      </c>
      <c r="B77" s="411">
        <v>45199</v>
      </c>
      <c r="C77" s="393" t="s">
        <v>37</v>
      </c>
      <c r="D77" s="412">
        <v>9866.75</v>
      </c>
      <c r="E77" s="395">
        <v>194</v>
      </c>
      <c r="F77" s="415">
        <v>147</v>
      </c>
      <c r="G77" s="396">
        <f t="shared" si="0"/>
        <v>1.3197278911564625</v>
      </c>
      <c r="H77" s="397">
        <f t="shared" si="1"/>
        <v>50.859536082474229</v>
      </c>
      <c r="I77" s="397">
        <f t="shared" si="2"/>
        <v>38.537895897544907</v>
      </c>
      <c r="J77" s="415">
        <v>1311</v>
      </c>
      <c r="K77" s="398">
        <f t="shared" si="3"/>
        <v>0.14797864225781845</v>
      </c>
      <c r="L77" s="426">
        <v>1508.04</v>
      </c>
      <c r="M77" s="415">
        <v>552224</v>
      </c>
      <c r="N77" s="395">
        <v>34</v>
      </c>
      <c r="O77" s="412">
        <v>2377.9</v>
      </c>
      <c r="P77" s="399">
        <f t="shared" si="4"/>
        <v>0.63418983136380835</v>
      </c>
      <c r="Q77" s="400">
        <f t="shared" si="5"/>
        <v>1.5768149385957932</v>
      </c>
      <c r="R77" s="399">
        <f t="shared" si="6"/>
        <v>0.15284060100843744</v>
      </c>
      <c r="S77" s="398">
        <f t="shared" si="106"/>
        <v>0.24100134289406341</v>
      </c>
      <c r="T77" s="427">
        <f t="shared" si="107"/>
        <v>7488.85</v>
      </c>
      <c r="U77" s="402">
        <f t="shared" si="108"/>
        <v>10.258775510204082</v>
      </c>
      <c r="V77" s="403"/>
      <c r="W77" s="403"/>
      <c r="X77" s="403"/>
      <c r="Y77" s="404"/>
      <c r="Z77" s="67"/>
    </row>
    <row r="78" spans="1:26" ht="14" collapsed="1" x14ac:dyDescent="0.2">
      <c r="A78" s="7" t="str">
        <f>IFERROR(IF(B78&gt;0,MONTH(B78)&amp;"-"&amp;YEAR(B78),B78),)</f>
        <v>9-2023</v>
      </c>
      <c r="B78" s="282">
        <v>45170</v>
      </c>
      <c r="C78" s="134"/>
      <c r="D78" s="135">
        <f t="shared" ref="D78:F78" si="114">SUM(D72:D77)</f>
        <v>252377.5</v>
      </c>
      <c r="E78" s="136">
        <f t="shared" si="114"/>
        <v>4172</v>
      </c>
      <c r="F78" s="136">
        <f t="shared" si="114"/>
        <v>3711</v>
      </c>
      <c r="G78" s="137">
        <f t="shared" si="0"/>
        <v>1.1242252762058744</v>
      </c>
      <c r="H78" s="135">
        <f t="shared" si="1"/>
        <v>60.493168744007669</v>
      </c>
      <c r="I78" s="135">
        <f t="shared" si="2"/>
        <v>53.808760596599342</v>
      </c>
      <c r="J78" s="256">
        <f>SUM(J72:J77)</f>
        <v>24023</v>
      </c>
      <c r="K78" s="257">
        <f t="shared" si="3"/>
        <v>0.17366690255172126</v>
      </c>
      <c r="L78" s="135">
        <f t="shared" ref="L78:O78" si="115">SUM(L72:L77)</f>
        <v>33211.549999999996</v>
      </c>
      <c r="M78" s="256">
        <f t="shared" si="115"/>
        <v>3813900</v>
      </c>
      <c r="N78" s="136">
        <f t="shared" si="115"/>
        <v>1304</v>
      </c>
      <c r="O78" s="135">
        <f t="shared" si="115"/>
        <v>89085.93</v>
      </c>
      <c r="P78" s="258">
        <f t="shared" si="4"/>
        <v>0.37280353923453452</v>
      </c>
      <c r="Q78" s="137">
        <f t="shared" si="5"/>
        <v>2.6823779679057438</v>
      </c>
      <c r="R78" s="259">
        <f t="shared" si="6"/>
        <v>0.13159473407890956</v>
      </c>
      <c r="S78" s="260"/>
      <c r="T78" s="261">
        <f>SUM(T72:T77)</f>
        <v>163291.57</v>
      </c>
      <c r="U78" s="139"/>
      <c r="V78" s="301">
        <f t="shared" ref="V78:W78" si="116">IFERROR((D78-#REF!)/D78,)</f>
        <v>0</v>
      </c>
      <c r="W78" s="262">
        <f t="shared" si="116"/>
        <v>0</v>
      </c>
      <c r="X78" s="301"/>
      <c r="Y78" s="302"/>
      <c r="Z78" s="67"/>
    </row>
    <row r="79" spans="1:26" ht="14" hidden="1" outlineLevel="1" x14ac:dyDescent="0.2">
      <c r="A79" s="424">
        <v>45200</v>
      </c>
      <c r="B79" s="122">
        <v>45230</v>
      </c>
      <c r="C79" s="83" t="s">
        <v>32</v>
      </c>
      <c r="D79" s="391">
        <v>3735.33</v>
      </c>
      <c r="E79" s="123">
        <v>55</v>
      </c>
      <c r="F79" s="123">
        <v>31</v>
      </c>
      <c r="G79" s="57">
        <f t="shared" si="0"/>
        <v>1.7741935483870968</v>
      </c>
      <c r="H79" s="58">
        <f t="shared" si="1"/>
        <v>67.915090909090907</v>
      </c>
      <c r="I79" s="58">
        <f t="shared" si="2"/>
        <v>38.279414876033059</v>
      </c>
      <c r="J79" s="276">
        <v>1900</v>
      </c>
      <c r="K79" s="59">
        <f t="shared" si="3"/>
        <v>2.8947368421052631E-2</v>
      </c>
      <c r="L79" s="425">
        <v>667.3</v>
      </c>
      <c r="M79" s="276">
        <v>192598</v>
      </c>
      <c r="N79" s="123">
        <v>16</v>
      </c>
      <c r="O79" s="391">
        <v>1916.63</v>
      </c>
      <c r="P79" s="61">
        <f t="shared" si="4"/>
        <v>0.34816318225218218</v>
      </c>
      <c r="Q79" s="62">
        <f t="shared" si="5"/>
        <v>2.8722163944252963</v>
      </c>
      <c r="R79" s="61">
        <f t="shared" si="6"/>
        <v>0.17864552797209349</v>
      </c>
      <c r="S79" s="59">
        <f t="shared" ref="S79:S84" si="117">O79/D79</f>
        <v>0.51310861423220977</v>
      </c>
      <c r="T79" s="271">
        <f t="shared" ref="T79:T84" si="118">D79-O79</f>
        <v>1818.6999999999998</v>
      </c>
      <c r="U79" s="64">
        <f t="shared" ref="U79:U84" si="119">L79/F79</f>
        <v>21.525806451612901</v>
      </c>
      <c r="V79" s="84">
        <f t="shared" ref="V79:W79" si="120">IFERROR((D79-#REF!)/D79,)</f>
        <v>0</v>
      </c>
      <c r="W79" s="84">
        <f t="shared" si="120"/>
        <v>0</v>
      </c>
      <c r="X79" s="84"/>
      <c r="Y79" s="85"/>
      <c r="Z79" s="66"/>
    </row>
    <row r="80" spans="1:26" ht="14" hidden="1" outlineLevel="1" x14ac:dyDescent="0.2">
      <c r="A80" s="424">
        <v>45200</v>
      </c>
      <c r="B80" s="411">
        <v>45230</v>
      </c>
      <c r="C80" s="393" t="s">
        <v>33</v>
      </c>
      <c r="D80" s="394">
        <v>46801.5</v>
      </c>
      <c r="E80" s="395">
        <v>702</v>
      </c>
      <c r="F80" s="395">
        <v>658</v>
      </c>
      <c r="G80" s="396">
        <f t="shared" si="0"/>
        <v>1.0668693009118542</v>
      </c>
      <c r="H80" s="397">
        <f t="shared" si="1"/>
        <v>66.668803418803421</v>
      </c>
      <c r="I80" s="397">
        <f t="shared" si="2"/>
        <v>62.490131979448215</v>
      </c>
      <c r="J80" s="415">
        <v>4503</v>
      </c>
      <c r="K80" s="398">
        <f t="shared" si="3"/>
        <v>0.15589606928714189</v>
      </c>
      <c r="L80" s="426">
        <v>6928</v>
      </c>
      <c r="M80" s="415">
        <v>821020</v>
      </c>
      <c r="N80" s="395">
        <v>279</v>
      </c>
      <c r="O80" s="394">
        <v>20543.099999999999</v>
      </c>
      <c r="P80" s="399">
        <f t="shared" si="4"/>
        <v>0.33724218837468545</v>
      </c>
      <c r="Q80" s="400">
        <f t="shared" si="5"/>
        <v>2.9652280600461891</v>
      </c>
      <c r="R80" s="399">
        <f t="shared" si="6"/>
        <v>0.14802944350074249</v>
      </c>
      <c r="S80" s="398">
        <f t="shared" si="117"/>
        <v>0.43894105958142365</v>
      </c>
      <c r="T80" s="427">
        <f t="shared" si="118"/>
        <v>26258.400000000001</v>
      </c>
      <c r="U80" s="402">
        <f t="shared" si="119"/>
        <v>10.52887537993921</v>
      </c>
      <c r="V80" s="403">
        <f t="shared" ref="V80:W80" si="121">IFERROR((D80-#REF!)/D80,)</f>
        <v>0</v>
      </c>
      <c r="W80" s="403">
        <f t="shared" si="121"/>
        <v>0</v>
      </c>
      <c r="X80" s="403"/>
      <c r="Y80" s="404"/>
      <c r="Z80" s="66"/>
    </row>
    <row r="81" spans="1:26" ht="14" hidden="1" outlineLevel="1" x14ac:dyDescent="0.2">
      <c r="A81" s="424">
        <v>45200</v>
      </c>
      <c r="B81" s="411">
        <v>45230</v>
      </c>
      <c r="C81" s="393" t="s">
        <v>34</v>
      </c>
      <c r="D81" s="405">
        <v>32084.01</v>
      </c>
      <c r="E81" s="395">
        <v>583</v>
      </c>
      <c r="F81" s="395">
        <v>536</v>
      </c>
      <c r="G81" s="396">
        <f t="shared" si="0"/>
        <v>1.0876865671641791</v>
      </c>
      <c r="H81" s="397">
        <f t="shared" si="1"/>
        <v>55.032607204116637</v>
      </c>
      <c r="I81" s="397">
        <f t="shared" si="2"/>
        <v>50.596016228827644</v>
      </c>
      <c r="J81" s="415">
        <v>5034</v>
      </c>
      <c r="K81" s="398">
        <f t="shared" si="3"/>
        <v>0.11581247516885181</v>
      </c>
      <c r="L81" s="426">
        <v>5054.83</v>
      </c>
      <c r="M81" s="415">
        <v>192378</v>
      </c>
      <c r="N81" s="395">
        <v>191</v>
      </c>
      <c r="O81" s="405">
        <v>10438.870000000001</v>
      </c>
      <c r="P81" s="399">
        <f t="shared" si="4"/>
        <v>0.48423153080745324</v>
      </c>
      <c r="Q81" s="400">
        <f t="shared" si="5"/>
        <v>2.0651278084525098</v>
      </c>
      <c r="R81" s="399">
        <f t="shared" si="6"/>
        <v>0.15754981998821221</v>
      </c>
      <c r="S81" s="398">
        <f t="shared" si="117"/>
        <v>0.32536051447434411</v>
      </c>
      <c r="T81" s="427">
        <f t="shared" si="118"/>
        <v>21645.14</v>
      </c>
      <c r="U81" s="402">
        <f t="shared" si="119"/>
        <v>9.4306529850746266</v>
      </c>
      <c r="V81" s="403">
        <f t="shared" ref="V81:W81" si="122">IFERROR((D81-#REF!)/D81,)</f>
        <v>0</v>
      </c>
      <c r="W81" s="403">
        <f t="shared" si="122"/>
        <v>0</v>
      </c>
      <c r="X81" s="403"/>
      <c r="Y81" s="404"/>
      <c r="Z81" s="66"/>
    </row>
    <row r="82" spans="1:26" ht="14" hidden="1" outlineLevel="1" x14ac:dyDescent="0.2">
      <c r="A82" s="424">
        <v>45200</v>
      </c>
      <c r="B82" s="411">
        <v>45230</v>
      </c>
      <c r="C82" s="393" t="s">
        <v>35</v>
      </c>
      <c r="D82" s="407">
        <v>33693.43</v>
      </c>
      <c r="E82" s="395">
        <v>492</v>
      </c>
      <c r="F82" s="395">
        <v>446</v>
      </c>
      <c r="G82" s="396">
        <f t="shared" si="0"/>
        <v>1.1031390134529149</v>
      </c>
      <c r="H82" s="397">
        <f t="shared" si="1"/>
        <v>68.48258130081301</v>
      </c>
      <c r="I82" s="397">
        <f t="shared" si="2"/>
        <v>62.079738333663819</v>
      </c>
      <c r="J82" s="415">
        <v>3599</v>
      </c>
      <c r="K82" s="398">
        <f t="shared" si="3"/>
        <v>0.13670464017782719</v>
      </c>
      <c r="L82" s="426">
        <v>5279</v>
      </c>
      <c r="M82" s="415">
        <v>813535</v>
      </c>
      <c r="N82" s="395">
        <v>158</v>
      </c>
      <c r="O82" s="407">
        <v>11679.72</v>
      </c>
      <c r="P82" s="399">
        <f t="shared" si="4"/>
        <v>0.45198001321949499</v>
      </c>
      <c r="Q82" s="400">
        <f t="shared" si="5"/>
        <v>2.2124872134874027</v>
      </c>
      <c r="R82" s="399">
        <f t="shared" si="6"/>
        <v>0.15667742939795681</v>
      </c>
      <c r="S82" s="398">
        <f t="shared" si="117"/>
        <v>0.34664680918505475</v>
      </c>
      <c r="T82" s="427">
        <f t="shared" si="118"/>
        <v>22013.71</v>
      </c>
      <c r="U82" s="402">
        <f t="shared" si="119"/>
        <v>11.836322869955158</v>
      </c>
      <c r="V82" s="403">
        <f t="shared" ref="V82:W82" si="123">IFERROR((D82-#REF!)/D82,)</f>
        <v>0</v>
      </c>
      <c r="W82" s="403">
        <f t="shared" si="123"/>
        <v>0</v>
      </c>
      <c r="X82" s="403"/>
      <c r="Y82" s="404"/>
      <c r="Z82" s="66"/>
    </row>
    <row r="83" spans="1:26" ht="14" hidden="1" outlineLevel="1" x14ac:dyDescent="0.2">
      <c r="A83" s="424">
        <v>45200</v>
      </c>
      <c r="B83" s="411">
        <v>45230</v>
      </c>
      <c r="C83" s="393" t="s">
        <v>36</v>
      </c>
      <c r="D83" s="412">
        <v>127785</v>
      </c>
      <c r="E83" s="395">
        <v>2214</v>
      </c>
      <c r="F83" s="415">
        <v>1971</v>
      </c>
      <c r="G83" s="396">
        <f t="shared" si="0"/>
        <v>1.1232876712328768</v>
      </c>
      <c r="H83" s="397">
        <f t="shared" si="1"/>
        <v>57.71680216802168</v>
      </c>
      <c r="I83" s="397">
        <f t="shared" si="2"/>
        <v>51.382031198360764</v>
      </c>
      <c r="J83" s="415">
        <v>8927</v>
      </c>
      <c r="K83" s="398">
        <f t="shared" si="3"/>
        <v>0.24801165005040887</v>
      </c>
      <c r="L83" s="426">
        <v>17307.650000000001</v>
      </c>
      <c r="M83" s="415">
        <v>1133054</v>
      </c>
      <c r="N83" s="395">
        <v>710</v>
      </c>
      <c r="O83" s="412">
        <v>46421</v>
      </c>
      <c r="P83" s="399">
        <f t="shared" si="4"/>
        <v>0.37284095560199049</v>
      </c>
      <c r="Q83" s="400">
        <f t="shared" si="5"/>
        <v>2.682108778488125</v>
      </c>
      <c r="R83" s="399">
        <f t="shared" si="6"/>
        <v>0.13544351840982902</v>
      </c>
      <c r="S83" s="398">
        <f t="shared" si="117"/>
        <v>0.36327424971632039</v>
      </c>
      <c r="T83" s="427">
        <f t="shared" si="118"/>
        <v>81364</v>
      </c>
      <c r="U83" s="402">
        <f t="shared" si="119"/>
        <v>8.7811516996448518</v>
      </c>
      <c r="V83" s="403">
        <f t="shared" ref="V83:W83" si="124">IFERROR((D83-#REF!)/D83,)</f>
        <v>0</v>
      </c>
      <c r="W83" s="403">
        <f t="shared" si="124"/>
        <v>0</v>
      </c>
      <c r="X83" s="403"/>
      <c r="Y83" s="404"/>
      <c r="Z83" s="66"/>
    </row>
    <row r="84" spans="1:26" ht="14" hidden="1" outlineLevel="1" x14ac:dyDescent="0.2">
      <c r="A84" s="424">
        <v>45200</v>
      </c>
      <c r="B84" s="411">
        <v>45230</v>
      </c>
      <c r="C84" s="393" t="s">
        <v>37</v>
      </c>
      <c r="D84" s="412">
        <v>10982.45</v>
      </c>
      <c r="E84" s="395">
        <v>213</v>
      </c>
      <c r="F84" s="415">
        <v>180</v>
      </c>
      <c r="G84" s="396">
        <f t="shared" si="0"/>
        <v>1.1833333333333333</v>
      </c>
      <c r="H84" s="397">
        <f t="shared" si="1"/>
        <v>51.560798122065734</v>
      </c>
      <c r="I84" s="397">
        <f t="shared" si="2"/>
        <v>43.572505455266814</v>
      </c>
      <c r="J84" s="415">
        <v>1630</v>
      </c>
      <c r="K84" s="398">
        <f t="shared" si="3"/>
        <v>0.13067484662576687</v>
      </c>
      <c r="L84" s="426">
        <v>2901.67</v>
      </c>
      <c r="M84" s="415">
        <v>585662</v>
      </c>
      <c r="N84" s="395">
        <v>54</v>
      </c>
      <c r="O84" s="412">
        <v>3735.5</v>
      </c>
      <c r="P84" s="399">
        <f t="shared" si="4"/>
        <v>0.77678222460179358</v>
      </c>
      <c r="Q84" s="400">
        <f t="shared" si="5"/>
        <v>1.2873621052704132</v>
      </c>
      <c r="R84" s="399">
        <f t="shared" si="6"/>
        <v>0.26420971641118329</v>
      </c>
      <c r="S84" s="398">
        <f t="shared" si="117"/>
        <v>0.34013357675199973</v>
      </c>
      <c r="T84" s="427">
        <f t="shared" si="118"/>
        <v>7246.9500000000007</v>
      </c>
      <c r="U84" s="402">
        <f t="shared" si="119"/>
        <v>16.12038888888889</v>
      </c>
      <c r="V84" s="403"/>
      <c r="W84" s="403"/>
      <c r="X84" s="403"/>
      <c r="Y84" s="404"/>
      <c r="Z84" s="67"/>
    </row>
    <row r="85" spans="1:26" ht="14" collapsed="1" x14ac:dyDescent="0.2">
      <c r="A85" s="7" t="str">
        <f>IFERROR(IF(B85&gt;0,MONTH(B85)&amp;"-"&amp;YEAR(B85),B85),)</f>
        <v>10-2023</v>
      </c>
      <c r="B85" s="282">
        <v>45200</v>
      </c>
      <c r="C85" s="134"/>
      <c r="D85" s="135">
        <f t="shared" ref="D85:F85" si="125">SUM(D79:D84)</f>
        <v>255081.72</v>
      </c>
      <c r="E85" s="136">
        <f t="shared" si="125"/>
        <v>4259</v>
      </c>
      <c r="F85" s="136">
        <f t="shared" si="125"/>
        <v>3822</v>
      </c>
      <c r="G85" s="137">
        <f t="shared" si="0"/>
        <v>1.1143380429094716</v>
      </c>
      <c r="H85" s="135">
        <f t="shared" si="1"/>
        <v>59.89239727635595</v>
      </c>
      <c r="I85" s="135">
        <f t="shared" si="2"/>
        <v>53.747063251991648</v>
      </c>
      <c r="J85" s="256">
        <f>SUM(J79:J84)</f>
        <v>25593</v>
      </c>
      <c r="K85" s="257">
        <f t="shared" si="3"/>
        <v>0.16641269097018715</v>
      </c>
      <c r="L85" s="135">
        <f t="shared" ref="L85:O85" si="126">SUM(L79:L84)</f>
        <v>38138.449999999997</v>
      </c>
      <c r="M85" s="256">
        <f t="shared" si="126"/>
        <v>3738247</v>
      </c>
      <c r="N85" s="136">
        <f t="shared" si="126"/>
        <v>1408</v>
      </c>
      <c r="O85" s="135">
        <f t="shared" si="126"/>
        <v>94734.82</v>
      </c>
      <c r="P85" s="258">
        <f t="shared" si="4"/>
        <v>0.40258112064814178</v>
      </c>
      <c r="Q85" s="137">
        <f t="shared" si="5"/>
        <v>2.4839714251627956</v>
      </c>
      <c r="R85" s="259">
        <f t="shared" si="6"/>
        <v>0.14951463397690748</v>
      </c>
      <c r="S85" s="260"/>
      <c r="T85" s="261">
        <f>SUM(T79:T84)</f>
        <v>160346.90000000002</v>
      </c>
      <c r="U85" s="139"/>
      <c r="V85" s="301">
        <f t="shared" ref="V85:W85" si="127">IFERROR((D85-#REF!)/D85,)</f>
        <v>0</v>
      </c>
      <c r="W85" s="262">
        <f t="shared" si="127"/>
        <v>0</v>
      </c>
      <c r="X85" s="301"/>
      <c r="Y85" s="302"/>
      <c r="Z85" s="67"/>
    </row>
    <row r="86" spans="1:26" ht="14" outlineLevel="1" x14ac:dyDescent="0.2">
      <c r="A86" s="204">
        <v>45231</v>
      </c>
      <c r="B86" s="110">
        <v>45260</v>
      </c>
      <c r="C86" s="161" t="s">
        <v>32</v>
      </c>
      <c r="D86" s="149">
        <v>2588.15</v>
      </c>
      <c r="E86" s="150">
        <v>37</v>
      </c>
      <c r="F86" s="150">
        <v>26</v>
      </c>
      <c r="G86" s="288">
        <f t="shared" si="0"/>
        <v>1.4230769230769231</v>
      </c>
      <c r="H86" s="289">
        <f t="shared" si="1"/>
        <v>69.95</v>
      </c>
      <c r="I86" s="289">
        <f t="shared" si="2"/>
        <v>49.154054054054058</v>
      </c>
      <c r="J86" s="154">
        <v>1767</v>
      </c>
      <c r="K86" s="290">
        <f t="shared" si="3"/>
        <v>2.0939445387662705E-2</v>
      </c>
      <c r="L86" s="199">
        <v>388.5</v>
      </c>
      <c r="M86" s="154">
        <v>211970</v>
      </c>
      <c r="N86" s="150">
        <v>4</v>
      </c>
      <c r="O86" s="155">
        <v>349.75</v>
      </c>
      <c r="P86" s="291">
        <f t="shared" si="4"/>
        <v>1.1107934238741959</v>
      </c>
      <c r="Q86" s="292">
        <f t="shared" si="5"/>
        <v>0.90025740025740031</v>
      </c>
      <c r="R86" s="293">
        <f t="shared" si="6"/>
        <v>0.15010721944245889</v>
      </c>
      <c r="S86" s="290">
        <f t="shared" ref="S86:S91" si="128">O86/D86</f>
        <v>0.13513513513513514</v>
      </c>
      <c r="T86" s="202">
        <f t="shared" ref="T86:T91" si="129">D86-O86</f>
        <v>2238.4</v>
      </c>
      <c r="U86" s="294">
        <f t="shared" ref="U86:U91" si="130">L86/F86</f>
        <v>14.942307692307692</v>
      </c>
      <c r="V86" s="160">
        <f t="shared" ref="V86:W86" si="131">IFERROR((D86-#REF!)/D86,)</f>
        <v>0</v>
      </c>
      <c r="W86" s="160">
        <f t="shared" si="131"/>
        <v>0</v>
      </c>
      <c r="X86" s="160"/>
      <c r="Y86" s="160"/>
      <c r="Z86" s="214"/>
    </row>
    <row r="87" spans="1:26" ht="14" outlineLevel="1" x14ac:dyDescent="0.2">
      <c r="A87" s="204">
        <v>45231</v>
      </c>
      <c r="B87" s="110">
        <v>45260</v>
      </c>
      <c r="C87" s="161" t="s">
        <v>33</v>
      </c>
      <c r="D87" s="205">
        <v>47390.85</v>
      </c>
      <c r="E87" s="150">
        <v>701</v>
      </c>
      <c r="F87" s="150">
        <v>656</v>
      </c>
      <c r="G87" s="288">
        <f t="shared" si="0"/>
        <v>1.0685975609756098</v>
      </c>
      <c r="H87" s="289">
        <f t="shared" si="1"/>
        <v>67.604636233951496</v>
      </c>
      <c r="I87" s="289">
        <f t="shared" si="2"/>
        <v>63.264823636907536</v>
      </c>
      <c r="J87" s="154">
        <v>4463</v>
      </c>
      <c r="K87" s="290">
        <f t="shared" si="3"/>
        <v>0.1570692359399507</v>
      </c>
      <c r="L87" s="199">
        <v>6948.95</v>
      </c>
      <c r="M87" s="154">
        <v>826033</v>
      </c>
      <c r="N87" s="150">
        <v>271</v>
      </c>
      <c r="O87" s="200">
        <v>20427.32</v>
      </c>
      <c r="P87" s="291">
        <f t="shared" si="4"/>
        <v>0.34017923055985805</v>
      </c>
      <c r="Q87" s="292">
        <f t="shared" si="5"/>
        <v>2.9396268500996552</v>
      </c>
      <c r="R87" s="293">
        <f t="shared" si="6"/>
        <v>0.14663062595416626</v>
      </c>
      <c r="S87" s="290">
        <f t="shared" si="128"/>
        <v>0.43103932510178655</v>
      </c>
      <c r="T87" s="202">
        <f t="shared" si="129"/>
        <v>26963.53</v>
      </c>
      <c r="U87" s="294">
        <f t="shared" si="130"/>
        <v>10.592911585365853</v>
      </c>
      <c r="V87" s="160">
        <f t="shared" ref="V87:W87" si="132">IFERROR((D87-#REF!)/D87,)</f>
        <v>0</v>
      </c>
      <c r="W87" s="160">
        <f t="shared" si="132"/>
        <v>0</v>
      </c>
      <c r="X87" s="160"/>
      <c r="Y87" s="160"/>
      <c r="Z87" s="214"/>
    </row>
    <row r="88" spans="1:26" ht="14" outlineLevel="1" x14ac:dyDescent="0.2">
      <c r="A88" s="204">
        <v>45231</v>
      </c>
      <c r="B88" s="110">
        <v>45260</v>
      </c>
      <c r="C88" s="161" t="s">
        <v>34</v>
      </c>
      <c r="D88" s="206">
        <v>29134.74</v>
      </c>
      <c r="E88" s="150">
        <v>507</v>
      </c>
      <c r="F88" s="150">
        <v>469</v>
      </c>
      <c r="G88" s="288">
        <f t="shared" si="0"/>
        <v>1.0810234541577826</v>
      </c>
      <c r="H88" s="289">
        <f t="shared" si="1"/>
        <v>57.46497041420119</v>
      </c>
      <c r="I88" s="289">
        <f t="shared" si="2"/>
        <v>53.157931211558889</v>
      </c>
      <c r="J88" s="154">
        <v>4143</v>
      </c>
      <c r="K88" s="290">
        <f t="shared" si="3"/>
        <v>0.1223750905141202</v>
      </c>
      <c r="L88" s="199">
        <v>3540.4</v>
      </c>
      <c r="M88" s="154">
        <v>233563</v>
      </c>
      <c r="N88" s="150">
        <v>145</v>
      </c>
      <c r="O88" s="207">
        <v>8277.1</v>
      </c>
      <c r="P88" s="291">
        <f t="shared" si="4"/>
        <v>0.42773435140326926</v>
      </c>
      <c r="Q88" s="292">
        <f t="shared" si="5"/>
        <v>2.3378996723534065</v>
      </c>
      <c r="R88" s="293">
        <f t="shared" si="6"/>
        <v>0.12151816010714356</v>
      </c>
      <c r="S88" s="290">
        <f t="shared" si="128"/>
        <v>0.28409726669947971</v>
      </c>
      <c r="T88" s="202">
        <f t="shared" si="129"/>
        <v>20857.64</v>
      </c>
      <c r="U88" s="294">
        <f t="shared" si="130"/>
        <v>7.5488272921108743</v>
      </c>
      <c r="V88" s="160">
        <f t="shared" ref="V88:W88" si="133">IFERROR((D88-#REF!)/D88,)</f>
        <v>0</v>
      </c>
      <c r="W88" s="160">
        <f t="shared" si="133"/>
        <v>0</v>
      </c>
      <c r="X88" s="160"/>
      <c r="Y88" s="160"/>
      <c r="Z88" s="214"/>
    </row>
    <row r="89" spans="1:26" ht="14" outlineLevel="1" x14ac:dyDescent="0.2">
      <c r="A89" s="204">
        <v>45231</v>
      </c>
      <c r="B89" s="110">
        <v>45260</v>
      </c>
      <c r="C89" s="161" t="s">
        <v>35</v>
      </c>
      <c r="D89" s="208">
        <v>36183.39</v>
      </c>
      <c r="E89" s="150">
        <v>513</v>
      </c>
      <c r="F89" s="150">
        <v>479</v>
      </c>
      <c r="G89" s="288">
        <f t="shared" si="0"/>
        <v>1.07098121085595</v>
      </c>
      <c r="H89" s="289">
        <f t="shared" si="1"/>
        <v>70.532923976608188</v>
      </c>
      <c r="I89" s="289">
        <f t="shared" si="2"/>
        <v>65.858227260809585</v>
      </c>
      <c r="J89" s="154">
        <v>2856</v>
      </c>
      <c r="K89" s="290">
        <f t="shared" si="3"/>
        <v>0.1796218487394958</v>
      </c>
      <c r="L89" s="199">
        <v>3801.49</v>
      </c>
      <c r="M89" s="154">
        <v>715728</v>
      </c>
      <c r="N89" s="150">
        <v>164</v>
      </c>
      <c r="O89" s="209">
        <v>11680.73</v>
      </c>
      <c r="P89" s="291">
        <f t="shared" si="4"/>
        <v>0.32544969364072279</v>
      </c>
      <c r="Q89" s="292">
        <f t="shared" si="5"/>
        <v>3.0726715051203608</v>
      </c>
      <c r="R89" s="293">
        <f t="shared" si="6"/>
        <v>0.10506174241827534</v>
      </c>
      <c r="S89" s="290">
        <f t="shared" si="128"/>
        <v>0.32282022220692974</v>
      </c>
      <c r="T89" s="202">
        <f t="shared" si="129"/>
        <v>24502.66</v>
      </c>
      <c r="U89" s="294">
        <f t="shared" si="130"/>
        <v>7.9363048016701461</v>
      </c>
      <c r="V89" s="160">
        <f t="shared" ref="V89:W89" si="134">IFERROR((D89-#REF!)/D89,)</f>
        <v>0</v>
      </c>
      <c r="W89" s="160">
        <f t="shared" si="134"/>
        <v>0</v>
      </c>
      <c r="X89" s="160"/>
      <c r="Y89" s="160"/>
      <c r="Z89" s="214"/>
    </row>
    <row r="90" spans="1:26" ht="14" outlineLevel="1" x14ac:dyDescent="0.2">
      <c r="A90" s="204">
        <v>45231</v>
      </c>
      <c r="B90" s="110">
        <v>45260</v>
      </c>
      <c r="C90" s="161" t="s">
        <v>36</v>
      </c>
      <c r="D90" s="210">
        <v>127552</v>
      </c>
      <c r="E90" s="150">
        <v>2203</v>
      </c>
      <c r="F90" s="154">
        <v>1937</v>
      </c>
      <c r="G90" s="288">
        <f t="shared" si="0"/>
        <v>1.1373257614868353</v>
      </c>
      <c r="H90" s="289">
        <f t="shared" si="1"/>
        <v>57.89922832501135</v>
      </c>
      <c r="I90" s="289">
        <f t="shared" si="2"/>
        <v>50.908218459167948</v>
      </c>
      <c r="J90" s="154">
        <v>9280</v>
      </c>
      <c r="K90" s="290">
        <f t="shared" si="3"/>
        <v>0.23739224137931034</v>
      </c>
      <c r="L90" s="199">
        <v>17811.84</v>
      </c>
      <c r="M90" s="154">
        <v>1183588</v>
      </c>
      <c r="N90" s="150">
        <v>667</v>
      </c>
      <c r="O90" s="211">
        <v>44893.77</v>
      </c>
      <c r="P90" s="291">
        <f t="shared" si="4"/>
        <v>0.396755273615916</v>
      </c>
      <c r="Q90" s="292">
        <f t="shared" si="5"/>
        <v>2.5204453891344181</v>
      </c>
      <c r="R90" s="293">
        <f t="shared" si="6"/>
        <v>0.13964375313597591</v>
      </c>
      <c r="S90" s="290">
        <f t="shared" si="128"/>
        <v>0.35196445371299545</v>
      </c>
      <c r="T90" s="202">
        <f t="shared" si="129"/>
        <v>82658.23000000001</v>
      </c>
      <c r="U90" s="294">
        <f t="shared" si="130"/>
        <v>9.1955807950438828</v>
      </c>
      <c r="V90" s="160">
        <f t="shared" ref="V90:W90" si="135">IFERROR((D90-#REF!)/D90,)</f>
        <v>0</v>
      </c>
      <c r="W90" s="160">
        <f t="shared" si="135"/>
        <v>0</v>
      </c>
      <c r="X90" s="160"/>
      <c r="Y90" s="160"/>
      <c r="Z90" s="214"/>
    </row>
    <row r="91" spans="1:26" ht="14" outlineLevel="1" x14ac:dyDescent="0.2">
      <c r="A91" s="204">
        <v>45231</v>
      </c>
      <c r="B91" s="110">
        <v>45260</v>
      </c>
      <c r="C91" s="161" t="s">
        <v>37</v>
      </c>
      <c r="D91" s="210">
        <v>11081.1</v>
      </c>
      <c r="E91" s="295">
        <v>214</v>
      </c>
      <c r="F91" s="296">
        <v>159</v>
      </c>
      <c r="G91" s="288">
        <f t="shared" si="0"/>
        <v>1.3459119496855345</v>
      </c>
      <c r="H91" s="289">
        <f t="shared" si="1"/>
        <v>51.780841121495328</v>
      </c>
      <c r="I91" s="289">
        <f t="shared" si="2"/>
        <v>38.472681020176438</v>
      </c>
      <c r="J91" s="296">
        <v>999</v>
      </c>
      <c r="K91" s="290">
        <f t="shared" si="3"/>
        <v>0.21421421421421422</v>
      </c>
      <c r="L91" s="199">
        <v>560.28</v>
      </c>
      <c r="M91" s="296">
        <v>458773</v>
      </c>
      <c r="N91" s="295">
        <v>44</v>
      </c>
      <c r="O91" s="428">
        <v>3440.9</v>
      </c>
      <c r="P91" s="291">
        <f t="shared" si="4"/>
        <v>0.16282949228399546</v>
      </c>
      <c r="Q91" s="292">
        <f t="shared" si="5"/>
        <v>6.1413935889198266</v>
      </c>
      <c r="R91" s="293">
        <f t="shared" si="6"/>
        <v>5.0561767333567965E-2</v>
      </c>
      <c r="S91" s="290">
        <f t="shared" si="128"/>
        <v>0.31051971374683018</v>
      </c>
      <c r="T91" s="202">
        <f t="shared" si="129"/>
        <v>7640.2000000000007</v>
      </c>
      <c r="U91" s="294">
        <f t="shared" si="130"/>
        <v>3.5237735849056602</v>
      </c>
      <c r="V91" s="160"/>
      <c r="W91" s="160"/>
      <c r="X91" s="160"/>
      <c r="Y91" s="160"/>
      <c r="Z91" s="298"/>
    </row>
    <row r="92" spans="1:26" ht="14" x14ac:dyDescent="0.2">
      <c r="A92" s="7">
        <f>IFERROR(IF(B92&gt;0,MONTH(B92)&amp;"-"&amp;YEAR(B92),B92),)</f>
        <v>0</v>
      </c>
      <c r="B92" s="95" t="s">
        <v>48</v>
      </c>
      <c r="C92" s="134"/>
      <c r="D92" s="135">
        <f t="shared" ref="D92:F92" si="136">SUM(D86:D91)</f>
        <v>253930.23</v>
      </c>
      <c r="E92" s="136">
        <f t="shared" si="136"/>
        <v>4175</v>
      </c>
      <c r="F92" s="136">
        <f t="shared" si="136"/>
        <v>3726</v>
      </c>
      <c r="G92" s="137">
        <f t="shared" si="0"/>
        <v>1.1205045625335481</v>
      </c>
      <c r="H92" s="135">
        <f t="shared" si="1"/>
        <v>60.821611976047905</v>
      </c>
      <c r="I92" s="135">
        <f t="shared" si="2"/>
        <v>54.280557179102871</v>
      </c>
      <c r="J92" s="256">
        <f>SUM(J86:J91)</f>
        <v>23508</v>
      </c>
      <c r="K92" s="257">
        <f t="shared" si="3"/>
        <v>0.1775991151948273</v>
      </c>
      <c r="L92" s="135">
        <f t="shared" ref="L92:O92" si="137">SUM(L86:L91)</f>
        <v>33051.46</v>
      </c>
      <c r="M92" s="256">
        <f t="shared" si="137"/>
        <v>3629655</v>
      </c>
      <c r="N92" s="136">
        <f t="shared" si="137"/>
        <v>1295</v>
      </c>
      <c r="O92" s="135">
        <f t="shared" si="137"/>
        <v>89069.569999999978</v>
      </c>
      <c r="P92" s="258">
        <f t="shared" si="4"/>
        <v>0.37107465546313972</v>
      </c>
      <c r="Q92" s="137">
        <f t="shared" si="5"/>
        <v>2.6948755062560013</v>
      </c>
      <c r="R92" s="259">
        <f t="shared" si="6"/>
        <v>0.13015961116563396</v>
      </c>
      <c r="S92" s="260"/>
      <c r="T92" s="261">
        <f>SUM(T86:T91)</f>
        <v>164860.66000000003</v>
      </c>
      <c r="U92" s="139"/>
      <c r="V92" s="301">
        <f t="shared" ref="V92:W92" si="138">IFERROR((D92-#REF!)/D92,)</f>
        <v>0</v>
      </c>
      <c r="W92" s="262">
        <f t="shared" si="138"/>
        <v>0</v>
      </c>
      <c r="X92" s="301"/>
      <c r="Y92" s="302"/>
      <c r="Z92" s="67"/>
    </row>
    <row r="93" spans="1:26" ht="14" outlineLevel="1" x14ac:dyDescent="0.2">
      <c r="A93" s="204">
        <v>45261</v>
      </c>
      <c r="B93" s="110">
        <v>45291</v>
      </c>
      <c r="C93" s="161" t="s">
        <v>32</v>
      </c>
      <c r="D93" s="149">
        <v>2929.82</v>
      </c>
      <c r="E93" s="150">
        <v>42</v>
      </c>
      <c r="F93" s="150">
        <v>35</v>
      </c>
      <c r="G93" s="288">
        <f t="shared" si="0"/>
        <v>1.2</v>
      </c>
      <c r="H93" s="289">
        <f t="shared" si="1"/>
        <v>69.757619047619045</v>
      </c>
      <c r="I93" s="289">
        <f t="shared" si="2"/>
        <v>58.131349206349206</v>
      </c>
      <c r="J93" s="154">
        <v>2717</v>
      </c>
      <c r="K93" s="290">
        <f t="shared" si="3"/>
        <v>1.5458225984541774E-2</v>
      </c>
      <c r="L93" s="199">
        <v>506.65</v>
      </c>
      <c r="M93" s="154">
        <v>289635</v>
      </c>
      <c r="N93" s="150">
        <v>12</v>
      </c>
      <c r="O93" s="155">
        <v>899.35</v>
      </c>
      <c r="P93" s="291">
        <f t="shared" si="4"/>
        <v>0.56335130927892363</v>
      </c>
      <c r="Q93" s="292">
        <f t="shared" si="5"/>
        <v>1.7750912858975625</v>
      </c>
      <c r="R93" s="293">
        <f t="shared" si="6"/>
        <v>0.17292871234410304</v>
      </c>
      <c r="S93" s="290">
        <f t="shared" ref="S93:S98" si="139">O93/D93</f>
        <v>0.30696425036350355</v>
      </c>
      <c r="T93" s="202">
        <f t="shared" ref="T93:T98" si="140">D93-O93</f>
        <v>2030.4700000000003</v>
      </c>
      <c r="U93" s="294">
        <f t="shared" ref="U93:U98" si="141">L93/F93</f>
        <v>14.475714285714284</v>
      </c>
      <c r="V93" s="160">
        <f t="shared" ref="V93:W93" si="142">IFERROR((D93-#REF!)/D93,)</f>
        <v>0</v>
      </c>
      <c r="W93" s="160">
        <f t="shared" si="142"/>
        <v>0</v>
      </c>
      <c r="X93" s="160"/>
      <c r="Y93" s="160"/>
      <c r="Z93" s="214"/>
    </row>
    <row r="94" spans="1:26" ht="14" outlineLevel="1" x14ac:dyDescent="0.2">
      <c r="A94" s="204">
        <v>45261</v>
      </c>
      <c r="B94" s="110">
        <v>45291</v>
      </c>
      <c r="C94" s="161" t="s">
        <v>33</v>
      </c>
      <c r="D94" s="205">
        <v>53806.65</v>
      </c>
      <c r="E94" s="150">
        <v>787</v>
      </c>
      <c r="F94" s="150">
        <v>743</v>
      </c>
      <c r="G94" s="288">
        <f t="shared" si="0"/>
        <v>1.0592193808882908</v>
      </c>
      <c r="H94" s="289">
        <f t="shared" si="1"/>
        <v>68.369313850063534</v>
      </c>
      <c r="I94" s="289">
        <f t="shared" si="2"/>
        <v>64.546887154507246</v>
      </c>
      <c r="J94" s="154">
        <v>6106</v>
      </c>
      <c r="K94" s="290">
        <f t="shared" si="3"/>
        <v>0.12888961677038979</v>
      </c>
      <c r="L94" s="199">
        <v>8405.1299999999992</v>
      </c>
      <c r="M94" s="154">
        <v>1064598</v>
      </c>
      <c r="N94" s="150">
        <v>321</v>
      </c>
      <c r="O94" s="200">
        <v>23781</v>
      </c>
      <c r="P94" s="291">
        <f t="shared" si="4"/>
        <v>0.353438879777974</v>
      </c>
      <c r="Q94" s="292">
        <f t="shared" si="5"/>
        <v>2.8293435080718563</v>
      </c>
      <c r="R94" s="293">
        <f t="shared" si="6"/>
        <v>0.15620987368661679</v>
      </c>
      <c r="S94" s="290">
        <f t="shared" si="139"/>
        <v>0.4419713920119539</v>
      </c>
      <c r="T94" s="202">
        <f t="shared" si="140"/>
        <v>30025.65</v>
      </c>
      <c r="U94" s="294">
        <f t="shared" si="141"/>
        <v>11.312422611036338</v>
      </c>
      <c r="V94" s="160">
        <f t="shared" ref="V94:W94" si="143">IFERROR((D94-#REF!)/D94,)</f>
        <v>0</v>
      </c>
      <c r="W94" s="160">
        <f t="shared" si="143"/>
        <v>0</v>
      </c>
      <c r="X94" s="160"/>
      <c r="Y94" s="160"/>
      <c r="Z94" s="214"/>
    </row>
    <row r="95" spans="1:26" ht="14" outlineLevel="1" x14ac:dyDescent="0.2">
      <c r="A95" s="204">
        <v>45261</v>
      </c>
      <c r="B95" s="110">
        <v>45291</v>
      </c>
      <c r="C95" s="161" t="s">
        <v>34</v>
      </c>
      <c r="D95" s="206">
        <v>36081.589999999997</v>
      </c>
      <c r="E95" s="150">
        <v>669</v>
      </c>
      <c r="F95" s="150">
        <v>622</v>
      </c>
      <c r="G95" s="288">
        <f t="shared" si="0"/>
        <v>1.0755627009646302</v>
      </c>
      <c r="H95" s="289">
        <f t="shared" si="1"/>
        <v>53.933617339312399</v>
      </c>
      <c r="I95" s="289">
        <f t="shared" si="2"/>
        <v>50.144559021004952</v>
      </c>
      <c r="J95" s="154">
        <v>6391</v>
      </c>
      <c r="K95" s="290">
        <f t="shared" si="3"/>
        <v>0.10467845407604444</v>
      </c>
      <c r="L95" s="199">
        <v>4601.07</v>
      </c>
      <c r="M95" s="154">
        <v>217563</v>
      </c>
      <c r="N95" s="150">
        <v>242</v>
      </c>
      <c r="O95" s="207">
        <v>12672.05</v>
      </c>
      <c r="P95" s="291">
        <f t="shared" si="4"/>
        <v>0.3630880559972538</v>
      </c>
      <c r="Q95" s="292">
        <f t="shared" si="5"/>
        <v>2.7541528383615117</v>
      </c>
      <c r="R95" s="293">
        <f t="shared" si="6"/>
        <v>0.12751849350319652</v>
      </c>
      <c r="S95" s="290">
        <f t="shared" si="139"/>
        <v>0.35120542082541262</v>
      </c>
      <c r="T95" s="202">
        <f t="shared" si="140"/>
        <v>23409.539999999997</v>
      </c>
      <c r="U95" s="294">
        <f t="shared" si="141"/>
        <v>7.3972186495176846</v>
      </c>
      <c r="V95" s="160">
        <f t="shared" ref="V95:W95" si="144">IFERROR((D95-#REF!)/D95,)</f>
        <v>0</v>
      </c>
      <c r="W95" s="160">
        <f t="shared" si="144"/>
        <v>0</v>
      </c>
      <c r="X95" s="160"/>
      <c r="Y95" s="160"/>
      <c r="Z95" s="214"/>
    </row>
    <row r="96" spans="1:26" ht="14" outlineLevel="1" x14ac:dyDescent="0.2">
      <c r="A96" s="204">
        <v>45261</v>
      </c>
      <c r="B96" s="110">
        <v>45291</v>
      </c>
      <c r="C96" s="161" t="s">
        <v>35</v>
      </c>
      <c r="D96" s="208">
        <v>40834.49</v>
      </c>
      <c r="E96" s="150">
        <v>579</v>
      </c>
      <c r="F96" s="150">
        <v>553</v>
      </c>
      <c r="G96" s="288">
        <f t="shared" si="0"/>
        <v>1.0470162748643761</v>
      </c>
      <c r="H96" s="289">
        <f t="shared" si="1"/>
        <v>70.52588946459413</v>
      </c>
      <c r="I96" s="289">
        <f t="shared" si="2"/>
        <v>67.358923789154673</v>
      </c>
      <c r="J96" s="154">
        <v>3991</v>
      </c>
      <c r="K96" s="290">
        <f t="shared" si="3"/>
        <v>0.14507642194938611</v>
      </c>
      <c r="L96" s="199">
        <v>5104.9799999999996</v>
      </c>
      <c r="M96" s="154">
        <v>717223</v>
      </c>
      <c r="N96" s="150">
        <v>239</v>
      </c>
      <c r="O96" s="209">
        <v>17593.93</v>
      </c>
      <c r="P96" s="291">
        <f t="shared" si="4"/>
        <v>0.29015575258057746</v>
      </c>
      <c r="Q96" s="292">
        <f t="shared" si="5"/>
        <v>3.446424863564598</v>
      </c>
      <c r="R96" s="293">
        <f t="shared" si="6"/>
        <v>0.12501637708711436</v>
      </c>
      <c r="S96" s="290">
        <f t="shared" si="139"/>
        <v>0.43085955034579837</v>
      </c>
      <c r="T96" s="202">
        <f t="shared" si="140"/>
        <v>23240.559999999998</v>
      </c>
      <c r="U96" s="294">
        <f t="shared" si="141"/>
        <v>9.2314285714285713</v>
      </c>
      <c r="V96" s="160">
        <f t="shared" ref="V96:W96" si="145">IFERROR((D96-#REF!)/D96,)</f>
        <v>0</v>
      </c>
      <c r="W96" s="160">
        <f t="shared" si="145"/>
        <v>0</v>
      </c>
      <c r="X96" s="160"/>
      <c r="Y96" s="160"/>
      <c r="Z96" s="214"/>
    </row>
    <row r="97" spans="1:26" ht="14" outlineLevel="1" x14ac:dyDescent="0.2">
      <c r="A97" s="204">
        <v>45261</v>
      </c>
      <c r="B97" s="110">
        <v>45291</v>
      </c>
      <c r="C97" s="161" t="s">
        <v>36</v>
      </c>
      <c r="D97" s="210">
        <v>130446</v>
      </c>
      <c r="E97" s="150">
        <v>2251</v>
      </c>
      <c r="F97" s="154">
        <v>1983</v>
      </c>
      <c r="G97" s="288">
        <f t="shared" si="0"/>
        <v>1.135148764498235</v>
      </c>
      <c r="H97" s="289">
        <f t="shared" si="1"/>
        <v>57.950244335850734</v>
      </c>
      <c r="I97" s="289">
        <f t="shared" si="2"/>
        <v>51.050792766766776</v>
      </c>
      <c r="J97" s="154">
        <v>9298</v>
      </c>
      <c r="K97" s="290">
        <f t="shared" si="3"/>
        <v>0.24209507420950743</v>
      </c>
      <c r="L97" s="199">
        <v>16477.45</v>
      </c>
      <c r="M97" s="154">
        <v>1006168</v>
      </c>
      <c r="N97" s="150">
        <v>707</v>
      </c>
      <c r="O97" s="211">
        <v>47020.800000000003</v>
      </c>
      <c r="P97" s="291">
        <f t="shared" si="4"/>
        <v>0.35042895909895194</v>
      </c>
      <c r="Q97" s="292">
        <f t="shared" si="5"/>
        <v>2.8536454366421991</v>
      </c>
      <c r="R97" s="293">
        <f t="shared" si="6"/>
        <v>0.12631625346886835</v>
      </c>
      <c r="S97" s="290">
        <f t="shared" si="139"/>
        <v>0.36046180028517549</v>
      </c>
      <c r="T97" s="202">
        <f t="shared" si="140"/>
        <v>83425.2</v>
      </c>
      <c r="U97" s="294">
        <f t="shared" si="141"/>
        <v>8.3093545133635907</v>
      </c>
      <c r="V97" s="160">
        <f t="shared" ref="V97:W97" si="146">IFERROR((D97-#REF!)/D97,)</f>
        <v>0</v>
      </c>
      <c r="W97" s="160">
        <f t="shared" si="146"/>
        <v>0</v>
      </c>
      <c r="X97" s="160"/>
      <c r="Y97" s="160"/>
      <c r="Z97" s="214"/>
    </row>
    <row r="98" spans="1:26" ht="14" outlineLevel="1" x14ac:dyDescent="0.2">
      <c r="A98" s="204">
        <v>45261</v>
      </c>
      <c r="B98" s="110">
        <v>45291</v>
      </c>
      <c r="C98" s="161" t="s">
        <v>37</v>
      </c>
      <c r="D98" s="210">
        <v>8870.5</v>
      </c>
      <c r="E98" s="295">
        <v>170</v>
      </c>
      <c r="F98" s="296">
        <v>141</v>
      </c>
      <c r="G98" s="288">
        <f t="shared" si="0"/>
        <v>1.2056737588652482</v>
      </c>
      <c r="H98" s="289">
        <f t="shared" si="1"/>
        <v>52.179411764705883</v>
      </c>
      <c r="I98" s="289">
        <f t="shared" si="2"/>
        <v>43.278217993079586</v>
      </c>
      <c r="J98" s="296">
        <v>910</v>
      </c>
      <c r="K98" s="290">
        <f t="shared" si="3"/>
        <v>0.18681318681318682</v>
      </c>
      <c r="L98" s="199">
        <v>860.86</v>
      </c>
      <c r="M98" s="296">
        <v>753055</v>
      </c>
      <c r="N98" s="295">
        <v>42</v>
      </c>
      <c r="O98" s="428">
        <v>2576.5</v>
      </c>
      <c r="P98" s="291">
        <f t="shared" si="4"/>
        <v>0.33411993013778379</v>
      </c>
      <c r="Q98" s="292">
        <f t="shared" si="5"/>
        <v>2.9929372952628768</v>
      </c>
      <c r="R98" s="293">
        <f t="shared" si="6"/>
        <v>9.7047517050899049E-2</v>
      </c>
      <c r="S98" s="290">
        <f t="shared" si="139"/>
        <v>0.29045713319429572</v>
      </c>
      <c r="T98" s="202">
        <f t="shared" si="140"/>
        <v>6294</v>
      </c>
      <c r="U98" s="294">
        <f t="shared" si="141"/>
        <v>6.1053900709219855</v>
      </c>
      <c r="V98" s="160"/>
      <c r="W98" s="160"/>
      <c r="X98" s="160"/>
      <c r="Y98" s="160"/>
      <c r="Z98" s="298"/>
    </row>
    <row r="99" spans="1:26" ht="14" x14ac:dyDescent="0.2">
      <c r="A99" s="7">
        <f>IFERROR(IF(B99&gt;0,MONTH(B99)&amp;"-"&amp;YEAR(B99),B99),)</f>
        <v>0</v>
      </c>
      <c r="B99" s="38" t="s">
        <v>49</v>
      </c>
      <c r="C99" s="39"/>
      <c r="D99" s="40">
        <f t="shared" ref="D99:F99" si="147">SUM(D93:D98)</f>
        <v>272969.05</v>
      </c>
      <c r="E99" s="41">
        <f t="shared" si="147"/>
        <v>4498</v>
      </c>
      <c r="F99" s="41">
        <f t="shared" si="147"/>
        <v>4077</v>
      </c>
      <c r="G99" s="42">
        <f t="shared" si="0"/>
        <v>1.103262202599951</v>
      </c>
      <c r="H99" s="45">
        <f t="shared" si="1"/>
        <v>60.686760782570026</v>
      </c>
      <c r="I99" s="45">
        <f t="shared" si="2"/>
        <v>55.006652670195194</v>
      </c>
      <c r="J99" s="111">
        <f>SUM(J93:J98)</f>
        <v>29413</v>
      </c>
      <c r="K99" s="303">
        <f t="shared" si="3"/>
        <v>0.15292557712576071</v>
      </c>
      <c r="L99" s="40">
        <f t="shared" ref="L99:O99" si="148">SUM(L93:L98)</f>
        <v>35956.14</v>
      </c>
      <c r="M99" s="111">
        <f t="shared" si="148"/>
        <v>4048242</v>
      </c>
      <c r="N99" s="41">
        <f t="shared" si="148"/>
        <v>1563</v>
      </c>
      <c r="O99" s="45">
        <f t="shared" si="148"/>
        <v>104543.63</v>
      </c>
      <c r="P99" s="46">
        <f t="shared" si="4"/>
        <v>0.34393429805335818</v>
      </c>
      <c r="Q99" s="42">
        <f t="shared" si="5"/>
        <v>2.9075320654553023</v>
      </c>
      <c r="R99" s="304">
        <f t="shared" si="6"/>
        <v>0.13172240589180348</v>
      </c>
      <c r="S99" s="305"/>
      <c r="T99" s="112">
        <f>SUM(T93:T97)</f>
        <v>162131.41999999998</v>
      </c>
      <c r="U99" s="304"/>
      <c r="V99" s="50">
        <f t="shared" ref="V99:W99" si="149">IFERROR((D99-#REF!)/D99,)</f>
        <v>0</v>
      </c>
      <c r="W99" s="50">
        <f t="shared" si="149"/>
        <v>0</v>
      </c>
      <c r="X99" s="51"/>
      <c r="Y99" s="51"/>
      <c r="Z99" s="298"/>
    </row>
    <row r="100" spans="1:26" ht="14" x14ac:dyDescent="0.2">
      <c r="A100" s="7"/>
      <c r="B100" s="18"/>
      <c r="C100" s="18"/>
      <c r="D100" s="115"/>
      <c r="E100" s="18"/>
      <c r="F100" s="18"/>
      <c r="G100" s="116"/>
      <c r="H100" s="115"/>
      <c r="I100" s="115"/>
      <c r="J100" s="18"/>
      <c r="K100" s="117"/>
      <c r="L100" s="115"/>
      <c r="M100" s="18"/>
      <c r="N100" s="18"/>
      <c r="O100" s="115"/>
      <c r="P100" s="118"/>
      <c r="Q100" s="116"/>
      <c r="R100" s="118"/>
      <c r="S100" s="13"/>
      <c r="T100" s="119"/>
      <c r="U100" s="118"/>
      <c r="V100" s="120"/>
      <c r="W100" s="120"/>
      <c r="X100" s="118"/>
      <c r="Y100" s="118"/>
      <c r="Z100" s="298"/>
    </row>
    <row r="101" spans="1:26" ht="14" x14ac:dyDescent="0.2">
      <c r="A101" s="7"/>
      <c r="B101" s="18"/>
      <c r="C101" s="18"/>
      <c r="D101" s="115"/>
      <c r="E101" s="18"/>
      <c r="F101" s="18"/>
      <c r="G101" s="116"/>
      <c r="H101" s="115"/>
      <c r="I101" s="115"/>
      <c r="J101" s="18"/>
      <c r="K101" s="117"/>
      <c r="L101" s="115"/>
      <c r="M101" s="18"/>
      <c r="N101" s="18"/>
      <c r="O101" s="115"/>
      <c r="P101" s="118"/>
      <c r="Q101" s="116"/>
      <c r="R101" s="118"/>
      <c r="S101" s="13"/>
      <c r="T101" s="119"/>
      <c r="U101" s="118"/>
      <c r="V101" s="120"/>
      <c r="W101" s="120"/>
      <c r="X101" s="118"/>
      <c r="Y101" s="118"/>
      <c r="Z101" s="298"/>
    </row>
    <row r="102" spans="1:26" ht="14" x14ac:dyDescent="0.2">
      <c r="A102" s="7"/>
      <c r="B102" s="18"/>
      <c r="C102" s="18"/>
      <c r="D102" s="115"/>
      <c r="E102" s="18"/>
      <c r="F102" s="18"/>
      <c r="G102" s="116"/>
      <c r="H102" s="115"/>
      <c r="I102" s="115"/>
      <c r="J102" s="18"/>
      <c r="K102" s="117"/>
      <c r="L102" s="115"/>
      <c r="M102" s="18"/>
      <c r="N102" s="18"/>
      <c r="O102" s="115"/>
      <c r="P102" s="118"/>
      <c r="Q102" s="116"/>
      <c r="R102" s="118"/>
      <c r="S102" s="13"/>
      <c r="T102" s="119"/>
      <c r="U102" s="118"/>
      <c r="V102" s="120"/>
      <c r="W102" s="120"/>
      <c r="X102" s="118"/>
      <c r="Y102" s="118"/>
      <c r="Z102" s="298"/>
    </row>
    <row r="103" spans="1:26" ht="14" x14ac:dyDescent="0.2">
      <c r="A103" s="7"/>
      <c r="B103" s="18"/>
      <c r="C103" s="18"/>
      <c r="D103" s="115"/>
      <c r="E103" s="18"/>
      <c r="F103" s="18"/>
      <c r="G103" s="116"/>
      <c r="H103" s="115"/>
      <c r="I103" s="115"/>
      <c r="J103" s="18"/>
      <c r="K103" s="117"/>
      <c r="L103" s="115"/>
      <c r="M103" s="18"/>
      <c r="N103" s="18"/>
      <c r="O103" s="115"/>
      <c r="P103" s="118"/>
      <c r="Q103" s="116"/>
      <c r="R103" s="118"/>
      <c r="S103" s="13"/>
      <c r="T103" s="119"/>
      <c r="U103" s="118"/>
      <c r="V103" s="120"/>
      <c r="W103" s="120"/>
      <c r="X103" s="118"/>
      <c r="Y103" s="118"/>
      <c r="Z103" s="298"/>
    </row>
    <row r="104" spans="1:26" ht="14" x14ac:dyDescent="0.2">
      <c r="A104" s="7"/>
      <c r="B104" s="18"/>
      <c r="C104" s="18"/>
      <c r="D104" s="115"/>
      <c r="E104" s="18"/>
      <c r="F104" s="18"/>
      <c r="G104" s="116"/>
      <c r="H104" s="115"/>
      <c r="I104" s="115"/>
      <c r="J104" s="18"/>
      <c r="K104" s="117"/>
      <c r="L104" s="115"/>
      <c r="M104" s="18"/>
      <c r="N104" s="18"/>
      <c r="O104" s="115"/>
      <c r="P104" s="118"/>
      <c r="Q104" s="116"/>
      <c r="R104" s="118"/>
      <c r="S104" s="13"/>
      <c r="T104" s="119"/>
      <c r="U104" s="118"/>
      <c r="V104" s="120"/>
      <c r="W104" s="120"/>
      <c r="X104" s="118"/>
      <c r="Y104" s="118"/>
      <c r="Z104" s="298"/>
    </row>
    <row r="105" spans="1:26" ht="14" x14ac:dyDescent="0.2">
      <c r="A105" s="7"/>
      <c r="B105" s="18"/>
      <c r="C105" s="18"/>
      <c r="D105" s="115"/>
      <c r="E105" s="18"/>
      <c r="F105" s="18"/>
      <c r="G105" s="116"/>
      <c r="H105" s="115"/>
      <c r="I105" s="115"/>
      <c r="J105" s="18"/>
      <c r="K105" s="117"/>
      <c r="L105" s="115"/>
      <c r="M105" s="18"/>
      <c r="N105" s="18"/>
      <c r="O105" s="115"/>
      <c r="P105" s="118"/>
      <c r="Q105" s="116"/>
      <c r="R105" s="118"/>
      <c r="S105" s="13"/>
      <c r="T105" s="119"/>
      <c r="U105" s="118"/>
      <c r="V105" s="120"/>
      <c r="W105" s="120"/>
      <c r="X105" s="118"/>
      <c r="Y105" s="118"/>
      <c r="Z105" s="298"/>
    </row>
    <row r="106" spans="1:26" ht="14" x14ac:dyDescent="0.2">
      <c r="A106" s="7"/>
      <c r="B106" s="18"/>
      <c r="C106" s="18"/>
      <c r="D106" s="115"/>
      <c r="E106" s="18"/>
      <c r="F106" s="18"/>
      <c r="G106" s="116"/>
      <c r="H106" s="115"/>
      <c r="I106" s="115"/>
      <c r="J106" s="18"/>
      <c r="K106" s="117"/>
      <c r="L106" s="115"/>
      <c r="M106" s="18"/>
      <c r="N106" s="18"/>
      <c r="O106" s="115"/>
      <c r="P106" s="118"/>
      <c r="Q106" s="116"/>
      <c r="R106" s="118"/>
      <c r="S106" s="13"/>
      <c r="T106" s="119"/>
      <c r="U106" s="118"/>
      <c r="V106" s="120"/>
      <c r="W106" s="120"/>
      <c r="X106" s="118"/>
      <c r="Y106" s="118"/>
      <c r="Z106" s="298"/>
    </row>
    <row r="107" spans="1:26" ht="14" x14ac:dyDescent="0.2">
      <c r="A107" s="7"/>
      <c r="B107" s="18"/>
      <c r="C107" s="18"/>
      <c r="D107" s="115"/>
      <c r="E107" s="18"/>
      <c r="F107" s="18"/>
      <c r="G107" s="116"/>
      <c r="H107" s="115"/>
      <c r="I107" s="115"/>
      <c r="J107" s="18"/>
      <c r="K107" s="117"/>
      <c r="L107" s="115"/>
      <c r="M107" s="18"/>
      <c r="N107" s="18"/>
      <c r="O107" s="115"/>
      <c r="P107" s="118"/>
      <c r="Q107" s="116"/>
      <c r="R107" s="118"/>
      <c r="S107" s="13"/>
      <c r="T107" s="119"/>
      <c r="U107" s="118"/>
      <c r="V107" s="120"/>
      <c r="W107" s="120"/>
      <c r="X107" s="118"/>
      <c r="Y107" s="118"/>
      <c r="Z107" s="298"/>
    </row>
    <row r="108" spans="1:26" ht="14" x14ac:dyDescent="0.2">
      <c r="A108" s="7"/>
      <c r="B108" s="18"/>
      <c r="C108" s="18"/>
      <c r="D108" s="115"/>
      <c r="E108" s="18"/>
      <c r="F108" s="18"/>
      <c r="G108" s="116"/>
      <c r="H108" s="115"/>
      <c r="I108" s="115"/>
      <c r="J108" s="18"/>
      <c r="K108" s="117"/>
      <c r="L108" s="115"/>
      <c r="M108" s="18"/>
      <c r="N108" s="18"/>
      <c r="O108" s="115"/>
      <c r="P108" s="118"/>
      <c r="Q108" s="116"/>
      <c r="R108" s="118"/>
      <c r="S108" s="13"/>
      <c r="T108" s="119"/>
      <c r="U108" s="118"/>
      <c r="V108" s="120"/>
      <c r="W108" s="120"/>
      <c r="X108" s="118"/>
      <c r="Y108" s="118"/>
      <c r="Z108" s="298"/>
    </row>
    <row r="109" spans="1:26" ht="14" x14ac:dyDescent="0.2">
      <c r="A109" s="7"/>
      <c r="B109" s="18"/>
      <c r="C109" s="18"/>
      <c r="D109" s="115"/>
      <c r="E109" s="18"/>
      <c r="F109" s="18"/>
      <c r="G109" s="116"/>
      <c r="H109" s="115"/>
      <c r="I109" s="115"/>
      <c r="J109" s="18"/>
      <c r="K109" s="117"/>
      <c r="L109" s="115"/>
      <c r="M109" s="18"/>
      <c r="N109" s="18"/>
      <c r="O109" s="115"/>
      <c r="P109" s="118"/>
      <c r="Q109" s="116"/>
      <c r="R109" s="118"/>
      <c r="S109" s="13"/>
      <c r="T109" s="119"/>
      <c r="U109" s="118"/>
      <c r="V109" s="120"/>
      <c r="W109" s="120"/>
      <c r="X109" s="118"/>
      <c r="Y109" s="118"/>
      <c r="Z109"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72" priority="1" operator="greaterThanOrEqual">
      <formula>0</formula>
    </cfRule>
    <cfRule type="cellIs" dxfId="71" priority="2" operator="lessThanOrEqual">
      <formula>0</formula>
    </cfRule>
  </conditionalFormatting>
  <conditionalFormatting sqref="F9:N9">
    <cfRule type="cellIs" dxfId="70" priority="3" operator="lessThanOrEqual">
      <formula>0</formula>
    </cfRule>
    <cfRule type="cellIs" dxfId="69" priority="4" operator="greaterThanOrEqual">
      <formula>0</formula>
    </cfRule>
  </conditionalFormatting>
  <conditionalFormatting sqref="V12:Y109">
    <cfRule type="cellIs" dxfId="68" priority="5" operator="greaterThanOrEqual">
      <formula>0</formula>
    </cfRule>
    <cfRule type="cellIs" dxfId="67" priority="6" operator="lessThan">
      <formula>0</formula>
    </cfRule>
  </conditionalFormatting>
  <conditionalFormatting sqref="X12:Y109">
    <cfRule type="cellIs" dxfId="66" priority="7" operator="greaterThanOrEqual">
      <formula>0</formula>
    </cfRule>
    <cfRule type="cellIs" dxfId="65" priority="8" operator="lessThan">
      <formula>0</formula>
    </cfRule>
  </conditionalFormatting>
  <dataValidations count="1">
    <dataValidation type="list" allowBlank="1" sqref="B12 B99" xr:uid="{00000000-0002-0000-0F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0F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900FF"/>
    <outlinePr summaryRight="0"/>
  </sheetPr>
  <dimension ref="A1:Z387"/>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192</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557"/>
      <c r="B2" s="514"/>
      <c r="C2" s="533" t="s">
        <v>0</v>
      </c>
      <c r="D2" s="516"/>
      <c r="E2" s="516"/>
      <c r="F2" s="516"/>
      <c r="G2" s="516"/>
      <c r="H2" s="516"/>
      <c r="I2" s="516"/>
      <c r="J2" s="516"/>
      <c r="K2" s="516"/>
      <c r="L2" s="516"/>
      <c r="M2" s="516"/>
      <c r="N2" s="516"/>
      <c r="O2" s="516"/>
      <c r="P2" s="516"/>
      <c r="Q2" s="516"/>
      <c r="R2" s="516"/>
      <c r="S2" s="516"/>
      <c r="T2" s="516"/>
      <c r="U2" s="516"/>
      <c r="V2" s="516"/>
      <c r="W2" s="514"/>
      <c r="X2" s="450">
        <f>(D18+D25+D32+D39)-(monthly_reporting_2021!D17+monthly_reporting_2021!D23+monthly_reporting_2021!D29+monthly_reporting_2021!D35)</f>
        <v>-923696.85</v>
      </c>
      <c r="Y2" s="221">
        <f>((E18+E25+E32+E39)-(monthly_reporting_2021!E17+monthly_reporting_2021!E23+monthly_reporting_2021!E29+monthly_reporting_2021!E35))/(E18+E25+E32+E39)</f>
        <v>-9.8535688005886684</v>
      </c>
      <c r="Z2" s="214"/>
    </row>
    <row r="3" spans="1:26" ht="21" customHeight="1" x14ac:dyDescent="0.25">
      <c r="A3" s="222"/>
      <c r="B3" s="223"/>
      <c r="C3" s="224" t="s">
        <v>1</v>
      </c>
      <c r="D3" s="298"/>
      <c r="E3" s="298"/>
      <c r="F3" s="534" t="s">
        <v>2</v>
      </c>
      <c r="G3" s="516"/>
      <c r="H3" s="516"/>
      <c r="I3" s="514"/>
      <c r="J3" s="298"/>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Week",$B$11:$Z$383,MATCH("SALES",$B$11:$Z$11,0),FALSE)</f>
        <v>65308.42</v>
      </c>
      <c r="D4" s="298"/>
      <c r="E4" s="298"/>
      <c r="F4" s="536">
        <f>VLOOKUP("Current Week",$B$11:$Z$383,MATCH("Units Sold",$B$11:$Z$11,0),FALSE)</f>
        <v>1143</v>
      </c>
      <c r="G4" s="516"/>
      <c r="H4" s="514"/>
      <c r="I4" s="230"/>
      <c r="J4" s="298"/>
      <c r="K4" s="536">
        <f>VLOOKUP("Current Week",$B$11:$Z$383,MATCH("Ordered Items",$B$11:$Z$11,0),FALSE)</f>
        <v>1027</v>
      </c>
      <c r="L4" s="516"/>
      <c r="M4" s="514"/>
      <c r="N4" s="230"/>
      <c r="O4" s="230"/>
      <c r="P4" s="230"/>
      <c r="Q4" s="230"/>
      <c r="R4" s="230"/>
      <c r="S4" s="230"/>
      <c r="T4" s="231"/>
      <c r="U4" s="231"/>
      <c r="V4" s="230"/>
      <c r="W4" s="230"/>
      <c r="X4" s="230"/>
      <c r="Y4" s="230"/>
      <c r="Z4" s="230"/>
    </row>
    <row r="5" spans="1:26" ht="14" x14ac:dyDescent="0.2">
      <c r="A5" s="13"/>
      <c r="B5" s="14"/>
      <c r="C5" s="232">
        <f>(C4-(VLOOKUP("Previous Week",$B$11:$Z$376,MATCH("SALES",$B$11:$Z$11,0),FALSE)))/D18</f>
        <v>0.18579670379046095</v>
      </c>
      <c r="D5" s="434"/>
      <c r="E5" s="434"/>
      <c r="F5" s="537">
        <f>(F4-(VLOOKUP("Previous Week",$B$11:$Z$376,MATCH("Units Sold",$B$11:$Z$11,0),FALSE)))/F4</f>
        <v>5.2493438320209973E-2</v>
      </c>
      <c r="G5" s="516"/>
      <c r="H5" s="516"/>
      <c r="I5" s="514"/>
      <c r="J5" s="434"/>
      <c r="K5" s="537">
        <f>(K4-(VLOOKUP("Previous Week",$B$11:$Z$376,MATCH("Ordered Items",$B$11:$Z$11,0),FALSE)))/K4</f>
        <v>4.4790652385589096E-2</v>
      </c>
      <c r="L5" s="516"/>
      <c r="M5" s="516"/>
      <c r="N5" s="514"/>
      <c r="O5" s="17"/>
      <c r="P5" s="17"/>
      <c r="Q5" s="17"/>
      <c r="R5" s="17"/>
      <c r="S5" s="17"/>
      <c r="T5" s="17"/>
      <c r="U5" s="17"/>
      <c r="V5" s="17"/>
      <c r="W5" s="17"/>
      <c r="X5" s="17"/>
      <c r="Y5" s="17"/>
      <c r="Z5" s="17"/>
    </row>
    <row r="6" spans="1:26" ht="6" customHeight="1" x14ac:dyDescent="0.25">
      <c r="A6" s="52"/>
      <c r="B6" s="234"/>
      <c r="C6" s="235"/>
      <c r="D6" s="298"/>
      <c r="E6" s="298"/>
      <c r="F6" s="214"/>
      <c r="G6" s="214"/>
      <c r="H6" s="214"/>
      <c r="I6" s="214"/>
      <c r="J6" s="298"/>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D7" s="298"/>
      <c r="E7" s="298"/>
      <c r="F7" s="535" t="s">
        <v>5</v>
      </c>
      <c r="G7" s="516"/>
      <c r="H7" s="516"/>
      <c r="I7" s="514"/>
      <c r="J7" s="298"/>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Week",$B$11:$Z$383,MATCH("AD SALES",$B$11:$Z$11,0),FALSE)</f>
        <v>20974.639999999999</v>
      </c>
      <c r="D8" s="298"/>
      <c r="E8" s="298"/>
      <c r="F8" s="541">
        <f>VLOOKUP("Current Week",$B$11:$Z$383,MATCH("SP AD SPEND",$B$11:$Z$11,0),FALSE)</f>
        <v>7537.73</v>
      </c>
      <c r="G8" s="516"/>
      <c r="H8" s="514"/>
      <c r="I8" s="230"/>
      <c r="J8" s="298"/>
      <c r="K8" s="542">
        <f>F8/C8</f>
        <v>0.35937351010553698</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Week",$B$11:$Z$376,MATCH("AD SALES",$B$11:$Z$11,0),FALSE)))/C8</f>
        <v>-0.1161655217920307</v>
      </c>
      <c r="D9" s="434"/>
      <c r="E9" s="434"/>
      <c r="F9" s="543">
        <f>(F8-(VLOOKUP("Previous Week",$B$11:$Z$376,MATCH("SP AD SPEND",$B$11:$Z$11,0),FALSE)))/F8</f>
        <v>6.1779872720301776E-2</v>
      </c>
      <c r="G9" s="521"/>
      <c r="H9" s="521"/>
      <c r="I9" s="522"/>
      <c r="J9" s="434"/>
      <c r="K9" s="544">
        <f>(K8-(VLOOKUP("Previous Week",$B$11:$Z$376,MATCH("ACOS",$B$11:$Z$11,0),FALSE)))/K8</f>
        <v>0.15942563270243013</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hidden="1" outlineLevel="1" x14ac:dyDescent="0.2">
      <c r="A12" s="7" t="str">
        <f t="shared" ref="A12:A13" si="0">IFERROR(IF(B12&gt;0,MONTH(B12)&amp;"-"&amp;YEAR(B12),B12),)</f>
        <v>1-2022</v>
      </c>
      <c r="B12" s="110">
        <v>44563</v>
      </c>
      <c r="C12" s="161" t="s">
        <v>32</v>
      </c>
      <c r="D12" s="149">
        <v>839.4</v>
      </c>
      <c r="E12" s="150">
        <v>12</v>
      </c>
      <c r="F12" s="150">
        <v>11</v>
      </c>
      <c r="G12" s="288"/>
      <c r="H12" s="289"/>
      <c r="I12" s="289"/>
      <c r="J12" s="150">
        <v>176</v>
      </c>
      <c r="K12" s="290"/>
      <c r="L12" s="199"/>
      <c r="M12" s="150"/>
      <c r="N12" s="150"/>
      <c r="O12" s="155"/>
      <c r="P12" s="291"/>
      <c r="Q12" s="292"/>
      <c r="R12" s="293"/>
      <c r="S12" s="290"/>
      <c r="T12" s="202"/>
      <c r="U12" s="293"/>
      <c r="V12" s="161"/>
      <c r="W12" s="451"/>
      <c r="X12" s="160"/>
      <c r="Y12" s="160"/>
      <c r="Z12" s="295"/>
    </row>
    <row r="13" spans="1:26" ht="14" hidden="1" outlineLevel="1" x14ac:dyDescent="0.2">
      <c r="A13" s="7">
        <f t="shared" si="0"/>
        <v>0</v>
      </c>
      <c r="B13" s="110"/>
      <c r="C13" s="161" t="s">
        <v>33</v>
      </c>
      <c r="D13" s="205">
        <v>0</v>
      </c>
      <c r="E13" s="150">
        <v>0</v>
      </c>
      <c r="F13" s="150">
        <v>0</v>
      </c>
      <c r="G13" s="288"/>
      <c r="H13" s="289"/>
      <c r="I13" s="289"/>
      <c r="J13" s="150">
        <v>0</v>
      </c>
      <c r="K13" s="290"/>
      <c r="L13" s="199"/>
      <c r="M13" s="150"/>
      <c r="N13" s="150"/>
      <c r="O13" s="200"/>
      <c r="P13" s="291"/>
      <c r="Q13" s="292"/>
      <c r="R13" s="293"/>
      <c r="S13" s="290"/>
      <c r="T13" s="202"/>
      <c r="U13" s="293"/>
      <c r="V13" s="161"/>
      <c r="W13" s="451"/>
      <c r="X13" s="160"/>
      <c r="Y13" s="160"/>
      <c r="Z13" s="295"/>
    </row>
    <row r="14" spans="1:26" ht="14" hidden="1" outlineLevel="1" x14ac:dyDescent="0.2">
      <c r="A14" s="7"/>
      <c r="B14" s="110"/>
      <c r="C14" s="161" t="s">
        <v>193</v>
      </c>
      <c r="D14" s="206">
        <v>439.5</v>
      </c>
      <c r="E14" s="150">
        <v>10</v>
      </c>
      <c r="F14" s="150">
        <v>10</v>
      </c>
      <c r="G14" s="288"/>
      <c r="H14" s="289"/>
      <c r="I14" s="289"/>
      <c r="J14" s="150">
        <v>149</v>
      </c>
      <c r="K14" s="290"/>
      <c r="L14" s="199"/>
      <c r="M14" s="150"/>
      <c r="N14" s="150"/>
      <c r="O14" s="207"/>
      <c r="P14" s="291"/>
      <c r="Q14" s="292"/>
      <c r="R14" s="293"/>
      <c r="S14" s="290"/>
      <c r="T14" s="202"/>
      <c r="U14" s="293"/>
      <c r="V14" s="161"/>
      <c r="W14" s="451"/>
      <c r="X14" s="160"/>
      <c r="Y14" s="160"/>
      <c r="Z14" s="295"/>
    </row>
    <row r="15" spans="1:26" ht="14" hidden="1" outlineLevel="1" x14ac:dyDescent="0.2">
      <c r="A15" s="7">
        <f t="shared" ref="A15:A16" si="1">IFERROR(IF(B15&gt;0,MONTH(B15)&amp;"-"&amp;YEAR(B15),B15),)</f>
        <v>0</v>
      </c>
      <c r="B15" s="110"/>
      <c r="C15" s="161" t="s">
        <v>34</v>
      </c>
      <c r="D15" s="206">
        <v>15413</v>
      </c>
      <c r="E15" s="150">
        <v>222</v>
      </c>
      <c r="F15" s="150">
        <v>213</v>
      </c>
      <c r="G15" s="288"/>
      <c r="H15" s="289"/>
      <c r="I15" s="289"/>
      <c r="J15" s="154">
        <v>2967</v>
      </c>
      <c r="K15" s="290"/>
      <c r="L15" s="199"/>
      <c r="M15" s="150"/>
      <c r="N15" s="150"/>
      <c r="O15" s="207"/>
      <c r="P15" s="291"/>
      <c r="Q15" s="292"/>
      <c r="R15" s="293"/>
      <c r="S15" s="290"/>
      <c r="T15" s="202"/>
      <c r="U15" s="293"/>
      <c r="V15" s="161"/>
      <c r="W15" s="451"/>
      <c r="X15" s="160"/>
      <c r="Y15" s="160"/>
      <c r="Z15" s="295"/>
    </row>
    <row r="16" spans="1:26" ht="14" hidden="1" outlineLevel="1" x14ac:dyDescent="0.2">
      <c r="A16" s="7">
        <f t="shared" si="1"/>
        <v>0</v>
      </c>
      <c r="B16" s="110"/>
      <c r="C16" s="161" t="s">
        <v>35</v>
      </c>
      <c r="D16" s="208">
        <v>0</v>
      </c>
      <c r="E16" s="150">
        <v>0</v>
      </c>
      <c r="F16" s="150">
        <v>0</v>
      </c>
      <c r="G16" s="288"/>
      <c r="H16" s="289"/>
      <c r="I16" s="289"/>
      <c r="J16" s="150">
        <v>0</v>
      </c>
      <c r="K16" s="290"/>
      <c r="L16" s="199"/>
      <c r="M16" s="150"/>
      <c r="N16" s="150"/>
      <c r="O16" s="209"/>
      <c r="P16" s="291"/>
      <c r="Q16" s="292"/>
      <c r="R16" s="293"/>
      <c r="S16" s="290"/>
      <c r="T16" s="202"/>
      <c r="U16" s="293"/>
      <c r="V16" s="161"/>
      <c r="W16" s="451"/>
      <c r="X16" s="160"/>
      <c r="Y16" s="160"/>
      <c r="Z16" s="295"/>
    </row>
    <row r="17" spans="1:26" ht="14" hidden="1" outlineLevel="1" x14ac:dyDescent="0.2">
      <c r="A17" s="7"/>
      <c r="B17" s="110">
        <v>44569</v>
      </c>
      <c r="C17" s="161" t="s">
        <v>36</v>
      </c>
      <c r="D17" s="210">
        <v>0</v>
      </c>
      <c r="E17" s="150">
        <v>0</v>
      </c>
      <c r="F17" s="150">
        <v>0</v>
      </c>
      <c r="G17" s="288"/>
      <c r="H17" s="289"/>
      <c r="I17" s="289"/>
      <c r="J17" s="150">
        <v>0</v>
      </c>
      <c r="K17" s="290"/>
      <c r="L17" s="199"/>
      <c r="M17" s="150"/>
      <c r="N17" s="150"/>
      <c r="O17" s="211"/>
      <c r="P17" s="291"/>
      <c r="Q17" s="292"/>
      <c r="R17" s="293"/>
      <c r="S17" s="290"/>
      <c r="T17" s="202"/>
      <c r="U17" s="293"/>
      <c r="V17" s="161"/>
      <c r="W17" s="451"/>
      <c r="X17" s="160"/>
      <c r="Y17" s="160"/>
      <c r="Z17" s="295"/>
    </row>
    <row r="18" spans="1:26" ht="17.25" customHeight="1" collapsed="1" x14ac:dyDescent="0.2">
      <c r="A18" s="7">
        <f t="shared" ref="A18:A20" si="2">IFERROR(IF(B18&gt;0,MONTH(B18)&amp;"-"&amp;YEAR(B18),B18),)</f>
        <v>0</v>
      </c>
      <c r="B18" s="38" t="s">
        <v>182</v>
      </c>
      <c r="C18" s="39"/>
      <c r="D18" s="40">
        <f t="shared" ref="D18:F18" si="3">SUM(D12:D17)</f>
        <v>16691.900000000001</v>
      </c>
      <c r="E18" s="41">
        <f t="shared" si="3"/>
        <v>244</v>
      </c>
      <c r="F18" s="41">
        <f t="shared" si="3"/>
        <v>234</v>
      </c>
      <c r="G18" s="42">
        <f>E18/F18</f>
        <v>1.0427350427350428</v>
      </c>
      <c r="H18" s="45">
        <f>D18/E18</f>
        <v>68.409426229508199</v>
      </c>
      <c r="I18" s="45">
        <f>H18/G18</f>
        <v>65.605761220102124</v>
      </c>
      <c r="J18" s="41">
        <f>SUM(J12:J17)</f>
        <v>3292</v>
      </c>
      <c r="K18" s="303">
        <f>E18/J18</f>
        <v>7.4119076549210211E-2</v>
      </c>
      <c r="L18" s="40">
        <f t="shared" ref="L18:O18" si="4">SUM(L12:L17)</f>
        <v>0</v>
      </c>
      <c r="M18" s="41">
        <f t="shared" si="4"/>
        <v>0</v>
      </c>
      <c r="N18" s="41">
        <f t="shared" si="4"/>
        <v>0</v>
      </c>
      <c r="O18" s="45">
        <f t="shared" si="4"/>
        <v>0</v>
      </c>
      <c r="P18" s="46" t="e">
        <f>L18/O18</f>
        <v>#DIV/0!</v>
      </c>
      <c r="Q18" s="42" t="e">
        <f>O18/L18</f>
        <v>#DIV/0!</v>
      </c>
      <c r="R18" s="304">
        <f>L18/D18</f>
        <v>0</v>
      </c>
      <c r="S18" s="305"/>
      <c r="T18" s="112">
        <f>SUM(T12:T17)</f>
        <v>0</v>
      </c>
      <c r="U18" s="340">
        <f>L18/D18</f>
        <v>0</v>
      </c>
      <c r="V18" s="39" t="s">
        <v>194</v>
      </c>
      <c r="W18" s="452" t="s">
        <v>194</v>
      </c>
      <c r="X18" s="51">
        <f>IFERROR((D18-monthly_reporting_2021!D17)/D18, )</f>
        <v>-13.71832146130758</v>
      </c>
      <c r="Y18" s="51">
        <f>IFERROR((E18-monthly_reporting_2021!E17)/E18, )</f>
        <v>-12.729508196721312</v>
      </c>
      <c r="Z18" s="1"/>
    </row>
    <row r="19" spans="1:26" ht="14" hidden="1" outlineLevel="1" x14ac:dyDescent="0.2">
      <c r="A19" s="7" t="str">
        <f t="shared" si="2"/>
        <v>1-2022</v>
      </c>
      <c r="B19" s="110">
        <v>44570</v>
      </c>
      <c r="C19" s="161" t="s">
        <v>32</v>
      </c>
      <c r="D19" s="149">
        <v>1329.05</v>
      </c>
      <c r="E19" s="150">
        <v>19</v>
      </c>
      <c r="F19" s="453">
        <v>19</v>
      </c>
      <c r="G19" s="288"/>
      <c r="H19" s="289"/>
      <c r="I19" s="289"/>
      <c r="J19" s="150">
        <v>396</v>
      </c>
      <c r="K19" s="290"/>
      <c r="L19" s="199"/>
      <c r="M19" s="150"/>
      <c r="N19" s="150"/>
      <c r="O19" s="155"/>
      <c r="P19" s="291"/>
      <c r="Q19" s="292"/>
      <c r="R19" s="293"/>
      <c r="S19" s="290"/>
      <c r="T19" s="202"/>
      <c r="U19" s="294"/>
      <c r="V19" s="160"/>
      <c r="W19" s="160"/>
      <c r="X19" s="160"/>
      <c r="Y19" s="160"/>
      <c r="Z19" s="295"/>
    </row>
    <row r="20" spans="1:26" ht="14" hidden="1" outlineLevel="1" x14ac:dyDescent="0.2">
      <c r="A20" s="7">
        <f t="shared" si="2"/>
        <v>0</v>
      </c>
      <c r="B20" s="110"/>
      <c r="C20" s="161" t="s">
        <v>33</v>
      </c>
      <c r="D20" s="205">
        <v>0</v>
      </c>
      <c r="E20" s="150">
        <v>0</v>
      </c>
      <c r="F20" s="454">
        <v>0</v>
      </c>
      <c r="G20" s="288"/>
      <c r="H20" s="289"/>
      <c r="I20" s="289"/>
      <c r="J20" s="150">
        <v>0</v>
      </c>
      <c r="K20" s="290"/>
      <c r="L20" s="199"/>
      <c r="M20" s="150"/>
      <c r="N20" s="150"/>
      <c r="O20" s="200"/>
      <c r="P20" s="291"/>
      <c r="Q20" s="292"/>
      <c r="R20" s="293"/>
      <c r="S20" s="290"/>
      <c r="T20" s="202"/>
      <c r="U20" s="294"/>
      <c r="V20" s="160"/>
      <c r="W20" s="160"/>
      <c r="X20" s="160"/>
      <c r="Y20" s="160"/>
      <c r="Z20" s="295"/>
    </row>
    <row r="21" spans="1:26" ht="14" hidden="1" outlineLevel="1" x14ac:dyDescent="0.2">
      <c r="A21" s="7"/>
      <c r="B21" s="110"/>
      <c r="C21" s="161" t="s">
        <v>193</v>
      </c>
      <c r="D21" s="206">
        <v>1268.7</v>
      </c>
      <c r="E21" s="150">
        <v>26</v>
      </c>
      <c r="F21" s="454">
        <v>23</v>
      </c>
      <c r="G21" s="288"/>
      <c r="H21" s="289"/>
      <c r="I21" s="289"/>
      <c r="J21" s="150">
        <v>155</v>
      </c>
      <c r="K21" s="290"/>
      <c r="L21" s="199"/>
      <c r="M21" s="150"/>
      <c r="N21" s="150"/>
      <c r="O21" s="207"/>
      <c r="P21" s="291"/>
      <c r="Q21" s="292"/>
      <c r="R21" s="293"/>
      <c r="S21" s="290"/>
      <c r="T21" s="202"/>
      <c r="U21" s="294"/>
      <c r="V21" s="160"/>
      <c r="W21" s="160"/>
      <c r="X21" s="160"/>
      <c r="Y21" s="160"/>
      <c r="Z21" s="295"/>
    </row>
    <row r="22" spans="1:26" ht="14" hidden="1" outlineLevel="1" x14ac:dyDescent="0.2">
      <c r="A22" s="7">
        <f t="shared" ref="A22:A27" si="5">IFERROR(IF(B22&gt;0,MONTH(B22)&amp;"-"&amp;YEAR(B22),B22),)</f>
        <v>0</v>
      </c>
      <c r="B22" s="110"/>
      <c r="C22" s="161" t="s">
        <v>34</v>
      </c>
      <c r="D22" s="206">
        <v>14205.59</v>
      </c>
      <c r="E22" s="150">
        <v>212</v>
      </c>
      <c r="F22" s="454">
        <v>202</v>
      </c>
      <c r="G22" s="288"/>
      <c r="H22" s="289"/>
      <c r="I22" s="289"/>
      <c r="J22" s="154">
        <v>2588</v>
      </c>
      <c r="K22" s="290"/>
      <c r="L22" s="199"/>
      <c r="M22" s="150"/>
      <c r="N22" s="150"/>
      <c r="O22" s="207"/>
      <c r="P22" s="291"/>
      <c r="Q22" s="292"/>
      <c r="R22" s="293"/>
      <c r="S22" s="290"/>
      <c r="T22" s="202"/>
      <c r="U22" s="294"/>
      <c r="V22" s="160"/>
      <c r="W22" s="160"/>
      <c r="X22" s="160"/>
      <c r="Y22" s="160"/>
      <c r="Z22" s="295"/>
    </row>
    <row r="23" spans="1:26" ht="14" hidden="1" outlineLevel="1" x14ac:dyDescent="0.2">
      <c r="A23" s="7">
        <f t="shared" si="5"/>
        <v>0</v>
      </c>
      <c r="B23" s="110"/>
      <c r="C23" s="161" t="s">
        <v>35</v>
      </c>
      <c r="D23" s="208">
        <v>0</v>
      </c>
      <c r="E23" s="150">
        <v>0</v>
      </c>
      <c r="F23" s="454">
        <v>0</v>
      </c>
      <c r="G23" s="288"/>
      <c r="H23" s="289"/>
      <c r="I23" s="289"/>
      <c r="J23" s="150">
        <v>0</v>
      </c>
      <c r="K23" s="290"/>
      <c r="L23" s="199"/>
      <c r="M23" s="150"/>
      <c r="N23" s="150"/>
      <c r="O23" s="209"/>
      <c r="P23" s="291"/>
      <c r="Q23" s="292"/>
      <c r="R23" s="293"/>
      <c r="S23" s="290"/>
      <c r="T23" s="202"/>
      <c r="U23" s="294"/>
      <c r="V23" s="160"/>
      <c r="W23" s="160"/>
      <c r="X23" s="160"/>
      <c r="Y23" s="160"/>
      <c r="Z23" s="295"/>
    </row>
    <row r="24" spans="1:26" ht="14" hidden="1" outlineLevel="1" x14ac:dyDescent="0.2">
      <c r="A24" s="7" t="str">
        <f t="shared" si="5"/>
        <v>1-2022</v>
      </c>
      <c r="B24" s="110">
        <v>44576</v>
      </c>
      <c r="C24" s="161" t="s">
        <v>36</v>
      </c>
      <c r="D24" s="210">
        <v>0</v>
      </c>
      <c r="E24" s="150">
        <v>0</v>
      </c>
      <c r="F24" s="454">
        <v>0</v>
      </c>
      <c r="G24" s="288"/>
      <c r="H24" s="289"/>
      <c r="I24" s="289"/>
      <c r="J24" s="150">
        <v>0</v>
      </c>
      <c r="K24" s="290"/>
      <c r="L24" s="199"/>
      <c r="M24" s="150"/>
      <c r="N24" s="150"/>
      <c r="O24" s="211"/>
      <c r="P24" s="291"/>
      <c r="Q24" s="292"/>
      <c r="R24" s="293"/>
      <c r="S24" s="290"/>
      <c r="T24" s="202"/>
      <c r="U24" s="294"/>
      <c r="V24" s="160"/>
      <c r="W24" s="160"/>
      <c r="X24" s="160"/>
      <c r="Y24" s="160"/>
      <c r="Z24" s="295"/>
    </row>
    <row r="25" spans="1:26" ht="14" collapsed="1" x14ac:dyDescent="0.2">
      <c r="A25" s="7">
        <f t="shared" si="5"/>
        <v>0</v>
      </c>
      <c r="B25" s="38" t="s">
        <v>183</v>
      </c>
      <c r="C25" s="39"/>
      <c r="D25" s="40">
        <f t="shared" ref="D25:F25" si="6">SUM(D19:D24)</f>
        <v>16803.34</v>
      </c>
      <c r="E25" s="41">
        <f t="shared" si="6"/>
        <v>257</v>
      </c>
      <c r="F25" s="455">
        <f t="shared" si="6"/>
        <v>244</v>
      </c>
      <c r="G25" s="42">
        <f>E25/F25</f>
        <v>1.0532786885245902</v>
      </c>
      <c r="H25" s="45">
        <f>D25/E25</f>
        <v>65.382645914396889</v>
      </c>
      <c r="I25" s="45">
        <f>H25/G25</f>
        <v>62.075352541295103</v>
      </c>
      <c r="J25" s="41">
        <f>SUM(J19:J24)</f>
        <v>3139</v>
      </c>
      <c r="K25" s="303">
        <f>E25/J25</f>
        <v>8.1873208028034411E-2</v>
      </c>
      <c r="L25" s="40">
        <f t="shared" ref="L25:O25" si="7">SUM(L19:L24)</f>
        <v>0</v>
      </c>
      <c r="M25" s="41">
        <f t="shared" si="7"/>
        <v>0</v>
      </c>
      <c r="N25" s="41">
        <f t="shared" si="7"/>
        <v>0</v>
      </c>
      <c r="O25" s="45">
        <f t="shared" si="7"/>
        <v>0</v>
      </c>
      <c r="P25" s="46" t="e">
        <f>L25/O25</f>
        <v>#DIV/0!</v>
      </c>
      <c r="Q25" s="42" t="e">
        <f>O25/L25</f>
        <v>#DIV/0!</v>
      </c>
      <c r="R25" s="304">
        <f>L25/D25</f>
        <v>0</v>
      </c>
      <c r="S25" s="305"/>
      <c r="T25" s="112">
        <f>SUM(T19:T24)</f>
        <v>0</v>
      </c>
      <c r="U25" s="304"/>
      <c r="V25" s="50">
        <f t="shared" ref="V25:W25" si="8">IFERROR((D25-D18)/D25,)</f>
        <v>6.6320148256238751E-3</v>
      </c>
      <c r="W25" s="50">
        <f t="shared" si="8"/>
        <v>5.0583657587548639E-2</v>
      </c>
      <c r="X25" s="51">
        <f>IFERROR((D25-monthly_reporting_2021!D23)/D25, )</f>
        <v>-12.650510553259053</v>
      </c>
      <c r="Y25" s="51">
        <f>IFERROR((E25-monthly_reporting_2021!E23)/E25, )</f>
        <v>-11.817120622568094</v>
      </c>
      <c r="Z25" s="1"/>
    </row>
    <row r="26" spans="1:26" ht="14" hidden="1" outlineLevel="1" x14ac:dyDescent="0.2">
      <c r="A26" s="7" t="str">
        <f t="shared" si="5"/>
        <v>1-2022</v>
      </c>
      <c r="B26" s="110">
        <v>44577</v>
      </c>
      <c r="C26" s="161" t="s">
        <v>32</v>
      </c>
      <c r="D26" s="149">
        <v>1329.05</v>
      </c>
      <c r="E26" s="150">
        <v>19</v>
      </c>
      <c r="F26" s="150">
        <v>16</v>
      </c>
      <c r="G26" s="288"/>
      <c r="H26" s="289"/>
      <c r="I26" s="289"/>
      <c r="J26" s="150">
        <v>219</v>
      </c>
      <c r="K26" s="290"/>
      <c r="L26" s="199"/>
      <c r="M26" s="150"/>
      <c r="N26" s="150"/>
      <c r="O26" s="155"/>
      <c r="P26" s="291"/>
      <c r="Q26" s="292"/>
      <c r="R26" s="293"/>
      <c r="S26" s="290"/>
      <c r="T26" s="202"/>
      <c r="U26" s="294"/>
      <c r="V26" s="160"/>
      <c r="W26" s="160"/>
      <c r="X26" s="160"/>
      <c r="Y26" s="160"/>
      <c r="Z26" s="295"/>
    </row>
    <row r="27" spans="1:26" ht="14" hidden="1" outlineLevel="1" x14ac:dyDescent="0.2">
      <c r="A27" s="7">
        <f t="shared" si="5"/>
        <v>0</v>
      </c>
      <c r="B27" s="110"/>
      <c r="C27" s="161" t="s">
        <v>33</v>
      </c>
      <c r="D27" s="205">
        <v>0</v>
      </c>
      <c r="E27" s="150">
        <v>0</v>
      </c>
      <c r="F27" s="150">
        <v>0</v>
      </c>
      <c r="G27" s="288"/>
      <c r="H27" s="289"/>
      <c r="I27" s="289"/>
      <c r="J27" s="150">
        <v>0</v>
      </c>
      <c r="K27" s="290"/>
      <c r="L27" s="199"/>
      <c r="M27" s="150"/>
      <c r="N27" s="150"/>
      <c r="O27" s="200"/>
      <c r="P27" s="291"/>
      <c r="Q27" s="292"/>
      <c r="R27" s="293"/>
      <c r="S27" s="290"/>
      <c r="T27" s="202"/>
      <c r="U27" s="294"/>
      <c r="V27" s="160"/>
      <c r="W27" s="160"/>
      <c r="X27" s="160"/>
      <c r="Y27" s="160"/>
      <c r="Z27" s="295"/>
    </row>
    <row r="28" spans="1:26" ht="14" hidden="1" outlineLevel="1" x14ac:dyDescent="0.2">
      <c r="A28" s="7"/>
      <c r="B28" s="110"/>
      <c r="C28" s="161" t="s">
        <v>193</v>
      </c>
      <c r="D28" s="206">
        <v>998.93</v>
      </c>
      <c r="E28" s="150">
        <v>19</v>
      </c>
      <c r="F28" s="150">
        <v>17</v>
      </c>
      <c r="G28" s="288"/>
      <c r="H28" s="289"/>
      <c r="I28" s="289"/>
      <c r="J28" s="150">
        <v>137</v>
      </c>
      <c r="K28" s="290"/>
      <c r="L28" s="199"/>
      <c r="M28" s="150"/>
      <c r="N28" s="150"/>
      <c r="O28" s="207"/>
      <c r="P28" s="291"/>
      <c r="Q28" s="292"/>
      <c r="R28" s="293"/>
      <c r="S28" s="290"/>
      <c r="T28" s="202"/>
      <c r="U28" s="294"/>
      <c r="V28" s="160"/>
      <c r="W28" s="160"/>
      <c r="X28" s="160"/>
      <c r="Y28" s="160"/>
      <c r="Z28" s="295"/>
    </row>
    <row r="29" spans="1:26" ht="14" hidden="1" outlineLevel="1" x14ac:dyDescent="0.2">
      <c r="A29" s="7">
        <f t="shared" ref="A29:A34" si="9">IFERROR(IF(B29&gt;0,MONTH(B29)&amp;"-"&amp;YEAR(B29),B29),)</f>
        <v>0</v>
      </c>
      <c r="B29" s="110"/>
      <c r="C29" s="161" t="s">
        <v>34</v>
      </c>
      <c r="D29" s="206">
        <v>7758.64</v>
      </c>
      <c r="E29" s="150">
        <v>138</v>
      </c>
      <c r="F29" s="150">
        <v>131</v>
      </c>
      <c r="G29" s="288"/>
      <c r="H29" s="289"/>
      <c r="I29" s="289"/>
      <c r="J29" s="154">
        <v>1726</v>
      </c>
      <c r="K29" s="290"/>
      <c r="L29" s="199"/>
      <c r="M29" s="150"/>
      <c r="N29" s="150"/>
      <c r="O29" s="207"/>
      <c r="P29" s="291"/>
      <c r="Q29" s="292"/>
      <c r="R29" s="293"/>
      <c r="S29" s="290"/>
      <c r="T29" s="202"/>
      <c r="U29" s="294"/>
      <c r="V29" s="160"/>
      <c r="W29" s="160"/>
      <c r="X29" s="160"/>
      <c r="Y29" s="160"/>
      <c r="Z29" s="295"/>
    </row>
    <row r="30" spans="1:26" ht="14" hidden="1" outlineLevel="1" x14ac:dyDescent="0.2">
      <c r="A30" s="7">
        <f t="shared" si="9"/>
        <v>0</v>
      </c>
      <c r="B30" s="110"/>
      <c r="C30" s="161" t="s">
        <v>35</v>
      </c>
      <c r="D30" s="208">
        <v>0</v>
      </c>
      <c r="E30" s="150">
        <v>0</v>
      </c>
      <c r="F30" s="150">
        <v>0</v>
      </c>
      <c r="G30" s="288"/>
      <c r="H30" s="289"/>
      <c r="I30" s="289"/>
      <c r="J30" s="150">
        <v>0</v>
      </c>
      <c r="K30" s="290"/>
      <c r="L30" s="199"/>
      <c r="M30" s="150"/>
      <c r="N30" s="150"/>
      <c r="O30" s="209"/>
      <c r="P30" s="291"/>
      <c r="Q30" s="292"/>
      <c r="R30" s="293"/>
      <c r="S30" s="290"/>
      <c r="T30" s="202"/>
      <c r="U30" s="294"/>
      <c r="V30" s="160"/>
      <c r="W30" s="160"/>
      <c r="X30" s="160"/>
      <c r="Y30" s="160"/>
      <c r="Z30" s="295"/>
    </row>
    <row r="31" spans="1:26" ht="14" hidden="1" outlineLevel="1" x14ac:dyDescent="0.2">
      <c r="A31" s="7" t="str">
        <f t="shared" si="9"/>
        <v>1-2022</v>
      </c>
      <c r="B31" s="110">
        <v>44583</v>
      </c>
      <c r="C31" s="161" t="s">
        <v>36</v>
      </c>
      <c r="D31" s="210">
        <v>7259.1</v>
      </c>
      <c r="E31" s="150">
        <v>116</v>
      </c>
      <c r="F31" s="150">
        <v>107</v>
      </c>
      <c r="G31" s="288"/>
      <c r="H31" s="289"/>
      <c r="I31" s="289"/>
      <c r="J31" s="150">
        <v>739</v>
      </c>
      <c r="K31" s="290"/>
      <c r="L31" s="199"/>
      <c r="M31" s="150"/>
      <c r="N31" s="150"/>
      <c r="O31" s="211"/>
      <c r="P31" s="291"/>
      <c r="Q31" s="292"/>
      <c r="R31" s="293"/>
      <c r="S31" s="290"/>
      <c r="T31" s="202"/>
      <c r="U31" s="294"/>
      <c r="V31" s="160"/>
      <c r="W31" s="160"/>
      <c r="X31" s="160"/>
      <c r="Y31" s="160"/>
      <c r="Z31" s="295"/>
    </row>
    <row r="32" spans="1:26" ht="14" collapsed="1" x14ac:dyDescent="0.2">
      <c r="A32" s="7">
        <f t="shared" si="9"/>
        <v>0</v>
      </c>
      <c r="B32" s="38" t="s">
        <v>184</v>
      </c>
      <c r="C32" s="39"/>
      <c r="D32" s="40">
        <f t="shared" ref="D32:F32" si="10">SUM(D26:D31)</f>
        <v>17345.72</v>
      </c>
      <c r="E32" s="41">
        <f t="shared" si="10"/>
        <v>292</v>
      </c>
      <c r="F32" s="41">
        <f t="shared" si="10"/>
        <v>271</v>
      </c>
      <c r="G32" s="42">
        <f>E32/F32</f>
        <v>1.0774907749077491</v>
      </c>
      <c r="H32" s="45">
        <f>D32/E32</f>
        <v>59.403150684931511</v>
      </c>
      <c r="I32" s="45">
        <f>H32/G32</f>
        <v>55.131006286357668</v>
      </c>
      <c r="J32" s="41">
        <f>SUM(J26:J31)</f>
        <v>2821</v>
      </c>
      <c r="K32" s="303">
        <f>E32/J32</f>
        <v>0.10350939383197448</v>
      </c>
      <c r="L32" s="40">
        <f t="shared" ref="L32:O32" si="11">SUM(L26:L31)</f>
        <v>0</v>
      </c>
      <c r="M32" s="41">
        <f t="shared" si="11"/>
        <v>0</v>
      </c>
      <c r="N32" s="41">
        <f t="shared" si="11"/>
        <v>0</v>
      </c>
      <c r="O32" s="45">
        <f t="shared" si="11"/>
        <v>0</v>
      </c>
      <c r="P32" s="46" t="e">
        <f>L32/O32</f>
        <v>#DIV/0!</v>
      </c>
      <c r="Q32" s="42" t="e">
        <f>O32/L32</f>
        <v>#DIV/0!</v>
      </c>
      <c r="R32" s="304">
        <f>L32/D32</f>
        <v>0</v>
      </c>
      <c r="S32" s="305"/>
      <c r="T32" s="112">
        <f>SUM(T26:T31)</f>
        <v>0</v>
      </c>
      <c r="U32" s="304"/>
      <c r="V32" s="50">
        <f t="shared" ref="V32:W32" si="12">IFERROR((D32-D25)/D32,)</f>
        <v>3.1268808674416566E-2</v>
      </c>
      <c r="W32" s="50">
        <f t="shared" si="12"/>
        <v>0.11986301369863013</v>
      </c>
      <c r="X32" s="51">
        <f>IFERROR((D32-monthly_reporting_2021!D29)/D32, )</f>
        <v>-14.07373692184585</v>
      </c>
      <c r="Y32" s="51">
        <f>IFERROR((E32-monthly_reporting_2021!E29)/E32, )</f>
        <v>-12.647260273972602</v>
      </c>
      <c r="Z32" s="1"/>
    </row>
    <row r="33" spans="1:26" ht="14" hidden="1" outlineLevel="1" x14ac:dyDescent="0.2">
      <c r="A33" s="7" t="str">
        <f t="shared" si="9"/>
        <v>1-2022</v>
      </c>
      <c r="B33" s="110">
        <v>44584</v>
      </c>
      <c r="C33" s="161" t="s">
        <v>32</v>
      </c>
      <c r="D33" s="149">
        <v>629.54999999999995</v>
      </c>
      <c r="E33" s="150">
        <v>9</v>
      </c>
      <c r="F33" s="150">
        <v>9</v>
      </c>
      <c r="G33" s="288"/>
      <c r="H33" s="289"/>
      <c r="I33" s="289"/>
      <c r="J33" s="150">
        <v>118</v>
      </c>
      <c r="K33" s="290"/>
      <c r="L33" s="199"/>
      <c r="M33" s="150"/>
      <c r="N33" s="150"/>
      <c r="O33" s="155"/>
      <c r="P33" s="291"/>
      <c r="Q33" s="292"/>
      <c r="R33" s="293"/>
      <c r="S33" s="290"/>
      <c r="T33" s="202"/>
      <c r="U33" s="294"/>
      <c r="V33" s="160"/>
      <c r="W33" s="160"/>
      <c r="X33" s="160"/>
      <c r="Y33" s="160"/>
      <c r="Z33" s="295"/>
    </row>
    <row r="34" spans="1:26" ht="14" hidden="1" outlineLevel="1" x14ac:dyDescent="0.2">
      <c r="A34" s="7">
        <f t="shared" si="9"/>
        <v>0</v>
      </c>
      <c r="B34" s="110"/>
      <c r="C34" s="161" t="s">
        <v>33</v>
      </c>
      <c r="D34" s="205">
        <v>0</v>
      </c>
      <c r="E34" s="150">
        <v>0</v>
      </c>
      <c r="F34" s="150">
        <v>0</v>
      </c>
      <c r="G34" s="288"/>
      <c r="H34" s="289"/>
      <c r="I34" s="289"/>
      <c r="J34" s="150">
        <v>0</v>
      </c>
      <c r="K34" s="290"/>
      <c r="L34" s="199"/>
      <c r="M34" s="150"/>
      <c r="N34" s="150"/>
      <c r="O34" s="200"/>
      <c r="P34" s="291"/>
      <c r="Q34" s="292"/>
      <c r="R34" s="293"/>
      <c r="S34" s="290"/>
      <c r="T34" s="202"/>
      <c r="U34" s="294"/>
      <c r="V34" s="160"/>
      <c r="W34" s="160"/>
      <c r="X34" s="160"/>
      <c r="Y34" s="160"/>
      <c r="Z34" s="295"/>
    </row>
    <row r="35" spans="1:26" ht="14" hidden="1" outlineLevel="1" x14ac:dyDescent="0.2">
      <c r="A35" s="7"/>
      <c r="B35" s="110"/>
      <c r="C35" s="161" t="s">
        <v>193</v>
      </c>
      <c r="D35" s="206">
        <v>799.2</v>
      </c>
      <c r="E35" s="150">
        <v>16</v>
      </c>
      <c r="F35" s="150">
        <v>15</v>
      </c>
      <c r="G35" s="288"/>
      <c r="H35" s="289"/>
      <c r="I35" s="289"/>
      <c r="J35" s="150">
        <v>127</v>
      </c>
      <c r="K35" s="290"/>
      <c r="L35" s="199"/>
      <c r="M35" s="150"/>
      <c r="N35" s="150"/>
      <c r="O35" s="207"/>
      <c r="P35" s="291"/>
      <c r="Q35" s="292"/>
      <c r="R35" s="293"/>
      <c r="S35" s="290"/>
      <c r="T35" s="202"/>
      <c r="U35" s="294"/>
      <c r="V35" s="160"/>
      <c r="W35" s="160"/>
      <c r="X35" s="160"/>
      <c r="Y35" s="160"/>
      <c r="Z35" s="295"/>
    </row>
    <row r="36" spans="1:26" ht="14" hidden="1" outlineLevel="1" x14ac:dyDescent="0.2">
      <c r="A36" s="7">
        <f t="shared" ref="A36:A41" si="13">IFERROR(IF(B36&gt;0,MONTH(B36)&amp;"-"&amp;YEAR(B36),B36),)</f>
        <v>0</v>
      </c>
      <c r="B36" s="110"/>
      <c r="C36" s="161" t="s">
        <v>34</v>
      </c>
      <c r="D36" s="206">
        <v>9928.18</v>
      </c>
      <c r="E36" s="150">
        <v>183</v>
      </c>
      <c r="F36" s="150">
        <v>165</v>
      </c>
      <c r="G36" s="288"/>
      <c r="H36" s="289"/>
      <c r="I36" s="289"/>
      <c r="J36" s="154">
        <v>2237</v>
      </c>
      <c r="K36" s="290"/>
      <c r="L36" s="199"/>
      <c r="M36" s="150"/>
      <c r="N36" s="150"/>
      <c r="O36" s="207"/>
      <c r="P36" s="291"/>
      <c r="Q36" s="292"/>
      <c r="R36" s="293"/>
      <c r="S36" s="290"/>
      <c r="T36" s="202"/>
      <c r="U36" s="294"/>
      <c r="V36" s="160"/>
      <c r="W36" s="160"/>
      <c r="X36" s="160"/>
      <c r="Y36" s="160"/>
      <c r="Z36" s="295"/>
    </row>
    <row r="37" spans="1:26" ht="14" hidden="1" outlineLevel="1" x14ac:dyDescent="0.2">
      <c r="A37" s="7">
        <f t="shared" si="13"/>
        <v>0</v>
      </c>
      <c r="B37" s="110"/>
      <c r="C37" s="161" t="s">
        <v>35</v>
      </c>
      <c r="D37" s="208">
        <v>0</v>
      </c>
      <c r="E37" s="150">
        <v>0</v>
      </c>
      <c r="F37" s="150">
        <v>0</v>
      </c>
      <c r="G37" s="288"/>
      <c r="H37" s="289"/>
      <c r="I37" s="289"/>
      <c r="J37" s="150">
        <v>0</v>
      </c>
      <c r="K37" s="290"/>
      <c r="L37" s="199"/>
      <c r="M37" s="150"/>
      <c r="N37" s="150"/>
      <c r="O37" s="209"/>
      <c r="P37" s="291"/>
      <c r="Q37" s="292"/>
      <c r="R37" s="293"/>
      <c r="S37" s="290"/>
      <c r="T37" s="202"/>
      <c r="U37" s="294"/>
      <c r="V37" s="160"/>
      <c r="W37" s="160"/>
      <c r="X37" s="160"/>
      <c r="Y37" s="160"/>
      <c r="Z37" s="295"/>
    </row>
    <row r="38" spans="1:26" ht="14" hidden="1" outlineLevel="1" x14ac:dyDescent="0.2">
      <c r="A38" s="7" t="str">
        <f t="shared" si="13"/>
        <v>1-2022</v>
      </c>
      <c r="B38" s="110">
        <v>44590</v>
      </c>
      <c r="C38" s="161" t="s">
        <v>36</v>
      </c>
      <c r="D38" s="210">
        <v>27857.7</v>
      </c>
      <c r="E38" s="150">
        <v>358</v>
      </c>
      <c r="F38" s="150">
        <v>329</v>
      </c>
      <c r="G38" s="288"/>
      <c r="H38" s="289"/>
      <c r="I38" s="289"/>
      <c r="J38" s="154">
        <v>2671</v>
      </c>
      <c r="K38" s="290"/>
      <c r="L38" s="199"/>
      <c r="M38" s="150"/>
      <c r="N38" s="150"/>
      <c r="O38" s="211"/>
      <c r="P38" s="291"/>
      <c r="Q38" s="292"/>
      <c r="R38" s="293"/>
      <c r="S38" s="290"/>
      <c r="T38" s="202"/>
      <c r="U38" s="294"/>
      <c r="V38" s="160"/>
      <c r="W38" s="160"/>
      <c r="X38" s="160"/>
      <c r="Y38" s="160"/>
      <c r="Z38" s="295"/>
    </row>
    <row r="39" spans="1:26" ht="14" collapsed="1" x14ac:dyDescent="0.2">
      <c r="A39" s="7">
        <f t="shared" si="13"/>
        <v>0</v>
      </c>
      <c r="B39" s="38" t="s">
        <v>185</v>
      </c>
      <c r="C39" s="39"/>
      <c r="D39" s="40">
        <f t="shared" ref="D39:F39" si="14">SUM(D33:D38)</f>
        <v>39214.630000000005</v>
      </c>
      <c r="E39" s="41">
        <f t="shared" si="14"/>
        <v>566</v>
      </c>
      <c r="F39" s="41">
        <f t="shared" si="14"/>
        <v>518</v>
      </c>
      <c r="G39" s="42">
        <f>E39/F39</f>
        <v>1.0926640926640927</v>
      </c>
      <c r="H39" s="45">
        <f>D39/E39</f>
        <v>69.283798586572445</v>
      </c>
      <c r="I39" s="45">
        <f>H39/G39</f>
        <v>63.408140755909052</v>
      </c>
      <c r="J39" s="41">
        <f>SUM(J33:J38)</f>
        <v>5153</v>
      </c>
      <c r="K39" s="303">
        <f>E39/J39</f>
        <v>0.10983892877935184</v>
      </c>
      <c r="L39" s="40">
        <f t="shared" ref="L39:O39" si="15">SUM(L33:L38)</f>
        <v>0</v>
      </c>
      <c r="M39" s="41">
        <f t="shared" si="15"/>
        <v>0</v>
      </c>
      <c r="N39" s="41">
        <f t="shared" si="15"/>
        <v>0</v>
      </c>
      <c r="O39" s="45">
        <f t="shared" si="15"/>
        <v>0</v>
      </c>
      <c r="P39" s="46" t="e">
        <f>L39/O39</f>
        <v>#DIV/0!</v>
      </c>
      <c r="Q39" s="42" t="e">
        <f>O39/L39</f>
        <v>#DIV/0!</v>
      </c>
      <c r="R39" s="304">
        <f>L39/D39</f>
        <v>0</v>
      </c>
      <c r="S39" s="305"/>
      <c r="T39" s="112">
        <f>SUM(T33:T38)</f>
        <v>0</v>
      </c>
      <c r="U39" s="304"/>
      <c r="V39" s="50">
        <f t="shared" ref="V39:W39" si="16">IFERROR((D39-D32)/D39,)</f>
        <v>0.55767222590140464</v>
      </c>
      <c r="W39" s="50">
        <f t="shared" si="16"/>
        <v>0.48409893992932862</v>
      </c>
      <c r="X39" s="51">
        <f>IFERROR((D39-monthly_reporting_2021!D35)/D39, )</f>
        <v>-6.0697262730771646</v>
      </c>
      <c r="Y39" s="51">
        <f>IFERROR((E39-monthly_reporting_2021!E35)/E39, )</f>
        <v>-6.2809187279151946</v>
      </c>
      <c r="Z39" s="1"/>
    </row>
    <row r="40" spans="1:26" ht="14" hidden="1" outlineLevel="1" x14ac:dyDescent="0.2">
      <c r="A40" s="7" t="str">
        <f t="shared" si="13"/>
        <v>1-2022</v>
      </c>
      <c r="B40" s="110">
        <v>44591</v>
      </c>
      <c r="C40" s="161" t="s">
        <v>32</v>
      </c>
      <c r="D40" s="149">
        <v>629.54999999999995</v>
      </c>
      <c r="E40" s="150">
        <v>9</v>
      </c>
      <c r="F40" s="150">
        <v>9</v>
      </c>
      <c r="G40" s="288"/>
      <c r="H40" s="289"/>
      <c r="I40" s="289"/>
      <c r="J40" s="154">
        <v>201</v>
      </c>
      <c r="K40" s="290"/>
      <c r="L40" s="199"/>
      <c r="M40" s="150"/>
      <c r="N40" s="150"/>
      <c r="O40" s="155"/>
      <c r="P40" s="291"/>
      <c r="Q40" s="292"/>
      <c r="R40" s="293"/>
      <c r="S40" s="290"/>
      <c r="T40" s="202"/>
      <c r="U40" s="294"/>
      <c r="V40" s="160"/>
      <c r="W40" s="160"/>
      <c r="X40" s="160"/>
      <c r="Y40" s="160"/>
      <c r="Z40" s="214"/>
    </row>
    <row r="41" spans="1:26" ht="14" hidden="1" outlineLevel="1" x14ac:dyDescent="0.2">
      <c r="A41" s="7">
        <f t="shared" si="13"/>
        <v>0</v>
      </c>
      <c r="B41" s="110"/>
      <c r="C41" s="161" t="s">
        <v>33</v>
      </c>
      <c r="D41" s="205">
        <v>0</v>
      </c>
      <c r="E41" s="150">
        <v>0</v>
      </c>
      <c r="F41" s="150">
        <v>0</v>
      </c>
      <c r="G41" s="288"/>
      <c r="H41" s="289"/>
      <c r="I41" s="289"/>
      <c r="J41" s="154">
        <v>0</v>
      </c>
      <c r="K41" s="290"/>
      <c r="L41" s="199"/>
      <c r="M41" s="150"/>
      <c r="N41" s="150"/>
      <c r="O41" s="200"/>
      <c r="P41" s="291"/>
      <c r="Q41" s="292"/>
      <c r="R41" s="293"/>
      <c r="S41" s="290"/>
      <c r="T41" s="202"/>
      <c r="U41" s="294"/>
      <c r="V41" s="160"/>
      <c r="W41" s="160"/>
      <c r="X41" s="160"/>
      <c r="Y41" s="160"/>
      <c r="Z41" s="214"/>
    </row>
    <row r="42" spans="1:26" ht="14" hidden="1" outlineLevel="1" x14ac:dyDescent="0.2">
      <c r="A42" s="7"/>
      <c r="B42" s="110"/>
      <c r="C42" s="161" t="s">
        <v>193</v>
      </c>
      <c r="D42" s="206">
        <v>339.6</v>
      </c>
      <c r="E42" s="150">
        <v>6</v>
      </c>
      <c r="F42" s="150">
        <v>6</v>
      </c>
      <c r="G42" s="288"/>
      <c r="H42" s="289"/>
      <c r="I42" s="289"/>
      <c r="J42" s="154">
        <v>134</v>
      </c>
      <c r="K42" s="290"/>
      <c r="L42" s="199"/>
      <c r="M42" s="150"/>
      <c r="N42" s="150"/>
      <c r="O42" s="207"/>
      <c r="P42" s="291"/>
      <c r="Q42" s="292"/>
      <c r="R42" s="293"/>
      <c r="S42" s="290"/>
      <c r="T42" s="202"/>
      <c r="U42" s="294"/>
      <c r="V42" s="160"/>
      <c r="W42" s="160"/>
      <c r="X42" s="160"/>
      <c r="Y42" s="160"/>
      <c r="Z42" s="214"/>
    </row>
    <row r="43" spans="1:26" ht="14" hidden="1" outlineLevel="1" x14ac:dyDescent="0.2">
      <c r="A43" s="7">
        <f t="shared" ref="A43:A48" si="17">IFERROR(IF(B43&gt;0,MONTH(B43)&amp;"-"&amp;YEAR(B43),B43),)</f>
        <v>0</v>
      </c>
      <c r="B43" s="110"/>
      <c r="C43" s="161" t="s">
        <v>34</v>
      </c>
      <c r="D43" s="206">
        <v>11132.99</v>
      </c>
      <c r="E43" s="150">
        <v>201</v>
      </c>
      <c r="F43" s="150">
        <v>190</v>
      </c>
      <c r="G43" s="288"/>
      <c r="H43" s="289"/>
      <c r="I43" s="289"/>
      <c r="J43" s="154">
        <v>2266</v>
      </c>
      <c r="K43" s="290"/>
      <c r="L43" s="199"/>
      <c r="M43" s="150"/>
      <c r="N43" s="150"/>
      <c r="O43" s="207"/>
      <c r="P43" s="291"/>
      <c r="Q43" s="292"/>
      <c r="R43" s="293"/>
      <c r="S43" s="290"/>
      <c r="T43" s="202"/>
      <c r="U43" s="294"/>
      <c r="V43" s="160"/>
      <c r="W43" s="160"/>
      <c r="X43" s="160"/>
      <c r="Y43" s="160"/>
      <c r="Z43" s="214"/>
    </row>
    <row r="44" spans="1:26" ht="14" hidden="1" outlineLevel="1" x14ac:dyDescent="0.2">
      <c r="A44" s="7">
        <f t="shared" si="17"/>
        <v>0</v>
      </c>
      <c r="B44" s="110"/>
      <c r="C44" s="161" t="s">
        <v>35</v>
      </c>
      <c r="D44" s="208">
        <v>0</v>
      </c>
      <c r="E44" s="150">
        <v>0</v>
      </c>
      <c r="F44" s="150">
        <v>0</v>
      </c>
      <c r="G44" s="288"/>
      <c r="H44" s="289"/>
      <c r="I44" s="289"/>
      <c r="J44" s="150">
        <v>0</v>
      </c>
      <c r="K44" s="290"/>
      <c r="L44" s="199"/>
      <c r="M44" s="150"/>
      <c r="N44" s="150"/>
      <c r="O44" s="209"/>
      <c r="P44" s="291"/>
      <c r="Q44" s="292"/>
      <c r="R44" s="293"/>
      <c r="S44" s="290"/>
      <c r="T44" s="202"/>
      <c r="U44" s="294"/>
      <c r="V44" s="160"/>
      <c r="W44" s="160"/>
      <c r="X44" s="160"/>
      <c r="Y44" s="160"/>
      <c r="Z44" s="214"/>
    </row>
    <row r="45" spans="1:26" ht="14" hidden="1" outlineLevel="1" x14ac:dyDescent="0.2">
      <c r="A45" s="7" t="str">
        <f t="shared" si="17"/>
        <v>2-2022</v>
      </c>
      <c r="B45" s="110">
        <v>44597</v>
      </c>
      <c r="C45" s="161" t="s">
        <v>36</v>
      </c>
      <c r="D45" s="210">
        <v>29128.35</v>
      </c>
      <c r="E45" s="150">
        <v>419</v>
      </c>
      <c r="F45" s="150">
        <v>406</v>
      </c>
      <c r="G45" s="288"/>
      <c r="H45" s="289"/>
      <c r="I45" s="289"/>
      <c r="J45" s="154">
        <v>2465</v>
      </c>
      <c r="K45" s="290"/>
      <c r="L45" s="199"/>
      <c r="M45" s="150"/>
      <c r="N45" s="150"/>
      <c r="O45" s="211"/>
      <c r="P45" s="291"/>
      <c r="Q45" s="292"/>
      <c r="R45" s="293"/>
      <c r="S45" s="290"/>
      <c r="T45" s="202"/>
      <c r="U45" s="294"/>
      <c r="V45" s="160"/>
      <c r="W45" s="160"/>
      <c r="X45" s="160"/>
      <c r="Y45" s="160"/>
      <c r="Z45" s="214"/>
    </row>
    <row r="46" spans="1:26" ht="14" collapsed="1" x14ac:dyDescent="0.2">
      <c r="A46" s="7">
        <f t="shared" si="17"/>
        <v>0</v>
      </c>
      <c r="B46" s="38" t="s">
        <v>186</v>
      </c>
      <c r="C46" s="39"/>
      <c r="D46" s="40">
        <f t="shared" ref="D46:F46" si="18">SUM(D40:D45)</f>
        <v>41230.49</v>
      </c>
      <c r="E46" s="41">
        <f t="shared" si="18"/>
        <v>635</v>
      </c>
      <c r="F46" s="41">
        <f t="shared" si="18"/>
        <v>611</v>
      </c>
      <c r="G46" s="42">
        <f>E46/F46</f>
        <v>1.039279869067103</v>
      </c>
      <c r="H46" s="45">
        <f>D46/E46</f>
        <v>64.929905511811015</v>
      </c>
      <c r="I46" s="45">
        <f>H46/G46</f>
        <v>62.475861838923677</v>
      </c>
      <c r="J46" s="111">
        <f>SUM(J40:J45)</f>
        <v>5066</v>
      </c>
      <c r="K46" s="303">
        <f>E46/J46</f>
        <v>0.12534544018949861</v>
      </c>
      <c r="L46" s="40">
        <f t="shared" ref="L46:O46" si="19">SUM(L40:L45)</f>
        <v>0</v>
      </c>
      <c r="M46" s="41">
        <f t="shared" si="19"/>
        <v>0</v>
      </c>
      <c r="N46" s="41">
        <f t="shared" si="19"/>
        <v>0</v>
      </c>
      <c r="O46" s="45">
        <f t="shared" si="19"/>
        <v>0</v>
      </c>
      <c r="P46" s="46" t="e">
        <f>L46/O46</f>
        <v>#DIV/0!</v>
      </c>
      <c r="Q46" s="42" t="e">
        <f>O46/L46</f>
        <v>#DIV/0!</v>
      </c>
      <c r="R46" s="304">
        <f>L46/D46</f>
        <v>0</v>
      </c>
      <c r="S46" s="305"/>
      <c r="T46" s="112">
        <f>SUM(T40:T45)</f>
        <v>0</v>
      </c>
      <c r="U46" s="304"/>
      <c r="V46" s="50">
        <f t="shared" ref="V46:W46" si="20">IFERROR((D46-D39)/D46,)</f>
        <v>4.8892457984370141E-2</v>
      </c>
      <c r="W46" s="50">
        <f t="shared" si="20"/>
        <v>0.10866141732283464</v>
      </c>
      <c r="X46" s="51">
        <f>IFERROR((D46-monthly_reporting_2021!D41)/D46, )</f>
        <v>-4.9222512271864831</v>
      </c>
      <c r="Y46" s="51">
        <f>IFERROR((E46-monthly_reporting_2021!E41)/E46, )</f>
        <v>-5.1574803149606296</v>
      </c>
      <c r="Z46" s="298"/>
    </row>
    <row r="47" spans="1:26" ht="14" hidden="1" outlineLevel="1" x14ac:dyDescent="0.2">
      <c r="A47" s="7" t="str">
        <f t="shared" si="17"/>
        <v>2-2022</v>
      </c>
      <c r="B47" s="110">
        <v>44598</v>
      </c>
      <c r="C47" s="161" t="s">
        <v>32</v>
      </c>
      <c r="D47" s="149">
        <v>2633.71</v>
      </c>
      <c r="E47" s="150">
        <v>40</v>
      </c>
      <c r="F47" s="150">
        <v>40</v>
      </c>
      <c r="G47" s="288"/>
      <c r="H47" s="289"/>
      <c r="I47" s="289"/>
      <c r="J47" s="154">
        <v>563</v>
      </c>
      <c r="K47" s="290"/>
      <c r="L47" s="199"/>
      <c r="M47" s="150"/>
      <c r="N47" s="150"/>
      <c r="O47" s="155"/>
      <c r="P47" s="291"/>
      <c r="Q47" s="292"/>
      <c r="R47" s="293"/>
      <c r="S47" s="290"/>
      <c r="T47" s="202"/>
      <c r="U47" s="294"/>
      <c r="V47" s="160"/>
      <c r="W47" s="160"/>
      <c r="X47" s="160"/>
      <c r="Y47" s="160"/>
      <c r="Z47" s="214"/>
    </row>
    <row r="48" spans="1:26" ht="14" hidden="1" outlineLevel="1" x14ac:dyDescent="0.2">
      <c r="A48" s="7">
        <f t="shared" si="17"/>
        <v>0</v>
      </c>
      <c r="B48" s="110"/>
      <c r="C48" s="161" t="s">
        <v>33</v>
      </c>
      <c r="D48" s="205">
        <v>0</v>
      </c>
      <c r="E48" s="150">
        <v>0</v>
      </c>
      <c r="F48" s="150">
        <v>0</v>
      </c>
      <c r="G48" s="288"/>
      <c r="H48" s="289"/>
      <c r="I48" s="289"/>
      <c r="J48" s="154">
        <v>0</v>
      </c>
      <c r="K48" s="290"/>
      <c r="L48" s="199"/>
      <c r="M48" s="150"/>
      <c r="N48" s="150"/>
      <c r="O48" s="200"/>
      <c r="P48" s="291"/>
      <c r="Q48" s="292"/>
      <c r="R48" s="293"/>
      <c r="S48" s="290"/>
      <c r="T48" s="202"/>
      <c r="U48" s="294"/>
      <c r="V48" s="160"/>
      <c r="W48" s="160"/>
      <c r="X48" s="160"/>
      <c r="Y48" s="160"/>
      <c r="Z48" s="214"/>
    </row>
    <row r="49" spans="1:26" ht="14" hidden="1" outlineLevel="1" x14ac:dyDescent="0.2">
      <c r="A49" s="7"/>
      <c r="B49" s="110"/>
      <c r="C49" s="161" t="s">
        <v>193</v>
      </c>
      <c r="D49" s="206">
        <v>1138.8</v>
      </c>
      <c r="E49" s="150">
        <v>22</v>
      </c>
      <c r="F49" s="150">
        <v>21</v>
      </c>
      <c r="G49" s="288"/>
      <c r="H49" s="289"/>
      <c r="I49" s="289"/>
      <c r="J49" s="154">
        <v>141</v>
      </c>
      <c r="K49" s="290"/>
      <c r="L49" s="199"/>
      <c r="M49" s="150"/>
      <c r="N49" s="150"/>
      <c r="O49" s="207"/>
      <c r="P49" s="291"/>
      <c r="Q49" s="292"/>
      <c r="R49" s="293"/>
      <c r="S49" s="290"/>
      <c r="T49" s="202"/>
      <c r="U49" s="294"/>
      <c r="V49" s="160"/>
      <c r="W49" s="160"/>
      <c r="X49" s="160"/>
      <c r="Y49" s="160"/>
      <c r="Z49" s="214"/>
    </row>
    <row r="50" spans="1:26" ht="14" hidden="1" outlineLevel="1" x14ac:dyDescent="0.2">
      <c r="A50" s="7">
        <f t="shared" ref="A50:A55" si="21">IFERROR(IF(B50&gt;0,MONTH(B50)&amp;"-"&amp;YEAR(B50),B50),)</f>
        <v>0</v>
      </c>
      <c r="B50" s="110"/>
      <c r="C50" s="161" t="s">
        <v>34</v>
      </c>
      <c r="D50" s="206">
        <v>12958.47</v>
      </c>
      <c r="E50" s="150">
        <v>239</v>
      </c>
      <c r="F50" s="150">
        <v>220</v>
      </c>
      <c r="G50" s="288"/>
      <c r="H50" s="289"/>
      <c r="I50" s="289"/>
      <c r="J50" s="154">
        <v>2392</v>
      </c>
      <c r="K50" s="290"/>
      <c r="L50" s="199"/>
      <c r="M50" s="150"/>
      <c r="N50" s="150"/>
      <c r="O50" s="207"/>
      <c r="P50" s="291"/>
      <c r="Q50" s="292"/>
      <c r="R50" s="293"/>
      <c r="S50" s="290"/>
      <c r="T50" s="202"/>
      <c r="U50" s="294"/>
      <c r="V50" s="160"/>
      <c r="W50" s="160"/>
      <c r="X50" s="160"/>
      <c r="Y50" s="160"/>
      <c r="Z50" s="214"/>
    </row>
    <row r="51" spans="1:26" ht="14" hidden="1" outlineLevel="1" x14ac:dyDescent="0.2">
      <c r="A51" s="7">
        <f t="shared" si="21"/>
        <v>0</v>
      </c>
      <c r="B51" s="110"/>
      <c r="C51" s="161" t="s">
        <v>35</v>
      </c>
      <c r="D51" s="208">
        <v>0</v>
      </c>
      <c r="E51" s="150">
        <v>0</v>
      </c>
      <c r="F51" s="150">
        <v>0</v>
      </c>
      <c r="G51" s="288"/>
      <c r="H51" s="289"/>
      <c r="I51" s="289"/>
      <c r="J51" s="150">
        <v>0</v>
      </c>
      <c r="K51" s="290"/>
      <c r="L51" s="199"/>
      <c r="M51" s="150"/>
      <c r="N51" s="150"/>
      <c r="O51" s="209"/>
      <c r="P51" s="291"/>
      <c r="Q51" s="292"/>
      <c r="R51" s="293"/>
      <c r="S51" s="290"/>
      <c r="T51" s="202"/>
      <c r="U51" s="294"/>
      <c r="V51" s="160"/>
      <c r="W51" s="160"/>
      <c r="X51" s="160"/>
      <c r="Y51" s="160"/>
      <c r="Z51" s="214"/>
    </row>
    <row r="52" spans="1:26" ht="14" hidden="1" outlineLevel="1" x14ac:dyDescent="0.2">
      <c r="A52" s="7" t="str">
        <f t="shared" si="21"/>
        <v>2-2022</v>
      </c>
      <c r="B52" s="110">
        <v>44604</v>
      </c>
      <c r="C52" s="161" t="s">
        <v>36</v>
      </c>
      <c r="D52" s="210">
        <v>32192.25</v>
      </c>
      <c r="E52" s="150">
        <v>452</v>
      </c>
      <c r="F52" s="150">
        <v>414</v>
      </c>
      <c r="G52" s="288"/>
      <c r="H52" s="289"/>
      <c r="I52" s="289"/>
      <c r="J52" s="154">
        <v>2381</v>
      </c>
      <c r="K52" s="290"/>
      <c r="L52" s="199"/>
      <c r="M52" s="150"/>
      <c r="N52" s="150"/>
      <c r="O52" s="211"/>
      <c r="P52" s="291"/>
      <c r="Q52" s="292"/>
      <c r="R52" s="293"/>
      <c r="S52" s="290"/>
      <c r="T52" s="202"/>
      <c r="U52" s="294"/>
      <c r="V52" s="160"/>
      <c r="W52" s="160"/>
      <c r="X52" s="160"/>
      <c r="Y52" s="160"/>
      <c r="Z52" s="214"/>
    </row>
    <row r="53" spans="1:26" ht="14" collapsed="1" x14ac:dyDescent="0.2">
      <c r="A53" s="7">
        <f t="shared" si="21"/>
        <v>0</v>
      </c>
      <c r="B53" s="38" t="s">
        <v>187</v>
      </c>
      <c r="C53" s="39"/>
      <c r="D53" s="40">
        <f t="shared" ref="D53:F53" si="22">SUM(D47:D52)</f>
        <v>48923.229999999996</v>
      </c>
      <c r="E53" s="41">
        <f t="shared" si="22"/>
        <v>753</v>
      </c>
      <c r="F53" s="41">
        <f t="shared" si="22"/>
        <v>695</v>
      </c>
      <c r="G53" s="42">
        <f>E53/F53</f>
        <v>1.083453237410072</v>
      </c>
      <c r="H53" s="45">
        <f>D53/E53</f>
        <v>64.971088977423634</v>
      </c>
      <c r="I53" s="45">
        <f>H53/G53</f>
        <v>59.966675749414904</v>
      </c>
      <c r="J53" s="111">
        <f>SUM(J47:J52)</f>
        <v>5477</v>
      </c>
      <c r="K53" s="303">
        <f>E53/J53</f>
        <v>0.13748402410078511</v>
      </c>
      <c r="L53" s="40">
        <f t="shared" ref="L53:O53" si="23">SUM(L47:L52)</f>
        <v>0</v>
      </c>
      <c r="M53" s="41">
        <f t="shared" si="23"/>
        <v>0</v>
      </c>
      <c r="N53" s="41">
        <f t="shared" si="23"/>
        <v>0</v>
      </c>
      <c r="O53" s="45">
        <f t="shared" si="23"/>
        <v>0</v>
      </c>
      <c r="P53" s="46" t="e">
        <f>L53/O53</f>
        <v>#DIV/0!</v>
      </c>
      <c r="Q53" s="42" t="e">
        <f>O53/L53</f>
        <v>#DIV/0!</v>
      </c>
      <c r="R53" s="304">
        <f>L53/D53</f>
        <v>0</v>
      </c>
      <c r="S53" s="305"/>
      <c r="T53" s="112">
        <f>SUM(T47:T52)</f>
        <v>0</v>
      </c>
      <c r="U53" s="304"/>
      <c r="V53" s="50">
        <f t="shared" ref="V53:W53" si="24">IFERROR((D53-D46)/D53,)</f>
        <v>0.15724104888413948</v>
      </c>
      <c r="W53" s="50">
        <f t="shared" si="24"/>
        <v>0.15670650730411687</v>
      </c>
      <c r="X53" s="51" t="s">
        <v>220</v>
      </c>
      <c r="Y53" s="51">
        <f>IFERROR((E53-monthly_reporting_2021!E47)/E53, )</f>
        <v>1</v>
      </c>
      <c r="Z53" s="298"/>
    </row>
    <row r="54" spans="1:26" ht="14" hidden="1" outlineLevel="1" x14ac:dyDescent="0.2">
      <c r="A54" s="121" t="str">
        <f t="shared" si="21"/>
        <v>2-2022</v>
      </c>
      <c r="B54" s="122">
        <v>44605</v>
      </c>
      <c r="C54" s="83" t="s">
        <v>32</v>
      </c>
      <c r="D54" s="391">
        <v>3434.59</v>
      </c>
      <c r="E54" s="123">
        <v>62</v>
      </c>
      <c r="F54" s="123">
        <v>61</v>
      </c>
      <c r="G54" s="456"/>
      <c r="H54" s="216"/>
      <c r="I54" s="216"/>
      <c r="J54" s="276">
        <v>562</v>
      </c>
      <c r="K54" s="442"/>
      <c r="L54" s="217"/>
      <c r="M54" s="215"/>
      <c r="N54" s="215"/>
      <c r="O54" s="457"/>
      <c r="P54" s="458"/>
      <c r="Q54" s="459"/>
      <c r="R54" s="458"/>
      <c r="S54" s="442"/>
      <c r="T54" s="460"/>
      <c r="U54" s="443"/>
      <c r="V54" s="442"/>
      <c r="W54" s="442"/>
      <c r="X54" s="442"/>
      <c r="Y54" s="458"/>
      <c r="Z54" s="214"/>
    </row>
    <row r="55" spans="1:26" ht="14" hidden="1" outlineLevel="1" x14ac:dyDescent="0.2">
      <c r="A55" s="121">
        <f t="shared" si="21"/>
        <v>0</v>
      </c>
      <c r="B55" s="411"/>
      <c r="C55" s="393" t="s">
        <v>33</v>
      </c>
      <c r="D55" s="394">
        <v>0</v>
      </c>
      <c r="E55" s="395">
        <v>0</v>
      </c>
      <c r="F55" s="395">
        <v>0</v>
      </c>
      <c r="G55" s="461"/>
      <c r="H55" s="462"/>
      <c r="I55" s="462"/>
      <c r="J55" s="415">
        <v>0</v>
      </c>
      <c r="K55" s="463"/>
      <c r="L55" s="236"/>
      <c r="M55" s="214"/>
      <c r="N55" s="214"/>
      <c r="O55" s="464"/>
      <c r="P55" s="465"/>
      <c r="Q55" s="466"/>
      <c r="R55" s="465"/>
      <c r="S55" s="463"/>
      <c r="T55" s="467"/>
      <c r="U55" s="468"/>
      <c r="V55" s="463"/>
      <c r="W55" s="463"/>
      <c r="X55" s="463"/>
      <c r="Y55" s="465"/>
      <c r="Z55" s="214"/>
    </row>
    <row r="56" spans="1:26" ht="14" hidden="1" outlineLevel="1" x14ac:dyDescent="0.2">
      <c r="A56" s="121"/>
      <c r="B56" s="411"/>
      <c r="C56" s="393" t="s">
        <v>193</v>
      </c>
      <c r="D56" s="405">
        <v>799.2</v>
      </c>
      <c r="E56" s="395">
        <v>16</v>
      </c>
      <c r="F56" s="395">
        <v>13</v>
      </c>
      <c r="G56" s="461"/>
      <c r="H56" s="462"/>
      <c r="I56" s="462"/>
      <c r="J56" s="415">
        <v>122</v>
      </c>
      <c r="K56" s="463"/>
      <c r="L56" s="236"/>
      <c r="M56" s="214"/>
      <c r="N56" s="214"/>
      <c r="O56" s="469"/>
      <c r="P56" s="465"/>
      <c r="Q56" s="466"/>
      <c r="R56" s="465"/>
      <c r="S56" s="463"/>
      <c r="T56" s="467"/>
      <c r="U56" s="468"/>
      <c r="V56" s="463"/>
      <c r="W56" s="463"/>
      <c r="X56" s="463"/>
      <c r="Y56" s="465"/>
      <c r="Z56" s="214"/>
    </row>
    <row r="57" spans="1:26" ht="14" hidden="1" outlineLevel="1" x14ac:dyDescent="0.2">
      <c r="A57" s="121">
        <f t="shared" ref="A57:A62" si="25">IFERROR(IF(B57&gt;0,MONTH(B57)&amp;"-"&amp;YEAR(B57),B57),)</f>
        <v>0</v>
      </c>
      <c r="B57" s="411"/>
      <c r="C57" s="393" t="s">
        <v>34</v>
      </c>
      <c r="D57" s="405">
        <v>10997.98</v>
      </c>
      <c r="E57" s="395">
        <v>202</v>
      </c>
      <c r="F57" s="395">
        <v>183</v>
      </c>
      <c r="G57" s="461"/>
      <c r="H57" s="462"/>
      <c r="I57" s="462"/>
      <c r="J57" s="415">
        <v>1884</v>
      </c>
      <c r="K57" s="463"/>
      <c r="L57" s="236"/>
      <c r="M57" s="214"/>
      <c r="N57" s="214"/>
      <c r="O57" s="469"/>
      <c r="P57" s="465"/>
      <c r="Q57" s="466"/>
      <c r="R57" s="465"/>
      <c r="S57" s="463"/>
      <c r="T57" s="467"/>
      <c r="U57" s="468"/>
      <c r="V57" s="463"/>
      <c r="W57" s="463"/>
      <c r="X57" s="463"/>
      <c r="Y57" s="465"/>
      <c r="Z57" s="214"/>
    </row>
    <row r="58" spans="1:26" ht="14" hidden="1" outlineLevel="1" x14ac:dyDescent="0.2">
      <c r="A58" s="121">
        <f t="shared" si="25"/>
        <v>0</v>
      </c>
      <c r="B58" s="411"/>
      <c r="C58" s="393" t="s">
        <v>35</v>
      </c>
      <c r="D58" s="407">
        <v>0</v>
      </c>
      <c r="E58" s="395">
        <v>0</v>
      </c>
      <c r="F58" s="395">
        <v>0</v>
      </c>
      <c r="G58" s="461"/>
      <c r="H58" s="462"/>
      <c r="I58" s="462"/>
      <c r="J58" s="415">
        <v>0</v>
      </c>
      <c r="K58" s="463"/>
      <c r="L58" s="236"/>
      <c r="M58" s="214"/>
      <c r="N58" s="214"/>
      <c r="O58" s="470"/>
      <c r="P58" s="465"/>
      <c r="Q58" s="466"/>
      <c r="R58" s="465"/>
      <c r="S58" s="463"/>
      <c r="T58" s="467"/>
      <c r="U58" s="468"/>
      <c r="V58" s="463"/>
      <c r="W58" s="463"/>
      <c r="X58" s="463"/>
      <c r="Y58" s="465"/>
      <c r="Z58" s="214"/>
    </row>
    <row r="59" spans="1:26" ht="14" hidden="1" outlineLevel="1" x14ac:dyDescent="0.2">
      <c r="A59" s="121" t="str">
        <f t="shared" si="25"/>
        <v>2-2022</v>
      </c>
      <c r="B59" s="411">
        <v>44611</v>
      </c>
      <c r="C59" s="393" t="s">
        <v>36</v>
      </c>
      <c r="D59" s="412">
        <v>31312.6</v>
      </c>
      <c r="E59" s="395">
        <v>481</v>
      </c>
      <c r="F59" s="395">
        <v>445</v>
      </c>
      <c r="G59" s="461"/>
      <c r="H59" s="462"/>
      <c r="I59" s="462"/>
      <c r="J59" s="415">
        <v>2258</v>
      </c>
      <c r="K59" s="463"/>
      <c r="L59" s="236"/>
      <c r="M59" s="214"/>
      <c r="N59" s="214"/>
      <c r="O59" s="471"/>
      <c r="P59" s="465"/>
      <c r="Q59" s="466"/>
      <c r="R59" s="465"/>
      <c r="S59" s="463"/>
      <c r="T59" s="467"/>
      <c r="U59" s="468"/>
      <c r="V59" s="463"/>
      <c r="W59" s="463"/>
      <c r="X59" s="463"/>
      <c r="Y59" s="465"/>
      <c r="Z59" s="214"/>
    </row>
    <row r="60" spans="1:26" ht="14" collapsed="1" x14ac:dyDescent="0.2">
      <c r="A60" s="121">
        <f t="shared" si="25"/>
        <v>0</v>
      </c>
      <c r="B60" s="38" t="s">
        <v>188</v>
      </c>
      <c r="C60" s="472"/>
      <c r="D60" s="135">
        <f t="shared" ref="D60:F60" si="26">SUM(D54:D59)</f>
        <v>46544.369999999995</v>
      </c>
      <c r="E60" s="136">
        <f t="shared" si="26"/>
        <v>761</v>
      </c>
      <c r="F60" s="136">
        <f t="shared" si="26"/>
        <v>702</v>
      </c>
      <c r="G60" s="137">
        <f>E60/F60</f>
        <v>1.084045584045584</v>
      </c>
      <c r="H60" s="135">
        <f>D60/E60</f>
        <v>61.16211563731931</v>
      </c>
      <c r="I60" s="135">
        <f>H60/G60</f>
        <v>56.420243334294554</v>
      </c>
      <c r="J60" s="256">
        <f>SUM(J54:J59)</f>
        <v>4826</v>
      </c>
      <c r="K60" s="257">
        <f>E60/J60</f>
        <v>0.15768752590136759</v>
      </c>
      <c r="L60" s="135">
        <f t="shared" ref="L60:O60" si="27">SUM(L54:L59)</f>
        <v>0</v>
      </c>
      <c r="M60" s="136">
        <f t="shared" si="27"/>
        <v>0</v>
      </c>
      <c r="N60" s="136">
        <f t="shared" si="27"/>
        <v>0</v>
      </c>
      <c r="O60" s="135">
        <f t="shared" si="27"/>
        <v>0</v>
      </c>
      <c r="P60" s="258" t="e">
        <f>L60/O60</f>
        <v>#DIV/0!</v>
      </c>
      <c r="Q60" s="137" t="e">
        <f>O60/L60</f>
        <v>#DIV/0!</v>
      </c>
      <c r="R60" s="259">
        <f>L60/D60</f>
        <v>0</v>
      </c>
      <c r="S60" s="473"/>
      <c r="T60" s="261">
        <f>SUM(T54:T59)</f>
        <v>0</v>
      </c>
      <c r="U60" s="139"/>
      <c r="V60" s="262">
        <f t="shared" ref="V60:W60" si="28">IFERROR((D60-D53)/D60,)</f>
        <v>-5.1109511204040378E-2</v>
      </c>
      <c r="W60" s="301">
        <f t="shared" si="28"/>
        <v>1.0512483574244415E-2</v>
      </c>
      <c r="X60" s="301">
        <f>IFERROR((D60-monthly_reporting_2021!D54)/D60, )</f>
        <v>1</v>
      </c>
      <c r="Y60" s="302">
        <f>IFERROR((E60-monthly_reporting_2021!E54)/E60, )</f>
        <v>1</v>
      </c>
      <c r="Z60" s="298"/>
    </row>
    <row r="61" spans="1:26" ht="14" hidden="1" outlineLevel="1" x14ac:dyDescent="0.2">
      <c r="A61" s="121" t="str">
        <f t="shared" si="25"/>
        <v>2-2022</v>
      </c>
      <c r="B61" s="122">
        <v>44612</v>
      </c>
      <c r="C61" s="83" t="s">
        <v>32</v>
      </c>
      <c r="D61" s="391">
        <v>4264.18</v>
      </c>
      <c r="E61" s="123">
        <v>83</v>
      </c>
      <c r="F61" s="123">
        <v>74</v>
      </c>
      <c r="G61" s="456"/>
      <c r="H61" s="216"/>
      <c r="I61" s="216"/>
      <c r="J61" s="276">
        <v>678</v>
      </c>
      <c r="K61" s="442"/>
      <c r="L61" s="217"/>
      <c r="M61" s="215"/>
      <c r="N61" s="215"/>
      <c r="O61" s="457"/>
      <c r="P61" s="458"/>
      <c r="Q61" s="459"/>
      <c r="R61" s="458"/>
      <c r="S61" s="442"/>
      <c r="T61" s="460"/>
      <c r="U61" s="443"/>
      <c r="V61" s="442"/>
      <c r="W61" s="442"/>
      <c r="X61" s="442"/>
      <c r="Y61" s="458"/>
      <c r="Z61" s="214"/>
    </row>
    <row r="62" spans="1:26" ht="14" hidden="1" outlineLevel="1" x14ac:dyDescent="0.2">
      <c r="A62" s="121">
        <f t="shared" si="25"/>
        <v>0</v>
      </c>
      <c r="B62" s="411"/>
      <c r="C62" s="393" t="s">
        <v>33</v>
      </c>
      <c r="D62" s="394">
        <v>0</v>
      </c>
      <c r="E62" s="395">
        <v>0</v>
      </c>
      <c r="F62" s="395">
        <v>0</v>
      </c>
      <c r="G62" s="461"/>
      <c r="H62" s="462"/>
      <c r="I62" s="462"/>
      <c r="J62" s="415">
        <v>0</v>
      </c>
      <c r="K62" s="463"/>
      <c r="L62" s="236"/>
      <c r="M62" s="214"/>
      <c r="N62" s="214"/>
      <c r="O62" s="464"/>
      <c r="P62" s="465"/>
      <c r="Q62" s="466"/>
      <c r="R62" s="465"/>
      <c r="S62" s="463"/>
      <c r="T62" s="467"/>
      <c r="U62" s="468"/>
      <c r="V62" s="463"/>
      <c r="W62" s="463"/>
      <c r="X62" s="463"/>
      <c r="Y62" s="465"/>
      <c r="Z62" s="214"/>
    </row>
    <row r="63" spans="1:26" ht="14" hidden="1" outlineLevel="1" x14ac:dyDescent="0.2">
      <c r="A63" s="121"/>
      <c r="B63" s="411"/>
      <c r="C63" s="393" t="s">
        <v>193</v>
      </c>
      <c r="D63" s="405">
        <v>399.6</v>
      </c>
      <c r="E63" s="395">
        <v>8</v>
      </c>
      <c r="F63" s="395">
        <v>6</v>
      </c>
      <c r="G63" s="461"/>
      <c r="H63" s="462"/>
      <c r="I63" s="462"/>
      <c r="J63" s="415">
        <v>24</v>
      </c>
      <c r="K63" s="463"/>
      <c r="L63" s="236"/>
      <c r="M63" s="214"/>
      <c r="N63" s="214"/>
      <c r="O63" s="469"/>
      <c r="P63" s="465"/>
      <c r="Q63" s="466"/>
      <c r="R63" s="465"/>
      <c r="S63" s="463"/>
      <c r="T63" s="467"/>
      <c r="U63" s="468"/>
      <c r="V63" s="463"/>
      <c r="W63" s="463"/>
      <c r="X63" s="463"/>
      <c r="Y63" s="465"/>
      <c r="Z63" s="214"/>
    </row>
    <row r="64" spans="1:26" ht="14" hidden="1" outlineLevel="1" x14ac:dyDescent="0.2">
      <c r="A64" s="121">
        <f t="shared" ref="A64:A69" si="29">IFERROR(IF(B64&gt;0,MONTH(B64)&amp;"-"&amp;YEAR(B64),B64),)</f>
        <v>0</v>
      </c>
      <c r="B64" s="411"/>
      <c r="C64" s="393" t="s">
        <v>34</v>
      </c>
      <c r="D64" s="405">
        <v>11454.67</v>
      </c>
      <c r="E64" s="395">
        <v>201</v>
      </c>
      <c r="F64" s="395">
        <v>182</v>
      </c>
      <c r="G64" s="461"/>
      <c r="H64" s="462"/>
      <c r="I64" s="462"/>
      <c r="J64" s="415">
        <v>1975</v>
      </c>
      <c r="K64" s="463"/>
      <c r="L64" s="236"/>
      <c r="M64" s="214"/>
      <c r="N64" s="214"/>
      <c r="O64" s="469"/>
      <c r="P64" s="465"/>
      <c r="Q64" s="466"/>
      <c r="R64" s="465"/>
      <c r="S64" s="463"/>
      <c r="T64" s="467"/>
      <c r="U64" s="468"/>
      <c r="V64" s="463"/>
      <c r="W64" s="463"/>
      <c r="X64" s="463"/>
      <c r="Y64" s="465"/>
      <c r="Z64" s="214"/>
    </row>
    <row r="65" spans="1:26" ht="14" hidden="1" outlineLevel="1" x14ac:dyDescent="0.2">
      <c r="A65" s="121">
        <f t="shared" si="29"/>
        <v>0</v>
      </c>
      <c r="B65" s="411"/>
      <c r="C65" s="393" t="s">
        <v>35</v>
      </c>
      <c r="D65" s="407">
        <v>0</v>
      </c>
      <c r="E65" s="395">
        <v>0</v>
      </c>
      <c r="F65" s="395">
        <v>0</v>
      </c>
      <c r="G65" s="461"/>
      <c r="H65" s="462"/>
      <c r="I65" s="462"/>
      <c r="J65" s="415">
        <v>0</v>
      </c>
      <c r="K65" s="463"/>
      <c r="L65" s="236"/>
      <c r="M65" s="214"/>
      <c r="N65" s="214"/>
      <c r="O65" s="470"/>
      <c r="P65" s="465"/>
      <c r="Q65" s="466"/>
      <c r="R65" s="465"/>
      <c r="S65" s="463"/>
      <c r="T65" s="467"/>
      <c r="U65" s="468"/>
      <c r="V65" s="463"/>
      <c r="W65" s="463"/>
      <c r="X65" s="463"/>
      <c r="Y65" s="465"/>
      <c r="Z65" s="214"/>
    </row>
    <row r="66" spans="1:26" ht="14" hidden="1" outlineLevel="1" x14ac:dyDescent="0.2">
      <c r="A66" s="121" t="str">
        <f t="shared" si="29"/>
        <v>2-2022</v>
      </c>
      <c r="B66" s="411">
        <v>44618</v>
      </c>
      <c r="C66" s="393" t="s">
        <v>36</v>
      </c>
      <c r="D66" s="412">
        <v>27377.4</v>
      </c>
      <c r="E66" s="395">
        <v>436</v>
      </c>
      <c r="F66" s="395">
        <v>413</v>
      </c>
      <c r="G66" s="461"/>
      <c r="H66" s="462"/>
      <c r="I66" s="462"/>
      <c r="J66" s="415">
        <v>2414</v>
      </c>
      <c r="K66" s="463"/>
      <c r="L66" s="236"/>
      <c r="M66" s="214"/>
      <c r="N66" s="214"/>
      <c r="O66" s="471"/>
      <c r="P66" s="465"/>
      <c r="Q66" s="466"/>
      <c r="R66" s="465"/>
      <c r="S66" s="463"/>
      <c r="T66" s="467"/>
      <c r="U66" s="468"/>
      <c r="V66" s="463"/>
      <c r="W66" s="463"/>
      <c r="X66" s="463"/>
      <c r="Y66" s="465"/>
      <c r="Z66" s="214"/>
    </row>
    <row r="67" spans="1:26" ht="14" collapsed="1" x14ac:dyDescent="0.2">
      <c r="A67" s="121">
        <f t="shared" si="29"/>
        <v>0</v>
      </c>
      <c r="B67" s="38" t="s">
        <v>189</v>
      </c>
      <c r="C67" s="472"/>
      <c r="D67" s="135">
        <f t="shared" ref="D67:F67" si="30">SUM(D61:D66)</f>
        <v>43495.850000000006</v>
      </c>
      <c r="E67" s="136">
        <f t="shared" si="30"/>
        <v>728</v>
      </c>
      <c r="F67" s="136">
        <f t="shared" si="30"/>
        <v>675</v>
      </c>
      <c r="G67" s="137">
        <f>E67/F67</f>
        <v>1.0785185185185184</v>
      </c>
      <c r="H67" s="135">
        <f>D67/E67</f>
        <v>59.747046703296711</v>
      </c>
      <c r="I67" s="135">
        <f>H67/G67</f>
        <v>55.397330391106159</v>
      </c>
      <c r="J67" s="256">
        <f>SUM(J61:J66)</f>
        <v>5091</v>
      </c>
      <c r="K67" s="257">
        <f>E67/J67</f>
        <v>0.14299744647417009</v>
      </c>
      <c r="L67" s="135">
        <f t="shared" ref="L67:O67" si="31">SUM(L61:L66)</f>
        <v>0</v>
      </c>
      <c r="M67" s="136">
        <f t="shared" si="31"/>
        <v>0</v>
      </c>
      <c r="N67" s="136">
        <f t="shared" si="31"/>
        <v>0</v>
      </c>
      <c r="O67" s="135">
        <f t="shared" si="31"/>
        <v>0</v>
      </c>
      <c r="P67" s="258" t="e">
        <f>L67/O67</f>
        <v>#DIV/0!</v>
      </c>
      <c r="Q67" s="137" t="e">
        <f>O67/L67</f>
        <v>#DIV/0!</v>
      </c>
      <c r="R67" s="259">
        <f>L67/D67</f>
        <v>0</v>
      </c>
      <c r="S67" s="473"/>
      <c r="T67" s="261">
        <f>SUM(T61:T66)</f>
        <v>0</v>
      </c>
      <c r="U67" s="139"/>
      <c r="V67" s="262">
        <f t="shared" ref="V67:W67" si="32">IFERROR((D67-D53)/D67,)</f>
        <v>-0.1247792605501442</v>
      </c>
      <c r="W67" s="262">
        <f t="shared" si="32"/>
        <v>-3.4340659340659344E-2</v>
      </c>
      <c r="X67" s="301">
        <f>IFERROR((D67-monthly_reporting_2021!D54)/D67, )</f>
        <v>1</v>
      </c>
      <c r="Y67" s="302">
        <f>IFERROR((E67-monthly_reporting_2021!E54)/E67, )</f>
        <v>1</v>
      </c>
      <c r="Z67" s="298"/>
    </row>
    <row r="68" spans="1:26" ht="14" hidden="1" outlineLevel="1" x14ac:dyDescent="0.2">
      <c r="A68" s="7" t="str">
        <f t="shared" si="29"/>
        <v>2-2022</v>
      </c>
      <c r="B68" s="110">
        <v>44619</v>
      </c>
      <c r="C68" s="161" t="s">
        <v>32</v>
      </c>
      <c r="D68" s="149">
        <v>3298.46</v>
      </c>
      <c r="E68" s="150">
        <v>67</v>
      </c>
      <c r="F68" s="150">
        <v>59</v>
      </c>
      <c r="G68" s="288"/>
      <c r="H68" s="289"/>
      <c r="I68" s="289"/>
      <c r="J68" s="154">
        <v>626</v>
      </c>
      <c r="K68" s="290"/>
      <c r="L68" s="199"/>
      <c r="M68" s="150"/>
      <c r="N68" s="150"/>
      <c r="O68" s="155"/>
      <c r="P68" s="291"/>
      <c r="Q68" s="292"/>
      <c r="R68" s="293"/>
      <c r="S68" s="290"/>
      <c r="T68" s="202"/>
      <c r="U68" s="294"/>
      <c r="V68" s="160"/>
      <c r="W68" s="160"/>
      <c r="X68" s="160"/>
      <c r="Y68" s="160"/>
      <c r="Z68" s="214"/>
    </row>
    <row r="69" spans="1:26" ht="14" hidden="1" outlineLevel="1" x14ac:dyDescent="0.2">
      <c r="A69" s="7">
        <f t="shared" si="29"/>
        <v>0</v>
      </c>
      <c r="B69" s="110"/>
      <c r="C69" s="161" t="s">
        <v>33</v>
      </c>
      <c r="D69" s="205">
        <v>0</v>
      </c>
      <c r="E69" s="150">
        <v>0</v>
      </c>
      <c r="F69" s="150">
        <v>0</v>
      </c>
      <c r="G69" s="288"/>
      <c r="H69" s="289"/>
      <c r="I69" s="289"/>
      <c r="J69" s="154">
        <v>0</v>
      </c>
      <c r="K69" s="290"/>
      <c r="L69" s="199"/>
      <c r="M69" s="150"/>
      <c r="N69" s="150"/>
      <c r="O69" s="200"/>
      <c r="P69" s="291"/>
      <c r="Q69" s="292"/>
      <c r="R69" s="293"/>
      <c r="S69" s="290"/>
      <c r="T69" s="202"/>
      <c r="U69" s="294"/>
      <c r="V69" s="160"/>
      <c r="W69" s="160"/>
      <c r="X69" s="160"/>
      <c r="Y69" s="160"/>
      <c r="Z69" s="214"/>
    </row>
    <row r="70" spans="1:26" ht="14" hidden="1" outlineLevel="1" x14ac:dyDescent="0.2">
      <c r="A70" s="7"/>
      <c r="B70" s="110"/>
      <c r="C70" s="161" t="s">
        <v>193</v>
      </c>
      <c r="D70" s="206">
        <v>89.9</v>
      </c>
      <c r="E70" s="150">
        <v>2</v>
      </c>
      <c r="F70" s="150">
        <v>2</v>
      </c>
      <c r="G70" s="288"/>
      <c r="H70" s="289"/>
      <c r="I70" s="289"/>
      <c r="J70" s="154">
        <v>12</v>
      </c>
      <c r="K70" s="290"/>
      <c r="L70" s="199"/>
      <c r="M70" s="150"/>
      <c r="N70" s="150"/>
      <c r="O70" s="207"/>
      <c r="P70" s="291"/>
      <c r="Q70" s="292"/>
      <c r="R70" s="293"/>
      <c r="S70" s="290"/>
      <c r="T70" s="202"/>
      <c r="U70" s="294"/>
      <c r="V70" s="160"/>
      <c r="W70" s="160"/>
      <c r="X70" s="160"/>
      <c r="Y70" s="160"/>
      <c r="Z70" s="214"/>
    </row>
    <row r="71" spans="1:26" ht="14" hidden="1" outlineLevel="1" x14ac:dyDescent="0.2">
      <c r="A71" s="7">
        <f t="shared" ref="A71:A76" si="33">IFERROR(IF(B71&gt;0,MONTH(B71)&amp;"-"&amp;YEAR(B71),B71),)</f>
        <v>0</v>
      </c>
      <c r="B71" s="110"/>
      <c r="C71" s="161" t="s">
        <v>34</v>
      </c>
      <c r="D71" s="206">
        <v>7705.11</v>
      </c>
      <c r="E71" s="150">
        <v>127</v>
      </c>
      <c r="F71" s="150">
        <v>124</v>
      </c>
      <c r="G71" s="288"/>
      <c r="H71" s="289"/>
      <c r="I71" s="289"/>
      <c r="J71" s="154">
        <v>1452</v>
      </c>
      <c r="K71" s="290"/>
      <c r="L71" s="199"/>
      <c r="M71" s="150"/>
      <c r="N71" s="150"/>
      <c r="O71" s="207"/>
      <c r="P71" s="291"/>
      <c r="Q71" s="292"/>
      <c r="R71" s="293"/>
      <c r="S71" s="290"/>
      <c r="T71" s="202"/>
      <c r="U71" s="294"/>
      <c r="V71" s="160"/>
      <c r="W71" s="160"/>
      <c r="X71" s="160"/>
      <c r="Y71" s="160"/>
      <c r="Z71" s="214"/>
    </row>
    <row r="72" spans="1:26" ht="14" hidden="1" outlineLevel="1" x14ac:dyDescent="0.2">
      <c r="A72" s="7">
        <f t="shared" si="33"/>
        <v>0</v>
      </c>
      <c r="B72" s="110"/>
      <c r="C72" s="161" t="s">
        <v>35</v>
      </c>
      <c r="D72" s="208">
        <v>0</v>
      </c>
      <c r="E72" s="150">
        <v>0</v>
      </c>
      <c r="F72" s="150">
        <v>0</v>
      </c>
      <c r="G72" s="288"/>
      <c r="H72" s="289"/>
      <c r="I72" s="289"/>
      <c r="J72" s="150">
        <v>0</v>
      </c>
      <c r="K72" s="290"/>
      <c r="L72" s="199"/>
      <c r="M72" s="150"/>
      <c r="N72" s="150"/>
      <c r="O72" s="209"/>
      <c r="P72" s="291"/>
      <c r="Q72" s="292"/>
      <c r="R72" s="293"/>
      <c r="S72" s="290"/>
      <c r="T72" s="202"/>
      <c r="U72" s="294"/>
      <c r="V72" s="160"/>
      <c r="W72" s="160"/>
      <c r="X72" s="160"/>
      <c r="Y72" s="160"/>
      <c r="Z72" s="214"/>
    </row>
    <row r="73" spans="1:26" ht="14" hidden="1" outlineLevel="1" x14ac:dyDescent="0.2">
      <c r="A73" s="7" t="str">
        <f t="shared" si="33"/>
        <v>3-2022</v>
      </c>
      <c r="B73" s="110">
        <v>44625</v>
      </c>
      <c r="C73" s="161" t="s">
        <v>36</v>
      </c>
      <c r="D73" s="210">
        <v>28302.35</v>
      </c>
      <c r="E73" s="150">
        <v>435</v>
      </c>
      <c r="F73" s="150">
        <v>403</v>
      </c>
      <c r="G73" s="288"/>
      <c r="H73" s="289"/>
      <c r="I73" s="289"/>
      <c r="J73" s="154">
        <v>2346</v>
      </c>
      <c r="K73" s="290"/>
      <c r="L73" s="199"/>
      <c r="M73" s="150"/>
      <c r="N73" s="150"/>
      <c r="O73" s="211"/>
      <c r="P73" s="291"/>
      <c r="Q73" s="292"/>
      <c r="R73" s="293"/>
      <c r="S73" s="290"/>
      <c r="T73" s="202"/>
      <c r="U73" s="294"/>
      <c r="V73" s="160"/>
      <c r="W73" s="160"/>
      <c r="X73" s="160"/>
      <c r="Y73" s="160"/>
      <c r="Z73" s="214"/>
    </row>
    <row r="74" spans="1:26" ht="14" collapsed="1" x14ac:dyDescent="0.2">
      <c r="A74" s="7">
        <f t="shared" si="33"/>
        <v>0</v>
      </c>
      <c r="B74" s="38" t="s">
        <v>190</v>
      </c>
      <c r="C74" s="39"/>
      <c r="D74" s="40">
        <f t="shared" ref="D74:F74" si="34">SUM(D68:D73)</f>
        <v>39395.82</v>
      </c>
      <c r="E74" s="41">
        <f t="shared" si="34"/>
        <v>631</v>
      </c>
      <c r="F74" s="41">
        <f t="shared" si="34"/>
        <v>588</v>
      </c>
      <c r="G74" s="42">
        <f>E74/F74</f>
        <v>1.0731292517006803</v>
      </c>
      <c r="H74" s="45">
        <f>D74/E74</f>
        <v>62.433946117274168</v>
      </c>
      <c r="I74" s="45">
        <f>H74/G74</f>
        <v>58.179334892166736</v>
      </c>
      <c r="J74" s="111">
        <f>SUM(J68:J73)</f>
        <v>4436</v>
      </c>
      <c r="K74" s="303">
        <f>E74/J74</f>
        <v>0.14224526600541029</v>
      </c>
      <c r="L74" s="40">
        <f t="shared" ref="L74:O74" si="35">SUM(L68:L73)</f>
        <v>0</v>
      </c>
      <c r="M74" s="41">
        <f t="shared" si="35"/>
        <v>0</v>
      </c>
      <c r="N74" s="41">
        <f t="shared" si="35"/>
        <v>0</v>
      </c>
      <c r="O74" s="45">
        <f t="shared" si="35"/>
        <v>0</v>
      </c>
      <c r="P74" s="46" t="e">
        <f>L74/O74</f>
        <v>#DIV/0!</v>
      </c>
      <c r="Q74" s="42" t="e">
        <f>O74/L74</f>
        <v>#DIV/0!</v>
      </c>
      <c r="R74" s="304">
        <f>L74/D74</f>
        <v>0</v>
      </c>
      <c r="S74" s="305"/>
      <c r="T74" s="112">
        <f>SUM(T68:T73)</f>
        <v>0</v>
      </c>
      <c r="U74" s="304"/>
      <c r="V74" s="50">
        <f t="shared" ref="V74:W74" si="36">IFERROR((D74-D46)/D74,)</f>
        <v>-4.6570169119464912E-2</v>
      </c>
      <c r="W74" s="50">
        <f t="shared" si="36"/>
        <v>-6.3391442155309036E-3</v>
      </c>
      <c r="X74" s="51">
        <f>IFERROR((D74-monthly_reporting_2021!D47)/D74, )</f>
        <v>1</v>
      </c>
      <c r="Y74" s="51">
        <f>IFERROR((E74-monthly_reporting_2021!E47)/E74, )</f>
        <v>1</v>
      </c>
      <c r="Z74" s="298"/>
    </row>
    <row r="75" spans="1:26" ht="14" hidden="1" outlineLevel="1" x14ac:dyDescent="0.2">
      <c r="A75" s="121" t="str">
        <f t="shared" si="33"/>
        <v>3-2022</v>
      </c>
      <c r="B75" s="122">
        <v>44626</v>
      </c>
      <c r="C75" s="83" t="s">
        <v>32</v>
      </c>
      <c r="D75" s="391">
        <v>3053.53</v>
      </c>
      <c r="E75" s="123">
        <v>59</v>
      </c>
      <c r="F75" s="123">
        <v>47</v>
      </c>
      <c r="G75" s="456"/>
      <c r="H75" s="216"/>
      <c r="I75" s="216"/>
      <c r="J75" s="276">
        <v>552</v>
      </c>
      <c r="K75" s="442"/>
      <c r="L75" s="217"/>
      <c r="M75" s="215"/>
      <c r="N75" s="215"/>
      <c r="O75" s="457"/>
      <c r="P75" s="458"/>
      <c r="Q75" s="459"/>
      <c r="R75" s="458"/>
      <c r="S75" s="442"/>
      <c r="T75" s="460"/>
      <c r="U75" s="443"/>
      <c r="V75" s="442"/>
      <c r="W75" s="442"/>
      <c r="X75" s="442"/>
      <c r="Y75" s="458"/>
      <c r="Z75" s="214"/>
    </row>
    <row r="76" spans="1:26" ht="14" hidden="1" outlineLevel="1" x14ac:dyDescent="0.2">
      <c r="A76" s="121">
        <f t="shared" si="33"/>
        <v>0</v>
      </c>
      <c r="B76" s="411"/>
      <c r="C76" s="393" t="s">
        <v>33</v>
      </c>
      <c r="D76" s="394">
        <v>0</v>
      </c>
      <c r="E76" s="395">
        <v>0</v>
      </c>
      <c r="F76" s="395">
        <v>0</v>
      </c>
      <c r="G76" s="461"/>
      <c r="H76" s="462"/>
      <c r="I76" s="462"/>
      <c r="J76" s="415">
        <v>0</v>
      </c>
      <c r="K76" s="463"/>
      <c r="L76" s="236"/>
      <c r="M76" s="214"/>
      <c r="N76" s="214"/>
      <c r="O76" s="464"/>
      <c r="P76" s="465"/>
      <c r="Q76" s="466"/>
      <c r="R76" s="465"/>
      <c r="S76" s="463"/>
      <c r="T76" s="467"/>
      <c r="U76" s="468"/>
      <c r="V76" s="463"/>
      <c r="W76" s="463"/>
      <c r="X76" s="463"/>
      <c r="Y76" s="465"/>
      <c r="Z76" s="214"/>
    </row>
    <row r="77" spans="1:26" ht="14" hidden="1" outlineLevel="1" x14ac:dyDescent="0.2">
      <c r="A77" s="121"/>
      <c r="B77" s="411"/>
      <c r="C77" s="393" t="s">
        <v>193</v>
      </c>
      <c r="D77" s="405">
        <v>349.65</v>
      </c>
      <c r="E77" s="395">
        <v>7</v>
      </c>
      <c r="F77" s="395">
        <v>7</v>
      </c>
      <c r="G77" s="461"/>
      <c r="H77" s="462"/>
      <c r="I77" s="462"/>
      <c r="J77" s="415">
        <v>48</v>
      </c>
      <c r="K77" s="463"/>
      <c r="L77" s="236"/>
      <c r="M77" s="214"/>
      <c r="N77" s="214"/>
      <c r="O77" s="469"/>
      <c r="P77" s="465"/>
      <c r="Q77" s="466"/>
      <c r="R77" s="465"/>
      <c r="S77" s="463"/>
      <c r="T77" s="467"/>
      <c r="U77" s="468"/>
      <c r="V77" s="463"/>
      <c r="W77" s="463"/>
      <c r="X77" s="463"/>
      <c r="Y77" s="465"/>
      <c r="Z77" s="214"/>
    </row>
    <row r="78" spans="1:26" ht="14" hidden="1" outlineLevel="1" x14ac:dyDescent="0.2">
      <c r="A78" s="121">
        <f t="shared" ref="A78:A83" si="37">IFERROR(IF(B78&gt;0,MONTH(B78)&amp;"-"&amp;YEAR(B78),B78),)</f>
        <v>0</v>
      </c>
      <c r="B78" s="411"/>
      <c r="C78" s="393" t="s">
        <v>34</v>
      </c>
      <c r="D78" s="405">
        <v>8301.2000000000007</v>
      </c>
      <c r="E78" s="395">
        <v>138</v>
      </c>
      <c r="F78" s="395">
        <v>133</v>
      </c>
      <c r="G78" s="461"/>
      <c r="H78" s="462"/>
      <c r="I78" s="462"/>
      <c r="J78" s="415">
        <v>1633</v>
      </c>
      <c r="K78" s="463"/>
      <c r="L78" s="236"/>
      <c r="M78" s="214"/>
      <c r="N78" s="214"/>
      <c r="O78" s="469"/>
      <c r="P78" s="465"/>
      <c r="Q78" s="466"/>
      <c r="R78" s="465"/>
      <c r="S78" s="463"/>
      <c r="T78" s="467"/>
      <c r="U78" s="468"/>
      <c r="V78" s="463"/>
      <c r="W78" s="463"/>
      <c r="X78" s="463"/>
      <c r="Y78" s="465"/>
      <c r="Z78" s="214"/>
    </row>
    <row r="79" spans="1:26" ht="14" hidden="1" outlineLevel="1" x14ac:dyDescent="0.2">
      <c r="A79" s="121">
        <f t="shared" si="37"/>
        <v>0</v>
      </c>
      <c r="B79" s="411"/>
      <c r="C79" s="393" t="s">
        <v>35</v>
      </c>
      <c r="D79" s="407">
        <v>0</v>
      </c>
      <c r="E79" s="395">
        <v>0</v>
      </c>
      <c r="F79" s="395">
        <v>0</v>
      </c>
      <c r="G79" s="461"/>
      <c r="H79" s="462"/>
      <c r="I79" s="462"/>
      <c r="J79" s="415">
        <v>0</v>
      </c>
      <c r="K79" s="463"/>
      <c r="L79" s="236"/>
      <c r="M79" s="214"/>
      <c r="N79" s="214"/>
      <c r="O79" s="470"/>
      <c r="P79" s="465"/>
      <c r="Q79" s="466"/>
      <c r="R79" s="465"/>
      <c r="S79" s="463"/>
      <c r="T79" s="467"/>
      <c r="U79" s="468"/>
      <c r="V79" s="463"/>
      <c r="W79" s="463"/>
      <c r="X79" s="463"/>
      <c r="Y79" s="465"/>
      <c r="Z79" s="214"/>
    </row>
    <row r="80" spans="1:26" ht="14" hidden="1" outlineLevel="1" x14ac:dyDescent="0.2">
      <c r="A80" s="121" t="str">
        <f t="shared" si="37"/>
        <v>3-2022</v>
      </c>
      <c r="B80" s="411">
        <v>44632</v>
      </c>
      <c r="C80" s="393" t="s">
        <v>36</v>
      </c>
      <c r="D80" s="412">
        <v>27556.45</v>
      </c>
      <c r="E80" s="395">
        <v>407</v>
      </c>
      <c r="F80" s="395">
        <v>374</v>
      </c>
      <c r="G80" s="461"/>
      <c r="H80" s="462"/>
      <c r="I80" s="462"/>
      <c r="J80" s="415">
        <v>2176</v>
      </c>
      <c r="K80" s="463"/>
      <c r="L80" s="236"/>
      <c r="M80" s="214"/>
      <c r="N80" s="214"/>
      <c r="O80" s="471"/>
      <c r="P80" s="465"/>
      <c r="Q80" s="466"/>
      <c r="R80" s="465"/>
      <c r="S80" s="463"/>
      <c r="T80" s="467"/>
      <c r="U80" s="468"/>
      <c r="V80" s="463"/>
      <c r="W80" s="463"/>
      <c r="X80" s="463"/>
      <c r="Y80" s="465"/>
      <c r="Z80" s="214"/>
    </row>
    <row r="81" spans="1:26" ht="14" collapsed="1" x14ac:dyDescent="0.2">
      <c r="A81" s="121">
        <f t="shared" si="37"/>
        <v>0</v>
      </c>
      <c r="B81" s="38" t="s">
        <v>142</v>
      </c>
      <c r="C81" s="472"/>
      <c r="D81" s="135">
        <f t="shared" ref="D81:F81" si="38">SUM(D75:D80)</f>
        <v>39260.83</v>
      </c>
      <c r="E81" s="136">
        <f t="shared" si="38"/>
        <v>611</v>
      </c>
      <c r="F81" s="136">
        <f t="shared" si="38"/>
        <v>561</v>
      </c>
      <c r="G81" s="137">
        <f>E81/F81</f>
        <v>1.089126559714795</v>
      </c>
      <c r="H81" s="135">
        <f>D81/E81</f>
        <v>64.256677577741414</v>
      </c>
      <c r="I81" s="135">
        <f>H81/G81</f>
        <v>58.998356990364869</v>
      </c>
      <c r="J81" s="256">
        <f>SUM(J75:J80)</f>
        <v>4409</v>
      </c>
      <c r="K81" s="257">
        <f>E81/J81</f>
        <v>0.13858017691086413</v>
      </c>
      <c r="L81" s="135">
        <f t="shared" ref="L81:O81" si="39">SUM(L75:L80)</f>
        <v>0</v>
      </c>
      <c r="M81" s="136">
        <f t="shared" si="39"/>
        <v>0</v>
      </c>
      <c r="N81" s="136">
        <f t="shared" si="39"/>
        <v>0</v>
      </c>
      <c r="O81" s="135">
        <f t="shared" si="39"/>
        <v>0</v>
      </c>
      <c r="P81" s="258" t="e">
        <f>L81/O81</f>
        <v>#DIV/0!</v>
      </c>
      <c r="Q81" s="137" t="e">
        <f>O81/L81</f>
        <v>#DIV/0!</v>
      </c>
      <c r="R81" s="259">
        <f>L81/D81</f>
        <v>0</v>
      </c>
      <c r="S81" s="473"/>
      <c r="T81" s="261">
        <f>SUM(T75:T80)</f>
        <v>0</v>
      </c>
      <c r="U81" s="139"/>
      <c r="V81" s="262">
        <f t="shared" ref="V81:W81" si="40">IFERROR((D81-D53)/D81,)</f>
        <v>-0.24610788921171545</v>
      </c>
      <c r="W81" s="262">
        <f t="shared" si="40"/>
        <v>-0.23240589198036007</v>
      </c>
      <c r="X81" s="301">
        <f>IFERROR((D81-monthly_reporting_2021!D54)/D81, )</f>
        <v>1</v>
      </c>
      <c r="Y81" s="302">
        <f>IFERROR((E81-monthly_reporting_2021!E54)/E81, )</f>
        <v>1</v>
      </c>
      <c r="Z81" s="298"/>
    </row>
    <row r="82" spans="1:26" ht="14" hidden="1" outlineLevel="1" x14ac:dyDescent="0.2">
      <c r="A82" s="121" t="str">
        <f t="shared" si="37"/>
        <v>3-2022</v>
      </c>
      <c r="B82" s="122">
        <v>44633</v>
      </c>
      <c r="C82" s="83" t="s">
        <v>32</v>
      </c>
      <c r="D82" s="391">
        <v>2708.46</v>
      </c>
      <c r="E82" s="123">
        <v>50</v>
      </c>
      <c r="F82" s="123">
        <v>49</v>
      </c>
      <c r="G82" s="456"/>
      <c r="H82" s="216"/>
      <c r="I82" s="216"/>
      <c r="J82" s="276">
        <v>533</v>
      </c>
      <c r="K82" s="442"/>
      <c r="L82" s="217"/>
      <c r="M82" s="215"/>
      <c r="N82" s="215"/>
      <c r="O82" s="457"/>
      <c r="P82" s="458"/>
      <c r="Q82" s="459"/>
      <c r="R82" s="458"/>
      <c r="S82" s="442"/>
      <c r="T82" s="460"/>
      <c r="U82" s="443"/>
      <c r="V82" s="442"/>
      <c r="W82" s="442"/>
      <c r="X82" s="442"/>
      <c r="Y82" s="458"/>
      <c r="Z82" s="214"/>
    </row>
    <row r="83" spans="1:26" ht="14" hidden="1" outlineLevel="1" x14ac:dyDescent="0.2">
      <c r="A83" s="121">
        <f t="shared" si="37"/>
        <v>0</v>
      </c>
      <c r="B83" s="411"/>
      <c r="C83" s="393" t="s">
        <v>33</v>
      </c>
      <c r="D83" s="394">
        <v>2478.88</v>
      </c>
      <c r="E83" s="395">
        <v>30</v>
      </c>
      <c r="F83" s="395">
        <v>28</v>
      </c>
      <c r="G83" s="461"/>
      <c r="H83" s="462"/>
      <c r="I83" s="462"/>
      <c r="J83" s="415">
        <v>809</v>
      </c>
      <c r="K83" s="463"/>
      <c r="L83" s="236"/>
      <c r="M83" s="214"/>
      <c r="N83" s="214"/>
      <c r="O83" s="464"/>
      <c r="P83" s="465"/>
      <c r="Q83" s="466"/>
      <c r="R83" s="465"/>
      <c r="S83" s="463"/>
      <c r="T83" s="467"/>
      <c r="U83" s="468"/>
      <c r="V83" s="463"/>
      <c r="W83" s="463"/>
      <c r="X83" s="463"/>
      <c r="Y83" s="465"/>
      <c r="Z83" s="214"/>
    </row>
    <row r="84" spans="1:26" ht="14" hidden="1" outlineLevel="1" x14ac:dyDescent="0.2">
      <c r="A84" s="121"/>
      <c r="B84" s="411"/>
      <c r="C84" s="393" t="s">
        <v>193</v>
      </c>
      <c r="D84" s="405">
        <v>799.2</v>
      </c>
      <c r="E84" s="395">
        <v>16</v>
      </c>
      <c r="F84" s="395">
        <v>15</v>
      </c>
      <c r="G84" s="461"/>
      <c r="H84" s="462"/>
      <c r="I84" s="462"/>
      <c r="J84" s="415">
        <v>82</v>
      </c>
      <c r="K84" s="463"/>
      <c r="L84" s="236"/>
      <c r="M84" s="214"/>
      <c r="N84" s="214"/>
      <c r="O84" s="469"/>
      <c r="P84" s="465"/>
      <c r="Q84" s="466"/>
      <c r="R84" s="465"/>
      <c r="S84" s="463"/>
      <c r="T84" s="467"/>
      <c r="U84" s="468"/>
      <c r="V84" s="463"/>
      <c r="W84" s="463"/>
      <c r="X84" s="463"/>
      <c r="Y84" s="465"/>
      <c r="Z84" s="214"/>
    </row>
    <row r="85" spans="1:26" ht="14" hidden="1" outlineLevel="1" x14ac:dyDescent="0.2">
      <c r="A85" s="121">
        <f t="shared" ref="A85:A90" si="41">IFERROR(IF(B85&gt;0,MONTH(B85)&amp;"-"&amp;YEAR(B85),B85),)</f>
        <v>0</v>
      </c>
      <c r="B85" s="411"/>
      <c r="C85" s="393" t="s">
        <v>34</v>
      </c>
      <c r="D85" s="405">
        <v>13101.5</v>
      </c>
      <c r="E85" s="395">
        <v>199</v>
      </c>
      <c r="F85" s="395">
        <v>189</v>
      </c>
      <c r="G85" s="461"/>
      <c r="H85" s="462"/>
      <c r="I85" s="462"/>
      <c r="J85" s="415">
        <v>1856</v>
      </c>
      <c r="K85" s="463"/>
      <c r="L85" s="236"/>
      <c r="M85" s="214"/>
      <c r="N85" s="214"/>
      <c r="O85" s="469"/>
      <c r="P85" s="465"/>
      <c r="Q85" s="466"/>
      <c r="R85" s="465"/>
      <c r="S85" s="463"/>
      <c r="T85" s="467"/>
      <c r="U85" s="468"/>
      <c r="V85" s="463"/>
      <c r="W85" s="463"/>
      <c r="X85" s="463"/>
      <c r="Y85" s="465"/>
      <c r="Z85" s="214"/>
    </row>
    <row r="86" spans="1:26" ht="14" hidden="1" outlineLevel="1" x14ac:dyDescent="0.2">
      <c r="A86" s="121">
        <f t="shared" si="41"/>
        <v>0</v>
      </c>
      <c r="B86" s="411"/>
      <c r="C86" s="393" t="s">
        <v>35</v>
      </c>
      <c r="D86" s="407">
        <v>0</v>
      </c>
      <c r="E86" s="395">
        <v>0</v>
      </c>
      <c r="F86" s="395">
        <v>0</v>
      </c>
      <c r="G86" s="461"/>
      <c r="H86" s="462"/>
      <c r="I86" s="462"/>
      <c r="J86" s="415">
        <v>0</v>
      </c>
      <c r="K86" s="463"/>
      <c r="L86" s="236"/>
      <c r="M86" s="214"/>
      <c r="N86" s="214"/>
      <c r="O86" s="470"/>
      <c r="P86" s="465"/>
      <c r="Q86" s="466"/>
      <c r="R86" s="465"/>
      <c r="S86" s="463"/>
      <c r="T86" s="467"/>
      <c r="U86" s="468"/>
      <c r="V86" s="463"/>
      <c r="W86" s="463"/>
      <c r="X86" s="463"/>
      <c r="Y86" s="465"/>
      <c r="Z86" s="214"/>
    </row>
    <row r="87" spans="1:26" ht="14" hidden="1" outlineLevel="1" x14ac:dyDescent="0.2">
      <c r="A87" s="121" t="str">
        <f t="shared" si="41"/>
        <v>3-2022</v>
      </c>
      <c r="B87" s="411">
        <v>44639</v>
      </c>
      <c r="C87" s="393" t="s">
        <v>36</v>
      </c>
      <c r="D87" s="412">
        <v>29246.799999999999</v>
      </c>
      <c r="E87" s="395">
        <v>448</v>
      </c>
      <c r="F87" s="395">
        <v>418</v>
      </c>
      <c r="G87" s="461"/>
      <c r="H87" s="462"/>
      <c r="I87" s="462"/>
      <c r="J87" s="415">
        <v>2299</v>
      </c>
      <c r="K87" s="463"/>
      <c r="L87" s="236"/>
      <c r="M87" s="214"/>
      <c r="N87" s="214"/>
      <c r="O87" s="471"/>
      <c r="P87" s="465"/>
      <c r="Q87" s="466"/>
      <c r="R87" s="465"/>
      <c r="S87" s="463"/>
      <c r="T87" s="467"/>
      <c r="U87" s="468"/>
      <c r="V87" s="463"/>
      <c r="W87" s="463"/>
      <c r="X87" s="463"/>
      <c r="Y87" s="465"/>
      <c r="Z87" s="214"/>
    </row>
    <row r="88" spans="1:26" ht="14" collapsed="1" x14ac:dyDescent="0.2">
      <c r="A88" s="121">
        <f t="shared" si="41"/>
        <v>0</v>
      </c>
      <c r="B88" s="38" t="s">
        <v>143</v>
      </c>
      <c r="C88" s="472"/>
      <c r="D88" s="135">
        <f t="shared" ref="D88:F88" si="42">SUM(D82:D87)</f>
        <v>48334.84</v>
      </c>
      <c r="E88" s="136">
        <f t="shared" si="42"/>
        <v>743</v>
      </c>
      <c r="F88" s="136">
        <f t="shared" si="42"/>
        <v>699</v>
      </c>
      <c r="G88" s="137">
        <f>E88/F88</f>
        <v>1.0629470672389127</v>
      </c>
      <c r="H88" s="135">
        <f>D88/E88</f>
        <v>65.053620457604296</v>
      </c>
      <c r="I88" s="135">
        <f>H88/G88</f>
        <v>61.201185329563124</v>
      </c>
      <c r="J88" s="256">
        <f>SUM(J82:J87)</f>
        <v>5579</v>
      </c>
      <c r="K88" s="257">
        <f>E88/J88</f>
        <v>0.1331779888868973</v>
      </c>
      <c r="L88" s="135">
        <f t="shared" ref="L88:O88" si="43">SUM(L82:L87)</f>
        <v>0</v>
      </c>
      <c r="M88" s="136">
        <f t="shared" si="43"/>
        <v>0</v>
      </c>
      <c r="N88" s="136">
        <f t="shared" si="43"/>
        <v>0</v>
      </c>
      <c r="O88" s="135">
        <f t="shared" si="43"/>
        <v>0</v>
      </c>
      <c r="P88" s="258" t="e">
        <f>L88/O88</f>
        <v>#DIV/0!</v>
      </c>
      <c r="Q88" s="137" t="e">
        <f>O88/L88</f>
        <v>#DIV/0!</v>
      </c>
      <c r="R88" s="259">
        <f>L88/D88</f>
        <v>0</v>
      </c>
      <c r="S88" s="473"/>
      <c r="T88" s="261">
        <f>SUM(T82:T87)</f>
        <v>0</v>
      </c>
      <c r="U88" s="139"/>
      <c r="V88" s="262">
        <f t="shared" ref="V88:W88" si="44">IFERROR((D88-D53)/D88,)</f>
        <v>-1.2173206738658893E-2</v>
      </c>
      <c r="W88" s="262">
        <f t="shared" si="44"/>
        <v>-1.3458950201884253E-2</v>
      </c>
      <c r="X88" s="301">
        <f>IFERROR((D88-monthly_reporting_2021!D54)/D88, )</f>
        <v>1</v>
      </c>
      <c r="Y88" s="302">
        <f>IFERROR((E88-monthly_reporting_2021!E54)/E88, )</f>
        <v>1</v>
      </c>
      <c r="Z88" s="298"/>
    </row>
    <row r="89" spans="1:26" ht="14" hidden="1" outlineLevel="1" x14ac:dyDescent="0.2">
      <c r="A89" s="121" t="str">
        <f t="shared" si="41"/>
        <v>3-2022</v>
      </c>
      <c r="B89" s="122">
        <v>44640</v>
      </c>
      <c r="C89" s="83" t="s">
        <v>32</v>
      </c>
      <c r="D89" s="391">
        <v>3691.08</v>
      </c>
      <c r="E89" s="123">
        <v>49</v>
      </c>
      <c r="F89" s="123">
        <v>44</v>
      </c>
      <c r="G89" s="456"/>
      <c r="H89" s="216"/>
      <c r="I89" s="216"/>
      <c r="J89" s="276">
        <v>788</v>
      </c>
      <c r="K89" s="442"/>
      <c r="L89" s="217"/>
      <c r="M89" s="215"/>
      <c r="N89" s="215"/>
      <c r="O89" s="457"/>
      <c r="P89" s="458"/>
      <c r="Q89" s="459"/>
      <c r="R89" s="458"/>
      <c r="S89" s="442"/>
      <c r="T89" s="460"/>
      <c r="U89" s="443"/>
      <c r="V89" s="442"/>
      <c r="W89" s="442"/>
      <c r="X89" s="442"/>
      <c r="Y89" s="458"/>
      <c r="Z89" s="214"/>
    </row>
    <row r="90" spans="1:26" ht="14" hidden="1" outlineLevel="1" x14ac:dyDescent="0.2">
      <c r="A90" s="121">
        <f t="shared" si="41"/>
        <v>0</v>
      </c>
      <c r="B90" s="411"/>
      <c r="C90" s="393" t="s">
        <v>33</v>
      </c>
      <c r="D90" s="394">
        <v>2828.98</v>
      </c>
      <c r="E90" s="395">
        <v>39</v>
      </c>
      <c r="F90" s="395">
        <v>38</v>
      </c>
      <c r="G90" s="461"/>
      <c r="H90" s="462"/>
      <c r="I90" s="462"/>
      <c r="J90" s="415">
        <v>848</v>
      </c>
      <c r="K90" s="463"/>
      <c r="L90" s="236"/>
      <c r="M90" s="214"/>
      <c r="N90" s="214"/>
      <c r="O90" s="464"/>
      <c r="P90" s="465"/>
      <c r="Q90" s="466"/>
      <c r="R90" s="465"/>
      <c r="S90" s="463"/>
      <c r="T90" s="467"/>
      <c r="U90" s="468"/>
      <c r="V90" s="463"/>
      <c r="W90" s="463"/>
      <c r="X90" s="463"/>
      <c r="Y90" s="465"/>
      <c r="Z90" s="214"/>
    </row>
    <row r="91" spans="1:26" ht="14" hidden="1" outlineLevel="1" x14ac:dyDescent="0.2">
      <c r="A91" s="121"/>
      <c r="B91" s="411"/>
      <c r="C91" s="393" t="s">
        <v>193</v>
      </c>
      <c r="D91" s="405">
        <v>949.05</v>
      </c>
      <c r="E91" s="395">
        <v>19</v>
      </c>
      <c r="F91" s="395">
        <v>18</v>
      </c>
      <c r="G91" s="461"/>
      <c r="H91" s="462"/>
      <c r="I91" s="462"/>
      <c r="J91" s="415">
        <v>90</v>
      </c>
      <c r="K91" s="463"/>
      <c r="L91" s="236"/>
      <c r="M91" s="214"/>
      <c r="N91" s="214"/>
      <c r="O91" s="469"/>
      <c r="P91" s="465"/>
      <c r="Q91" s="466"/>
      <c r="R91" s="465"/>
      <c r="S91" s="463"/>
      <c r="T91" s="467"/>
      <c r="U91" s="468"/>
      <c r="V91" s="463"/>
      <c r="W91" s="463"/>
      <c r="X91" s="463"/>
      <c r="Y91" s="465"/>
      <c r="Z91" s="214"/>
    </row>
    <row r="92" spans="1:26" ht="14" hidden="1" outlineLevel="1" x14ac:dyDescent="0.2">
      <c r="A92" s="121">
        <f t="shared" ref="A92:A97" si="45">IFERROR(IF(B92&gt;0,MONTH(B92)&amp;"-"&amp;YEAR(B92),B92),)</f>
        <v>0</v>
      </c>
      <c r="B92" s="411"/>
      <c r="C92" s="393" t="s">
        <v>34</v>
      </c>
      <c r="D92" s="405">
        <v>13308.18</v>
      </c>
      <c r="E92" s="395">
        <v>197</v>
      </c>
      <c r="F92" s="395">
        <v>186</v>
      </c>
      <c r="G92" s="461"/>
      <c r="H92" s="462"/>
      <c r="I92" s="462"/>
      <c r="J92" s="415">
        <v>2027</v>
      </c>
      <c r="K92" s="463"/>
      <c r="L92" s="236"/>
      <c r="M92" s="214"/>
      <c r="N92" s="214"/>
      <c r="O92" s="469"/>
      <c r="P92" s="465"/>
      <c r="Q92" s="466"/>
      <c r="R92" s="465"/>
      <c r="S92" s="463"/>
      <c r="T92" s="467"/>
      <c r="U92" s="468"/>
      <c r="V92" s="463"/>
      <c r="W92" s="463"/>
      <c r="X92" s="463"/>
      <c r="Y92" s="465"/>
      <c r="Z92" s="214"/>
    </row>
    <row r="93" spans="1:26" ht="14" hidden="1" outlineLevel="1" x14ac:dyDescent="0.2">
      <c r="A93" s="121">
        <f t="shared" si="45"/>
        <v>0</v>
      </c>
      <c r="B93" s="411"/>
      <c r="C93" s="393" t="s">
        <v>35</v>
      </c>
      <c r="D93" s="407">
        <v>863.32</v>
      </c>
      <c r="E93" s="395">
        <v>11</v>
      </c>
      <c r="F93" s="395">
        <v>11</v>
      </c>
      <c r="G93" s="461"/>
      <c r="H93" s="462"/>
      <c r="I93" s="462"/>
      <c r="J93" s="415">
        <v>101</v>
      </c>
      <c r="K93" s="463"/>
      <c r="L93" s="236"/>
      <c r="M93" s="214"/>
      <c r="N93" s="214"/>
      <c r="O93" s="470"/>
      <c r="P93" s="465"/>
      <c r="Q93" s="466"/>
      <c r="R93" s="465"/>
      <c r="S93" s="463"/>
      <c r="T93" s="467"/>
      <c r="U93" s="468"/>
      <c r="V93" s="463"/>
      <c r="W93" s="463"/>
      <c r="X93" s="463"/>
      <c r="Y93" s="465"/>
      <c r="Z93" s="214"/>
    </row>
    <row r="94" spans="1:26" ht="14" hidden="1" outlineLevel="1" x14ac:dyDescent="0.2">
      <c r="A94" s="121" t="str">
        <f t="shared" si="45"/>
        <v>3-2022</v>
      </c>
      <c r="B94" s="411">
        <v>44646</v>
      </c>
      <c r="C94" s="393" t="s">
        <v>36</v>
      </c>
      <c r="D94" s="412">
        <v>29218.15</v>
      </c>
      <c r="E94" s="395">
        <v>437</v>
      </c>
      <c r="F94" s="395">
        <v>402</v>
      </c>
      <c r="G94" s="461"/>
      <c r="H94" s="462"/>
      <c r="I94" s="462"/>
      <c r="J94" s="415">
        <v>2297</v>
      </c>
      <c r="K94" s="463"/>
      <c r="L94" s="236"/>
      <c r="M94" s="214"/>
      <c r="N94" s="214"/>
      <c r="O94" s="471"/>
      <c r="P94" s="465"/>
      <c r="Q94" s="466"/>
      <c r="R94" s="465"/>
      <c r="S94" s="463"/>
      <c r="T94" s="467"/>
      <c r="U94" s="468"/>
      <c r="V94" s="463"/>
      <c r="W94" s="463"/>
      <c r="X94" s="463"/>
      <c r="Y94" s="465"/>
      <c r="Z94" s="214"/>
    </row>
    <row r="95" spans="1:26" ht="14" collapsed="1" x14ac:dyDescent="0.2">
      <c r="A95" s="121">
        <f t="shared" si="45"/>
        <v>0</v>
      </c>
      <c r="B95" s="38" t="s">
        <v>144</v>
      </c>
      <c r="C95" s="472"/>
      <c r="D95" s="135">
        <f t="shared" ref="D95:F95" si="46">SUM(D89:D94)</f>
        <v>50858.76</v>
      </c>
      <c r="E95" s="136">
        <f t="shared" si="46"/>
        <v>752</v>
      </c>
      <c r="F95" s="136">
        <f t="shared" si="46"/>
        <v>699</v>
      </c>
      <c r="G95" s="137">
        <f>E95/F95</f>
        <v>1.0758226037195995</v>
      </c>
      <c r="H95" s="135">
        <f>D95/E95</f>
        <v>67.631329787234051</v>
      </c>
      <c r="I95" s="135">
        <f>H95/G95</f>
        <v>62.864760001697604</v>
      </c>
      <c r="J95" s="256">
        <f>SUM(J89:J94)</f>
        <v>6151</v>
      </c>
      <c r="K95" s="257">
        <f>E95/J95</f>
        <v>0.12225654365143879</v>
      </c>
      <c r="L95" s="135">
        <f t="shared" ref="L95:O95" si="47">SUM(L89:L94)</f>
        <v>0</v>
      </c>
      <c r="M95" s="136">
        <f t="shared" si="47"/>
        <v>0</v>
      </c>
      <c r="N95" s="136">
        <f t="shared" si="47"/>
        <v>0</v>
      </c>
      <c r="O95" s="135">
        <f t="shared" si="47"/>
        <v>0</v>
      </c>
      <c r="P95" s="258" t="e">
        <f>L95/O95</f>
        <v>#DIV/0!</v>
      </c>
      <c r="Q95" s="137" t="e">
        <f>O95/L95</f>
        <v>#DIV/0!</v>
      </c>
      <c r="R95" s="259">
        <f>L95/D95</f>
        <v>0</v>
      </c>
      <c r="S95" s="473"/>
      <c r="T95" s="261">
        <f>SUM(T89:T94)</f>
        <v>0</v>
      </c>
      <c r="U95" s="139"/>
      <c r="V95" s="301">
        <f t="shared" ref="V95:W95" si="48">IFERROR((D95-D53)/D95,)</f>
        <v>3.8056964031368559E-2</v>
      </c>
      <c r="W95" s="262">
        <f t="shared" si="48"/>
        <v>-1.3297872340425532E-3</v>
      </c>
      <c r="X95" s="301">
        <f>IFERROR((D95-monthly_reporting_2021!D54)/D95, )</f>
        <v>1</v>
      </c>
      <c r="Y95" s="302">
        <f>IFERROR((E95-monthly_reporting_2021!E54)/E95, )</f>
        <v>1</v>
      </c>
      <c r="Z95" s="298"/>
    </row>
    <row r="96" spans="1:26" ht="14" hidden="1" outlineLevel="1" x14ac:dyDescent="0.2">
      <c r="A96" s="7" t="str">
        <f t="shared" si="45"/>
        <v>3-2022</v>
      </c>
      <c r="B96" s="110">
        <v>44647</v>
      </c>
      <c r="C96" s="161" t="s">
        <v>32</v>
      </c>
      <c r="D96" s="149">
        <v>5927.55</v>
      </c>
      <c r="E96" s="150">
        <v>82</v>
      </c>
      <c r="F96" s="150">
        <v>77</v>
      </c>
      <c r="G96" s="288"/>
      <c r="H96" s="289"/>
      <c r="I96" s="289"/>
      <c r="J96" s="154">
        <v>895</v>
      </c>
      <c r="K96" s="290"/>
      <c r="L96" s="199"/>
      <c r="M96" s="150"/>
      <c r="N96" s="150"/>
      <c r="O96" s="155"/>
      <c r="P96" s="291"/>
      <c r="Q96" s="292"/>
      <c r="R96" s="293"/>
      <c r="S96" s="290"/>
      <c r="T96" s="202"/>
      <c r="U96" s="294"/>
      <c r="V96" s="160"/>
      <c r="W96" s="160"/>
      <c r="X96" s="160"/>
      <c r="Y96" s="160"/>
      <c r="Z96" s="214"/>
    </row>
    <row r="97" spans="1:26" ht="14" hidden="1" outlineLevel="1" x14ac:dyDescent="0.2">
      <c r="A97" s="7">
        <f t="shared" si="45"/>
        <v>0</v>
      </c>
      <c r="B97" s="110"/>
      <c r="C97" s="161" t="s">
        <v>33</v>
      </c>
      <c r="D97" s="205">
        <v>6216.95</v>
      </c>
      <c r="E97" s="150">
        <v>68</v>
      </c>
      <c r="F97" s="150">
        <v>64</v>
      </c>
      <c r="G97" s="288"/>
      <c r="H97" s="289"/>
      <c r="I97" s="289"/>
      <c r="J97" s="154">
        <v>861</v>
      </c>
      <c r="K97" s="290"/>
      <c r="L97" s="199"/>
      <c r="M97" s="150"/>
      <c r="N97" s="150"/>
      <c r="O97" s="200"/>
      <c r="P97" s="291"/>
      <c r="Q97" s="292"/>
      <c r="R97" s="293"/>
      <c r="S97" s="290"/>
      <c r="T97" s="202"/>
      <c r="U97" s="294"/>
      <c r="V97" s="160"/>
      <c r="W97" s="160"/>
      <c r="X97" s="160"/>
      <c r="Y97" s="160"/>
      <c r="Z97" s="214"/>
    </row>
    <row r="98" spans="1:26" ht="14" hidden="1" outlineLevel="1" x14ac:dyDescent="0.2">
      <c r="A98" s="7"/>
      <c r="B98" s="110"/>
      <c r="C98" s="161" t="s">
        <v>193</v>
      </c>
      <c r="D98" s="206">
        <v>1298.7</v>
      </c>
      <c r="E98" s="150">
        <v>26</v>
      </c>
      <c r="F98" s="150">
        <v>16</v>
      </c>
      <c r="G98" s="288"/>
      <c r="H98" s="289"/>
      <c r="I98" s="289"/>
      <c r="J98" s="154">
        <v>104</v>
      </c>
      <c r="K98" s="290"/>
      <c r="L98" s="199"/>
      <c r="M98" s="150"/>
      <c r="N98" s="150"/>
      <c r="O98" s="207"/>
      <c r="P98" s="291"/>
      <c r="Q98" s="292"/>
      <c r="R98" s="293"/>
      <c r="S98" s="290"/>
      <c r="T98" s="202"/>
      <c r="U98" s="294"/>
      <c r="V98" s="160"/>
      <c r="W98" s="160"/>
      <c r="X98" s="160"/>
      <c r="Y98" s="160"/>
      <c r="Z98" s="214"/>
    </row>
    <row r="99" spans="1:26" ht="14" hidden="1" outlineLevel="1" x14ac:dyDescent="0.2">
      <c r="A99" s="7">
        <f t="shared" ref="A99:A104" si="49">IFERROR(IF(B99&gt;0,MONTH(B99)&amp;"-"&amp;YEAR(B99),B99),)</f>
        <v>0</v>
      </c>
      <c r="B99" s="110"/>
      <c r="C99" s="161" t="s">
        <v>34</v>
      </c>
      <c r="D99" s="206">
        <v>14143.15</v>
      </c>
      <c r="E99" s="150">
        <v>200</v>
      </c>
      <c r="F99" s="150">
        <v>192</v>
      </c>
      <c r="G99" s="288"/>
      <c r="H99" s="289"/>
      <c r="I99" s="289"/>
      <c r="J99" s="154">
        <v>2068</v>
      </c>
      <c r="K99" s="290"/>
      <c r="L99" s="199"/>
      <c r="M99" s="150"/>
      <c r="N99" s="150"/>
      <c r="O99" s="207"/>
      <c r="P99" s="291"/>
      <c r="Q99" s="292"/>
      <c r="R99" s="293"/>
      <c r="S99" s="290"/>
      <c r="T99" s="202"/>
      <c r="U99" s="294"/>
      <c r="V99" s="160"/>
      <c r="W99" s="160"/>
      <c r="X99" s="160"/>
      <c r="Y99" s="160"/>
      <c r="Z99" s="214"/>
    </row>
    <row r="100" spans="1:26" ht="14" hidden="1" outlineLevel="1" x14ac:dyDescent="0.2">
      <c r="A100" s="7">
        <f t="shared" si="49"/>
        <v>0</v>
      </c>
      <c r="B100" s="110"/>
      <c r="C100" s="161" t="s">
        <v>35</v>
      </c>
      <c r="D100" s="208">
        <v>1485.88</v>
      </c>
      <c r="E100" s="150">
        <v>20</v>
      </c>
      <c r="F100" s="150">
        <v>20</v>
      </c>
      <c r="G100" s="288"/>
      <c r="H100" s="289"/>
      <c r="I100" s="289"/>
      <c r="J100" s="150">
        <v>243</v>
      </c>
      <c r="K100" s="290"/>
      <c r="L100" s="199"/>
      <c r="M100" s="150"/>
      <c r="N100" s="150"/>
      <c r="O100" s="209"/>
      <c r="P100" s="291"/>
      <c r="Q100" s="292"/>
      <c r="R100" s="293"/>
      <c r="S100" s="290"/>
      <c r="T100" s="202"/>
      <c r="U100" s="294"/>
      <c r="V100" s="160"/>
      <c r="W100" s="160"/>
      <c r="X100" s="160"/>
      <c r="Y100" s="160"/>
      <c r="Z100" s="214"/>
    </row>
    <row r="101" spans="1:26" ht="14" hidden="1" outlineLevel="1" x14ac:dyDescent="0.2">
      <c r="A101" s="7" t="str">
        <f t="shared" si="49"/>
        <v>4-2022</v>
      </c>
      <c r="B101" s="110">
        <v>44653</v>
      </c>
      <c r="C101" s="161" t="s">
        <v>36</v>
      </c>
      <c r="D101" s="210">
        <v>31722.5</v>
      </c>
      <c r="E101" s="150">
        <v>464</v>
      </c>
      <c r="F101" s="150">
        <v>430</v>
      </c>
      <c r="G101" s="288"/>
      <c r="H101" s="289"/>
      <c r="I101" s="289"/>
      <c r="J101" s="154">
        <v>2434</v>
      </c>
      <c r="K101" s="290"/>
      <c r="L101" s="199"/>
      <c r="M101" s="150"/>
      <c r="N101" s="150"/>
      <c r="O101" s="211"/>
      <c r="P101" s="291"/>
      <c r="Q101" s="292"/>
      <c r="R101" s="293"/>
      <c r="S101" s="290"/>
      <c r="T101" s="202"/>
      <c r="U101" s="294"/>
      <c r="V101" s="160"/>
      <c r="W101" s="160"/>
      <c r="X101" s="160"/>
      <c r="Y101" s="160"/>
      <c r="Z101" s="214"/>
    </row>
    <row r="102" spans="1:26" ht="14" collapsed="1" x14ac:dyDescent="0.2">
      <c r="A102" s="7">
        <f t="shared" si="49"/>
        <v>0</v>
      </c>
      <c r="B102" s="38" t="s">
        <v>145</v>
      </c>
      <c r="C102" s="39"/>
      <c r="D102" s="40">
        <f t="shared" ref="D102:F102" si="50">SUM(D96:D101)</f>
        <v>60794.729999999996</v>
      </c>
      <c r="E102" s="41">
        <f t="shared" si="50"/>
        <v>860</v>
      </c>
      <c r="F102" s="41">
        <f t="shared" si="50"/>
        <v>799</v>
      </c>
      <c r="G102" s="42">
        <f>E102/F102</f>
        <v>1.0763454317897372</v>
      </c>
      <c r="H102" s="45">
        <f>D102/E102</f>
        <v>70.691546511627905</v>
      </c>
      <c r="I102" s="45">
        <f>H102/G102</f>
        <v>65.677378677663597</v>
      </c>
      <c r="J102" s="111">
        <f>SUM(J96:J101)</f>
        <v>6605</v>
      </c>
      <c r="K102" s="303">
        <f>E102/J102</f>
        <v>0.13020439061317185</v>
      </c>
      <c r="L102" s="40">
        <f t="shared" ref="L102:O102" si="51">SUM(L96:L101)</f>
        <v>0</v>
      </c>
      <c r="M102" s="41">
        <f t="shared" si="51"/>
        <v>0</v>
      </c>
      <c r="N102" s="41">
        <f t="shared" si="51"/>
        <v>0</v>
      </c>
      <c r="O102" s="45">
        <f t="shared" si="51"/>
        <v>0</v>
      </c>
      <c r="P102" s="46" t="e">
        <f>L102/O102</f>
        <v>#DIV/0!</v>
      </c>
      <c r="Q102" s="42" t="e">
        <f>O102/L102</f>
        <v>#DIV/0!</v>
      </c>
      <c r="R102" s="304">
        <f>L102/D102</f>
        <v>0</v>
      </c>
      <c r="S102" s="305"/>
      <c r="T102" s="112">
        <f>SUM(T96:T101)</f>
        <v>0</v>
      </c>
      <c r="U102" s="304"/>
      <c r="V102" s="50">
        <f t="shared" ref="V102:W102" si="52">IFERROR((D102-D46)/D102,)</f>
        <v>0.32180815672674257</v>
      </c>
      <c r="W102" s="50">
        <f t="shared" si="52"/>
        <v>0.26162790697674421</v>
      </c>
      <c r="X102" s="51">
        <f>IFERROR((D102-monthly_reporting_2021!D47)/D102, )</f>
        <v>1</v>
      </c>
      <c r="Y102" s="51">
        <f>IFERROR((E102-monthly_reporting_2021!E47)/E102, )</f>
        <v>1</v>
      </c>
      <c r="Z102" s="298"/>
    </row>
    <row r="103" spans="1:26" ht="14" hidden="1" outlineLevel="1" x14ac:dyDescent="0.2">
      <c r="A103" s="121" t="str">
        <f t="shared" si="49"/>
        <v>4-2022</v>
      </c>
      <c r="B103" s="122">
        <v>44654</v>
      </c>
      <c r="C103" s="83" t="s">
        <v>32</v>
      </c>
      <c r="D103" s="391">
        <v>6372.36</v>
      </c>
      <c r="E103" s="123">
        <v>86</v>
      </c>
      <c r="F103" s="123">
        <v>56</v>
      </c>
      <c r="G103" s="456"/>
      <c r="H103" s="216"/>
      <c r="I103" s="216"/>
      <c r="J103" s="276">
        <v>855</v>
      </c>
      <c r="K103" s="442"/>
      <c r="L103" s="217"/>
      <c r="M103" s="215"/>
      <c r="N103" s="215"/>
      <c r="O103" s="457"/>
      <c r="P103" s="458"/>
      <c r="Q103" s="459"/>
      <c r="R103" s="458"/>
      <c r="S103" s="442"/>
      <c r="T103" s="460"/>
      <c r="U103" s="443"/>
      <c r="V103" s="442"/>
      <c r="W103" s="442"/>
      <c r="X103" s="442"/>
      <c r="Y103" s="458"/>
      <c r="Z103" s="214"/>
    </row>
    <row r="104" spans="1:26" ht="14" hidden="1" outlineLevel="1" x14ac:dyDescent="0.2">
      <c r="A104" s="121">
        <f t="shared" si="49"/>
        <v>0</v>
      </c>
      <c r="B104" s="411"/>
      <c r="C104" s="393" t="s">
        <v>33</v>
      </c>
      <c r="D104" s="394">
        <v>7897.97</v>
      </c>
      <c r="E104" s="395">
        <v>102</v>
      </c>
      <c r="F104" s="395">
        <v>97</v>
      </c>
      <c r="G104" s="461"/>
      <c r="H104" s="462"/>
      <c r="I104" s="462"/>
      <c r="J104" s="415">
        <v>866</v>
      </c>
      <c r="K104" s="463"/>
      <c r="L104" s="236"/>
      <c r="M104" s="214"/>
      <c r="N104" s="214"/>
      <c r="O104" s="464"/>
      <c r="P104" s="465"/>
      <c r="Q104" s="466"/>
      <c r="R104" s="465"/>
      <c r="S104" s="463"/>
      <c r="T104" s="467"/>
      <c r="U104" s="468"/>
      <c r="V104" s="463"/>
      <c r="W104" s="463"/>
      <c r="X104" s="463"/>
      <c r="Y104" s="465"/>
      <c r="Z104" s="214"/>
    </row>
    <row r="105" spans="1:26" ht="14" hidden="1" outlineLevel="1" x14ac:dyDescent="0.2">
      <c r="A105" s="121"/>
      <c r="B105" s="411"/>
      <c r="C105" s="393" t="s">
        <v>193</v>
      </c>
      <c r="D105" s="405">
        <v>699.3</v>
      </c>
      <c r="E105" s="395">
        <v>14</v>
      </c>
      <c r="F105" s="395">
        <v>12</v>
      </c>
      <c r="G105" s="461"/>
      <c r="H105" s="462"/>
      <c r="I105" s="462"/>
      <c r="J105" s="415">
        <v>72</v>
      </c>
      <c r="K105" s="463"/>
      <c r="L105" s="236"/>
      <c r="M105" s="214"/>
      <c r="N105" s="214"/>
      <c r="O105" s="469"/>
      <c r="P105" s="465"/>
      <c r="Q105" s="466"/>
      <c r="R105" s="465"/>
      <c r="S105" s="463"/>
      <c r="T105" s="467"/>
      <c r="U105" s="468"/>
      <c r="V105" s="463"/>
      <c r="W105" s="463"/>
      <c r="X105" s="463"/>
      <c r="Y105" s="465"/>
      <c r="Z105" s="214"/>
    </row>
    <row r="106" spans="1:26" ht="14" hidden="1" outlineLevel="1" x14ac:dyDescent="0.2">
      <c r="A106" s="121">
        <f t="shared" ref="A106:A111" si="53">IFERROR(IF(B106&gt;0,MONTH(B106)&amp;"-"&amp;YEAR(B106),B106),)</f>
        <v>0</v>
      </c>
      <c r="B106" s="411"/>
      <c r="C106" s="393" t="s">
        <v>34</v>
      </c>
      <c r="D106" s="405">
        <v>12640.78</v>
      </c>
      <c r="E106" s="395">
        <v>187</v>
      </c>
      <c r="F106" s="395">
        <v>178</v>
      </c>
      <c r="G106" s="461"/>
      <c r="H106" s="462"/>
      <c r="I106" s="462"/>
      <c r="J106" s="415">
        <v>1776</v>
      </c>
      <c r="K106" s="463"/>
      <c r="L106" s="236"/>
      <c r="M106" s="214"/>
      <c r="N106" s="214"/>
      <c r="O106" s="469"/>
      <c r="P106" s="465"/>
      <c r="Q106" s="466"/>
      <c r="R106" s="465"/>
      <c r="S106" s="463"/>
      <c r="T106" s="467"/>
      <c r="U106" s="468"/>
      <c r="V106" s="463"/>
      <c r="W106" s="463"/>
      <c r="X106" s="463"/>
      <c r="Y106" s="465"/>
      <c r="Z106" s="214"/>
    </row>
    <row r="107" spans="1:26" ht="14" hidden="1" outlineLevel="1" x14ac:dyDescent="0.2">
      <c r="A107" s="121">
        <f t="shared" si="53"/>
        <v>0</v>
      </c>
      <c r="B107" s="411"/>
      <c r="C107" s="393" t="s">
        <v>35</v>
      </c>
      <c r="D107" s="407">
        <v>9092.84</v>
      </c>
      <c r="E107" s="395">
        <v>122</v>
      </c>
      <c r="F107" s="395">
        <v>112</v>
      </c>
      <c r="G107" s="461"/>
      <c r="H107" s="462"/>
      <c r="I107" s="462"/>
      <c r="J107" s="415">
        <v>508</v>
      </c>
      <c r="K107" s="463"/>
      <c r="L107" s="236"/>
      <c r="M107" s="214"/>
      <c r="N107" s="214"/>
      <c r="O107" s="470"/>
      <c r="P107" s="465"/>
      <c r="Q107" s="466"/>
      <c r="R107" s="465"/>
      <c r="S107" s="463"/>
      <c r="T107" s="467"/>
      <c r="U107" s="468"/>
      <c r="V107" s="463"/>
      <c r="W107" s="463"/>
      <c r="X107" s="463"/>
      <c r="Y107" s="465"/>
      <c r="Z107" s="214"/>
    </row>
    <row r="108" spans="1:26" ht="14" hidden="1" outlineLevel="1" x14ac:dyDescent="0.2">
      <c r="A108" s="121" t="str">
        <f t="shared" si="53"/>
        <v>4-2022</v>
      </c>
      <c r="B108" s="411">
        <v>44660</v>
      </c>
      <c r="C108" s="393" t="s">
        <v>36</v>
      </c>
      <c r="D108" s="412">
        <v>28253.5</v>
      </c>
      <c r="E108" s="395">
        <v>456</v>
      </c>
      <c r="F108" s="395">
        <v>407</v>
      </c>
      <c r="G108" s="461"/>
      <c r="H108" s="462"/>
      <c r="I108" s="462"/>
      <c r="J108" s="415">
        <v>2730</v>
      </c>
      <c r="K108" s="463"/>
      <c r="L108" s="236"/>
      <c r="M108" s="214"/>
      <c r="N108" s="214"/>
      <c r="O108" s="471"/>
      <c r="P108" s="465"/>
      <c r="Q108" s="466"/>
      <c r="R108" s="465"/>
      <c r="S108" s="463"/>
      <c r="T108" s="467"/>
      <c r="U108" s="468"/>
      <c r="V108" s="463"/>
      <c r="W108" s="463"/>
      <c r="X108" s="463"/>
      <c r="Y108" s="465"/>
      <c r="Z108" s="214"/>
    </row>
    <row r="109" spans="1:26" ht="14" collapsed="1" x14ac:dyDescent="0.2">
      <c r="A109" s="121">
        <f t="shared" si="53"/>
        <v>0</v>
      </c>
      <c r="B109" s="38" t="s">
        <v>146</v>
      </c>
      <c r="C109" s="472"/>
      <c r="D109" s="135">
        <f t="shared" ref="D109:F109" si="54">SUM(D103:D108)</f>
        <v>64956.75</v>
      </c>
      <c r="E109" s="136">
        <f t="shared" si="54"/>
        <v>967</v>
      </c>
      <c r="F109" s="136">
        <f t="shared" si="54"/>
        <v>862</v>
      </c>
      <c r="G109" s="137">
        <f>E109/F109</f>
        <v>1.1218097447795823</v>
      </c>
      <c r="H109" s="135">
        <f>D109/E109</f>
        <v>67.173474663908991</v>
      </c>
      <c r="I109" s="135">
        <f>H109/G109</f>
        <v>59.879560662140179</v>
      </c>
      <c r="J109" s="256">
        <f>SUM(J103:J108)</f>
        <v>6807</v>
      </c>
      <c r="K109" s="257">
        <f>E109/J109</f>
        <v>0.1420596444836198</v>
      </c>
      <c r="L109" s="135">
        <f t="shared" ref="L109:O109" si="55">SUM(L103:L108)</f>
        <v>0</v>
      </c>
      <c r="M109" s="136">
        <f t="shared" si="55"/>
        <v>0</v>
      </c>
      <c r="N109" s="136">
        <f t="shared" si="55"/>
        <v>0</v>
      </c>
      <c r="O109" s="135">
        <f t="shared" si="55"/>
        <v>0</v>
      </c>
      <c r="P109" s="258" t="e">
        <f>L109/O109</f>
        <v>#DIV/0!</v>
      </c>
      <c r="Q109" s="137" t="e">
        <f>O109/L109</f>
        <v>#DIV/0!</v>
      </c>
      <c r="R109" s="259">
        <f>L109/D109</f>
        <v>0</v>
      </c>
      <c r="S109" s="473"/>
      <c r="T109" s="261">
        <f>SUM(T103:T108)</f>
        <v>0</v>
      </c>
      <c r="U109" s="139"/>
      <c r="V109" s="301">
        <f t="shared" ref="V109:W109" si="56">IFERROR((D109-D53)/D109,)</f>
        <v>0.24683377785988375</v>
      </c>
      <c r="W109" s="301">
        <f t="shared" si="56"/>
        <v>0.22130299896587383</v>
      </c>
      <c r="X109" s="301">
        <f>IFERROR((D109-monthly_reporting_2021!D54)/D109, )</f>
        <v>1</v>
      </c>
      <c r="Y109" s="302">
        <f>IFERROR((E109-monthly_reporting_2021!E54)/E109, )</f>
        <v>1</v>
      </c>
      <c r="Z109" s="298"/>
    </row>
    <row r="110" spans="1:26" ht="14" hidden="1" outlineLevel="1" x14ac:dyDescent="0.2">
      <c r="A110" s="7" t="str">
        <f t="shared" si="53"/>
        <v>4-2022</v>
      </c>
      <c r="B110" s="110">
        <v>44661</v>
      </c>
      <c r="C110" s="161" t="s">
        <v>32</v>
      </c>
      <c r="D110" s="149">
        <v>3977.05</v>
      </c>
      <c r="E110" s="150">
        <v>59</v>
      </c>
      <c r="F110" s="150">
        <v>56</v>
      </c>
      <c r="G110" s="288"/>
      <c r="H110" s="289"/>
      <c r="I110" s="289"/>
      <c r="J110" s="154">
        <v>930</v>
      </c>
      <c r="K110" s="290"/>
      <c r="L110" s="199"/>
      <c r="M110" s="150"/>
      <c r="N110" s="150"/>
      <c r="O110" s="155"/>
      <c r="P110" s="291"/>
      <c r="Q110" s="292"/>
      <c r="R110" s="293"/>
      <c r="S110" s="290"/>
      <c r="T110" s="202"/>
      <c r="U110" s="294"/>
      <c r="V110" s="160"/>
      <c r="W110" s="160"/>
      <c r="X110" s="160"/>
      <c r="Y110" s="160"/>
      <c r="Z110" s="214"/>
    </row>
    <row r="111" spans="1:26" ht="14" hidden="1" outlineLevel="1" x14ac:dyDescent="0.2">
      <c r="A111" s="7">
        <f t="shared" si="53"/>
        <v>0</v>
      </c>
      <c r="B111" s="110"/>
      <c r="C111" s="161" t="s">
        <v>33</v>
      </c>
      <c r="D111" s="205">
        <v>9687.86</v>
      </c>
      <c r="E111" s="150">
        <v>148</v>
      </c>
      <c r="F111" s="150">
        <v>142</v>
      </c>
      <c r="G111" s="288"/>
      <c r="H111" s="289"/>
      <c r="I111" s="289"/>
      <c r="J111" s="154">
        <v>957</v>
      </c>
      <c r="K111" s="290"/>
      <c r="L111" s="199"/>
      <c r="M111" s="150"/>
      <c r="N111" s="150"/>
      <c r="O111" s="200"/>
      <c r="P111" s="291"/>
      <c r="Q111" s="292"/>
      <c r="R111" s="293"/>
      <c r="S111" s="290"/>
      <c r="T111" s="202"/>
      <c r="U111" s="294"/>
      <c r="V111" s="160"/>
      <c r="W111" s="160"/>
      <c r="X111" s="160"/>
      <c r="Y111" s="160"/>
      <c r="Z111" s="214"/>
    </row>
    <row r="112" spans="1:26" ht="14" hidden="1" outlineLevel="1" x14ac:dyDescent="0.2">
      <c r="A112" s="7"/>
      <c r="B112" s="110"/>
      <c r="C112" s="161" t="s">
        <v>193</v>
      </c>
      <c r="D112" s="206">
        <v>599.4</v>
      </c>
      <c r="E112" s="150">
        <v>12</v>
      </c>
      <c r="F112" s="150">
        <v>12</v>
      </c>
      <c r="G112" s="288"/>
      <c r="H112" s="289"/>
      <c r="I112" s="289"/>
      <c r="J112" s="154">
        <v>84</v>
      </c>
      <c r="K112" s="290"/>
      <c r="L112" s="199"/>
      <c r="M112" s="150"/>
      <c r="N112" s="150"/>
      <c r="O112" s="207"/>
      <c r="P112" s="291"/>
      <c r="Q112" s="292"/>
      <c r="R112" s="293"/>
      <c r="S112" s="290"/>
      <c r="T112" s="202"/>
      <c r="U112" s="294"/>
      <c r="V112" s="160"/>
      <c r="W112" s="160"/>
      <c r="X112" s="160"/>
      <c r="Y112" s="160"/>
      <c r="Z112" s="214"/>
    </row>
    <row r="113" spans="1:26" ht="14" hidden="1" outlineLevel="1" x14ac:dyDescent="0.2">
      <c r="A113" s="7">
        <f t="shared" ref="A113:A118" si="57">IFERROR(IF(B113&gt;0,MONTH(B113)&amp;"-"&amp;YEAR(B113),B113),)</f>
        <v>0</v>
      </c>
      <c r="B113" s="110"/>
      <c r="C113" s="161" t="s">
        <v>34</v>
      </c>
      <c r="D113" s="206">
        <v>12145.87</v>
      </c>
      <c r="E113" s="150">
        <v>178</v>
      </c>
      <c r="F113" s="150">
        <v>166</v>
      </c>
      <c r="G113" s="288"/>
      <c r="H113" s="289"/>
      <c r="I113" s="289"/>
      <c r="J113" s="154">
        <v>1540</v>
      </c>
      <c r="K113" s="290"/>
      <c r="L113" s="199"/>
      <c r="M113" s="150"/>
      <c r="N113" s="150"/>
      <c r="O113" s="207"/>
      <c r="P113" s="291"/>
      <c r="Q113" s="292"/>
      <c r="R113" s="293"/>
      <c r="S113" s="290"/>
      <c r="T113" s="202"/>
      <c r="U113" s="294"/>
      <c r="V113" s="160"/>
      <c r="W113" s="160"/>
      <c r="X113" s="160"/>
      <c r="Y113" s="160"/>
      <c r="Z113" s="214"/>
    </row>
    <row r="114" spans="1:26" ht="14" hidden="1" outlineLevel="1" x14ac:dyDescent="0.2">
      <c r="A114" s="7">
        <f t="shared" si="57"/>
        <v>0</v>
      </c>
      <c r="B114" s="110"/>
      <c r="C114" s="161" t="s">
        <v>35</v>
      </c>
      <c r="D114" s="208">
        <v>7355.12</v>
      </c>
      <c r="E114" s="150">
        <v>111</v>
      </c>
      <c r="F114" s="150">
        <v>108</v>
      </c>
      <c r="G114" s="288"/>
      <c r="H114" s="289"/>
      <c r="I114" s="289"/>
      <c r="J114" s="150">
        <v>822</v>
      </c>
      <c r="K114" s="290"/>
      <c r="L114" s="199"/>
      <c r="M114" s="150"/>
      <c r="N114" s="150"/>
      <c r="O114" s="209"/>
      <c r="P114" s="291"/>
      <c r="Q114" s="292"/>
      <c r="R114" s="293"/>
      <c r="S114" s="290"/>
      <c r="T114" s="202"/>
      <c r="U114" s="294"/>
      <c r="V114" s="160"/>
      <c r="W114" s="160"/>
      <c r="X114" s="160"/>
      <c r="Y114" s="160"/>
      <c r="Z114" s="214"/>
    </row>
    <row r="115" spans="1:26" ht="14" hidden="1" outlineLevel="1" x14ac:dyDescent="0.2">
      <c r="A115" s="7" t="str">
        <f t="shared" si="57"/>
        <v>4-2022</v>
      </c>
      <c r="B115" s="110">
        <v>44667</v>
      </c>
      <c r="C115" s="161" t="s">
        <v>36</v>
      </c>
      <c r="D115" s="210">
        <v>28910</v>
      </c>
      <c r="E115" s="150">
        <v>435</v>
      </c>
      <c r="F115" s="150">
        <v>402</v>
      </c>
      <c r="G115" s="288"/>
      <c r="H115" s="289"/>
      <c r="I115" s="289"/>
      <c r="J115" s="154">
        <v>2748</v>
      </c>
      <c r="K115" s="290"/>
      <c r="L115" s="199"/>
      <c r="M115" s="150"/>
      <c r="N115" s="150"/>
      <c r="O115" s="211"/>
      <c r="P115" s="291"/>
      <c r="Q115" s="292"/>
      <c r="R115" s="293"/>
      <c r="S115" s="290"/>
      <c r="T115" s="202"/>
      <c r="U115" s="294"/>
      <c r="V115" s="160"/>
      <c r="W115" s="160"/>
      <c r="X115" s="160"/>
      <c r="Y115" s="160"/>
      <c r="Z115" s="214"/>
    </row>
    <row r="116" spans="1:26" ht="14" collapsed="1" x14ac:dyDescent="0.2">
      <c r="A116" s="7">
        <f t="shared" si="57"/>
        <v>0</v>
      </c>
      <c r="B116" s="38" t="s">
        <v>147</v>
      </c>
      <c r="C116" s="39"/>
      <c r="D116" s="40">
        <f t="shared" ref="D116:F116" si="58">SUM(D110:D115)</f>
        <v>62675.3</v>
      </c>
      <c r="E116" s="41">
        <f t="shared" si="58"/>
        <v>943</v>
      </c>
      <c r="F116" s="41">
        <f t="shared" si="58"/>
        <v>886</v>
      </c>
      <c r="G116" s="42">
        <f>E116/F116</f>
        <v>1.0643340857787811</v>
      </c>
      <c r="H116" s="45">
        <f>D116/E116</f>
        <v>66.463732767762465</v>
      </c>
      <c r="I116" s="45">
        <f>H116/G116</f>
        <v>62.44630671499209</v>
      </c>
      <c r="J116" s="111">
        <f>SUM(J110:J115)</f>
        <v>7081</v>
      </c>
      <c r="K116" s="303">
        <f>E116/J116</f>
        <v>0.13317328061008332</v>
      </c>
      <c r="L116" s="40">
        <f t="shared" ref="L116:O116" si="59">SUM(L110:L115)</f>
        <v>0</v>
      </c>
      <c r="M116" s="41">
        <f t="shared" si="59"/>
        <v>0</v>
      </c>
      <c r="N116" s="41">
        <f t="shared" si="59"/>
        <v>0</v>
      </c>
      <c r="O116" s="45">
        <f t="shared" si="59"/>
        <v>0</v>
      </c>
      <c r="P116" s="46" t="e">
        <f>L116/O116</f>
        <v>#DIV/0!</v>
      </c>
      <c r="Q116" s="42" t="e">
        <f>O116/L116</f>
        <v>#DIV/0!</v>
      </c>
      <c r="R116" s="304">
        <f>L116/D116</f>
        <v>0</v>
      </c>
      <c r="S116" s="305"/>
      <c r="T116" s="112">
        <f>SUM(T110:T115)</f>
        <v>0</v>
      </c>
      <c r="U116" s="304"/>
      <c r="V116" s="50">
        <f t="shared" ref="V116:W116" si="60">IFERROR((D116-D46)/D116,)</f>
        <v>0.34215727726871675</v>
      </c>
      <c r="W116" s="50">
        <f t="shared" si="60"/>
        <v>0.32661717921527039</v>
      </c>
      <c r="X116" s="51">
        <f>IFERROR((D116-monthly_reporting_2021!D47)/D116, )</f>
        <v>1</v>
      </c>
      <c r="Y116" s="51">
        <f>IFERROR((E116-monthly_reporting_2021!E47)/E116, )</f>
        <v>1</v>
      </c>
      <c r="Z116" s="298"/>
    </row>
    <row r="117" spans="1:26" ht="14" hidden="1" outlineLevel="1" x14ac:dyDescent="0.2">
      <c r="A117" s="121" t="str">
        <f t="shared" si="57"/>
        <v>4-2022</v>
      </c>
      <c r="B117" s="122">
        <v>44668</v>
      </c>
      <c r="C117" s="83" t="s">
        <v>32</v>
      </c>
      <c r="D117" s="391">
        <v>4126.6400000000003</v>
      </c>
      <c r="E117" s="123">
        <v>62</v>
      </c>
      <c r="F117" s="123">
        <v>57</v>
      </c>
      <c r="G117" s="456"/>
      <c r="H117" s="216"/>
      <c r="I117" s="216"/>
      <c r="J117" s="276">
        <v>918</v>
      </c>
      <c r="K117" s="442"/>
      <c r="L117" s="217"/>
      <c r="M117" s="215"/>
      <c r="N117" s="215"/>
      <c r="O117" s="457"/>
      <c r="P117" s="458"/>
      <c r="Q117" s="459"/>
      <c r="R117" s="458"/>
      <c r="S117" s="442"/>
      <c r="T117" s="460"/>
      <c r="U117" s="443"/>
      <c r="V117" s="442"/>
      <c r="W117" s="442"/>
      <c r="X117" s="442"/>
      <c r="Y117" s="458"/>
      <c r="Z117" s="214"/>
    </row>
    <row r="118" spans="1:26" ht="14" hidden="1" outlineLevel="1" x14ac:dyDescent="0.2">
      <c r="A118" s="121">
        <f t="shared" si="57"/>
        <v>0</v>
      </c>
      <c r="B118" s="411"/>
      <c r="C118" s="393" t="s">
        <v>33</v>
      </c>
      <c r="D118" s="394">
        <v>9367.07</v>
      </c>
      <c r="E118" s="395">
        <v>132</v>
      </c>
      <c r="F118" s="395">
        <v>129</v>
      </c>
      <c r="G118" s="461"/>
      <c r="H118" s="462"/>
      <c r="I118" s="462"/>
      <c r="J118" s="415">
        <v>902</v>
      </c>
      <c r="K118" s="463"/>
      <c r="L118" s="236"/>
      <c r="M118" s="214"/>
      <c r="N118" s="214"/>
      <c r="O118" s="464"/>
      <c r="P118" s="465"/>
      <c r="Q118" s="466"/>
      <c r="R118" s="465"/>
      <c r="S118" s="463"/>
      <c r="T118" s="467"/>
      <c r="U118" s="468"/>
      <c r="V118" s="463"/>
      <c r="W118" s="463"/>
      <c r="X118" s="463"/>
      <c r="Y118" s="465"/>
      <c r="Z118" s="214"/>
    </row>
    <row r="119" spans="1:26" ht="14" hidden="1" outlineLevel="1" x14ac:dyDescent="0.2">
      <c r="A119" s="121"/>
      <c r="B119" s="411"/>
      <c r="C119" s="393" t="s">
        <v>193</v>
      </c>
      <c r="D119" s="405">
        <v>849.15</v>
      </c>
      <c r="E119" s="395">
        <v>17</v>
      </c>
      <c r="F119" s="395">
        <v>14</v>
      </c>
      <c r="G119" s="461"/>
      <c r="H119" s="462"/>
      <c r="I119" s="462"/>
      <c r="J119" s="415">
        <v>64</v>
      </c>
      <c r="K119" s="463"/>
      <c r="L119" s="236"/>
      <c r="M119" s="214"/>
      <c r="N119" s="214"/>
      <c r="O119" s="469"/>
      <c r="P119" s="465"/>
      <c r="Q119" s="466"/>
      <c r="R119" s="465"/>
      <c r="S119" s="463"/>
      <c r="T119" s="467"/>
      <c r="U119" s="468"/>
      <c r="V119" s="463"/>
      <c r="W119" s="463"/>
      <c r="X119" s="463"/>
      <c r="Y119" s="465"/>
      <c r="Z119" s="214"/>
    </row>
    <row r="120" spans="1:26" ht="14" hidden="1" outlineLevel="1" x14ac:dyDescent="0.2">
      <c r="A120" s="121">
        <f t="shared" ref="A120:A125" si="61">IFERROR(IF(B120&gt;0,MONTH(B120)&amp;"-"&amp;YEAR(B120),B120),)</f>
        <v>0</v>
      </c>
      <c r="B120" s="411"/>
      <c r="C120" s="393" t="s">
        <v>34</v>
      </c>
      <c r="D120" s="405">
        <v>9383.67</v>
      </c>
      <c r="E120" s="395">
        <v>140</v>
      </c>
      <c r="F120" s="395">
        <v>134</v>
      </c>
      <c r="G120" s="461"/>
      <c r="H120" s="462"/>
      <c r="I120" s="462"/>
      <c r="J120" s="415">
        <v>1395</v>
      </c>
      <c r="K120" s="463"/>
      <c r="L120" s="236"/>
      <c r="M120" s="214"/>
      <c r="N120" s="214"/>
      <c r="O120" s="469"/>
      <c r="P120" s="465"/>
      <c r="Q120" s="466"/>
      <c r="R120" s="465"/>
      <c r="S120" s="463"/>
      <c r="T120" s="467"/>
      <c r="U120" s="468"/>
      <c r="V120" s="463"/>
      <c r="W120" s="463"/>
      <c r="X120" s="463"/>
      <c r="Y120" s="465"/>
      <c r="Z120" s="214"/>
    </row>
    <row r="121" spans="1:26" ht="14" hidden="1" outlineLevel="1" x14ac:dyDescent="0.2">
      <c r="A121" s="121">
        <f t="shared" si="61"/>
        <v>0</v>
      </c>
      <c r="B121" s="411"/>
      <c r="C121" s="393" t="s">
        <v>35</v>
      </c>
      <c r="D121" s="407">
        <v>7135.29</v>
      </c>
      <c r="E121" s="395">
        <v>106</v>
      </c>
      <c r="F121" s="395">
        <v>95</v>
      </c>
      <c r="G121" s="461"/>
      <c r="H121" s="462"/>
      <c r="I121" s="462"/>
      <c r="J121" s="415">
        <v>835</v>
      </c>
      <c r="K121" s="463"/>
      <c r="L121" s="236"/>
      <c r="M121" s="214"/>
      <c r="N121" s="214"/>
      <c r="O121" s="470"/>
      <c r="P121" s="465"/>
      <c r="Q121" s="466"/>
      <c r="R121" s="465"/>
      <c r="S121" s="463"/>
      <c r="T121" s="467"/>
      <c r="U121" s="468"/>
      <c r="V121" s="463"/>
      <c r="W121" s="463"/>
      <c r="X121" s="463"/>
      <c r="Y121" s="465"/>
      <c r="Z121" s="214"/>
    </row>
    <row r="122" spans="1:26" ht="14" hidden="1" outlineLevel="1" x14ac:dyDescent="0.2">
      <c r="A122" s="121" t="str">
        <f t="shared" si="61"/>
        <v>4-2022</v>
      </c>
      <c r="B122" s="411">
        <v>44674</v>
      </c>
      <c r="C122" s="393" t="s">
        <v>36</v>
      </c>
      <c r="D122" s="412">
        <v>31717.75</v>
      </c>
      <c r="E122" s="395">
        <v>443</v>
      </c>
      <c r="F122" s="395">
        <v>402</v>
      </c>
      <c r="G122" s="461"/>
      <c r="H122" s="462"/>
      <c r="I122" s="462"/>
      <c r="J122" s="415">
        <v>2188</v>
      </c>
      <c r="K122" s="463"/>
      <c r="L122" s="236"/>
      <c r="M122" s="214"/>
      <c r="N122" s="214"/>
      <c r="O122" s="471"/>
      <c r="P122" s="465"/>
      <c r="Q122" s="466"/>
      <c r="R122" s="465"/>
      <c r="S122" s="463"/>
      <c r="T122" s="467"/>
      <c r="U122" s="468"/>
      <c r="V122" s="463"/>
      <c r="W122" s="463"/>
      <c r="X122" s="463"/>
      <c r="Y122" s="465"/>
      <c r="Z122" s="214"/>
    </row>
    <row r="123" spans="1:26" ht="14" collapsed="1" x14ac:dyDescent="0.2">
      <c r="A123" s="121">
        <f t="shared" si="61"/>
        <v>0</v>
      </c>
      <c r="B123" s="38" t="s">
        <v>148</v>
      </c>
      <c r="C123" s="472"/>
      <c r="D123" s="135">
        <f t="shared" ref="D123:F123" si="62">SUM(D117:D122)</f>
        <v>62579.57</v>
      </c>
      <c r="E123" s="136">
        <f t="shared" si="62"/>
        <v>900</v>
      </c>
      <c r="F123" s="136">
        <f t="shared" si="62"/>
        <v>831</v>
      </c>
      <c r="G123" s="137">
        <f>E123/F123</f>
        <v>1.0830324909747293</v>
      </c>
      <c r="H123" s="135">
        <f>D123/E123</f>
        <v>69.532855555555557</v>
      </c>
      <c r="I123" s="135">
        <f>H123/G123</f>
        <v>64.202003296296297</v>
      </c>
      <c r="J123" s="256">
        <f>SUM(J117:J122)</f>
        <v>6302</v>
      </c>
      <c r="K123" s="257">
        <f>E123/J123</f>
        <v>0.14281180577594416</v>
      </c>
      <c r="L123" s="135">
        <f t="shared" ref="L123:O123" si="63">SUM(L117:L122)</f>
        <v>0</v>
      </c>
      <c r="M123" s="136">
        <f t="shared" si="63"/>
        <v>0</v>
      </c>
      <c r="N123" s="136">
        <f t="shared" si="63"/>
        <v>0</v>
      </c>
      <c r="O123" s="135">
        <f t="shared" si="63"/>
        <v>0</v>
      </c>
      <c r="P123" s="258" t="e">
        <f>L123/O123</f>
        <v>#DIV/0!</v>
      </c>
      <c r="Q123" s="137" t="e">
        <f>O123/L123</f>
        <v>#DIV/0!</v>
      </c>
      <c r="R123" s="259">
        <f>L123/D123</f>
        <v>0</v>
      </c>
      <c r="S123" s="473"/>
      <c r="T123" s="261">
        <f>SUM(T117:T122)</f>
        <v>0</v>
      </c>
      <c r="U123" s="139"/>
      <c r="V123" s="301">
        <f t="shared" ref="V123:W123" si="64">IFERROR((D123-D53)/D123,)</f>
        <v>0.21822361515107891</v>
      </c>
      <c r="W123" s="301">
        <f t="shared" si="64"/>
        <v>0.16333333333333333</v>
      </c>
      <c r="X123" s="301">
        <f>IFERROR((D123-monthly_reporting_2021!D54)/D123, )</f>
        <v>1</v>
      </c>
      <c r="Y123" s="302">
        <f>IFERROR((E123-monthly_reporting_2021!E54)/E123, )</f>
        <v>1</v>
      </c>
      <c r="Z123" s="298"/>
    </row>
    <row r="124" spans="1:26" ht="14" hidden="1" outlineLevel="1" x14ac:dyDescent="0.2">
      <c r="A124" s="7" t="str">
        <f t="shared" si="61"/>
        <v>4-2022</v>
      </c>
      <c r="B124" s="110">
        <v>44675</v>
      </c>
      <c r="C124" s="161" t="s">
        <v>32</v>
      </c>
      <c r="D124" s="149">
        <v>4180.2700000000004</v>
      </c>
      <c r="E124" s="150">
        <v>61</v>
      </c>
      <c r="F124" s="150">
        <v>60</v>
      </c>
      <c r="G124" s="288"/>
      <c r="H124" s="289"/>
      <c r="I124" s="289"/>
      <c r="J124" s="154">
        <v>829</v>
      </c>
      <c r="K124" s="290"/>
      <c r="L124" s="199"/>
      <c r="M124" s="150"/>
      <c r="N124" s="150"/>
      <c r="O124" s="155"/>
      <c r="P124" s="291"/>
      <c r="Q124" s="292"/>
      <c r="R124" s="293"/>
      <c r="S124" s="290"/>
      <c r="T124" s="202"/>
      <c r="U124" s="294"/>
      <c r="V124" s="160"/>
      <c r="W124" s="160"/>
      <c r="X124" s="160"/>
      <c r="Y124" s="160"/>
      <c r="Z124" s="214"/>
    </row>
    <row r="125" spans="1:26" ht="14" hidden="1" outlineLevel="1" x14ac:dyDescent="0.2">
      <c r="A125" s="7">
        <f t="shared" si="61"/>
        <v>0</v>
      </c>
      <c r="B125" s="110"/>
      <c r="C125" s="161" t="s">
        <v>33</v>
      </c>
      <c r="D125" s="205">
        <v>10446.299999999999</v>
      </c>
      <c r="E125" s="150">
        <v>145</v>
      </c>
      <c r="F125" s="150">
        <v>126</v>
      </c>
      <c r="G125" s="288"/>
      <c r="H125" s="289"/>
      <c r="I125" s="289"/>
      <c r="J125" s="154">
        <v>1023</v>
      </c>
      <c r="K125" s="290"/>
      <c r="L125" s="199"/>
      <c r="M125" s="150"/>
      <c r="N125" s="150"/>
      <c r="O125" s="200"/>
      <c r="P125" s="291"/>
      <c r="Q125" s="292"/>
      <c r="R125" s="293"/>
      <c r="S125" s="290"/>
      <c r="T125" s="202"/>
      <c r="U125" s="294"/>
      <c r="V125" s="160"/>
      <c r="W125" s="160"/>
      <c r="X125" s="160"/>
      <c r="Y125" s="160"/>
      <c r="Z125" s="214"/>
    </row>
    <row r="126" spans="1:26" ht="14" hidden="1" outlineLevel="1" x14ac:dyDescent="0.2">
      <c r="A126" s="7"/>
      <c r="B126" s="110"/>
      <c r="C126" s="161" t="s">
        <v>193</v>
      </c>
      <c r="D126" s="206">
        <v>499.5</v>
      </c>
      <c r="E126" s="150">
        <v>10</v>
      </c>
      <c r="F126" s="150">
        <v>8</v>
      </c>
      <c r="G126" s="288"/>
      <c r="H126" s="289"/>
      <c r="I126" s="289"/>
      <c r="J126" s="154">
        <v>61</v>
      </c>
      <c r="K126" s="290"/>
      <c r="L126" s="199"/>
      <c r="M126" s="150"/>
      <c r="N126" s="150"/>
      <c r="O126" s="207"/>
      <c r="P126" s="291"/>
      <c r="Q126" s="292"/>
      <c r="R126" s="293"/>
      <c r="S126" s="290"/>
      <c r="T126" s="202"/>
      <c r="U126" s="294"/>
      <c r="V126" s="160"/>
      <c r="W126" s="160"/>
      <c r="X126" s="160"/>
      <c r="Y126" s="160"/>
      <c r="Z126" s="214"/>
    </row>
    <row r="127" spans="1:26" ht="14" hidden="1" outlineLevel="1" x14ac:dyDescent="0.2">
      <c r="A127" s="7">
        <f t="shared" ref="A127:A132" si="65">IFERROR(IF(B127&gt;0,MONTH(B127)&amp;"-"&amp;YEAR(B127),B127),)</f>
        <v>0</v>
      </c>
      <c r="B127" s="110"/>
      <c r="C127" s="161" t="s">
        <v>34</v>
      </c>
      <c r="D127" s="206">
        <v>9398.73</v>
      </c>
      <c r="E127" s="150">
        <v>135</v>
      </c>
      <c r="F127" s="150">
        <v>130</v>
      </c>
      <c r="G127" s="288"/>
      <c r="H127" s="289"/>
      <c r="I127" s="289"/>
      <c r="J127" s="154">
        <v>1320</v>
      </c>
      <c r="K127" s="290"/>
      <c r="L127" s="199"/>
      <c r="M127" s="150"/>
      <c r="N127" s="150"/>
      <c r="O127" s="207"/>
      <c r="P127" s="291"/>
      <c r="Q127" s="292"/>
      <c r="R127" s="293"/>
      <c r="S127" s="290"/>
      <c r="T127" s="202"/>
      <c r="U127" s="294"/>
      <c r="V127" s="160"/>
      <c r="W127" s="160"/>
      <c r="X127" s="160"/>
      <c r="Y127" s="160"/>
      <c r="Z127" s="214"/>
    </row>
    <row r="128" spans="1:26" ht="14" hidden="1" outlineLevel="1" x14ac:dyDescent="0.2">
      <c r="A128" s="7">
        <f t="shared" si="65"/>
        <v>0</v>
      </c>
      <c r="B128" s="110"/>
      <c r="C128" s="161" t="s">
        <v>35</v>
      </c>
      <c r="D128" s="208">
        <v>7201.13</v>
      </c>
      <c r="E128" s="150">
        <v>108</v>
      </c>
      <c r="F128" s="150">
        <v>103</v>
      </c>
      <c r="G128" s="288"/>
      <c r="H128" s="289"/>
      <c r="I128" s="289"/>
      <c r="J128" s="150">
        <v>804</v>
      </c>
      <c r="K128" s="290"/>
      <c r="L128" s="199"/>
      <c r="M128" s="150"/>
      <c r="N128" s="150"/>
      <c r="O128" s="209"/>
      <c r="P128" s="291"/>
      <c r="Q128" s="292"/>
      <c r="R128" s="293"/>
      <c r="S128" s="290"/>
      <c r="T128" s="202"/>
      <c r="U128" s="294"/>
      <c r="V128" s="160"/>
      <c r="W128" s="160"/>
      <c r="X128" s="160"/>
      <c r="Y128" s="160"/>
      <c r="Z128" s="214"/>
    </row>
    <row r="129" spans="1:26" ht="14" hidden="1" outlineLevel="1" x14ac:dyDescent="0.2">
      <c r="A129" s="7" t="str">
        <f t="shared" si="65"/>
        <v>4-2022</v>
      </c>
      <c r="B129" s="110">
        <v>44681</v>
      </c>
      <c r="C129" s="161" t="s">
        <v>36</v>
      </c>
      <c r="D129" s="210">
        <v>29616.799999999999</v>
      </c>
      <c r="E129" s="150">
        <v>433</v>
      </c>
      <c r="F129" s="150">
        <v>397</v>
      </c>
      <c r="G129" s="288"/>
      <c r="H129" s="289"/>
      <c r="I129" s="289"/>
      <c r="J129" s="154">
        <v>2127</v>
      </c>
      <c r="K129" s="290"/>
      <c r="L129" s="199"/>
      <c r="M129" s="150"/>
      <c r="N129" s="150"/>
      <c r="O129" s="211"/>
      <c r="P129" s="291"/>
      <c r="Q129" s="292"/>
      <c r="R129" s="293"/>
      <c r="S129" s="290"/>
      <c r="T129" s="202"/>
      <c r="U129" s="294"/>
      <c r="V129" s="160"/>
      <c r="W129" s="160"/>
      <c r="X129" s="160"/>
      <c r="Y129" s="160"/>
      <c r="Z129" s="214"/>
    </row>
    <row r="130" spans="1:26" ht="14" collapsed="1" x14ac:dyDescent="0.2">
      <c r="A130" s="7">
        <f t="shared" si="65"/>
        <v>0</v>
      </c>
      <c r="B130" s="38" t="s">
        <v>149</v>
      </c>
      <c r="C130" s="39"/>
      <c r="D130" s="40">
        <f t="shared" ref="D130:F130" si="66">SUM(D124:D129)</f>
        <v>61342.729999999996</v>
      </c>
      <c r="E130" s="41">
        <f t="shared" si="66"/>
        <v>892</v>
      </c>
      <c r="F130" s="41">
        <f t="shared" si="66"/>
        <v>824</v>
      </c>
      <c r="G130" s="42">
        <f>E130/F130</f>
        <v>1.0825242718446602</v>
      </c>
      <c r="H130" s="45">
        <f>D130/E130</f>
        <v>68.769876681614349</v>
      </c>
      <c r="I130" s="45">
        <f>H130/G130</f>
        <v>63.527330028755856</v>
      </c>
      <c r="J130" s="111">
        <f>SUM(J124:J129)</f>
        <v>6164</v>
      </c>
      <c r="K130" s="303">
        <f>E130/J130</f>
        <v>0.14471122647631407</v>
      </c>
      <c r="L130" s="40">
        <f t="shared" ref="L130:O130" si="67">SUM(L124:L129)</f>
        <v>0</v>
      </c>
      <c r="M130" s="41">
        <f t="shared" si="67"/>
        <v>0</v>
      </c>
      <c r="N130" s="41">
        <f t="shared" si="67"/>
        <v>0</v>
      </c>
      <c r="O130" s="45">
        <f t="shared" si="67"/>
        <v>0</v>
      </c>
      <c r="P130" s="46" t="e">
        <f>L130/O130</f>
        <v>#DIV/0!</v>
      </c>
      <c r="Q130" s="42" t="e">
        <f>O130/L130</f>
        <v>#DIV/0!</v>
      </c>
      <c r="R130" s="304">
        <f>L130/D130</f>
        <v>0</v>
      </c>
      <c r="S130" s="305"/>
      <c r="T130" s="112">
        <f>SUM(T124:T129)</f>
        <v>0</v>
      </c>
      <c r="U130" s="304"/>
      <c r="V130" s="50">
        <f t="shared" ref="V130:W130" si="68">IFERROR((D130-D46)/D130,)</f>
        <v>0.32786672520117704</v>
      </c>
      <c r="W130" s="50">
        <f t="shared" si="68"/>
        <v>0.28811659192825112</v>
      </c>
      <c r="X130" s="51">
        <f>IFERROR((D130-monthly_reporting_2021!D47)/D130, )</f>
        <v>1</v>
      </c>
      <c r="Y130" s="51">
        <f>IFERROR((E130-monthly_reporting_2021!E47)/E130, )</f>
        <v>1</v>
      </c>
      <c r="Z130" s="298"/>
    </row>
    <row r="131" spans="1:26" ht="14" hidden="1" outlineLevel="1" x14ac:dyDescent="0.2">
      <c r="A131" s="121" t="str">
        <f t="shared" si="65"/>
        <v>4-2022</v>
      </c>
      <c r="B131" s="122">
        <v>44675</v>
      </c>
      <c r="C131" s="83" t="s">
        <v>32</v>
      </c>
      <c r="D131" s="391">
        <v>4180.2700000000004</v>
      </c>
      <c r="E131" s="123">
        <v>61</v>
      </c>
      <c r="F131" s="123">
        <v>60</v>
      </c>
      <c r="G131" s="456"/>
      <c r="H131" s="216"/>
      <c r="I131" s="216"/>
      <c r="J131" s="276">
        <v>829</v>
      </c>
      <c r="K131" s="442"/>
      <c r="L131" s="217"/>
      <c r="M131" s="215"/>
      <c r="N131" s="215"/>
      <c r="O131" s="457"/>
      <c r="P131" s="458"/>
      <c r="Q131" s="459"/>
      <c r="R131" s="458"/>
      <c r="S131" s="442"/>
      <c r="T131" s="460"/>
      <c r="U131" s="443"/>
      <c r="V131" s="442"/>
      <c r="W131" s="442"/>
      <c r="X131" s="442"/>
      <c r="Y131" s="458"/>
      <c r="Z131" s="214"/>
    </row>
    <row r="132" spans="1:26" ht="14" hidden="1" outlineLevel="1" x14ac:dyDescent="0.2">
      <c r="A132" s="121">
        <f t="shared" si="65"/>
        <v>0</v>
      </c>
      <c r="B132" s="411"/>
      <c r="C132" s="393" t="s">
        <v>33</v>
      </c>
      <c r="D132" s="394">
        <v>10446.299999999999</v>
      </c>
      <c r="E132" s="395">
        <v>145</v>
      </c>
      <c r="F132" s="395">
        <v>126</v>
      </c>
      <c r="G132" s="461"/>
      <c r="H132" s="462"/>
      <c r="I132" s="462"/>
      <c r="J132" s="415">
        <v>1023</v>
      </c>
      <c r="K132" s="463"/>
      <c r="L132" s="236"/>
      <c r="M132" s="214"/>
      <c r="N132" s="214"/>
      <c r="O132" s="464"/>
      <c r="P132" s="465"/>
      <c r="Q132" s="466"/>
      <c r="R132" s="465"/>
      <c r="S132" s="463"/>
      <c r="T132" s="467"/>
      <c r="U132" s="468"/>
      <c r="V132" s="463"/>
      <c r="W132" s="463"/>
      <c r="X132" s="463"/>
      <c r="Y132" s="465"/>
      <c r="Z132" s="214"/>
    </row>
    <row r="133" spans="1:26" ht="14" hidden="1" outlineLevel="1" x14ac:dyDescent="0.2">
      <c r="A133" s="121"/>
      <c r="B133" s="411"/>
      <c r="C133" s="393" t="s">
        <v>193</v>
      </c>
      <c r="D133" s="405">
        <v>499.5</v>
      </c>
      <c r="E133" s="395">
        <v>10</v>
      </c>
      <c r="F133" s="395">
        <v>8</v>
      </c>
      <c r="G133" s="461"/>
      <c r="H133" s="462"/>
      <c r="I133" s="462"/>
      <c r="J133" s="415">
        <v>61</v>
      </c>
      <c r="K133" s="463"/>
      <c r="L133" s="236"/>
      <c r="M133" s="214"/>
      <c r="N133" s="214"/>
      <c r="O133" s="469"/>
      <c r="P133" s="465"/>
      <c r="Q133" s="466"/>
      <c r="R133" s="465"/>
      <c r="S133" s="463"/>
      <c r="T133" s="467"/>
      <c r="U133" s="468"/>
      <c r="V133" s="463"/>
      <c r="W133" s="463"/>
      <c r="X133" s="463"/>
      <c r="Y133" s="465"/>
      <c r="Z133" s="214"/>
    </row>
    <row r="134" spans="1:26" ht="14" hidden="1" outlineLevel="1" x14ac:dyDescent="0.2">
      <c r="A134" s="121">
        <f t="shared" ref="A134:A139" si="69">IFERROR(IF(B134&gt;0,MONTH(B134)&amp;"-"&amp;YEAR(B134),B134),)</f>
        <v>0</v>
      </c>
      <c r="B134" s="411"/>
      <c r="C134" s="393" t="s">
        <v>34</v>
      </c>
      <c r="D134" s="405">
        <v>9398.73</v>
      </c>
      <c r="E134" s="395">
        <v>135</v>
      </c>
      <c r="F134" s="395">
        <v>130</v>
      </c>
      <c r="G134" s="461"/>
      <c r="H134" s="462"/>
      <c r="I134" s="462"/>
      <c r="J134" s="415">
        <v>1320</v>
      </c>
      <c r="K134" s="463"/>
      <c r="L134" s="236"/>
      <c r="M134" s="214"/>
      <c r="N134" s="214"/>
      <c r="O134" s="469"/>
      <c r="P134" s="465"/>
      <c r="Q134" s="466"/>
      <c r="R134" s="465"/>
      <c r="S134" s="463"/>
      <c r="T134" s="467"/>
      <c r="U134" s="468"/>
      <c r="V134" s="463"/>
      <c r="W134" s="463"/>
      <c r="X134" s="463"/>
      <c r="Y134" s="465"/>
      <c r="Z134" s="214"/>
    </row>
    <row r="135" spans="1:26" ht="14" hidden="1" outlineLevel="1" x14ac:dyDescent="0.2">
      <c r="A135" s="121">
        <f t="shared" si="69"/>
        <v>0</v>
      </c>
      <c r="B135" s="411"/>
      <c r="C135" s="393" t="s">
        <v>35</v>
      </c>
      <c r="D135" s="407">
        <v>7201.13</v>
      </c>
      <c r="E135" s="395">
        <v>108</v>
      </c>
      <c r="F135" s="395">
        <v>103</v>
      </c>
      <c r="G135" s="461"/>
      <c r="H135" s="462"/>
      <c r="I135" s="462"/>
      <c r="J135" s="415">
        <v>804</v>
      </c>
      <c r="K135" s="463"/>
      <c r="L135" s="236"/>
      <c r="M135" s="214"/>
      <c r="N135" s="214"/>
      <c r="O135" s="470"/>
      <c r="P135" s="465"/>
      <c r="Q135" s="466"/>
      <c r="R135" s="465"/>
      <c r="S135" s="463"/>
      <c r="T135" s="467"/>
      <c r="U135" s="468"/>
      <c r="V135" s="463"/>
      <c r="W135" s="463"/>
      <c r="X135" s="463"/>
      <c r="Y135" s="465"/>
      <c r="Z135" s="214"/>
    </row>
    <row r="136" spans="1:26" ht="14" hidden="1" outlineLevel="1" x14ac:dyDescent="0.2">
      <c r="A136" s="121" t="str">
        <f t="shared" si="69"/>
        <v>4-2022</v>
      </c>
      <c r="B136" s="411">
        <v>44681</v>
      </c>
      <c r="C136" s="393" t="s">
        <v>36</v>
      </c>
      <c r="D136" s="412">
        <v>29616.799999999999</v>
      </c>
      <c r="E136" s="395">
        <v>433</v>
      </c>
      <c r="F136" s="395">
        <v>397</v>
      </c>
      <c r="G136" s="461"/>
      <c r="H136" s="462"/>
      <c r="I136" s="462"/>
      <c r="J136" s="415">
        <v>2127</v>
      </c>
      <c r="K136" s="463"/>
      <c r="L136" s="236"/>
      <c r="M136" s="214"/>
      <c r="N136" s="214"/>
      <c r="O136" s="471"/>
      <c r="P136" s="465"/>
      <c r="Q136" s="466"/>
      <c r="R136" s="465"/>
      <c r="S136" s="463"/>
      <c r="T136" s="467"/>
      <c r="U136" s="468"/>
      <c r="V136" s="463"/>
      <c r="W136" s="463"/>
      <c r="X136" s="463"/>
      <c r="Y136" s="465"/>
      <c r="Z136" s="214"/>
    </row>
    <row r="137" spans="1:26" ht="14" collapsed="1" x14ac:dyDescent="0.2">
      <c r="A137" s="121">
        <f t="shared" si="69"/>
        <v>0</v>
      </c>
      <c r="B137" s="38" t="s">
        <v>150</v>
      </c>
      <c r="C137" s="472"/>
      <c r="D137" s="135">
        <f t="shared" ref="D137:F137" si="70">SUM(D131:D136)</f>
        <v>61342.729999999996</v>
      </c>
      <c r="E137" s="136">
        <f t="shared" si="70"/>
        <v>892</v>
      </c>
      <c r="F137" s="136">
        <f t="shared" si="70"/>
        <v>824</v>
      </c>
      <c r="G137" s="137">
        <f>E137/F137</f>
        <v>1.0825242718446602</v>
      </c>
      <c r="H137" s="135">
        <f>D137/E137</f>
        <v>68.769876681614349</v>
      </c>
      <c r="I137" s="135">
        <f>H137/G137</f>
        <v>63.527330028755856</v>
      </c>
      <c r="J137" s="256">
        <f>SUM(J131:J136)</f>
        <v>6164</v>
      </c>
      <c r="K137" s="257">
        <f>E137/J137</f>
        <v>0.14471122647631407</v>
      </c>
      <c r="L137" s="135">
        <f t="shared" ref="L137:O137" si="71">SUM(L131:L136)</f>
        <v>0</v>
      </c>
      <c r="M137" s="136">
        <f t="shared" si="71"/>
        <v>0</v>
      </c>
      <c r="N137" s="136">
        <f t="shared" si="71"/>
        <v>0</v>
      </c>
      <c r="O137" s="135">
        <f t="shared" si="71"/>
        <v>0</v>
      </c>
      <c r="P137" s="258" t="e">
        <f>L137/O137</f>
        <v>#DIV/0!</v>
      </c>
      <c r="Q137" s="137" t="e">
        <f>O137/L137</f>
        <v>#DIV/0!</v>
      </c>
      <c r="R137" s="259">
        <f>L137/D137</f>
        <v>0</v>
      </c>
      <c r="S137" s="473"/>
      <c r="T137" s="261">
        <f>SUM(T131:T136)</f>
        <v>0</v>
      </c>
      <c r="U137" s="139"/>
      <c r="V137" s="301">
        <f t="shared" ref="V137:W137" si="72">IFERROR((D137-D53)/D137,)</f>
        <v>0.20246082950660985</v>
      </c>
      <c r="W137" s="301">
        <f t="shared" si="72"/>
        <v>0.15582959641255606</v>
      </c>
      <c r="X137" s="301">
        <f>IFERROR((D137-monthly_reporting_2021!D54)/D137, )</f>
        <v>1</v>
      </c>
      <c r="Y137" s="302">
        <f>IFERROR((E137-monthly_reporting_2021!E54)/E137, )</f>
        <v>1</v>
      </c>
      <c r="Z137" s="298"/>
    </row>
    <row r="138" spans="1:26" ht="14" hidden="1" outlineLevel="1" x14ac:dyDescent="0.2">
      <c r="A138" s="7" t="str">
        <f t="shared" si="69"/>
        <v>5-2022</v>
      </c>
      <c r="B138" s="110">
        <v>44682</v>
      </c>
      <c r="C138" s="161" t="s">
        <v>32</v>
      </c>
      <c r="D138" s="149">
        <v>4615.33</v>
      </c>
      <c r="E138" s="150">
        <v>60</v>
      </c>
      <c r="F138" s="150">
        <v>58</v>
      </c>
      <c r="G138" s="288"/>
      <c r="H138" s="289"/>
      <c r="I138" s="289"/>
      <c r="J138" s="154">
        <v>673</v>
      </c>
      <c r="K138" s="290"/>
      <c r="L138" s="199"/>
      <c r="M138" s="150"/>
      <c r="N138" s="150"/>
      <c r="O138" s="155"/>
      <c r="P138" s="291"/>
      <c r="Q138" s="292"/>
      <c r="R138" s="293"/>
      <c r="S138" s="290"/>
      <c r="T138" s="202"/>
      <c r="U138" s="294"/>
      <c r="V138" s="160"/>
      <c r="W138" s="160"/>
      <c r="X138" s="160"/>
      <c r="Y138" s="160"/>
      <c r="Z138" s="214"/>
    </row>
    <row r="139" spans="1:26" ht="14" hidden="1" outlineLevel="1" x14ac:dyDescent="0.2">
      <c r="A139" s="7">
        <f t="shared" si="69"/>
        <v>0</v>
      </c>
      <c r="B139" s="110"/>
      <c r="C139" s="161" t="s">
        <v>33</v>
      </c>
      <c r="D139" s="205">
        <v>10626.74</v>
      </c>
      <c r="E139" s="150">
        <v>155</v>
      </c>
      <c r="F139" s="150">
        <v>148</v>
      </c>
      <c r="G139" s="288"/>
      <c r="H139" s="289"/>
      <c r="I139" s="289"/>
      <c r="J139" s="154">
        <v>939</v>
      </c>
      <c r="K139" s="290"/>
      <c r="L139" s="199"/>
      <c r="M139" s="150"/>
      <c r="N139" s="150"/>
      <c r="O139" s="200"/>
      <c r="P139" s="291"/>
      <c r="Q139" s="292"/>
      <c r="R139" s="293"/>
      <c r="S139" s="290"/>
      <c r="T139" s="202"/>
      <c r="U139" s="294"/>
      <c r="V139" s="160"/>
      <c r="W139" s="160"/>
      <c r="X139" s="160"/>
      <c r="Y139" s="160"/>
      <c r="Z139" s="214"/>
    </row>
    <row r="140" spans="1:26" ht="14" hidden="1" outlineLevel="1" x14ac:dyDescent="0.2">
      <c r="A140" s="7"/>
      <c r="B140" s="110"/>
      <c r="C140" s="161" t="s">
        <v>193</v>
      </c>
      <c r="D140" s="206">
        <v>599.4</v>
      </c>
      <c r="E140" s="150">
        <v>12</v>
      </c>
      <c r="F140" s="150">
        <v>10</v>
      </c>
      <c r="G140" s="288"/>
      <c r="H140" s="289"/>
      <c r="I140" s="289"/>
      <c r="J140" s="154">
        <v>72</v>
      </c>
      <c r="K140" s="290"/>
      <c r="L140" s="199"/>
      <c r="M140" s="150"/>
      <c r="N140" s="150"/>
      <c r="O140" s="207"/>
      <c r="P140" s="291"/>
      <c r="Q140" s="292"/>
      <c r="R140" s="293"/>
      <c r="S140" s="290"/>
      <c r="T140" s="202"/>
      <c r="U140" s="294"/>
      <c r="V140" s="160"/>
      <c r="W140" s="160"/>
      <c r="X140" s="160"/>
      <c r="Y140" s="160"/>
      <c r="Z140" s="214"/>
    </row>
    <row r="141" spans="1:26" ht="14" hidden="1" outlineLevel="1" x14ac:dyDescent="0.2">
      <c r="A141" s="7">
        <f t="shared" ref="A141:A146" si="73">IFERROR(IF(B141&gt;0,MONTH(B141)&amp;"-"&amp;YEAR(B141),B141),)</f>
        <v>0</v>
      </c>
      <c r="B141" s="110"/>
      <c r="C141" s="161" t="s">
        <v>34</v>
      </c>
      <c r="D141" s="206">
        <v>8646.32</v>
      </c>
      <c r="E141" s="150">
        <v>123</v>
      </c>
      <c r="F141" s="150">
        <v>115</v>
      </c>
      <c r="G141" s="288"/>
      <c r="H141" s="289"/>
      <c r="I141" s="289"/>
      <c r="J141" s="154">
        <v>1001</v>
      </c>
      <c r="K141" s="290"/>
      <c r="L141" s="199"/>
      <c r="M141" s="150"/>
      <c r="N141" s="150"/>
      <c r="O141" s="207"/>
      <c r="P141" s="291"/>
      <c r="Q141" s="292"/>
      <c r="R141" s="293"/>
      <c r="S141" s="290"/>
      <c r="T141" s="202"/>
      <c r="U141" s="294"/>
      <c r="V141" s="160"/>
      <c r="W141" s="160"/>
      <c r="X141" s="160"/>
      <c r="Y141" s="160"/>
      <c r="Z141" s="214"/>
    </row>
    <row r="142" spans="1:26" ht="14" hidden="1" outlineLevel="1" x14ac:dyDescent="0.2">
      <c r="A142" s="7">
        <f t="shared" si="73"/>
        <v>0</v>
      </c>
      <c r="B142" s="110"/>
      <c r="C142" s="161" t="s">
        <v>35</v>
      </c>
      <c r="D142" s="208">
        <v>6775.6</v>
      </c>
      <c r="E142" s="150">
        <v>95</v>
      </c>
      <c r="F142" s="150">
        <v>90</v>
      </c>
      <c r="G142" s="288"/>
      <c r="H142" s="289"/>
      <c r="I142" s="289"/>
      <c r="J142" s="150">
        <v>731</v>
      </c>
      <c r="K142" s="290"/>
      <c r="L142" s="199"/>
      <c r="M142" s="150"/>
      <c r="N142" s="150"/>
      <c r="O142" s="209"/>
      <c r="P142" s="291"/>
      <c r="Q142" s="292"/>
      <c r="R142" s="293"/>
      <c r="S142" s="290"/>
      <c r="T142" s="202"/>
      <c r="U142" s="294"/>
      <c r="V142" s="160"/>
      <c r="W142" s="160"/>
      <c r="X142" s="160"/>
      <c r="Y142" s="160"/>
      <c r="Z142" s="214"/>
    </row>
    <row r="143" spans="1:26" ht="14" hidden="1" outlineLevel="1" x14ac:dyDescent="0.2">
      <c r="A143" s="7" t="str">
        <f t="shared" si="73"/>
        <v>5-2022</v>
      </c>
      <c r="B143" s="110">
        <v>44688</v>
      </c>
      <c r="C143" s="161" t="s">
        <v>36</v>
      </c>
      <c r="D143" s="210">
        <v>29397.9</v>
      </c>
      <c r="E143" s="150">
        <v>434</v>
      </c>
      <c r="F143" s="150">
        <v>392</v>
      </c>
      <c r="G143" s="288"/>
      <c r="H143" s="289"/>
      <c r="I143" s="289"/>
      <c r="J143" s="154">
        <v>2090</v>
      </c>
      <c r="K143" s="290"/>
      <c r="L143" s="199"/>
      <c r="M143" s="150"/>
      <c r="N143" s="150"/>
      <c r="O143" s="211"/>
      <c r="P143" s="291"/>
      <c r="Q143" s="292"/>
      <c r="R143" s="293"/>
      <c r="S143" s="290"/>
      <c r="T143" s="202"/>
      <c r="U143" s="294"/>
      <c r="V143" s="160"/>
      <c r="W143" s="160"/>
      <c r="X143" s="160"/>
      <c r="Y143" s="160"/>
      <c r="Z143" s="214"/>
    </row>
    <row r="144" spans="1:26" ht="14" collapsed="1" x14ac:dyDescent="0.2">
      <c r="A144" s="7">
        <f t="shared" si="73"/>
        <v>0</v>
      </c>
      <c r="B144" s="38" t="s">
        <v>151</v>
      </c>
      <c r="C144" s="39"/>
      <c r="D144" s="40">
        <f t="shared" ref="D144:F144" si="74">SUM(D138:D143)</f>
        <v>60661.29</v>
      </c>
      <c r="E144" s="41">
        <f t="shared" si="74"/>
        <v>879</v>
      </c>
      <c r="F144" s="41">
        <f t="shared" si="74"/>
        <v>813</v>
      </c>
      <c r="G144" s="42">
        <f>E144/F144</f>
        <v>1.0811808118081181</v>
      </c>
      <c r="H144" s="45">
        <f>D144/E144</f>
        <v>69.011706484641635</v>
      </c>
      <c r="I144" s="45">
        <f>H144/G144</f>
        <v>63.829940127433048</v>
      </c>
      <c r="J144" s="111">
        <f>SUM(J138:J143)</f>
        <v>5506</v>
      </c>
      <c r="K144" s="303">
        <f>E144/J144</f>
        <v>0.1596440247003269</v>
      </c>
      <c r="L144" s="40">
        <f t="shared" ref="L144:O144" si="75">SUM(L138:L143)</f>
        <v>0</v>
      </c>
      <c r="M144" s="41">
        <f t="shared" si="75"/>
        <v>0</v>
      </c>
      <c r="N144" s="41">
        <f t="shared" si="75"/>
        <v>0</v>
      </c>
      <c r="O144" s="45">
        <f t="shared" si="75"/>
        <v>0</v>
      </c>
      <c r="P144" s="46" t="e">
        <f>L144/O144</f>
        <v>#DIV/0!</v>
      </c>
      <c r="Q144" s="42" t="e">
        <f>O144/L144</f>
        <v>#DIV/0!</v>
      </c>
      <c r="R144" s="304">
        <f>L144/D144</f>
        <v>0</v>
      </c>
      <c r="S144" s="305"/>
      <c r="T144" s="112">
        <f>SUM(T138:T143)</f>
        <v>0</v>
      </c>
      <c r="U144" s="304"/>
      <c r="V144" s="50">
        <f t="shared" ref="V144:W144" si="76">IFERROR((D144-D46)/D144,)</f>
        <v>0.32031630056004418</v>
      </c>
      <c r="W144" s="50">
        <f t="shared" si="76"/>
        <v>0.27758816837315131</v>
      </c>
      <c r="X144" s="51">
        <f>IFERROR((D144-monthly_reporting_2021!D47)/D144, )</f>
        <v>1</v>
      </c>
      <c r="Y144" s="51">
        <f>IFERROR((E144-monthly_reporting_2021!E47)/E144, )</f>
        <v>1</v>
      </c>
      <c r="Z144" s="298"/>
    </row>
    <row r="145" spans="1:26" ht="14" hidden="1" outlineLevel="1" x14ac:dyDescent="0.2">
      <c r="A145" s="7" t="str">
        <f t="shared" si="73"/>
        <v>5-2022</v>
      </c>
      <c r="B145" s="110">
        <v>44689</v>
      </c>
      <c r="C145" s="161" t="s">
        <v>32</v>
      </c>
      <c r="D145" s="149">
        <v>4660.07</v>
      </c>
      <c r="E145" s="150">
        <v>65</v>
      </c>
      <c r="F145" s="150">
        <v>63</v>
      </c>
      <c r="G145" s="288"/>
      <c r="H145" s="289"/>
      <c r="I145" s="289"/>
      <c r="J145" s="154">
        <v>659</v>
      </c>
      <c r="K145" s="290"/>
      <c r="L145" s="199"/>
      <c r="M145" s="150"/>
      <c r="N145" s="150"/>
      <c r="O145" s="155"/>
      <c r="P145" s="291"/>
      <c r="Q145" s="292"/>
      <c r="R145" s="293"/>
      <c r="S145" s="290"/>
      <c r="T145" s="202"/>
      <c r="U145" s="294"/>
      <c r="V145" s="160"/>
      <c r="W145" s="160"/>
      <c r="X145" s="160"/>
      <c r="Y145" s="160"/>
      <c r="Z145" s="214"/>
    </row>
    <row r="146" spans="1:26" ht="14" hidden="1" outlineLevel="1" x14ac:dyDescent="0.2">
      <c r="A146" s="7">
        <f t="shared" si="73"/>
        <v>0</v>
      </c>
      <c r="B146" s="110"/>
      <c r="C146" s="161" t="s">
        <v>33</v>
      </c>
      <c r="D146" s="205">
        <v>11076.9</v>
      </c>
      <c r="E146" s="150">
        <v>166</v>
      </c>
      <c r="F146" s="150">
        <v>159</v>
      </c>
      <c r="G146" s="288"/>
      <c r="H146" s="289"/>
      <c r="I146" s="289"/>
      <c r="J146" s="154">
        <v>891</v>
      </c>
      <c r="K146" s="290"/>
      <c r="L146" s="199"/>
      <c r="M146" s="150"/>
      <c r="N146" s="150"/>
      <c r="O146" s="200"/>
      <c r="P146" s="291"/>
      <c r="Q146" s="292"/>
      <c r="R146" s="293"/>
      <c r="S146" s="290"/>
      <c r="T146" s="202"/>
      <c r="U146" s="294"/>
      <c r="V146" s="160"/>
      <c r="W146" s="160"/>
      <c r="X146" s="160"/>
      <c r="Y146" s="160"/>
      <c r="Z146" s="214"/>
    </row>
    <row r="147" spans="1:26" ht="14" hidden="1" outlineLevel="1" x14ac:dyDescent="0.2">
      <c r="A147" s="7"/>
      <c r="B147" s="110"/>
      <c r="C147" s="161" t="s">
        <v>193</v>
      </c>
      <c r="D147" s="206">
        <v>599.4</v>
      </c>
      <c r="E147" s="150">
        <v>12</v>
      </c>
      <c r="F147" s="150">
        <v>11</v>
      </c>
      <c r="G147" s="288"/>
      <c r="H147" s="289"/>
      <c r="I147" s="289"/>
      <c r="J147" s="154">
        <v>68</v>
      </c>
      <c r="K147" s="290"/>
      <c r="L147" s="199"/>
      <c r="M147" s="150"/>
      <c r="N147" s="150"/>
      <c r="O147" s="207"/>
      <c r="P147" s="291"/>
      <c r="Q147" s="292"/>
      <c r="R147" s="293"/>
      <c r="S147" s="290"/>
      <c r="T147" s="202"/>
      <c r="U147" s="294"/>
      <c r="V147" s="160"/>
      <c r="W147" s="160"/>
      <c r="X147" s="160"/>
      <c r="Y147" s="160"/>
      <c r="Z147" s="214"/>
    </row>
    <row r="148" spans="1:26" ht="14" hidden="1" outlineLevel="1" x14ac:dyDescent="0.2">
      <c r="A148" s="7">
        <f t="shared" ref="A148:A153" si="77">IFERROR(IF(B148&gt;0,MONTH(B148)&amp;"-"&amp;YEAR(B148),B148),)</f>
        <v>0</v>
      </c>
      <c r="B148" s="110"/>
      <c r="C148" s="161" t="s">
        <v>34</v>
      </c>
      <c r="D148" s="206">
        <v>7599.03</v>
      </c>
      <c r="E148" s="150">
        <v>106</v>
      </c>
      <c r="F148" s="150">
        <v>101</v>
      </c>
      <c r="G148" s="288"/>
      <c r="H148" s="289"/>
      <c r="I148" s="289"/>
      <c r="J148" s="154">
        <v>786</v>
      </c>
      <c r="K148" s="290"/>
      <c r="L148" s="199"/>
      <c r="M148" s="150"/>
      <c r="N148" s="150"/>
      <c r="O148" s="207"/>
      <c r="P148" s="291"/>
      <c r="Q148" s="292"/>
      <c r="R148" s="293"/>
      <c r="S148" s="290"/>
      <c r="T148" s="202"/>
      <c r="U148" s="294"/>
      <c r="V148" s="160"/>
      <c r="W148" s="160"/>
      <c r="X148" s="160"/>
      <c r="Y148" s="160"/>
      <c r="Z148" s="214"/>
    </row>
    <row r="149" spans="1:26" ht="14" hidden="1" outlineLevel="1" x14ac:dyDescent="0.2">
      <c r="A149" s="7">
        <f t="shared" si="77"/>
        <v>0</v>
      </c>
      <c r="B149" s="110"/>
      <c r="C149" s="161" t="s">
        <v>35</v>
      </c>
      <c r="D149" s="208">
        <v>7729.82</v>
      </c>
      <c r="E149" s="150">
        <v>109</v>
      </c>
      <c r="F149" s="150">
        <v>102</v>
      </c>
      <c r="G149" s="288"/>
      <c r="H149" s="289"/>
      <c r="I149" s="289"/>
      <c r="J149" s="150">
        <v>659</v>
      </c>
      <c r="K149" s="290"/>
      <c r="L149" s="199"/>
      <c r="M149" s="150"/>
      <c r="N149" s="150"/>
      <c r="O149" s="209"/>
      <c r="P149" s="291"/>
      <c r="Q149" s="292"/>
      <c r="R149" s="293"/>
      <c r="S149" s="290"/>
      <c r="T149" s="202"/>
      <c r="U149" s="294"/>
      <c r="V149" s="160"/>
      <c r="W149" s="160"/>
      <c r="X149" s="160"/>
      <c r="Y149" s="160"/>
      <c r="Z149" s="214"/>
    </row>
    <row r="150" spans="1:26" ht="14" hidden="1" outlineLevel="1" x14ac:dyDescent="0.2">
      <c r="A150" s="7" t="str">
        <f t="shared" si="77"/>
        <v>5-2022</v>
      </c>
      <c r="B150" s="110">
        <v>44695</v>
      </c>
      <c r="C150" s="161" t="s">
        <v>36</v>
      </c>
      <c r="D150" s="210">
        <v>28662.9</v>
      </c>
      <c r="E150" s="150">
        <v>438</v>
      </c>
      <c r="F150" s="150">
        <v>407</v>
      </c>
      <c r="G150" s="288"/>
      <c r="H150" s="289"/>
      <c r="I150" s="289"/>
      <c r="J150" s="154">
        <v>1881</v>
      </c>
      <c r="K150" s="290"/>
      <c r="L150" s="199"/>
      <c r="M150" s="150"/>
      <c r="N150" s="150"/>
      <c r="O150" s="211"/>
      <c r="P150" s="291"/>
      <c r="Q150" s="292"/>
      <c r="R150" s="293"/>
      <c r="S150" s="290"/>
      <c r="T150" s="202"/>
      <c r="U150" s="294"/>
      <c r="V150" s="160"/>
      <c r="W150" s="160"/>
      <c r="X150" s="160"/>
      <c r="Y150" s="160"/>
      <c r="Z150" s="214"/>
    </row>
    <row r="151" spans="1:26" ht="14" collapsed="1" x14ac:dyDescent="0.2">
      <c r="A151" s="7">
        <f t="shared" si="77"/>
        <v>0</v>
      </c>
      <c r="B151" s="38" t="s">
        <v>152</v>
      </c>
      <c r="C151" s="39"/>
      <c r="D151" s="40">
        <f t="shared" ref="D151:F151" si="78">SUM(D145:D150)</f>
        <v>60328.119999999995</v>
      </c>
      <c r="E151" s="41">
        <f t="shared" si="78"/>
        <v>896</v>
      </c>
      <c r="F151" s="41">
        <f t="shared" si="78"/>
        <v>843</v>
      </c>
      <c r="G151" s="42">
        <f>E151/F151</f>
        <v>1.0628706998813759</v>
      </c>
      <c r="H151" s="45">
        <f>D151/E151</f>
        <v>67.330491071428568</v>
      </c>
      <c r="I151" s="45">
        <f>H151/G151</f>
        <v>63.347772291533801</v>
      </c>
      <c r="J151" s="111">
        <f>SUM(J145:J150)</f>
        <v>4944</v>
      </c>
      <c r="K151" s="303">
        <f>E151/J151</f>
        <v>0.18122977346278318</v>
      </c>
      <c r="L151" s="40">
        <f t="shared" ref="L151:O151" si="79">SUM(L145:L150)</f>
        <v>0</v>
      </c>
      <c r="M151" s="41">
        <f t="shared" si="79"/>
        <v>0</v>
      </c>
      <c r="N151" s="41">
        <f t="shared" si="79"/>
        <v>0</v>
      </c>
      <c r="O151" s="45">
        <f t="shared" si="79"/>
        <v>0</v>
      </c>
      <c r="P151" s="46" t="e">
        <f>L151/O151</f>
        <v>#DIV/0!</v>
      </c>
      <c r="Q151" s="42" t="e">
        <f>O151/L151</f>
        <v>#DIV/0!</v>
      </c>
      <c r="R151" s="304">
        <f>L151/D151</f>
        <v>0</v>
      </c>
      <c r="S151" s="305"/>
      <c r="T151" s="112">
        <f>SUM(T145:T150)</f>
        <v>0</v>
      </c>
      <c r="U151" s="304"/>
      <c r="V151" s="50">
        <f t="shared" ref="V151:W151" si="80">IFERROR((D151-D46)/D151,)</f>
        <v>0.31656265767937075</v>
      </c>
      <c r="W151" s="50">
        <f t="shared" si="80"/>
        <v>0.29129464285714285</v>
      </c>
      <c r="X151" s="51">
        <f>IFERROR((D151-monthly_reporting_2021!D47)/D151, )</f>
        <v>1</v>
      </c>
      <c r="Y151" s="51">
        <f>IFERROR((E151-monthly_reporting_2021!E47)/E151, )</f>
        <v>1</v>
      </c>
      <c r="Z151" s="298"/>
    </row>
    <row r="152" spans="1:26" ht="14" hidden="1" outlineLevel="1" x14ac:dyDescent="0.2">
      <c r="A152" s="121" t="str">
        <f t="shared" si="77"/>
        <v>5-2022</v>
      </c>
      <c r="B152" s="122">
        <v>44696</v>
      </c>
      <c r="C152" s="83" t="s">
        <v>32</v>
      </c>
      <c r="D152" s="391">
        <v>4730.17</v>
      </c>
      <c r="E152" s="123">
        <v>63</v>
      </c>
      <c r="F152" s="123">
        <v>60</v>
      </c>
      <c r="G152" s="456"/>
      <c r="H152" s="216"/>
      <c r="I152" s="216"/>
      <c r="J152" s="276">
        <v>570</v>
      </c>
      <c r="K152" s="442"/>
      <c r="L152" s="217"/>
      <c r="M152" s="215"/>
      <c r="N152" s="215"/>
      <c r="O152" s="457"/>
      <c r="P152" s="458"/>
      <c r="Q152" s="459"/>
      <c r="R152" s="458"/>
      <c r="S152" s="442"/>
      <c r="T152" s="460"/>
      <c r="U152" s="443"/>
      <c r="V152" s="442"/>
      <c r="W152" s="442"/>
      <c r="X152" s="442"/>
      <c r="Y152" s="458"/>
      <c r="Z152" s="214"/>
    </row>
    <row r="153" spans="1:26" ht="14" hidden="1" outlineLevel="1" x14ac:dyDescent="0.2">
      <c r="A153" s="121">
        <f t="shared" si="77"/>
        <v>0</v>
      </c>
      <c r="B153" s="411"/>
      <c r="C153" s="393" t="s">
        <v>33</v>
      </c>
      <c r="D153" s="394">
        <v>7888.04</v>
      </c>
      <c r="E153" s="395">
        <v>120</v>
      </c>
      <c r="F153" s="395">
        <v>113</v>
      </c>
      <c r="G153" s="461"/>
      <c r="H153" s="462"/>
      <c r="I153" s="462"/>
      <c r="J153" s="415">
        <v>786</v>
      </c>
      <c r="K153" s="463"/>
      <c r="L153" s="236"/>
      <c r="M153" s="214"/>
      <c r="N153" s="214"/>
      <c r="O153" s="464"/>
      <c r="P153" s="465"/>
      <c r="Q153" s="466"/>
      <c r="R153" s="465"/>
      <c r="S153" s="463"/>
      <c r="T153" s="467"/>
      <c r="U153" s="468"/>
      <c r="V153" s="463"/>
      <c r="W153" s="463"/>
      <c r="X153" s="463"/>
      <c r="Y153" s="465"/>
      <c r="Z153" s="214"/>
    </row>
    <row r="154" spans="1:26" ht="14" hidden="1" outlineLevel="1" x14ac:dyDescent="0.2">
      <c r="A154" s="121"/>
      <c r="B154" s="411"/>
      <c r="C154" s="393" t="s">
        <v>193</v>
      </c>
      <c r="D154" s="405">
        <v>749.25</v>
      </c>
      <c r="E154" s="395">
        <v>15</v>
      </c>
      <c r="F154" s="395">
        <v>13</v>
      </c>
      <c r="G154" s="461"/>
      <c r="H154" s="462"/>
      <c r="I154" s="462"/>
      <c r="J154" s="415">
        <v>80</v>
      </c>
      <c r="K154" s="463"/>
      <c r="L154" s="236"/>
      <c r="M154" s="214"/>
      <c r="N154" s="214"/>
      <c r="O154" s="469"/>
      <c r="P154" s="465"/>
      <c r="Q154" s="466"/>
      <c r="R154" s="465"/>
      <c r="S154" s="463"/>
      <c r="T154" s="467"/>
      <c r="U154" s="468"/>
      <c r="V154" s="463"/>
      <c r="W154" s="463"/>
      <c r="X154" s="463"/>
      <c r="Y154" s="465"/>
      <c r="Z154" s="214"/>
    </row>
    <row r="155" spans="1:26" ht="14" hidden="1" outlineLevel="1" x14ac:dyDescent="0.2">
      <c r="A155" s="121">
        <f t="shared" ref="A155:A160" si="81">IFERROR(IF(B155&gt;0,MONTH(B155)&amp;"-"&amp;YEAR(B155),B155),)</f>
        <v>0</v>
      </c>
      <c r="B155" s="411"/>
      <c r="C155" s="393" t="s">
        <v>34</v>
      </c>
      <c r="D155" s="405">
        <v>6051.59</v>
      </c>
      <c r="E155" s="395">
        <v>96</v>
      </c>
      <c r="F155" s="395">
        <v>92</v>
      </c>
      <c r="G155" s="461"/>
      <c r="H155" s="462"/>
      <c r="I155" s="462"/>
      <c r="J155" s="415">
        <v>778</v>
      </c>
      <c r="K155" s="463"/>
      <c r="L155" s="236"/>
      <c r="M155" s="214"/>
      <c r="N155" s="214"/>
      <c r="O155" s="469"/>
      <c r="P155" s="465"/>
      <c r="Q155" s="466"/>
      <c r="R155" s="465"/>
      <c r="S155" s="463"/>
      <c r="T155" s="467"/>
      <c r="U155" s="468"/>
      <c r="V155" s="463"/>
      <c r="W155" s="463"/>
      <c r="X155" s="463"/>
      <c r="Y155" s="465"/>
      <c r="Z155" s="214"/>
    </row>
    <row r="156" spans="1:26" ht="14" hidden="1" outlineLevel="1" x14ac:dyDescent="0.2">
      <c r="A156" s="121">
        <f t="shared" si="81"/>
        <v>0</v>
      </c>
      <c r="B156" s="411"/>
      <c r="C156" s="393" t="s">
        <v>35</v>
      </c>
      <c r="D156" s="407">
        <v>6778.54</v>
      </c>
      <c r="E156" s="395">
        <v>98</v>
      </c>
      <c r="F156" s="395">
        <v>94</v>
      </c>
      <c r="G156" s="461"/>
      <c r="H156" s="462"/>
      <c r="I156" s="462"/>
      <c r="J156" s="415">
        <v>565</v>
      </c>
      <c r="K156" s="463"/>
      <c r="L156" s="236"/>
      <c r="M156" s="214"/>
      <c r="N156" s="214"/>
      <c r="O156" s="470"/>
      <c r="P156" s="465"/>
      <c r="Q156" s="466"/>
      <c r="R156" s="465"/>
      <c r="S156" s="463"/>
      <c r="T156" s="467"/>
      <c r="U156" s="468"/>
      <c r="V156" s="463"/>
      <c r="W156" s="463"/>
      <c r="X156" s="463"/>
      <c r="Y156" s="465"/>
      <c r="Z156" s="214"/>
    </row>
    <row r="157" spans="1:26" ht="14" hidden="1" outlineLevel="1" x14ac:dyDescent="0.2">
      <c r="A157" s="121" t="str">
        <f t="shared" si="81"/>
        <v>5-2022</v>
      </c>
      <c r="B157" s="411">
        <v>44702</v>
      </c>
      <c r="C157" s="393" t="s">
        <v>36</v>
      </c>
      <c r="D157" s="412">
        <v>27770.95</v>
      </c>
      <c r="E157" s="395">
        <v>433</v>
      </c>
      <c r="F157" s="395">
        <v>392</v>
      </c>
      <c r="G157" s="461"/>
      <c r="H157" s="462"/>
      <c r="I157" s="462"/>
      <c r="J157" s="415">
        <v>1856</v>
      </c>
      <c r="K157" s="463"/>
      <c r="L157" s="236"/>
      <c r="M157" s="214"/>
      <c r="N157" s="214"/>
      <c r="O157" s="471"/>
      <c r="P157" s="465"/>
      <c r="Q157" s="466"/>
      <c r="R157" s="465"/>
      <c r="S157" s="463"/>
      <c r="T157" s="467"/>
      <c r="U157" s="468"/>
      <c r="V157" s="463"/>
      <c r="W157" s="463"/>
      <c r="X157" s="463"/>
      <c r="Y157" s="465"/>
      <c r="Z157" s="214"/>
    </row>
    <row r="158" spans="1:26" ht="14" collapsed="1" x14ac:dyDescent="0.2">
      <c r="A158" s="121">
        <f t="shared" si="81"/>
        <v>0</v>
      </c>
      <c r="B158" s="38" t="s">
        <v>153</v>
      </c>
      <c r="C158" s="472"/>
      <c r="D158" s="135">
        <f t="shared" ref="D158:F158" si="82">SUM(D152:D157)</f>
        <v>53968.54</v>
      </c>
      <c r="E158" s="136">
        <f t="shared" si="82"/>
        <v>825</v>
      </c>
      <c r="F158" s="136">
        <f t="shared" si="82"/>
        <v>764</v>
      </c>
      <c r="G158" s="137">
        <f>E158/F158</f>
        <v>1.0798429319371727</v>
      </c>
      <c r="H158" s="135">
        <f>D158/E158</f>
        <v>65.416412121212119</v>
      </c>
      <c r="I158" s="135">
        <f>H158/G158</f>
        <v>60.579562255280074</v>
      </c>
      <c r="J158" s="256">
        <f>SUM(J152:J157)</f>
        <v>4635</v>
      </c>
      <c r="K158" s="257">
        <f>E158/J158</f>
        <v>0.17799352750809061</v>
      </c>
      <c r="L158" s="135">
        <f t="shared" ref="L158:O158" si="83">SUM(L152:L157)</f>
        <v>0</v>
      </c>
      <c r="M158" s="136">
        <f t="shared" si="83"/>
        <v>0</v>
      </c>
      <c r="N158" s="136">
        <f t="shared" si="83"/>
        <v>0</v>
      </c>
      <c r="O158" s="135">
        <f t="shared" si="83"/>
        <v>0</v>
      </c>
      <c r="P158" s="258" t="e">
        <f>L158/O158</f>
        <v>#DIV/0!</v>
      </c>
      <c r="Q158" s="137" t="e">
        <f>O158/L158</f>
        <v>#DIV/0!</v>
      </c>
      <c r="R158" s="259">
        <f>L158/D158</f>
        <v>0</v>
      </c>
      <c r="S158" s="473"/>
      <c r="T158" s="261">
        <f>SUM(T152:T157)</f>
        <v>0</v>
      </c>
      <c r="U158" s="139"/>
      <c r="V158" s="301">
        <f t="shared" ref="V158:W158" si="84">IFERROR((D158-D53)/D158,)</f>
        <v>9.3486130994094058E-2</v>
      </c>
      <c r="W158" s="301">
        <f t="shared" si="84"/>
        <v>8.727272727272728E-2</v>
      </c>
      <c r="X158" s="301">
        <f>IFERROR((D158-monthly_reporting_2021!D54)/D158, )</f>
        <v>1</v>
      </c>
      <c r="Y158" s="302">
        <f>IFERROR((E158-monthly_reporting_2021!E54)/E158, )</f>
        <v>1</v>
      </c>
      <c r="Z158" s="298"/>
    </row>
    <row r="159" spans="1:26" ht="14" hidden="1" outlineLevel="1" x14ac:dyDescent="0.2">
      <c r="A159" s="121" t="str">
        <f t="shared" si="81"/>
        <v>5-2022</v>
      </c>
      <c r="B159" s="122">
        <v>44703</v>
      </c>
      <c r="C159" s="83" t="s">
        <v>32</v>
      </c>
      <c r="D159" s="391">
        <v>4833.26</v>
      </c>
      <c r="E159" s="123">
        <v>68</v>
      </c>
      <c r="F159" s="123">
        <v>65</v>
      </c>
      <c r="G159" s="456"/>
      <c r="H159" s="216"/>
      <c r="I159" s="216"/>
      <c r="J159" s="276">
        <v>704</v>
      </c>
      <c r="K159" s="442"/>
      <c r="L159" s="217"/>
      <c r="M159" s="215"/>
      <c r="N159" s="215"/>
      <c r="O159" s="457"/>
      <c r="P159" s="458"/>
      <c r="Q159" s="459"/>
      <c r="R159" s="458"/>
      <c r="S159" s="442"/>
      <c r="T159" s="460"/>
      <c r="U159" s="443"/>
      <c r="V159" s="442"/>
      <c r="W159" s="442"/>
      <c r="X159" s="442"/>
      <c r="Y159" s="458"/>
      <c r="Z159" s="214"/>
    </row>
    <row r="160" spans="1:26" ht="14" hidden="1" outlineLevel="1" x14ac:dyDescent="0.2">
      <c r="A160" s="121">
        <f t="shared" si="81"/>
        <v>0</v>
      </c>
      <c r="B160" s="411"/>
      <c r="C160" s="393" t="s">
        <v>33</v>
      </c>
      <c r="D160" s="394">
        <v>5409.08</v>
      </c>
      <c r="E160" s="395">
        <v>89</v>
      </c>
      <c r="F160" s="395">
        <v>81</v>
      </c>
      <c r="G160" s="461"/>
      <c r="H160" s="462"/>
      <c r="I160" s="462"/>
      <c r="J160" s="415">
        <v>501</v>
      </c>
      <c r="K160" s="463"/>
      <c r="L160" s="236"/>
      <c r="M160" s="214"/>
      <c r="N160" s="214"/>
      <c r="O160" s="464"/>
      <c r="P160" s="465"/>
      <c r="Q160" s="466"/>
      <c r="R160" s="465"/>
      <c r="S160" s="463"/>
      <c r="T160" s="467"/>
      <c r="U160" s="468"/>
      <c r="V160" s="463"/>
      <c r="W160" s="463"/>
      <c r="X160" s="463"/>
      <c r="Y160" s="465"/>
      <c r="Z160" s="214"/>
    </row>
    <row r="161" spans="1:26" ht="14" hidden="1" outlineLevel="1" x14ac:dyDescent="0.2">
      <c r="A161" s="121"/>
      <c r="B161" s="411"/>
      <c r="C161" s="393" t="s">
        <v>193</v>
      </c>
      <c r="D161" s="405">
        <v>599.4</v>
      </c>
      <c r="E161" s="395">
        <v>12</v>
      </c>
      <c r="F161" s="395">
        <v>11</v>
      </c>
      <c r="G161" s="461"/>
      <c r="H161" s="462"/>
      <c r="I161" s="462"/>
      <c r="J161" s="415">
        <v>84</v>
      </c>
      <c r="K161" s="463"/>
      <c r="L161" s="236"/>
      <c r="M161" s="214"/>
      <c r="N161" s="214"/>
      <c r="O161" s="469"/>
      <c r="P161" s="465"/>
      <c r="Q161" s="466"/>
      <c r="R161" s="465"/>
      <c r="S161" s="463"/>
      <c r="T161" s="467"/>
      <c r="U161" s="468"/>
      <c r="V161" s="463"/>
      <c r="W161" s="463"/>
      <c r="X161" s="463"/>
      <c r="Y161" s="465"/>
      <c r="Z161" s="214"/>
    </row>
    <row r="162" spans="1:26" ht="14" hidden="1" outlineLevel="1" x14ac:dyDescent="0.2">
      <c r="A162" s="121">
        <f t="shared" ref="A162:A167" si="85">IFERROR(IF(B162&gt;0,MONTH(B162)&amp;"-"&amp;YEAR(B162),B162),)</f>
        <v>0</v>
      </c>
      <c r="B162" s="411"/>
      <c r="C162" s="393" t="s">
        <v>34</v>
      </c>
      <c r="D162" s="405">
        <v>8828.75</v>
      </c>
      <c r="E162" s="395">
        <v>122</v>
      </c>
      <c r="F162" s="395">
        <v>115</v>
      </c>
      <c r="G162" s="461"/>
      <c r="H162" s="462"/>
      <c r="I162" s="462"/>
      <c r="J162" s="415">
        <v>980</v>
      </c>
      <c r="K162" s="463"/>
      <c r="L162" s="236"/>
      <c r="M162" s="214"/>
      <c r="N162" s="214"/>
      <c r="O162" s="469"/>
      <c r="P162" s="465"/>
      <c r="Q162" s="466"/>
      <c r="R162" s="465"/>
      <c r="S162" s="463"/>
      <c r="T162" s="467"/>
      <c r="U162" s="468"/>
      <c r="V162" s="463"/>
      <c r="W162" s="463"/>
      <c r="X162" s="463"/>
      <c r="Y162" s="465"/>
      <c r="Z162" s="214"/>
    </row>
    <row r="163" spans="1:26" ht="14" hidden="1" outlineLevel="1" x14ac:dyDescent="0.2">
      <c r="A163" s="121">
        <f t="shared" si="85"/>
        <v>0</v>
      </c>
      <c r="B163" s="411"/>
      <c r="C163" s="393" t="s">
        <v>35</v>
      </c>
      <c r="D163" s="407">
        <v>6328.94</v>
      </c>
      <c r="E163" s="395">
        <v>94</v>
      </c>
      <c r="F163" s="395">
        <v>86</v>
      </c>
      <c r="G163" s="461"/>
      <c r="H163" s="462"/>
      <c r="I163" s="462"/>
      <c r="J163" s="415">
        <v>648</v>
      </c>
      <c r="K163" s="463"/>
      <c r="L163" s="236"/>
      <c r="M163" s="214"/>
      <c r="N163" s="214"/>
      <c r="O163" s="470"/>
      <c r="P163" s="465"/>
      <c r="Q163" s="466"/>
      <c r="R163" s="465"/>
      <c r="S163" s="463"/>
      <c r="T163" s="467"/>
      <c r="U163" s="468"/>
      <c r="V163" s="463"/>
      <c r="W163" s="463"/>
      <c r="X163" s="463"/>
      <c r="Y163" s="465"/>
      <c r="Z163" s="214"/>
    </row>
    <row r="164" spans="1:26" ht="14" hidden="1" outlineLevel="1" x14ac:dyDescent="0.2">
      <c r="A164" s="121" t="str">
        <f t="shared" si="85"/>
        <v>5-2022</v>
      </c>
      <c r="B164" s="411">
        <v>44709</v>
      </c>
      <c r="C164" s="393" t="s">
        <v>36</v>
      </c>
      <c r="D164" s="412">
        <v>24777.85</v>
      </c>
      <c r="E164" s="395">
        <v>387</v>
      </c>
      <c r="F164" s="395">
        <v>356</v>
      </c>
      <c r="G164" s="461"/>
      <c r="H164" s="462"/>
      <c r="I164" s="462"/>
      <c r="J164" s="415">
        <v>1920</v>
      </c>
      <c r="K164" s="463"/>
      <c r="L164" s="236"/>
      <c r="M164" s="214"/>
      <c r="N164" s="214"/>
      <c r="O164" s="471"/>
      <c r="P164" s="465"/>
      <c r="Q164" s="466"/>
      <c r="R164" s="465"/>
      <c r="S164" s="463"/>
      <c r="T164" s="467"/>
      <c r="U164" s="468"/>
      <c r="V164" s="463"/>
      <c r="W164" s="463"/>
      <c r="X164" s="463"/>
      <c r="Y164" s="465"/>
      <c r="Z164" s="214"/>
    </row>
    <row r="165" spans="1:26" ht="14" collapsed="1" x14ac:dyDescent="0.2">
      <c r="A165" s="121">
        <f t="shared" si="85"/>
        <v>0</v>
      </c>
      <c r="B165" s="38" t="s">
        <v>154</v>
      </c>
      <c r="C165" s="472"/>
      <c r="D165" s="135">
        <f t="shared" ref="D165:F165" si="86">SUM(D159:D164)</f>
        <v>50777.279999999999</v>
      </c>
      <c r="E165" s="136">
        <f t="shared" si="86"/>
        <v>772</v>
      </c>
      <c r="F165" s="136">
        <f t="shared" si="86"/>
        <v>714</v>
      </c>
      <c r="G165" s="137">
        <f>E165/F165</f>
        <v>1.0812324929971988</v>
      </c>
      <c r="H165" s="135">
        <f>D165/E165</f>
        <v>65.773678756476684</v>
      </c>
      <c r="I165" s="135">
        <f>H165/G165</f>
        <v>60.832132943166265</v>
      </c>
      <c r="J165" s="256">
        <f>SUM(J159:J164)</f>
        <v>4837</v>
      </c>
      <c r="K165" s="257">
        <f>E165/J165</f>
        <v>0.15960305974777755</v>
      </c>
      <c r="L165" s="135">
        <f t="shared" ref="L165:O165" si="87">SUM(L159:L164)</f>
        <v>0</v>
      </c>
      <c r="M165" s="136">
        <f t="shared" si="87"/>
        <v>0</v>
      </c>
      <c r="N165" s="136">
        <f t="shared" si="87"/>
        <v>0</v>
      </c>
      <c r="O165" s="135">
        <f t="shared" si="87"/>
        <v>0</v>
      </c>
      <c r="P165" s="258" t="e">
        <f>L165/O165</f>
        <v>#DIV/0!</v>
      </c>
      <c r="Q165" s="137" t="e">
        <f>O165/L165</f>
        <v>#DIV/0!</v>
      </c>
      <c r="R165" s="259">
        <f>L165/D165</f>
        <v>0</v>
      </c>
      <c r="S165" s="473"/>
      <c r="T165" s="261">
        <f>SUM(T159:T164)</f>
        <v>0</v>
      </c>
      <c r="U165" s="139"/>
      <c r="V165" s="301">
        <f t="shared" ref="V165:W165" si="88">IFERROR((D165-D53)/D165,)</f>
        <v>3.6513377636612339E-2</v>
      </c>
      <c r="W165" s="301">
        <f t="shared" si="88"/>
        <v>2.4611398963730571E-2</v>
      </c>
      <c r="X165" s="301">
        <f>IFERROR((D165-monthly_reporting_2021!D54)/D165, )</f>
        <v>1</v>
      </c>
      <c r="Y165" s="302">
        <f>IFERROR((E165-monthly_reporting_2021!E54)/E165, )</f>
        <v>1</v>
      </c>
      <c r="Z165" s="298"/>
    </row>
    <row r="166" spans="1:26" ht="14" hidden="1" outlineLevel="1" x14ac:dyDescent="0.2">
      <c r="A166" s="121" t="str">
        <f t="shared" si="85"/>
        <v>5-2022</v>
      </c>
      <c r="B166" s="122">
        <v>44710</v>
      </c>
      <c r="C166" s="83" t="s">
        <v>32</v>
      </c>
      <c r="D166" s="391">
        <v>4734.88</v>
      </c>
      <c r="E166" s="123">
        <v>69</v>
      </c>
      <c r="F166" s="123">
        <v>68</v>
      </c>
      <c r="G166" s="456"/>
      <c r="H166" s="216"/>
      <c r="I166" s="216"/>
      <c r="J166" s="276">
        <v>867</v>
      </c>
      <c r="K166" s="442"/>
      <c r="L166" s="217"/>
      <c r="M166" s="215"/>
      <c r="N166" s="215"/>
      <c r="O166" s="457"/>
      <c r="P166" s="458"/>
      <c r="Q166" s="459"/>
      <c r="R166" s="458"/>
      <c r="S166" s="442"/>
      <c r="T166" s="460"/>
      <c r="U166" s="443"/>
      <c r="V166" s="442"/>
      <c r="W166" s="442"/>
      <c r="X166" s="442"/>
      <c r="Y166" s="458"/>
      <c r="Z166" s="214"/>
    </row>
    <row r="167" spans="1:26" ht="14" hidden="1" outlineLevel="1" x14ac:dyDescent="0.2">
      <c r="A167" s="121">
        <f t="shared" si="85"/>
        <v>0</v>
      </c>
      <c r="B167" s="411"/>
      <c r="C167" s="393" t="s">
        <v>33</v>
      </c>
      <c r="D167" s="394">
        <v>3899.35</v>
      </c>
      <c r="E167" s="395">
        <v>64</v>
      </c>
      <c r="F167" s="395">
        <v>62</v>
      </c>
      <c r="G167" s="461"/>
      <c r="H167" s="462"/>
      <c r="I167" s="462"/>
      <c r="J167" s="415">
        <v>421</v>
      </c>
      <c r="K167" s="463"/>
      <c r="L167" s="236"/>
      <c r="M167" s="214"/>
      <c r="N167" s="214"/>
      <c r="O167" s="464"/>
      <c r="P167" s="465"/>
      <c r="Q167" s="466"/>
      <c r="R167" s="465"/>
      <c r="S167" s="463"/>
      <c r="T167" s="467"/>
      <c r="U167" s="468"/>
      <c r="V167" s="463"/>
      <c r="W167" s="463"/>
      <c r="X167" s="463"/>
      <c r="Y167" s="465"/>
      <c r="Z167" s="214"/>
    </row>
    <row r="168" spans="1:26" ht="14" hidden="1" outlineLevel="1" x14ac:dyDescent="0.2">
      <c r="A168" s="121"/>
      <c r="B168" s="411"/>
      <c r="C168" s="393" t="s">
        <v>193</v>
      </c>
      <c r="D168" s="405">
        <v>649.35</v>
      </c>
      <c r="E168" s="395">
        <v>13</v>
      </c>
      <c r="F168" s="395">
        <v>13</v>
      </c>
      <c r="G168" s="461"/>
      <c r="H168" s="462"/>
      <c r="I168" s="462"/>
      <c r="J168" s="415">
        <v>101</v>
      </c>
      <c r="K168" s="463"/>
      <c r="L168" s="236"/>
      <c r="M168" s="214"/>
      <c r="N168" s="214"/>
      <c r="O168" s="469"/>
      <c r="P168" s="465"/>
      <c r="Q168" s="466"/>
      <c r="R168" s="465"/>
      <c r="S168" s="463"/>
      <c r="T168" s="467"/>
      <c r="U168" s="468"/>
      <c r="V168" s="463"/>
      <c r="W168" s="463"/>
      <c r="X168" s="463"/>
      <c r="Y168" s="465"/>
      <c r="Z168" s="214"/>
    </row>
    <row r="169" spans="1:26" ht="14" hidden="1" outlineLevel="1" x14ac:dyDescent="0.2">
      <c r="A169" s="121">
        <f t="shared" ref="A169:A174" si="89">IFERROR(IF(B169&gt;0,MONTH(B169)&amp;"-"&amp;YEAR(B169),B169),)</f>
        <v>0</v>
      </c>
      <c r="B169" s="411"/>
      <c r="C169" s="393" t="s">
        <v>34</v>
      </c>
      <c r="D169" s="405">
        <v>9158.85</v>
      </c>
      <c r="E169" s="395">
        <v>117</v>
      </c>
      <c r="F169" s="395">
        <v>106</v>
      </c>
      <c r="G169" s="461"/>
      <c r="H169" s="462"/>
      <c r="I169" s="462"/>
      <c r="J169" s="415">
        <v>913</v>
      </c>
      <c r="K169" s="463"/>
      <c r="L169" s="236"/>
      <c r="M169" s="214"/>
      <c r="N169" s="214"/>
      <c r="O169" s="469"/>
      <c r="P169" s="465"/>
      <c r="Q169" s="466"/>
      <c r="R169" s="465"/>
      <c r="S169" s="463"/>
      <c r="T169" s="467"/>
      <c r="U169" s="468"/>
      <c r="V169" s="463"/>
      <c r="W169" s="463"/>
      <c r="X169" s="463"/>
      <c r="Y169" s="465"/>
      <c r="Z169" s="214"/>
    </row>
    <row r="170" spans="1:26" ht="14" hidden="1" outlineLevel="1" x14ac:dyDescent="0.2">
      <c r="A170" s="121">
        <f t="shared" si="89"/>
        <v>0</v>
      </c>
      <c r="B170" s="411"/>
      <c r="C170" s="393" t="s">
        <v>35</v>
      </c>
      <c r="D170" s="407">
        <v>6987.33</v>
      </c>
      <c r="E170" s="395">
        <v>112</v>
      </c>
      <c r="F170" s="395">
        <v>106</v>
      </c>
      <c r="G170" s="461"/>
      <c r="H170" s="462"/>
      <c r="I170" s="462"/>
      <c r="J170" s="415">
        <v>708</v>
      </c>
      <c r="K170" s="463"/>
      <c r="L170" s="236"/>
      <c r="M170" s="214"/>
      <c r="N170" s="214"/>
      <c r="O170" s="470"/>
      <c r="P170" s="465"/>
      <c r="Q170" s="466"/>
      <c r="R170" s="465"/>
      <c r="S170" s="463"/>
      <c r="T170" s="467"/>
      <c r="U170" s="468"/>
      <c r="V170" s="463"/>
      <c r="W170" s="463"/>
      <c r="X170" s="463"/>
      <c r="Y170" s="465"/>
      <c r="Z170" s="214"/>
    </row>
    <row r="171" spans="1:26" ht="14" hidden="1" outlineLevel="1" x14ac:dyDescent="0.2">
      <c r="A171" s="121" t="str">
        <f t="shared" si="89"/>
        <v>6-2022</v>
      </c>
      <c r="B171" s="411">
        <v>44716</v>
      </c>
      <c r="C171" s="393" t="s">
        <v>36</v>
      </c>
      <c r="D171" s="412">
        <v>25280.400000000001</v>
      </c>
      <c r="E171" s="395">
        <v>399</v>
      </c>
      <c r="F171" s="395">
        <v>376</v>
      </c>
      <c r="G171" s="461"/>
      <c r="H171" s="462"/>
      <c r="I171" s="462"/>
      <c r="J171" s="415">
        <v>2110</v>
      </c>
      <c r="K171" s="463"/>
      <c r="L171" s="236"/>
      <c r="M171" s="214"/>
      <c r="N171" s="214"/>
      <c r="O171" s="471"/>
      <c r="P171" s="465"/>
      <c r="Q171" s="466"/>
      <c r="R171" s="465"/>
      <c r="S171" s="463"/>
      <c r="T171" s="467"/>
      <c r="U171" s="468"/>
      <c r="V171" s="463"/>
      <c r="W171" s="463"/>
      <c r="X171" s="463"/>
      <c r="Y171" s="465"/>
      <c r="Z171" s="214"/>
    </row>
    <row r="172" spans="1:26" ht="14" collapsed="1" x14ac:dyDescent="0.2">
      <c r="A172" s="121">
        <f t="shared" si="89"/>
        <v>0</v>
      </c>
      <c r="B172" s="38" t="s">
        <v>155</v>
      </c>
      <c r="C172" s="472"/>
      <c r="D172" s="135">
        <f t="shared" ref="D172:F172" si="90">SUM(D166:D171)</f>
        <v>50710.16</v>
      </c>
      <c r="E172" s="136">
        <f t="shared" si="90"/>
        <v>774</v>
      </c>
      <c r="F172" s="136">
        <f t="shared" si="90"/>
        <v>731</v>
      </c>
      <c r="G172" s="137">
        <f>E172/F172</f>
        <v>1.0588235294117647</v>
      </c>
      <c r="H172" s="135">
        <f>D172/E172</f>
        <v>65.517002583979334</v>
      </c>
      <c r="I172" s="135">
        <f>H172/G172</f>
        <v>61.877169107091589</v>
      </c>
      <c r="J172" s="256">
        <f>SUM(J166:J171)</f>
        <v>5120</v>
      </c>
      <c r="K172" s="257">
        <f>E172/J172</f>
        <v>0.15117187500000001</v>
      </c>
      <c r="L172" s="135">
        <f t="shared" ref="L172:O172" si="91">SUM(L166:L171)</f>
        <v>0</v>
      </c>
      <c r="M172" s="136">
        <f t="shared" si="91"/>
        <v>0</v>
      </c>
      <c r="N172" s="136">
        <f t="shared" si="91"/>
        <v>0</v>
      </c>
      <c r="O172" s="135">
        <f t="shared" si="91"/>
        <v>0</v>
      </c>
      <c r="P172" s="258" t="e">
        <f>L172/O172</f>
        <v>#DIV/0!</v>
      </c>
      <c r="Q172" s="137" t="e">
        <f>O172/L172</f>
        <v>#DIV/0!</v>
      </c>
      <c r="R172" s="259">
        <f>L172/D172</f>
        <v>0</v>
      </c>
      <c r="S172" s="473"/>
      <c r="T172" s="261">
        <f>SUM(T166:T171)</f>
        <v>0</v>
      </c>
      <c r="U172" s="139"/>
      <c r="V172" s="301">
        <f t="shared" ref="V172:W172" si="92">IFERROR((D172-D53)/D172,)</f>
        <v>3.5238106131000327E-2</v>
      </c>
      <c r="W172" s="301">
        <f t="shared" si="92"/>
        <v>2.7131782945736434E-2</v>
      </c>
      <c r="X172" s="301">
        <f>IFERROR((D172-monthly_reporting_2021!D54)/D172, )</f>
        <v>1</v>
      </c>
      <c r="Y172" s="302">
        <f>IFERROR((E172-monthly_reporting_2021!E54)/E172, )</f>
        <v>1</v>
      </c>
      <c r="Z172" s="298"/>
    </row>
    <row r="173" spans="1:26" ht="14" hidden="1" outlineLevel="1" x14ac:dyDescent="0.2">
      <c r="A173" s="121" t="str">
        <f t="shared" si="89"/>
        <v>6-2022</v>
      </c>
      <c r="B173" s="122">
        <v>44717</v>
      </c>
      <c r="C173" s="83" t="s">
        <v>32</v>
      </c>
      <c r="D173" s="391">
        <v>2974.91</v>
      </c>
      <c r="E173" s="123">
        <v>40</v>
      </c>
      <c r="F173" s="123">
        <v>39</v>
      </c>
      <c r="G173" s="456"/>
      <c r="H173" s="216"/>
      <c r="I173" s="216"/>
      <c r="J173" s="276">
        <v>644</v>
      </c>
      <c r="K173" s="442"/>
      <c r="L173" s="217"/>
      <c r="M173" s="215"/>
      <c r="N173" s="215"/>
      <c r="O173" s="457"/>
      <c r="P173" s="458"/>
      <c r="Q173" s="459"/>
      <c r="R173" s="458"/>
      <c r="S173" s="442"/>
      <c r="T173" s="460"/>
      <c r="U173" s="443"/>
      <c r="V173" s="442"/>
      <c r="W173" s="442"/>
      <c r="X173" s="442"/>
      <c r="Y173" s="458"/>
      <c r="Z173" s="214"/>
    </row>
    <row r="174" spans="1:26" ht="14" hidden="1" outlineLevel="1" x14ac:dyDescent="0.2">
      <c r="A174" s="121">
        <f t="shared" si="89"/>
        <v>0</v>
      </c>
      <c r="B174" s="411"/>
      <c r="C174" s="393" t="s">
        <v>33</v>
      </c>
      <c r="D174" s="394">
        <v>359.94</v>
      </c>
      <c r="E174" s="395">
        <v>7</v>
      </c>
      <c r="F174" s="395">
        <v>7</v>
      </c>
      <c r="G174" s="461"/>
      <c r="H174" s="462"/>
      <c r="I174" s="462"/>
      <c r="J174" s="415">
        <v>260</v>
      </c>
      <c r="K174" s="463"/>
      <c r="L174" s="236"/>
      <c r="M174" s="214"/>
      <c r="N174" s="214"/>
      <c r="O174" s="464"/>
      <c r="P174" s="465"/>
      <c r="Q174" s="466"/>
      <c r="R174" s="465"/>
      <c r="S174" s="463"/>
      <c r="T174" s="467"/>
      <c r="U174" s="468"/>
      <c r="V174" s="463"/>
      <c r="W174" s="463"/>
      <c r="X174" s="463"/>
      <c r="Y174" s="465"/>
      <c r="Z174" s="214"/>
    </row>
    <row r="175" spans="1:26" ht="14" hidden="1" outlineLevel="1" x14ac:dyDescent="0.2">
      <c r="A175" s="121"/>
      <c r="B175" s="411"/>
      <c r="C175" s="393" t="s">
        <v>193</v>
      </c>
      <c r="D175" s="405">
        <v>599.4</v>
      </c>
      <c r="E175" s="395">
        <v>12</v>
      </c>
      <c r="F175" s="395">
        <v>10</v>
      </c>
      <c r="G175" s="461"/>
      <c r="H175" s="462"/>
      <c r="I175" s="462"/>
      <c r="J175" s="415">
        <v>88</v>
      </c>
      <c r="K175" s="463"/>
      <c r="L175" s="236"/>
      <c r="M175" s="214"/>
      <c r="N175" s="214"/>
      <c r="O175" s="469"/>
      <c r="P175" s="465"/>
      <c r="Q175" s="466"/>
      <c r="R175" s="465"/>
      <c r="S175" s="463"/>
      <c r="T175" s="467"/>
      <c r="U175" s="468"/>
      <c r="V175" s="463"/>
      <c r="W175" s="463"/>
      <c r="X175" s="463"/>
      <c r="Y175" s="465"/>
      <c r="Z175" s="214"/>
    </row>
    <row r="176" spans="1:26" ht="14" hidden="1" outlineLevel="1" x14ac:dyDescent="0.2">
      <c r="A176" s="121">
        <f t="shared" ref="A176:A181" si="93">IFERROR(IF(B176&gt;0,MONTH(B176)&amp;"-"&amp;YEAR(B176),B176),)</f>
        <v>0</v>
      </c>
      <c r="B176" s="411"/>
      <c r="C176" s="393" t="s">
        <v>34</v>
      </c>
      <c r="D176" s="405">
        <v>7993.91</v>
      </c>
      <c r="E176" s="395">
        <v>121</v>
      </c>
      <c r="F176" s="395">
        <v>116</v>
      </c>
      <c r="G176" s="461"/>
      <c r="H176" s="462"/>
      <c r="I176" s="462"/>
      <c r="J176" s="415">
        <v>874</v>
      </c>
      <c r="K176" s="463"/>
      <c r="L176" s="236"/>
      <c r="M176" s="214"/>
      <c r="N176" s="214"/>
      <c r="O176" s="469"/>
      <c r="P176" s="465"/>
      <c r="Q176" s="466"/>
      <c r="R176" s="465"/>
      <c r="S176" s="463"/>
      <c r="T176" s="467"/>
      <c r="U176" s="468"/>
      <c r="V176" s="463"/>
      <c r="W176" s="463"/>
      <c r="X176" s="463"/>
      <c r="Y176" s="465"/>
      <c r="Z176" s="214"/>
    </row>
    <row r="177" spans="1:26" ht="14" hidden="1" outlineLevel="1" x14ac:dyDescent="0.2">
      <c r="A177" s="121">
        <f t="shared" si="93"/>
        <v>0</v>
      </c>
      <c r="B177" s="411"/>
      <c r="C177" s="393" t="s">
        <v>35</v>
      </c>
      <c r="D177" s="407">
        <v>7100.33</v>
      </c>
      <c r="E177" s="395">
        <v>108</v>
      </c>
      <c r="F177" s="395">
        <v>97</v>
      </c>
      <c r="G177" s="461"/>
      <c r="H177" s="462"/>
      <c r="I177" s="462"/>
      <c r="J177" s="415">
        <v>625</v>
      </c>
      <c r="K177" s="463"/>
      <c r="L177" s="236"/>
      <c r="M177" s="214"/>
      <c r="N177" s="214"/>
      <c r="O177" s="470"/>
      <c r="P177" s="465"/>
      <c r="Q177" s="466"/>
      <c r="R177" s="465"/>
      <c r="S177" s="463"/>
      <c r="T177" s="467"/>
      <c r="U177" s="468"/>
      <c r="V177" s="463"/>
      <c r="W177" s="463"/>
      <c r="X177" s="463"/>
      <c r="Y177" s="465"/>
      <c r="Z177" s="214"/>
    </row>
    <row r="178" spans="1:26" ht="14" hidden="1" outlineLevel="1" x14ac:dyDescent="0.2">
      <c r="A178" s="121" t="str">
        <f t="shared" si="93"/>
        <v>6-2022</v>
      </c>
      <c r="B178" s="411">
        <v>44723</v>
      </c>
      <c r="C178" s="393" t="s">
        <v>36</v>
      </c>
      <c r="D178" s="412">
        <v>27733.25</v>
      </c>
      <c r="E178" s="395">
        <v>442</v>
      </c>
      <c r="F178" s="395">
        <v>404</v>
      </c>
      <c r="G178" s="461"/>
      <c r="H178" s="462"/>
      <c r="I178" s="462"/>
      <c r="J178" s="415">
        <v>2036</v>
      </c>
      <c r="K178" s="463"/>
      <c r="L178" s="236"/>
      <c r="M178" s="214"/>
      <c r="N178" s="214"/>
      <c r="O178" s="471"/>
      <c r="P178" s="465"/>
      <c r="Q178" s="466"/>
      <c r="R178" s="465"/>
      <c r="S178" s="463"/>
      <c r="T178" s="467"/>
      <c r="U178" s="468"/>
      <c r="V178" s="463"/>
      <c r="W178" s="463"/>
      <c r="X178" s="463"/>
      <c r="Y178" s="465"/>
      <c r="Z178" s="214"/>
    </row>
    <row r="179" spans="1:26" ht="14" collapsed="1" x14ac:dyDescent="0.2">
      <c r="A179" s="121">
        <f t="shared" si="93"/>
        <v>0</v>
      </c>
      <c r="B179" s="38" t="s">
        <v>156</v>
      </c>
      <c r="C179" s="472"/>
      <c r="D179" s="135">
        <f t="shared" ref="D179:F179" si="94">SUM(D173:D178)</f>
        <v>46761.74</v>
      </c>
      <c r="E179" s="136">
        <f t="shared" si="94"/>
        <v>730</v>
      </c>
      <c r="F179" s="136">
        <f t="shared" si="94"/>
        <v>673</v>
      </c>
      <c r="G179" s="137">
        <f>E179/F179</f>
        <v>1.0846953937592867</v>
      </c>
      <c r="H179" s="135">
        <f>D179/E179</f>
        <v>64.057178082191783</v>
      </c>
      <c r="I179" s="135">
        <f>H179/G179</f>
        <v>59.055453218239826</v>
      </c>
      <c r="J179" s="256">
        <f>SUM(J173:J178)</f>
        <v>4527</v>
      </c>
      <c r="K179" s="257">
        <f>E179/J179</f>
        <v>0.16125469405787496</v>
      </c>
      <c r="L179" s="135">
        <f t="shared" ref="L179:O179" si="95">SUM(L173:L178)</f>
        <v>0</v>
      </c>
      <c r="M179" s="136">
        <f t="shared" si="95"/>
        <v>0</v>
      </c>
      <c r="N179" s="136">
        <f t="shared" si="95"/>
        <v>0</v>
      </c>
      <c r="O179" s="135">
        <f t="shared" si="95"/>
        <v>0</v>
      </c>
      <c r="P179" s="258" t="e">
        <f>L179/O179</f>
        <v>#DIV/0!</v>
      </c>
      <c r="Q179" s="137" t="e">
        <f>O179/L179</f>
        <v>#DIV/0!</v>
      </c>
      <c r="R179" s="259">
        <f>L179/D179</f>
        <v>0</v>
      </c>
      <c r="S179" s="473"/>
      <c r="T179" s="261">
        <f>SUM(T173:T178)</f>
        <v>0</v>
      </c>
      <c r="U179" s="139"/>
      <c r="V179" s="262">
        <f t="shared" ref="V179:W179" si="96">IFERROR((D179-D53)/D179,)</f>
        <v>-4.6223472437082067E-2</v>
      </c>
      <c r="W179" s="262">
        <f t="shared" si="96"/>
        <v>-3.1506849315068496E-2</v>
      </c>
      <c r="X179" s="301">
        <f>IFERROR((D179-monthly_reporting_2021!D54)/D179, )</f>
        <v>1</v>
      </c>
      <c r="Y179" s="302">
        <f>IFERROR((E179-monthly_reporting_2021!E54)/E179, )</f>
        <v>1</v>
      </c>
      <c r="Z179" s="298"/>
    </row>
    <row r="180" spans="1:26" ht="14" hidden="1" outlineLevel="1" x14ac:dyDescent="0.2">
      <c r="A180" s="121" t="str">
        <f t="shared" si="93"/>
        <v>6-2022</v>
      </c>
      <c r="B180" s="122">
        <v>44724</v>
      </c>
      <c r="C180" s="83" t="s">
        <v>32</v>
      </c>
      <c r="D180" s="391">
        <v>4063.76</v>
      </c>
      <c r="E180" s="123">
        <v>58</v>
      </c>
      <c r="F180" s="123">
        <v>52</v>
      </c>
      <c r="G180" s="456"/>
      <c r="H180" s="216"/>
      <c r="I180" s="216"/>
      <c r="J180" s="276">
        <v>641</v>
      </c>
      <c r="K180" s="442"/>
      <c r="L180" s="217"/>
      <c r="M180" s="215"/>
      <c r="N180" s="215"/>
      <c r="O180" s="457"/>
      <c r="P180" s="458"/>
      <c r="Q180" s="459"/>
      <c r="R180" s="458"/>
      <c r="S180" s="442"/>
      <c r="T180" s="460"/>
      <c r="U180" s="443"/>
      <c r="V180" s="442"/>
      <c r="W180" s="442"/>
      <c r="X180" s="442"/>
      <c r="Y180" s="458"/>
      <c r="Z180" s="214"/>
    </row>
    <row r="181" spans="1:26" ht="14" hidden="1" outlineLevel="1" x14ac:dyDescent="0.2">
      <c r="A181" s="121">
        <f t="shared" si="93"/>
        <v>0</v>
      </c>
      <c r="B181" s="411"/>
      <c r="C181" s="393" t="s">
        <v>33</v>
      </c>
      <c r="D181" s="394">
        <v>539.91</v>
      </c>
      <c r="E181" s="395">
        <v>9</v>
      </c>
      <c r="F181" s="395">
        <v>9</v>
      </c>
      <c r="G181" s="461"/>
      <c r="H181" s="462"/>
      <c r="I181" s="462"/>
      <c r="J181" s="415">
        <v>86</v>
      </c>
      <c r="K181" s="463"/>
      <c r="L181" s="236"/>
      <c r="M181" s="214"/>
      <c r="N181" s="214"/>
      <c r="O181" s="464"/>
      <c r="P181" s="465"/>
      <c r="Q181" s="466"/>
      <c r="R181" s="465"/>
      <c r="S181" s="463"/>
      <c r="T181" s="467"/>
      <c r="U181" s="468"/>
      <c r="V181" s="463"/>
      <c r="W181" s="463"/>
      <c r="X181" s="463"/>
      <c r="Y181" s="465"/>
      <c r="Z181" s="214"/>
    </row>
    <row r="182" spans="1:26" ht="14" hidden="1" outlineLevel="1" x14ac:dyDescent="0.2">
      <c r="A182" s="121"/>
      <c r="B182" s="411"/>
      <c r="C182" s="393" t="s">
        <v>193</v>
      </c>
      <c r="D182" s="405">
        <v>829.15</v>
      </c>
      <c r="E182" s="395">
        <v>17</v>
      </c>
      <c r="F182" s="395">
        <v>16</v>
      </c>
      <c r="G182" s="461"/>
      <c r="H182" s="462"/>
      <c r="I182" s="462"/>
      <c r="J182" s="415">
        <v>153</v>
      </c>
      <c r="K182" s="463"/>
      <c r="L182" s="236"/>
      <c r="M182" s="214"/>
      <c r="N182" s="214"/>
      <c r="O182" s="469"/>
      <c r="P182" s="465"/>
      <c r="Q182" s="466"/>
      <c r="R182" s="465"/>
      <c r="S182" s="463"/>
      <c r="T182" s="467"/>
      <c r="U182" s="468"/>
      <c r="V182" s="463"/>
      <c r="W182" s="463"/>
      <c r="X182" s="463"/>
      <c r="Y182" s="465"/>
      <c r="Z182" s="214"/>
    </row>
    <row r="183" spans="1:26" ht="14" hidden="1" outlineLevel="1" x14ac:dyDescent="0.2">
      <c r="A183" s="121">
        <f t="shared" ref="A183:A188" si="97">IFERROR(IF(B183&gt;0,MONTH(B183)&amp;"-"&amp;YEAR(B183),B183),)</f>
        <v>0</v>
      </c>
      <c r="B183" s="411"/>
      <c r="C183" s="393" t="s">
        <v>34</v>
      </c>
      <c r="D183" s="405">
        <v>6691.6</v>
      </c>
      <c r="E183" s="395">
        <v>101</v>
      </c>
      <c r="F183" s="395">
        <v>97</v>
      </c>
      <c r="G183" s="461"/>
      <c r="H183" s="462"/>
      <c r="I183" s="462"/>
      <c r="J183" s="415">
        <v>716</v>
      </c>
      <c r="K183" s="463"/>
      <c r="L183" s="236"/>
      <c r="M183" s="214"/>
      <c r="N183" s="214"/>
      <c r="O183" s="469"/>
      <c r="P183" s="465"/>
      <c r="Q183" s="466"/>
      <c r="R183" s="465"/>
      <c r="S183" s="463"/>
      <c r="T183" s="467"/>
      <c r="U183" s="468"/>
      <c r="V183" s="463"/>
      <c r="W183" s="463"/>
      <c r="X183" s="463"/>
      <c r="Y183" s="465"/>
      <c r="Z183" s="214"/>
    </row>
    <row r="184" spans="1:26" ht="14" hidden="1" outlineLevel="1" x14ac:dyDescent="0.2">
      <c r="A184" s="121">
        <f t="shared" si="97"/>
        <v>0</v>
      </c>
      <c r="B184" s="411"/>
      <c r="C184" s="393" t="s">
        <v>35</v>
      </c>
      <c r="D184" s="407">
        <v>7191.18</v>
      </c>
      <c r="E184" s="395">
        <v>107</v>
      </c>
      <c r="F184" s="395">
        <v>93</v>
      </c>
      <c r="G184" s="461"/>
      <c r="H184" s="462"/>
      <c r="I184" s="462"/>
      <c r="J184" s="415">
        <v>660</v>
      </c>
      <c r="K184" s="463"/>
      <c r="L184" s="236"/>
      <c r="M184" s="214"/>
      <c r="N184" s="214"/>
      <c r="O184" s="470"/>
      <c r="P184" s="465"/>
      <c r="Q184" s="466"/>
      <c r="R184" s="465"/>
      <c r="S184" s="463"/>
      <c r="T184" s="467"/>
      <c r="U184" s="468"/>
      <c r="V184" s="463"/>
      <c r="W184" s="463"/>
      <c r="X184" s="463"/>
      <c r="Y184" s="465"/>
      <c r="Z184" s="214"/>
    </row>
    <row r="185" spans="1:26" ht="14" hidden="1" outlineLevel="1" x14ac:dyDescent="0.2">
      <c r="A185" s="121" t="str">
        <f t="shared" si="97"/>
        <v>6-2022</v>
      </c>
      <c r="B185" s="411">
        <v>44730</v>
      </c>
      <c r="C185" s="393" t="s">
        <v>36</v>
      </c>
      <c r="D185" s="412">
        <v>25826.2</v>
      </c>
      <c r="E185" s="395">
        <v>426</v>
      </c>
      <c r="F185" s="395">
        <v>380</v>
      </c>
      <c r="G185" s="461"/>
      <c r="H185" s="462"/>
      <c r="I185" s="462"/>
      <c r="J185" s="415">
        <v>2015</v>
      </c>
      <c r="K185" s="463"/>
      <c r="L185" s="236"/>
      <c r="M185" s="214"/>
      <c r="N185" s="214"/>
      <c r="O185" s="471"/>
      <c r="P185" s="465"/>
      <c r="Q185" s="466"/>
      <c r="R185" s="465"/>
      <c r="S185" s="463"/>
      <c r="T185" s="467"/>
      <c r="U185" s="468"/>
      <c r="V185" s="463"/>
      <c r="W185" s="463"/>
      <c r="X185" s="463"/>
      <c r="Y185" s="465"/>
      <c r="Z185" s="214"/>
    </row>
    <row r="186" spans="1:26" ht="14" collapsed="1" x14ac:dyDescent="0.2">
      <c r="A186" s="121">
        <f t="shared" si="97"/>
        <v>0</v>
      </c>
      <c r="B186" s="38" t="s">
        <v>157</v>
      </c>
      <c r="C186" s="472"/>
      <c r="D186" s="135">
        <f t="shared" ref="D186:F186" si="98">SUM(D180:D185)</f>
        <v>45141.8</v>
      </c>
      <c r="E186" s="136">
        <f t="shared" si="98"/>
        <v>718</v>
      </c>
      <c r="F186" s="136">
        <f t="shared" si="98"/>
        <v>647</v>
      </c>
      <c r="G186" s="137">
        <f>E186/F186</f>
        <v>1.1097372488408037</v>
      </c>
      <c r="H186" s="135">
        <f>D186/E186</f>
        <v>62.871587743732597</v>
      </c>
      <c r="I186" s="135">
        <f>H186/G186</f>
        <v>56.654480877708899</v>
      </c>
      <c r="J186" s="256">
        <f>SUM(J180:J185)</f>
        <v>4271</v>
      </c>
      <c r="K186" s="257">
        <f>E186/J186</f>
        <v>0.16811051276047764</v>
      </c>
      <c r="L186" s="135">
        <f t="shared" ref="L186:O186" si="99">SUM(L180:L185)</f>
        <v>0</v>
      </c>
      <c r="M186" s="136">
        <f t="shared" si="99"/>
        <v>0</v>
      </c>
      <c r="N186" s="136">
        <f t="shared" si="99"/>
        <v>0</v>
      </c>
      <c r="O186" s="135">
        <f t="shared" si="99"/>
        <v>0</v>
      </c>
      <c r="P186" s="258" t="e">
        <f>L186/O186</f>
        <v>#DIV/0!</v>
      </c>
      <c r="Q186" s="137" t="e">
        <f>O186/L186</f>
        <v>#DIV/0!</v>
      </c>
      <c r="R186" s="259">
        <f>L186/D186</f>
        <v>0</v>
      </c>
      <c r="S186" s="473"/>
      <c r="T186" s="261">
        <f>SUM(T180:T185)</f>
        <v>0</v>
      </c>
      <c r="U186" s="139"/>
      <c r="V186" s="262">
        <f t="shared" ref="V186:W186" si="100">IFERROR((D186-D53)/D186,)</f>
        <v>-8.3767816081768837E-2</v>
      </c>
      <c r="W186" s="262">
        <f t="shared" si="100"/>
        <v>-4.8746518105849582E-2</v>
      </c>
      <c r="X186" s="301">
        <f>IFERROR((D186-monthly_reporting_2021!D54)/D186, )</f>
        <v>1</v>
      </c>
      <c r="Y186" s="302">
        <f>IFERROR((E186-monthly_reporting_2021!E54)/E186, )</f>
        <v>1</v>
      </c>
      <c r="Z186" s="298"/>
    </row>
    <row r="187" spans="1:26" ht="14" hidden="1" outlineLevel="1" x14ac:dyDescent="0.2">
      <c r="A187" s="121" t="str">
        <f t="shared" si="97"/>
        <v>6-2022</v>
      </c>
      <c r="B187" s="122">
        <v>44731</v>
      </c>
      <c r="C187" s="83" t="s">
        <v>32</v>
      </c>
      <c r="D187" s="391">
        <v>2936.03</v>
      </c>
      <c r="E187" s="123">
        <v>46</v>
      </c>
      <c r="F187" s="123">
        <v>38</v>
      </c>
      <c r="G187" s="456"/>
      <c r="H187" s="216"/>
      <c r="I187" s="216"/>
      <c r="J187" s="276">
        <v>522</v>
      </c>
      <c r="K187" s="442"/>
      <c r="L187" s="217"/>
      <c r="M187" s="215"/>
      <c r="N187" s="215"/>
      <c r="O187" s="457"/>
      <c r="P187" s="458"/>
      <c r="Q187" s="459"/>
      <c r="R187" s="458"/>
      <c r="S187" s="442"/>
      <c r="T187" s="460"/>
      <c r="U187" s="443"/>
      <c r="V187" s="442"/>
      <c r="W187" s="442"/>
      <c r="X187" s="442"/>
      <c r="Y187" s="458"/>
      <c r="Z187" s="214"/>
    </row>
    <row r="188" spans="1:26" ht="14" hidden="1" outlineLevel="1" x14ac:dyDescent="0.2">
      <c r="A188" s="121">
        <f t="shared" si="97"/>
        <v>0</v>
      </c>
      <c r="B188" s="411"/>
      <c r="C188" s="393" t="s">
        <v>33</v>
      </c>
      <c r="D188" s="394">
        <v>299.95</v>
      </c>
      <c r="E188" s="395">
        <v>5</v>
      </c>
      <c r="F188" s="395">
        <v>5</v>
      </c>
      <c r="G188" s="461"/>
      <c r="H188" s="462"/>
      <c r="I188" s="462"/>
      <c r="J188" s="415">
        <v>0</v>
      </c>
      <c r="K188" s="463"/>
      <c r="L188" s="236"/>
      <c r="M188" s="214"/>
      <c r="N188" s="214"/>
      <c r="O188" s="464"/>
      <c r="P188" s="465"/>
      <c r="Q188" s="466"/>
      <c r="R188" s="465"/>
      <c r="S188" s="463"/>
      <c r="T188" s="467"/>
      <c r="U188" s="468"/>
      <c r="V188" s="463"/>
      <c r="W188" s="463"/>
      <c r="X188" s="463"/>
      <c r="Y188" s="465"/>
      <c r="Z188" s="214"/>
    </row>
    <row r="189" spans="1:26" ht="14" hidden="1" outlineLevel="1" x14ac:dyDescent="0.2">
      <c r="A189" s="121"/>
      <c r="B189" s="411"/>
      <c r="C189" s="393" t="s">
        <v>193</v>
      </c>
      <c r="D189" s="405">
        <v>999</v>
      </c>
      <c r="E189" s="395">
        <v>20</v>
      </c>
      <c r="F189" s="395">
        <v>20</v>
      </c>
      <c r="G189" s="461"/>
      <c r="H189" s="462"/>
      <c r="I189" s="462"/>
      <c r="J189" s="415">
        <v>514</v>
      </c>
      <c r="K189" s="463"/>
      <c r="L189" s="236"/>
      <c r="M189" s="214"/>
      <c r="N189" s="214"/>
      <c r="O189" s="469"/>
      <c r="P189" s="465"/>
      <c r="Q189" s="466"/>
      <c r="R189" s="465"/>
      <c r="S189" s="463"/>
      <c r="T189" s="467"/>
      <c r="U189" s="468"/>
      <c r="V189" s="463"/>
      <c r="W189" s="463"/>
      <c r="X189" s="463"/>
      <c r="Y189" s="465"/>
      <c r="Z189" s="214"/>
    </row>
    <row r="190" spans="1:26" ht="14" hidden="1" outlineLevel="1" x14ac:dyDescent="0.2">
      <c r="A190" s="121">
        <f t="shared" ref="A190:A195" si="101">IFERROR(IF(B190&gt;0,MONTH(B190)&amp;"-"&amp;YEAR(B190),B190),)</f>
        <v>0</v>
      </c>
      <c r="B190" s="411"/>
      <c r="C190" s="393" t="s">
        <v>34</v>
      </c>
      <c r="D190" s="405">
        <v>5864.14</v>
      </c>
      <c r="E190" s="395">
        <v>92</v>
      </c>
      <c r="F190" s="395">
        <v>91</v>
      </c>
      <c r="G190" s="461"/>
      <c r="H190" s="462"/>
      <c r="I190" s="462"/>
      <c r="J190" s="415">
        <v>774</v>
      </c>
      <c r="K190" s="463"/>
      <c r="L190" s="236"/>
      <c r="M190" s="214"/>
      <c r="N190" s="214"/>
      <c r="O190" s="469"/>
      <c r="P190" s="465"/>
      <c r="Q190" s="466"/>
      <c r="R190" s="465"/>
      <c r="S190" s="463"/>
      <c r="T190" s="467"/>
      <c r="U190" s="468"/>
      <c r="V190" s="463"/>
      <c r="W190" s="463"/>
      <c r="X190" s="463"/>
      <c r="Y190" s="465"/>
      <c r="Z190" s="214"/>
    </row>
    <row r="191" spans="1:26" ht="14" hidden="1" outlineLevel="1" x14ac:dyDescent="0.2">
      <c r="A191" s="121">
        <f t="shared" si="101"/>
        <v>0</v>
      </c>
      <c r="B191" s="411"/>
      <c r="C191" s="393" t="s">
        <v>35</v>
      </c>
      <c r="D191" s="407">
        <v>5361.67</v>
      </c>
      <c r="E191" s="395">
        <v>81</v>
      </c>
      <c r="F191" s="395">
        <v>72</v>
      </c>
      <c r="G191" s="461"/>
      <c r="H191" s="462"/>
      <c r="I191" s="462"/>
      <c r="J191" s="415">
        <v>618</v>
      </c>
      <c r="K191" s="463"/>
      <c r="L191" s="236"/>
      <c r="M191" s="214"/>
      <c r="N191" s="214"/>
      <c r="O191" s="470"/>
      <c r="P191" s="465"/>
      <c r="Q191" s="466"/>
      <c r="R191" s="465"/>
      <c r="S191" s="463"/>
      <c r="T191" s="467"/>
      <c r="U191" s="468"/>
      <c r="V191" s="463"/>
      <c r="W191" s="463"/>
      <c r="X191" s="463"/>
      <c r="Y191" s="465"/>
      <c r="Z191" s="214"/>
    </row>
    <row r="192" spans="1:26" ht="14" hidden="1" outlineLevel="1" x14ac:dyDescent="0.2">
      <c r="A192" s="121" t="str">
        <f t="shared" si="101"/>
        <v>6-2022</v>
      </c>
      <c r="B192" s="411">
        <v>44737</v>
      </c>
      <c r="C192" s="393" t="s">
        <v>36</v>
      </c>
      <c r="D192" s="412">
        <v>21663</v>
      </c>
      <c r="E192" s="395">
        <v>373</v>
      </c>
      <c r="F192" s="395">
        <v>329</v>
      </c>
      <c r="G192" s="461"/>
      <c r="H192" s="462"/>
      <c r="I192" s="462"/>
      <c r="J192" s="415">
        <v>1964</v>
      </c>
      <c r="K192" s="463"/>
      <c r="L192" s="236"/>
      <c r="M192" s="214"/>
      <c r="N192" s="214"/>
      <c r="O192" s="471"/>
      <c r="P192" s="465"/>
      <c r="Q192" s="466"/>
      <c r="R192" s="465"/>
      <c r="S192" s="463"/>
      <c r="T192" s="467"/>
      <c r="U192" s="468"/>
      <c r="V192" s="463"/>
      <c r="W192" s="463"/>
      <c r="X192" s="463"/>
      <c r="Y192" s="465"/>
      <c r="Z192" s="214"/>
    </row>
    <row r="193" spans="1:26" ht="14" collapsed="1" x14ac:dyDescent="0.2">
      <c r="A193" s="121">
        <f t="shared" si="101"/>
        <v>0</v>
      </c>
      <c r="B193" s="38" t="s">
        <v>158</v>
      </c>
      <c r="C193" s="472"/>
      <c r="D193" s="135">
        <f t="shared" ref="D193:F193" si="102">SUM(D187:D192)</f>
        <v>37123.79</v>
      </c>
      <c r="E193" s="136">
        <f t="shared" si="102"/>
        <v>617</v>
      </c>
      <c r="F193" s="136">
        <f t="shared" si="102"/>
        <v>555</v>
      </c>
      <c r="G193" s="137">
        <f>E193/F193</f>
        <v>1.1117117117117117</v>
      </c>
      <c r="H193" s="135">
        <f>D193/E193</f>
        <v>60.168217179902754</v>
      </c>
      <c r="I193" s="135">
        <f>H193/G193</f>
        <v>54.122140250966012</v>
      </c>
      <c r="J193" s="256">
        <f>SUM(J187:J192)</f>
        <v>4392</v>
      </c>
      <c r="K193" s="257">
        <f>E193/J193</f>
        <v>0.14048269581056466</v>
      </c>
      <c r="L193" s="135">
        <f t="shared" ref="L193:O193" si="103">SUM(L187:L192)</f>
        <v>0</v>
      </c>
      <c r="M193" s="136">
        <f t="shared" si="103"/>
        <v>0</v>
      </c>
      <c r="N193" s="136">
        <f t="shared" si="103"/>
        <v>0</v>
      </c>
      <c r="O193" s="135">
        <f t="shared" si="103"/>
        <v>0</v>
      </c>
      <c r="P193" s="258" t="e">
        <f>L193/O193</f>
        <v>#DIV/0!</v>
      </c>
      <c r="Q193" s="137" t="e">
        <f>O193/L193</f>
        <v>#DIV/0!</v>
      </c>
      <c r="R193" s="259">
        <f>L193/D193</f>
        <v>0</v>
      </c>
      <c r="S193" s="473"/>
      <c r="T193" s="261">
        <f>SUM(T187:T192)</f>
        <v>0</v>
      </c>
      <c r="U193" s="139"/>
      <c r="V193" s="262">
        <f t="shared" ref="V193:W193" si="104">IFERROR((D193-D53)/D193,)</f>
        <v>-0.31784039291246918</v>
      </c>
      <c r="W193" s="262">
        <f t="shared" si="104"/>
        <v>-0.22042139384116693</v>
      </c>
      <c r="X193" s="301">
        <f>IFERROR((D193-monthly_reporting_2021!D54)/D193, )</f>
        <v>1</v>
      </c>
      <c r="Y193" s="302">
        <f>IFERROR((E193-monthly_reporting_2021!E54)/E193, )</f>
        <v>1</v>
      </c>
      <c r="Z193" s="298"/>
    </row>
    <row r="194" spans="1:26" ht="14" hidden="1" outlineLevel="1" x14ac:dyDescent="0.2">
      <c r="A194" s="121" t="str">
        <f t="shared" si="101"/>
        <v>6-2022</v>
      </c>
      <c r="B194" s="122">
        <v>44738</v>
      </c>
      <c r="C194" s="83" t="s">
        <v>32</v>
      </c>
      <c r="D194" s="391">
        <v>2707.8</v>
      </c>
      <c r="E194" s="123">
        <v>44</v>
      </c>
      <c r="F194" s="123">
        <v>40</v>
      </c>
      <c r="G194" s="456"/>
      <c r="H194" s="216"/>
      <c r="I194" s="216"/>
      <c r="J194" s="276">
        <v>528</v>
      </c>
      <c r="K194" s="442"/>
      <c r="L194" s="217"/>
      <c r="M194" s="215"/>
      <c r="N194" s="215"/>
      <c r="O194" s="457"/>
      <c r="P194" s="458"/>
      <c r="Q194" s="459"/>
      <c r="R194" s="458"/>
      <c r="S194" s="442"/>
      <c r="T194" s="460"/>
      <c r="U194" s="443"/>
      <c r="V194" s="442"/>
      <c r="W194" s="442"/>
      <c r="X194" s="442"/>
      <c r="Y194" s="458"/>
      <c r="Z194" s="214"/>
    </row>
    <row r="195" spans="1:26" ht="14" hidden="1" outlineLevel="1" x14ac:dyDescent="0.2">
      <c r="A195" s="121">
        <f t="shared" si="101"/>
        <v>0</v>
      </c>
      <c r="B195" s="411"/>
      <c r="C195" s="393" t="s">
        <v>33</v>
      </c>
      <c r="D195" s="394">
        <v>179.97</v>
      </c>
      <c r="E195" s="395">
        <v>3</v>
      </c>
      <c r="F195" s="395">
        <v>3</v>
      </c>
      <c r="G195" s="461"/>
      <c r="H195" s="462"/>
      <c r="I195" s="462"/>
      <c r="J195" s="415">
        <v>0</v>
      </c>
      <c r="K195" s="463"/>
      <c r="L195" s="236"/>
      <c r="M195" s="214"/>
      <c r="N195" s="214"/>
      <c r="O195" s="464"/>
      <c r="P195" s="465"/>
      <c r="Q195" s="466"/>
      <c r="R195" s="465"/>
      <c r="S195" s="463"/>
      <c r="T195" s="467"/>
      <c r="U195" s="468"/>
      <c r="V195" s="463"/>
      <c r="W195" s="463"/>
      <c r="X195" s="463"/>
      <c r="Y195" s="465"/>
      <c r="Z195" s="214"/>
    </row>
    <row r="196" spans="1:26" ht="14" hidden="1" outlineLevel="1" x14ac:dyDescent="0.2">
      <c r="A196" s="121"/>
      <c r="B196" s="411"/>
      <c r="C196" s="393" t="s">
        <v>193</v>
      </c>
      <c r="D196" s="405">
        <v>799.2</v>
      </c>
      <c r="E196" s="395">
        <v>16</v>
      </c>
      <c r="F196" s="395">
        <v>16</v>
      </c>
      <c r="G196" s="461"/>
      <c r="H196" s="462"/>
      <c r="I196" s="462"/>
      <c r="J196" s="415">
        <v>485</v>
      </c>
      <c r="K196" s="463"/>
      <c r="L196" s="236"/>
      <c r="M196" s="214"/>
      <c r="N196" s="214"/>
      <c r="O196" s="469"/>
      <c r="P196" s="465"/>
      <c r="Q196" s="466"/>
      <c r="R196" s="465"/>
      <c r="S196" s="463"/>
      <c r="T196" s="467"/>
      <c r="U196" s="468"/>
      <c r="V196" s="463"/>
      <c r="W196" s="463"/>
      <c r="X196" s="463"/>
      <c r="Y196" s="465"/>
      <c r="Z196" s="214"/>
    </row>
    <row r="197" spans="1:26" ht="14" hidden="1" outlineLevel="1" x14ac:dyDescent="0.2">
      <c r="A197" s="121">
        <f t="shared" ref="A197:A202" si="105">IFERROR(IF(B197&gt;0,MONTH(B197)&amp;"-"&amp;YEAR(B197),B197),)</f>
        <v>0</v>
      </c>
      <c r="B197" s="411"/>
      <c r="C197" s="393" t="s">
        <v>34</v>
      </c>
      <c r="D197" s="405">
        <v>6391.65</v>
      </c>
      <c r="E197" s="395">
        <v>97</v>
      </c>
      <c r="F197" s="395">
        <v>89</v>
      </c>
      <c r="G197" s="461"/>
      <c r="H197" s="462"/>
      <c r="I197" s="462"/>
      <c r="J197" s="415">
        <v>717</v>
      </c>
      <c r="K197" s="463"/>
      <c r="L197" s="236"/>
      <c r="M197" s="214"/>
      <c r="N197" s="214"/>
      <c r="O197" s="469"/>
      <c r="P197" s="465"/>
      <c r="Q197" s="466"/>
      <c r="R197" s="465"/>
      <c r="S197" s="463"/>
      <c r="T197" s="467"/>
      <c r="U197" s="468"/>
      <c r="V197" s="463"/>
      <c r="W197" s="463"/>
      <c r="X197" s="463"/>
      <c r="Y197" s="465"/>
      <c r="Z197" s="214"/>
    </row>
    <row r="198" spans="1:26" ht="14" hidden="1" outlineLevel="1" x14ac:dyDescent="0.2">
      <c r="A198" s="121">
        <f t="shared" si="105"/>
        <v>0</v>
      </c>
      <c r="B198" s="411"/>
      <c r="C198" s="393" t="s">
        <v>35</v>
      </c>
      <c r="D198" s="407">
        <v>7627.78</v>
      </c>
      <c r="E198" s="395">
        <v>118</v>
      </c>
      <c r="F198" s="395">
        <v>109</v>
      </c>
      <c r="G198" s="461"/>
      <c r="H198" s="462"/>
      <c r="I198" s="462"/>
      <c r="J198" s="415">
        <v>644</v>
      </c>
      <c r="K198" s="463"/>
      <c r="L198" s="236"/>
      <c r="M198" s="214"/>
      <c r="N198" s="214"/>
      <c r="O198" s="470"/>
      <c r="P198" s="465"/>
      <c r="Q198" s="466"/>
      <c r="R198" s="465"/>
      <c r="S198" s="463"/>
      <c r="T198" s="467"/>
      <c r="U198" s="468"/>
      <c r="V198" s="463"/>
      <c r="W198" s="463"/>
      <c r="X198" s="463"/>
      <c r="Y198" s="465"/>
      <c r="Z198" s="214"/>
    </row>
    <row r="199" spans="1:26" ht="14" hidden="1" outlineLevel="1" x14ac:dyDescent="0.2">
      <c r="A199" s="121" t="str">
        <f t="shared" si="105"/>
        <v>7-2022</v>
      </c>
      <c r="B199" s="411">
        <v>44744</v>
      </c>
      <c r="C199" s="393" t="s">
        <v>36</v>
      </c>
      <c r="D199" s="412">
        <v>26903.25</v>
      </c>
      <c r="E199" s="395">
        <v>466</v>
      </c>
      <c r="F199" s="395">
        <v>399</v>
      </c>
      <c r="G199" s="461"/>
      <c r="H199" s="462"/>
      <c r="I199" s="462"/>
      <c r="J199" s="415">
        <v>2090</v>
      </c>
      <c r="K199" s="463"/>
      <c r="L199" s="236"/>
      <c r="M199" s="214"/>
      <c r="N199" s="214"/>
      <c r="O199" s="471"/>
      <c r="P199" s="465"/>
      <c r="Q199" s="466"/>
      <c r="R199" s="465"/>
      <c r="S199" s="463"/>
      <c r="T199" s="467"/>
      <c r="U199" s="468"/>
      <c r="V199" s="463"/>
      <c r="W199" s="463"/>
      <c r="X199" s="463"/>
      <c r="Y199" s="465"/>
      <c r="Z199" s="214"/>
    </row>
    <row r="200" spans="1:26" ht="14" collapsed="1" x14ac:dyDescent="0.2">
      <c r="A200" s="121">
        <f t="shared" si="105"/>
        <v>0</v>
      </c>
      <c r="B200" s="38" t="s">
        <v>159</v>
      </c>
      <c r="C200" s="472"/>
      <c r="D200" s="135">
        <f t="shared" ref="D200:F200" si="106">SUM(D194:D199)</f>
        <v>44609.649999999994</v>
      </c>
      <c r="E200" s="136">
        <f t="shared" si="106"/>
        <v>744</v>
      </c>
      <c r="F200" s="136">
        <f t="shared" si="106"/>
        <v>656</v>
      </c>
      <c r="G200" s="137">
        <f>E200/F200</f>
        <v>1.1341463414634145</v>
      </c>
      <c r="H200" s="135">
        <f>D200/E200</f>
        <v>59.959206989247306</v>
      </c>
      <c r="I200" s="135">
        <f>H200/G200</f>
        <v>52.867257775465369</v>
      </c>
      <c r="J200" s="256">
        <f>SUM(J194:J199)</f>
        <v>4464</v>
      </c>
      <c r="K200" s="257">
        <f>E200/J200</f>
        <v>0.16666666666666666</v>
      </c>
      <c r="L200" s="135">
        <f t="shared" ref="L200:O200" si="107">SUM(L194:L199)</f>
        <v>0</v>
      </c>
      <c r="M200" s="136">
        <f t="shared" si="107"/>
        <v>0</v>
      </c>
      <c r="N200" s="136">
        <f t="shared" si="107"/>
        <v>0</v>
      </c>
      <c r="O200" s="135">
        <f t="shared" si="107"/>
        <v>0</v>
      </c>
      <c r="P200" s="258" t="e">
        <f>L200/O200</f>
        <v>#DIV/0!</v>
      </c>
      <c r="Q200" s="137" t="e">
        <f>O200/L200</f>
        <v>#DIV/0!</v>
      </c>
      <c r="R200" s="259">
        <f>L200/D200</f>
        <v>0</v>
      </c>
      <c r="S200" s="473"/>
      <c r="T200" s="261">
        <f>SUM(T194:T199)</f>
        <v>0</v>
      </c>
      <c r="U200" s="139"/>
      <c r="V200" s="262">
        <f t="shared" ref="V200:W200" si="108">IFERROR((D200-D53)/D200,)</f>
        <v>-9.6696118440741011E-2</v>
      </c>
      <c r="W200" s="262">
        <f t="shared" si="108"/>
        <v>-1.2096774193548387E-2</v>
      </c>
      <c r="X200" s="301">
        <f>IFERROR((D200-monthly_reporting_2021!D54)/D200, )</f>
        <v>1</v>
      </c>
      <c r="Y200" s="302">
        <f>IFERROR((E200-monthly_reporting_2021!E54)/E200, )</f>
        <v>1</v>
      </c>
      <c r="Z200" s="298"/>
    </row>
    <row r="201" spans="1:26" ht="14" hidden="1" outlineLevel="1" x14ac:dyDescent="0.2">
      <c r="A201" s="121" t="str">
        <f t="shared" si="105"/>
        <v>7-2022</v>
      </c>
      <c r="B201" s="122">
        <v>44745</v>
      </c>
      <c r="C201" s="83" t="s">
        <v>32</v>
      </c>
      <c r="D201" s="391">
        <v>3578.43</v>
      </c>
      <c r="E201" s="123">
        <v>57</v>
      </c>
      <c r="F201" s="123">
        <v>50</v>
      </c>
      <c r="G201" s="456"/>
      <c r="H201" s="216"/>
      <c r="I201" s="216"/>
      <c r="J201" s="276">
        <v>753</v>
      </c>
      <c r="K201" s="442"/>
      <c r="L201" s="217"/>
      <c r="M201" s="215"/>
      <c r="N201" s="215"/>
      <c r="O201" s="457"/>
      <c r="P201" s="458"/>
      <c r="Q201" s="459"/>
      <c r="R201" s="458"/>
      <c r="S201" s="442"/>
      <c r="T201" s="460"/>
      <c r="U201" s="443"/>
      <c r="V201" s="442"/>
      <c r="W201" s="442"/>
      <c r="X201" s="442"/>
      <c r="Y201" s="458"/>
      <c r="Z201" s="214"/>
    </row>
    <row r="202" spans="1:26" ht="14" hidden="1" outlineLevel="1" x14ac:dyDescent="0.2">
      <c r="A202" s="121">
        <f t="shared" si="105"/>
        <v>0</v>
      </c>
      <c r="B202" s="411"/>
      <c r="C202" s="393" t="s">
        <v>33</v>
      </c>
      <c r="D202" s="394">
        <v>2339.61</v>
      </c>
      <c r="E202" s="395">
        <v>39</v>
      </c>
      <c r="F202" s="395">
        <v>38</v>
      </c>
      <c r="G202" s="461"/>
      <c r="H202" s="462"/>
      <c r="I202" s="462"/>
      <c r="J202" s="415">
        <v>108</v>
      </c>
      <c r="K202" s="463"/>
      <c r="L202" s="236"/>
      <c r="M202" s="214"/>
      <c r="N202" s="214"/>
      <c r="O202" s="464"/>
      <c r="P202" s="465"/>
      <c r="Q202" s="466"/>
      <c r="R202" s="465"/>
      <c r="S202" s="463"/>
      <c r="T202" s="467"/>
      <c r="U202" s="468"/>
      <c r="V202" s="463"/>
      <c r="W202" s="463"/>
      <c r="X202" s="463"/>
      <c r="Y202" s="465"/>
      <c r="Z202" s="214"/>
    </row>
    <row r="203" spans="1:26" ht="14" hidden="1" outlineLevel="1" x14ac:dyDescent="0.2">
      <c r="A203" s="121"/>
      <c r="B203" s="411"/>
      <c r="C203" s="393" t="s">
        <v>193</v>
      </c>
      <c r="D203" s="405">
        <v>789.15</v>
      </c>
      <c r="E203" s="395">
        <v>17</v>
      </c>
      <c r="F203" s="395">
        <v>17</v>
      </c>
      <c r="G203" s="461"/>
      <c r="H203" s="462"/>
      <c r="I203" s="462"/>
      <c r="J203" s="415">
        <v>554</v>
      </c>
      <c r="K203" s="463"/>
      <c r="L203" s="236"/>
      <c r="M203" s="214"/>
      <c r="N203" s="214"/>
      <c r="O203" s="469"/>
      <c r="P203" s="465"/>
      <c r="Q203" s="466"/>
      <c r="R203" s="465"/>
      <c r="S203" s="463"/>
      <c r="T203" s="467"/>
      <c r="U203" s="468"/>
      <c r="V203" s="463"/>
      <c r="W203" s="463"/>
      <c r="X203" s="463"/>
      <c r="Y203" s="465"/>
      <c r="Z203" s="214"/>
    </row>
    <row r="204" spans="1:26" ht="14" hidden="1" outlineLevel="1" x14ac:dyDescent="0.2">
      <c r="A204" s="121">
        <f t="shared" ref="A204:A209" si="109">IFERROR(IF(B204&gt;0,MONTH(B204)&amp;"-"&amp;YEAR(B204),B204),)</f>
        <v>0</v>
      </c>
      <c r="B204" s="411"/>
      <c r="C204" s="393" t="s">
        <v>34</v>
      </c>
      <c r="D204" s="405">
        <v>4799.2</v>
      </c>
      <c r="E204" s="395">
        <v>81</v>
      </c>
      <c r="F204" s="395">
        <v>69</v>
      </c>
      <c r="G204" s="461"/>
      <c r="H204" s="462"/>
      <c r="I204" s="462"/>
      <c r="J204" s="415">
        <v>596</v>
      </c>
      <c r="K204" s="463"/>
      <c r="L204" s="236"/>
      <c r="M204" s="214"/>
      <c r="N204" s="214"/>
      <c r="O204" s="469"/>
      <c r="P204" s="465"/>
      <c r="Q204" s="466"/>
      <c r="R204" s="465"/>
      <c r="S204" s="463"/>
      <c r="T204" s="467"/>
      <c r="U204" s="468"/>
      <c r="V204" s="463"/>
      <c r="W204" s="463"/>
      <c r="X204" s="463"/>
      <c r="Y204" s="465"/>
      <c r="Z204" s="214"/>
    </row>
    <row r="205" spans="1:26" ht="14" hidden="1" outlineLevel="1" x14ac:dyDescent="0.2">
      <c r="A205" s="121">
        <f t="shared" si="109"/>
        <v>0</v>
      </c>
      <c r="B205" s="411"/>
      <c r="C205" s="393" t="s">
        <v>35</v>
      </c>
      <c r="D205" s="407">
        <v>7174.15</v>
      </c>
      <c r="E205" s="395">
        <v>104</v>
      </c>
      <c r="F205" s="395">
        <v>103</v>
      </c>
      <c r="G205" s="461"/>
      <c r="H205" s="462"/>
      <c r="I205" s="462"/>
      <c r="J205" s="415">
        <v>711</v>
      </c>
      <c r="K205" s="463"/>
      <c r="L205" s="236"/>
      <c r="M205" s="214"/>
      <c r="N205" s="214"/>
      <c r="O205" s="470"/>
      <c r="P205" s="465"/>
      <c r="Q205" s="466"/>
      <c r="R205" s="465"/>
      <c r="S205" s="463"/>
      <c r="T205" s="467"/>
      <c r="U205" s="468"/>
      <c r="V205" s="463"/>
      <c r="W205" s="463"/>
      <c r="X205" s="463"/>
      <c r="Y205" s="465"/>
      <c r="Z205" s="214"/>
    </row>
    <row r="206" spans="1:26" ht="14" hidden="1" outlineLevel="1" x14ac:dyDescent="0.2">
      <c r="A206" s="121" t="str">
        <f t="shared" si="109"/>
        <v>7-2022</v>
      </c>
      <c r="B206" s="411">
        <v>44751</v>
      </c>
      <c r="C206" s="393" t="s">
        <v>36</v>
      </c>
      <c r="D206" s="412">
        <v>27970.25</v>
      </c>
      <c r="E206" s="395">
        <v>490</v>
      </c>
      <c r="F206" s="395">
        <v>433</v>
      </c>
      <c r="G206" s="461"/>
      <c r="H206" s="462"/>
      <c r="I206" s="462"/>
      <c r="J206" s="415">
        <v>2292</v>
      </c>
      <c r="K206" s="463"/>
      <c r="L206" s="236"/>
      <c r="M206" s="214"/>
      <c r="N206" s="214"/>
      <c r="O206" s="471"/>
      <c r="P206" s="465"/>
      <c r="Q206" s="466"/>
      <c r="R206" s="465"/>
      <c r="S206" s="463"/>
      <c r="T206" s="467"/>
      <c r="U206" s="468"/>
      <c r="V206" s="463"/>
      <c r="W206" s="463"/>
      <c r="X206" s="463"/>
      <c r="Y206" s="465"/>
      <c r="Z206" s="214"/>
    </row>
    <row r="207" spans="1:26" ht="14" collapsed="1" x14ac:dyDescent="0.2">
      <c r="A207" s="121">
        <f t="shared" si="109"/>
        <v>0</v>
      </c>
      <c r="B207" s="38" t="s">
        <v>160</v>
      </c>
      <c r="C207" s="472"/>
      <c r="D207" s="135">
        <f t="shared" ref="D207:F207" si="110">SUM(D201:D206)</f>
        <v>46650.79</v>
      </c>
      <c r="E207" s="136">
        <f t="shared" si="110"/>
        <v>788</v>
      </c>
      <c r="F207" s="136">
        <f t="shared" si="110"/>
        <v>710</v>
      </c>
      <c r="G207" s="137">
        <f>E207/F207</f>
        <v>1.1098591549295775</v>
      </c>
      <c r="H207" s="135">
        <f>D207/E207</f>
        <v>59.201510152284264</v>
      </c>
      <c r="I207" s="135">
        <f>H207/G207</f>
        <v>53.341462193048002</v>
      </c>
      <c r="J207" s="256">
        <f>SUM(J201:J206)</f>
        <v>5014</v>
      </c>
      <c r="K207" s="257">
        <f>E207/J207</f>
        <v>0.15715995213402473</v>
      </c>
      <c r="L207" s="135">
        <f t="shared" ref="L207:O207" si="111">SUM(L201:L206)</f>
        <v>0</v>
      </c>
      <c r="M207" s="136">
        <f t="shared" si="111"/>
        <v>0</v>
      </c>
      <c r="N207" s="136">
        <f t="shared" si="111"/>
        <v>0</v>
      </c>
      <c r="O207" s="135">
        <f t="shared" si="111"/>
        <v>0</v>
      </c>
      <c r="P207" s="258" t="e">
        <f>L207/O207</f>
        <v>#DIV/0!</v>
      </c>
      <c r="Q207" s="137" t="e">
        <f>O207/L207</f>
        <v>#DIV/0!</v>
      </c>
      <c r="R207" s="259">
        <f>L207/D207</f>
        <v>0</v>
      </c>
      <c r="S207" s="473"/>
      <c r="T207" s="261">
        <f>SUM(T201:T206)</f>
        <v>0</v>
      </c>
      <c r="U207" s="139"/>
      <c r="V207" s="262">
        <f t="shared" ref="V207:W207" si="112">IFERROR((D207-D53)/D207,)</f>
        <v>-4.8711715278562162E-2</v>
      </c>
      <c r="W207" s="301">
        <f t="shared" si="112"/>
        <v>4.4416243654822336E-2</v>
      </c>
      <c r="X207" s="301">
        <f>IFERROR((D207-monthly_reporting_2021!D54)/D207, )</f>
        <v>1</v>
      </c>
      <c r="Y207" s="302">
        <f>IFERROR((E207-monthly_reporting_2021!E54)/E207, )</f>
        <v>1</v>
      </c>
      <c r="Z207" s="298"/>
    </row>
    <row r="208" spans="1:26" ht="14" hidden="1" outlineLevel="1" x14ac:dyDescent="0.2">
      <c r="A208" s="121" t="str">
        <f t="shared" si="109"/>
        <v>7-2022</v>
      </c>
      <c r="B208" s="122">
        <v>44752</v>
      </c>
      <c r="C208" s="83" t="s">
        <v>32</v>
      </c>
      <c r="D208" s="391">
        <v>3966.8</v>
      </c>
      <c r="E208" s="123">
        <v>64</v>
      </c>
      <c r="F208" s="123">
        <v>58</v>
      </c>
      <c r="G208" s="456"/>
      <c r="H208" s="216"/>
      <c r="I208" s="216"/>
      <c r="J208" s="276">
        <v>611</v>
      </c>
      <c r="K208" s="442"/>
      <c r="L208" s="217"/>
      <c r="M208" s="215"/>
      <c r="N208" s="215"/>
      <c r="O208" s="457"/>
      <c r="P208" s="458"/>
      <c r="Q208" s="459"/>
      <c r="R208" s="458"/>
      <c r="S208" s="442"/>
      <c r="T208" s="460"/>
      <c r="U208" s="443"/>
      <c r="V208" s="442"/>
      <c r="W208" s="442"/>
      <c r="X208" s="442"/>
      <c r="Y208" s="458"/>
      <c r="Z208" s="214"/>
    </row>
    <row r="209" spans="1:26" ht="14" hidden="1" outlineLevel="1" x14ac:dyDescent="0.2">
      <c r="A209" s="121">
        <f t="shared" si="109"/>
        <v>0</v>
      </c>
      <c r="B209" s="411"/>
      <c r="C209" s="393" t="s">
        <v>33</v>
      </c>
      <c r="D209" s="394">
        <v>1319.78</v>
      </c>
      <c r="E209" s="395">
        <v>22</v>
      </c>
      <c r="F209" s="395">
        <v>19</v>
      </c>
      <c r="G209" s="461"/>
      <c r="H209" s="462"/>
      <c r="I209" s="462"/>
      <c r="J209" s="415">
        <v>57</v>
      </c>
      <c r="K209" s="463"/>
      <c r="L209" s="236"/>
      <c r="M209" s="214"/>
      <c r="N209" s="214"/>
      <c r="O209" s="464"/>
      <c r="P209" s="465"/>
      <c r="Q209" s="466"/>
      <c r="R209" s="465"/>
      <c r="S209" s="463"/>
      <c r="T209" s="467"/>
      <c r="U209" s="468"/>
      <c r="V209" s="463"/>
      <c r="W209" s="463"/>
      <c r="X209" s="463"/>
      <c r="Y209" s="465"/>
      <c r="Z209" s="214"/>
    </row>
    <row r="210" spans="1:26" ht="14" hidden="1" outlineLevel="1" x14ac:dyDescent="0.2">
      <c r="A210" s="121"/>
      <c r="B210" s="411"/>
      <c r="C210" s="393" t="s">
        <v>193</v>
      </c>
      <c r="D210" s="405">
        <v>1078.76</v>
      </c>
      <c r="E210" s="395">
        <v>36</v>
      </c>
      <c r="F210" s="395">
        <v>24</v>
      </c>
      <c r="G210" s="461"/>
      <c r="H210" s="462"/>
      <c r="I210" s="462"/>
      <c r="J210" s="415">
        <v>427</v>
      </c>
      <c r="K210" s="463"/>
      <c r="L210" s="236"/>
      <c r="M210" s="214"/>
      <c r="N210" s="214"/>
      <c r="O210" s="469"/>
      <c r="P210" s="465"/>
      <c r="Q210" s="466"/>
      <c r="R210" s="465"/>
      <c r="S210" s="463"/>
      <c r="T210" s="467"/>
      <c r="U210" s="468"/>
      <c r="V210" s="463"/>
      <c r="W210" s="463"/>
      <c r="X210" s="463"/>
      <c r="Y210" s="465"/>
      <c r="Z210" s="214"/>
    </row>
    <row r="211" spans="1:26" ht="14" hidden="1" outlineLevel="1" x14ac:dyDescent="0.2">
      <c r="A211" s="121">
        <f t="shared" ref="A211:A216" si="113">IFERROR(IF(B211&gt;0,MONTH(B211)&amp;"-"&amp;YEAR(B211),B211),)</f>
        <v>0</v>
      </c>
      <c r="B211" s="411"/>
      <c r="C211" s="393" t="s">
        <v>34</v>
      </c>
      <c r="D211" s="405">
        <v>6598.69</v>
      </c>
      <c r="E211" s="395">
        <v>132</v>
      </c>
      <c r="F211" s="395">
        <v>108</v>
      </c>
      <c r="G211" s="461"/>
      <c r="H211" s="462"/>
      <c r="I211" s="462"/>
      <c r="J211" s="415">
        <v>726</v>
      </c>
      <c r="K211" s="463"/>
      <c r="L211" s="236"/>
      <c r="M211" s="214"/>
      <c r="N211" s="214"/>
      <c r="O211" s="469"/>
      <c r="P211" s="465"/>
      <c r="Q211" s="466"/>
      <c r="R211" s="465"/>
      <c r="S211" s="463"/>
      <c r="T211" s="467"/>
      <c r="U211" s="468"/>
      <c r="V211" s="463"/>
      <c r="W211" s="463"/>
      <c r="X211" s="463"/>
      <c r="Y211" s="465"/>
      <c r="Z211" s="214"/>
    </row>
    <row r="212" spans="1:26" ht="14" hidden="1" outlineLevel="1" x14ac:dyDescent="0.2">
      <c r="A212" s="121">
        <f t="shared" si="113"/>
        <v>0</v>
      </c>
      <c r="B212" s="411"/>
      <c r="C212" s="393" t="s">
        <v>35</v>
      </c>
      <c r="D212" s="407">
        <v>7210.56</v>
      </c>
      <c r="E212" s="395">
        <v>126</v>
      </c>
      <c r="F212" s="395">
        <v>114</v>
      </c>
      <c r="G212" s="461"/>
      <c r="H212" s="462"/>
      <c r="I212" s="462"/>
      <c r="J212" s="415">
        <v>773</v>
      </c>
      <c r="K212" s="463"/>
      <c r="L212" s="236"/>
      <c r="M212" s="214"/>
      <c r="N212" s="214"/>
      <c r="O212" s="470"/>
      <c r="P212" s="465"/>
      <c r="Q212" s="466"/>
      <c r="R212" s="465"/>
      <c r="S212" s="463"/>
      <c r="T212" s="467"/>
      <c r="U212" s="468"/>
      <c r="V212" s="463"/>
      <c r="W212" s="463"/>
      <c r="X212" s="463"/>
      <c r="Y212" s="465"/>
      <c r="Z212" s="214"/>
    </row>
    <row r="213" spans="1:26" ht="14" hidden="1" outlineLevel="1" x14ac:dyDescent="0.2">
      <c r="A213" s="121" t="str">
        <f t="shared" si="113"/>
        <v>7-2022</v>
      </c>
      <c r="B213" s="411">
        <v>44758</v>
      </c>
      <c r="C213" s="393" t="s">
        <v>36</v>
      </c>
      <c r="D213" s="412">
        <v>30712.75</v>
      </c>
      <c r="E213" s="395">
        <v>600</v>
      </c>
      <c r="F213" s="395">
        <v>422</v>
      </c>
      <c r="G213" s="461"/>
      <c r="H213" s="462"/>
      <c r="I213" s="462"/>
      <c r="J213" s="415">
        <v>2259</v>
      </c>
      <c r="K213" s="463"/>
      <c r="L213" s="236"/>
      <c r="M213" s="214"/>
      <c r="N213" s="214"/>
      <c r="O213" s="471"/>
      <c r="P213" s="465"/>
      <c r="Q213" s="466"/>
      <c r="R213" s="465"/>
      <c r="S213" s="463"/>
      <c r="T213" s="467"/>
      <c r="U213" s="468"/>
      <c r="V213" s="463"/>
      <c r="W213" s="463"/>
      <c r="X213" s="463"/>
      <c r="Y213" s="465"/>
      <c r="Z213" s="214"/>
    </row>
    <row r="214" spans="1:26" ht="14" collapsed="1" x14ac:dyDescent="0.2">
      <c r="A214" s="121">
        <f t="shared" si="113"/>
        <v>0</v>
      </c>
      <c r="B214" s="38" t="s">
        <v>161</v>
      </c>
      <c r="C214" s="472"/>
      <c r="D214" s="135">
        <f t="shared" ref="D214:F214" si="114">SUM(D208:D213)</f>
        <v>50887.34</v>
      </c>
      <c r="E214" s="136">
        <f t="shared" si="114"/>
        <v>980</v>
      </c>
      <c r="F214" s="136">
        <f t="shared" si="114"/>
        <v>745</v>
      </c>
      <c r="G214" s="137">
        <f>E214/F214</f>
        <v>1.3154362416107384</v>
      </c>
      <c r="H214" s="135">
        <f>D214/E214</f>
        <v>51.92585714285714</v>
      </c>
      <c r="I214" s="135">
        <f>H214/G214</f>
        <v>39.474248542274047</v>
      </c>
      <c r="J214" s="256">
        <f>SUM(J208:J213)</f>
        <v>4853</v>
      </c>
      <c r="K214" s="257">
        <f>E214/J214</f>
        <v>0.20193694621883371</v>
      </c>
      <c r="L214" s="135">
        <f t="shared" ref="L214:O214" si="115">SUM(L208:L213)</f>
        <v>0</v>
      </c>
      <c r="M214" s="136">
        <f t="shared" si="115"/>
        <v>0</v>
      </c>
      <c r="N214" s="136">
        <f t="shared" si="115"/>
        <v>0</v>
      </c>
      <c r="O214" s="135">
        <f t="shared" si="115"/>
        <v>0</v>
      </c>
      <c r="P214" s="258" t="e">
        <f>L214/O214</f>
        <v>#DIV/0!</v>
      </c>
      <c r="Q214" s="137" t="e">
        <f>O214/L214</f>
        <v>#DIV/0!</v>
      </c>
      <c r="R214" s="259">
        <f>L214/D214</f>
        <v>0</v>
      </c>
      <c r="S214" s="473"/>
      <c r="T214" s="261">
        <f>SUM(T208:T213)</f>
        <v>0</v>
      </c>
      <c r="U214" s="139"/>
      <c r="V214" s="301">
        <f t="shared" ref="V214:W214" si="116">IFERROR((D214-D53)/D214,)</f>
        <v>3.8597222806301151E-2</v>
      </c>
      <c r="W214" s="301">
        <f t="shared" si="116"/>
        <v>0.23163265306122449</v>
      </c>
      <c r="X214" s="301">
        <f>IFERROR((D214-monthly_reporting_2021!D54)/D214, )</f>
        <v>1</v>
      </c>
      <c r="Y214" s="302">
        <f>IFERROR((E214-monthly_reporting_2021!E54)/E214, )</f>
        <v>1</v>
      </c>
      <c r="Z214" s="298"/>
    </row>
    <row r="215" spans="1:26" ht="14" hidden="1" outlineLevel="1" x14ac:dyDescent="0.2">
      <c r="A215" s="121" t="str">
        <f t="shared" si="113"/>
        <v>7-2022</v>
      </c>
      <c r="B215" s="122">
        <v>44759</v>
      </c>
      <c r="C215" s="83" t="s">
        <v>32</v>
      </c>
      <c r="D215" s="391">
        <v>3112.44</v>
      </c>
      <c r="E215" s="123">
        <v>50</v>
      </c>
      <c r="F215" s="123">
        <v>45</v>
      </c>
      <c r="G215" s="456"/>
      <c r="H215" s="216"/>
      <c r="I215" s="216"/>
      <c r="J215" s="276">
        <v>488</v>
      </c>
      <c r="K215" s="442"/>
      <c r="L215" s="217"/>
      <c r="M215" s="215"/>
      <c r="N215" s="215"/>
      <c r="O215" s="457"/>
      <c r="P215" s="458"/>
      <c r="Q215" s="459"/>
      <c r="R215" s="458"/>
      <c r="S215" s="442"/>
      <c r="T215" s="460"/>
      <c r="U215" s="443"/>
      <c r="V215" s="442"/>
      <c r="W215" s="442"/>
      <c r="X215" s="442"/>
      <c r="Y215" s="458"/>
      <c r="Z215" s="214"/>
    </row>
    <row r="216" spans="1:26" ht="14" hidden="1" outlineLevel="1" x14ac:dyDescent="0.2">
      <c r="A216" s="121">
        <f t="shared" si="113"/>
        <v>0</v>
      </c>
      <c r="B216" s="411"/>
      <c r="C216" s="393" t="s">
        <v>33</v>
      </c>
      <c r="D216" s="394">
        <v>3299.41</v>
      </c>
      <c r="E216" s="395">
        <v>55</v>
      </c>
      <c r="F216" s="395">
        <v>53</v>
      </c>
      <c r="G216" s="461"/>
      <c r="H216" s="462"/>
      <c r="I216" s="462"/>
      <c r="J216" s="415">
        <v>195</v>
      </c>
      <c r="K216" s="463"/>
      <c r="L216" s="236"/>
      <c r="M216" s="214"/>
      <c r="N216" s="214"/>
      <c r="O216" s="464"/>
      <c r="P216" s="465"/>
      <c r="Q216" s="466"/>
      <c r="R216" s="465"/>
      <c r="S216" s="463"/>
      <c r="T216" s="467"/>
      <c r="U216" s="468"/>
      <c r="V216" s="463"/>
      <c r="W216" s="463"/>
      <c r="X216" s="463"/>
      <c r="Y216" s="465"/>
      <c r="Z216" s="214"/>
    </row>
    <row r="217" spans="1:26" ht="14" hidden="1" outlineLevel="1" x14ac:dyDescent="0.2">
      <c r="A217" s="121"/>
      <c r="B217" s="411"/>
      <c r="C217" s="393" t="s">
        <v>193</v>
      </c>
      <c r="D217" s="405">
        <v>939.05</v>
      </c>
      <c r="E217" s="395">
        <v>19</v>
      </c>
      <c r="F217" s="395">
        <v>16</v>
      </c>
      <c r="G217" s="461"/>
      <c r="H217" s="462"/>
      <c r="I217" s="462"/>
      <c r="J217" s="415">
        <v>203</v>
      </c>
      <c r="K217" s="463"/>
      <c r="L217" s="236"/>
      <c r="M217" s="214"/>
      <c r="N217" s="214"/>
      <c r="O217" s="469"/>
      <c r="P217" s="465"/>
      <c r="Q217" s="466"/>
      <c r="R217" s="465"/>
      <c r="S217" s="463"/>
      <c r="T217" s="467"/>
      <c r="U217" s="468"/>
      <c r="V217" s="463"/>
      <c r="W217" s="463"/>
      <c r="X217" s="463"/>
      <c r="Y217" s="465"/>
      <c r="Z217" s="214"/>
    </row>
    <row r="218" spans="1:26" ht="14" hidden="1" outlineLevel="1" x14ac:dyDescent="0.2">
      <c r="A218" s="121">
        <f t="shared" ref="A218:A223" si="117">IFERROR(IF(B218&gt;0,MONTH(B218)&amp;"-"&amp;YEAR(B218),B218),)</f>
        <v>0</v>
      </c>
      <c r="B218" s="411"/>
      <c r="C218" s="393" t="s">
        <v>34</v>
      </c>
      <c r="D218" s="405">
        <v>4939.2</v>
      </c>
      <c r="E218" s="395">
        <v>80</v>
      </c>
      <c r="F218" s="395">
        <v>75</v>
      </c>
      <c r="G218" s="461"/>
      <c r="H218" s="462"/>
      <c r="I218" s="462"/>
      <c r="J218" s="415">
        <v>645</v>
      </c>
      <c r="K218" s="463"/>
      <c r="L218" s="236"/>
      <c r="M218" s="214"/>
      <c r="N218" s="214"/>
      <c r="O218" s="469"/>
      <c r="P218" s="465"/>
      <c r="Q218" s="466"/>
      <c r="R218" s="465"/>
      <c r="S218" s="463"/>
      <c r="T218" s="467"/>
      <c r="U218" s="468"/>
      <c r="V218" s="463"/>
      <c r="W218" s="463"/>
      <c r="X218" s="463"/>
      <c r="Y218" s="465"/>
      <c r="Z218" s="214"/>
    </row>
    <row r="219" spans="1:26" ht="14" hidden="1" outlineLevel="1" x14ac:dyDescent="0.2">
      <c r="A219" s="121">
        <f t="shared" si="117"/>
        <v>0</v>
      </c>
      <c r="B219" s="411"/>
      <c r="C219" s="393" t="s">
        <v>35</v>
      </c>
      <c r="D219" s="407">
        <v>6041.12</v>
      </c>
      <c r="E219" s="395">
        <v>92</v>
      </c>
      <c r="F219" s="395">
        <v>87</v>
      </c>
      <c r="G219" s="461"/>
      <c r="H219" s="462"/>
      <c r="I219" s="462"/>
      <c r="J219" s="415">
        <v>697</v>
      </c>
      <c r="K219" s="463"/>
      <c r="L219" s="236"/>
      <c r="M219" s="214"/>
      <c r="N219" s="214"/>
      <c r="O219" s="470"/>
      <c r="P219" s="465"/>
      <c r="Q219" s="466"/>
      <c r="R219" s="465"/>
      <c r="S219" s="463"/>
      <c r="T219" s="467"/>
      <c r="U219" s="468"/>
      <c r="V219" s="463"/>
      <c r="W219" s="463"/>
      <c r="X219" s="463"/>
      <c r="Y219" s="465"/>
      <c r="Z219" s="214"/>
    </row>
    <row r="220" spans="1:26" ht="14" hidden="1" outlineLevel="1" x14ac:dyDescent="0.2">
      <c r="A220" s="121" t="str">
        <f t="shared" si="117"/>
        <v>7-2022</v>
      </c>
      <c r="B220" s="411">
        <v>44765</v>
      </c>
      <c r="C220" s="393" t="s">
        <v>36</v>
      </c>
      <c r="D220" s="412">
        <v>23077</v>
      </c>
      <c r="E220" s="395">
        <v>403</v>
      </c>
      <c r="F220" s="395">
        <v>355</v>
      </c>
      <c r="G220" s="461"/>
      <c r="H220" s="462"/>
      <c r="I220" s="462"/>
      <c r="J220" s="415">
        <v>1906</v>
      </c>
      <c r="K220" s="463"/>
      <c r="L220" s="236"/>
      <c r="M220" s="214"/>
      <c r="N220" s="214"/>
      <c r="O220" s="471"/>
      <c r="P220" s="465"/>
      <c r="Q220" s="466"/>
      <c r="R220" s="465"/>
      <c r="S220" s="463"/>
      <c r="T220" s="467"/>
      <c r="U220" s="468"/>
      <c r="V220" s="463"/>
      <c r="W220" s="463"/>
      <c r="X220" s="463"/>
      <c r="Y220" s="465"/>
      <c r="Z220" s="214"/>
    </row>
    <row r="221" spans="1:26" ht="14" collapsed="1" x14ac:dyDescent="0.2">
      <c r="A221" s="121">
        <f t="shared" si="117"/>
        <v>0</v>
      </c>
      <c r="B221" s="38" t="s">
        <v>162</v>
      </c>
      <c r="C221" s="472"/>
      <c r="D221" s="135">
        <f t="shared" ref="D221:F221" si="118">SUM(D215:D220)</f>
        <v>41408.22</v>
      </c>
      <c r="E221" s="136">
        <f t="shared" si="118"/>
        <v>699</v>
      </c>
      <c r="F221" s="136">
        <f t="shared" si="118"/>
        <v>631</v>
      </c>
      <c r="G221" s="137">
        <f>E221/F221</f>
        <v>1.1077654516640254</v>
      </c>
      <c r="H221" s="135">
        <f>D221/E221</f>
        <v>59.239227467811162</v>
      </c>
      <c r="I221" s="135">
        <f>H221/G221</f>
        <v>53.476326941614936</v>
      </c>
      <c r="J221" s="256">
        <f>SUM(J215:J220)</f>
        <v>4134</v>
      </c>
      <c r="K221" s="257">
        <f>E221/J221</f>
        <v>0.1690856313497823</v>
      </c>
      <c r="L221" s="135">
        <f t="shared" ref="L221:O221" si="119">SUM(L215:L220)</f>
        <v>0</v>
      </c>
      <c r="M221" s="136">
        <f t="shared" si="119"/>
        <v>0</v>
      </c>
      <c r="N221" s="136">
        <f t="shared" si="119"/>
        <v>0</v>
      </c>
      <c r="O221" s="135">
        <f t="shared" si="119"/>
        <v>0</v>
      </c>
      <c r="P221" s="258" t="e">
        <f>L221/O221</f>
        <v>#DIV/0!</v>
      </c>
      <c r="Q221" s="137" t="e">
        <f>O221/L221</f>
        <v>#DIV/0!</v>
      </c>
      <c r="R221" s="259">
        <f>L221/D221</f>
        <v>0</v>
      </c>
      <c r="S221" s="473"/>
      <c r="T221" s="261">
        <f>SUM(T215:T220)</f>
        <v>0</v>
      </c>
      <c r="U221" s="139"/>
      <c r="V221" s="262">
        <f t="shared" ref="V221:W221" si="120">IFERROR((D221-D53)/D221,)</f>
        <v>-0.18148594651013722</v>
      </c>
      <c r="W221" s="262">
        <f t="shared" si="120"/>
        <v>-7.7253218884120178E-2</v>
      </c>
      <c r="X221" s="301">
        <f>IFERROR((D221-monthly_reporting_2021!D54)/D221, )</f>
        <v>1</v>
      </c>
      <c r="Y221" s="302">
        <f>IFERROR((E221-monthly_reporting_2021!E54)/E221, )</f>
        <v>1</v>
      </c>
      <c r="Z221" s="298"/>
    </row>
    <row r="222" spans="1:26" ht="14" hidden="1" outlineLevel="1" x14ac:dyDescent="0.2">
      <c r="A222" s="121" t="str">
        <f t="shared" si="117"/>
        <v>7-2022</v>
      </c>
      <c r="B222" s="122">
        <v>44766</v>
      </c>
      <c r="C222" s="83" t="s">
        <v>32</v>
      </c>
      <c r="D222" s="391">
        <v>3393.91</v>
      </c>
      <c r="E222" s="123">
        <v>55</v>
      </c>
      <c r="F222" s="123">
        <v>48</v>
      </c>
      <c r="G222" s="456"/>
      <c r="H222" s="216"/>
      <c r="I222" s="216"/>
      <c r="J222" s="276">
        <v>493</v>
      </c>
      <c r="K222" s="442"/>
      <c r="L222" s="217"/>
      <c r="M222" s="215"/>
      <c r="N222" s="215"/>
      <c r="O222" s="457"/>
      <c r="P222" s="458"/>
      <c r="Q222" s="459"/>
      <c r="R222" s="458"/>
      <c r="S222" s="442"/>
      <c r="T222" s="460"/>
      <c r="U222" s="443"/>
      <c r="V222" s="442"/>
      <c r="W222" s="442"/>
      <c r="X222" s="442"/>
      <c r="Y222" s="458"/>
      <c r="Z222" s="214"/>
    </row>
    <row r="223" spans="1:26" ht="14" hidden="1" outlineLevel="1" x14ac:dyDescent="0.2">
      <c r="A223" s="121">
        <f t="shared" si="117"/>
        <v>0</v>
      </c>
      <c r="B223" s="411"/>
      <c r="C223" s="393" t="s">
        <v>33</v>
      </c>
      <c r="D223" s="394">
        <v>5697.89</v>
      </c>
      <c r="E223" s="395">
        <v>95</v>
      </c>
      <c r="F223" s="395">
        <v>82</v>
      </c>
      <c r="G223" s="461"/>
      <c r="H223" s="462"/>
      <c r="I223" s="462"/>
      <c r="J223" s="415">
        <v>546</v>
      </c>
      <c r="K223" s="463"/>
      <c r="L223" s="236"/>
      <c r="M223" s="214"/>
      <c r="N223" s="214"/>
      <c r="O223" s="464"/>
      <c r="P223" s="465"/>
      <c r="Q223" s="466"/>
      <c r="R223" s="465"/>
      <c r="S223" s="463"/>
      <c r="T223" s="467"/>
      <c r="U223" s="468"/>
      <c r="V223" s="463"/>
      <c r="W223" s="463"/>
      <c r="X223" s="463"/>
      <c r="Y223" s="465"/>
      <c r="Z223" s="214"/>
    </row>
    <row r="224" spans="1:26" ht="14" hidden="1" outlineLevel="1" x14ac:dyDescent="0.2">
      <c r="A224" s="121"/>
      <c r="B224" s="474"/>
      <c r="C224" s="393" t="s">
        <v>193</v>
      </c>
      <c r="D224" s="405">
        <v>759.2</v>
      </c>
      <c r="E224" s="395">
        <v>16</v>
      </c>
      <c r="F224" s="395">
        <v>16</v>
      </c>
      <c r="G224" s="461"/>
      <c r="H224" s="462"/>
      <c r="I224" s="462"/>
      <c r="J224" s="415">
        <v>343</v>
      </c>
      <c r="K224" s="463"/>
      <c r="L224" s="236"/>
      <c r="M224" s="214"/>
      <c r="N224" s="214"/>
      <c r="O224" s="469"/>
      <c r="P224" s="465"/>
      <c r="Q224" s="466"/>
      <c r="R224" s="465"/>
      <c r="S224" s="463"/>
      <c r="T224" s="467"/>
      <c r="U224" s="468"/>
      <c r="V224" s="463"/>
      <c r="W224" s="463"/>
      <c r="X224" s="463"/>
      <c r="Y224" s="465"/>
      <c r="Z224" s="214"/>
    </row>
    <row r="225" spans="1:26" ht="14" hidden="1" outlineLevel="1" x14ac:dyDescent="0.2">
      <c r="A225" s="121">
        <f t="shared" ref="A225:A230" si="121">IFERROR(IF(B225&gt;0,MONTH(B225)&amp;"-"&amp;YEAR(B225),B225),)</f>
        <v>0</v>
      </c>
      <c r="B225" s="411"/>
      <c r="C225" s="393" t="s">
        <v>34</v>
      </c>
      <c r="D225" s="405">
        <v>4679.22</v>
      </c>
      <c r="E225" s="395">
        <v>78</v>
      </c>
      <c r="F225" s="395">
        <v>71</v>
      </c>
      <c r="G225" s="461"/>
      <c r="H225" s="462"/>
      <c r="I225" s="462"/>
      <c r="J225" s="415">
        <v>587</v>
      </c>
      <c r="K225" s="463"/>
      <c r="L225" s="236"/>
      <c r="M225" s="214"/>
      <c r="N225" s="214"/>
      <c r="O225" s="469"/>
      <c r="P225" s="465"/>
      <c r="Q225" s="466"/>
      <c r="R225" s="465"/>
      <c r="S225" s="463"/>
      <c r="T225" s="467"/>
      <c r="U225" s="468"/>
      <c r="V225" s="463"/>
      <c r="W225" s="463"/>
      <c r="X225" s="463"/>
      <c r="Y225" s="465"/>
      <c r="Z225" s="214"/>
    </row>
    <row r="226" spans="1:26" ht="14" hidden="1" outlineLevel="1" x14ac:dyDescent="0.2">
      <c r="A226" s="121">
        <f t="shared" si="121"/>
        <v>0</v>
      </c>
      <c r="B226" s="411"/>
      <c r="C226" s="393" t="s">
        <v>35</v>
      </c>
      <c r="D226" s="407">
        <v>7941.51</v>
      </c>
      <c r="E226" s="395">
        <v>125</v>
      </c>
      <c r="F226" s="395">
        <v>110</v>
      </c>
      <c r="G226" s="461"/>
      <c r="H226" s="462"/>
      <c r="I226" s="462"/>
      <c r="J226" s="415">
        <v>605</v>
      </c>
      <c r="K226" s="463"/>
      <c r="L226" s="236"/>
      <c r="M226" s="214"/>
      <c r="N226" s="214"/>
      <c r="O226" s="470"/>
      <c r="P226" s="465"/>
      <c r="Q226" s="466"/>
      <c r="R226" s="465"/>
      <c r="S226" s="463"/>
      <c r="T226" s="467"/>
      <c r="U226" s="468"/>
      <c r="V226" s="463"/>
      <c r="W226" s="463"/>
      <c r="X226" s="463"/>
      <c r="Y226" s="465"/>
      <c r="Z226" s="214"/>
    </row>
    <row r="227" spans="1:26" ht="14" hidden="1" outlineLevel="1" x14ac:dyDescent="0.2">
      <c r="A227" s="121" t="str">
        <f t="shared" si="121"/>
        <v>7-2022</v>
      </c>
      <c r="B227" s="411">
        <v>44772</v>
      </c>
      <c r="C227" s="393" t="s">
        <v>36</v>
      </c>
      <c r="D227" s="412">
        <v>22477</v>
      </c>
      <c r="E227" s="395">
        <v>384</v>
      </c>
      <c r="F227" s="395">
        <v>345</v>
      </c>
      <c r="G227" s="461"/>
      <c r="H227" s="462"/>
      <c r="I227" s="462"/>
      <c r="J227" s="415">
        <v>1792</v>
      </c>
      <c r="K227" s="463"/>
      <c r="L227" s="236"/>
      <c r="M227" s="214"/>
      <c r="N227" s="214"/>
      <c r="O227" s="471"/>
      <c r="P227" s="465"/>
      <c r="Q227" s="466"/>
      <c r="R227" s="465"/>
      <c r="S227" s="463"/>
      <c r="T227" s="467"/>
      <c r="U227" s="468"/>
      <c r="V227" s="463"/>
      <c r="W227" s="463"/>
      <c r="X227" s="463"/>
      <c r="Y227" s="465"/>
      <c r="Z227" s="214"/>
    </row>
    <row r="228" spans="1:26" ht="14" collapsed="1" x14ac:dyDescent="0.2">
      <c r="A228" s="121">
        <f t="shared" si="121"/>
        <v>0</v>
      </c>
      <c r="B228" s="38" t="s">
        <v>163</v>
      </c>
      <c r="C228" s="472"/>
      <c r="D228" s="135">
        <f t="shared" ref="D228:F228" si="122">SUM(D222:D227)</f>
        <v>44948.73</v>
      </c>
      <c r="E228" s="136">
        <f t="shared" si="122"/>
        <v>753</v>
      </c>
      <c r="F228" s="136">
        <f t="shared" si="122"/>
        <v>672</v>
      </c>
      <c r="G228" s="137">
        <f>E228/F228</f>
        <v>1.1205357142857142</v>
      </c>
      <c r="H228" s="135">
        <f>D228/E228</f>
        <v>59.692868525896415</v>
      </c>
      <c r="I228" s="135">
        <f>H228/G228</f>
        <v>53.271723305979272</v>
      </c>
      <c r="J228" s="256">
        <f>SUM(J222:J227)</f>
        <v>4366</v>
      </c>
      <c r="K228" s="257">
        <f>E228/J228</f>
        <v>0.17246907924874028</v>
      </c>
      <c r="L228" s="135">
        <f t="shared" ref="L228:O228" si="123">SUM(L222:L227)</f>
        <v>0</v>
      </c>
      <c r="M228" s="136">
        <f t="shared" si="123"/>
        <v>0</v>
      </c>
      <c r="N228" s="136">
        <f t="shared" si="123"/>
        <v>0</v>
      </c>
      <c r="O228" s="135">
        <f t="shared" si="123"/>
        <v>0</v>
      </c>
      <c r="P228" s="258" t="e">
        <f>L228/O228</f>
        <v>#DIV/0!</v>
      </c>
      <c r="Q228" s="137" t="e">
        <f>O228/L228</f>
        <v>#DIV/0!</v>
      </c>
      <c r="R228" s="259">
        <f>L228/D228</f>
        <v>0</v>
      </c>
      <c r="S228" s="473"/>
      <c r="T228" s="261">
        <f>SUM(T222:T227)</f>
        <v>0</v>
      </c>
      <c r="U228" s="139"/>
      <c r="V228" s="262">
        <f t="shared" ref="V228:W228" si="124">IFERROR((D228-D53)/D228,)</f>
        <v>-8.8422965454196201E-2</v>
      </c>
      <c r="W228" s="301">
        <f t="shared" si="124"/>
        <v>0</v>
      </c>
      <c r="X228" s="301">
        <f>IFERROR((D228-monthly_reporting_2021!D54)/D228, )</f>
        <v>1</v>
      </c>
      <c r="Y228" s="302">
        <f>IFERROR((E228-monthly_reporting_2021!E54)/E228, )</f>
        <v>1</v>
      </c>
      <c r="Z228" s="298"/>
    </row>
    <row r="229" spans="1:26" ht="14" hidden="1" outlineLevel="1" x14ac:dyDescent="0.2">
      <c r="A229" s="121" t="str">
        <f t="shared" si="121"/>
        <v>7-2022</v>
      </c>
      <c r="B229" s="122">
        <v>44773</v>
      </c>
      <c r="C229" s="83" t="s">
        <v>32</v>
      </c>
      <c r="D229" s="391">
        <v>3457.72</v>
      </c>
      <c r="E229" s="123">
        <v>56</v>
      </c>
      <c r="F229" s="123">
        <v>45</v>
      </c>
      <c r="G229" s="456"/>
      <c r="H229" s="216"/>
      <c r="I229" s="216"/>
      <c r="J229" s="276">
        <v>510</v>
      </c>
      <c r="K229" s="442"/>
      <c r="L229" s="217"/>
      <c r="M229" s="215"/>
      <c r="N229" s="215"/>
      <c r="O229" s="457"/>
      <c r="P229" s="458"/>
      <c r="Q229" s="459"/>
      <c r="R229" s="458"/>
      <c r="S229" s="442"/>
      <c r="T229" s="460"/>
      <c r="U229" s="443"/>
      <c r="V229" s="442"/>
      <c r="W229" s="442"/>
      <c r="X229" s="442"/>
      <c r="Y229" s="458"/>
      <c r="Z229" s="214"/>
    </row>
    <row r="230" spans="1:26" ht="14" hidden="1" outlineLevel="1" x14ac:dyDescent="0.2">
      <c r="A230" s="121">
        <f t="shared" si="121"/>
        <v>0</v>
      </c>
      <c r="B230" s="411"/>
      <c r="C230" s="393" t="s">
        <v>33</v>
      </c>
      <c r="D230" s="394">
        <v>5035.8</v>
      </c>
      <c r="E230" s="395">
        <v>84</v>
      </c>
      <c r="F230" s="395">
        <v>74</v>
      </c>
      <c r="G230" s="461"/>
      <c r="H230" s="462"/>
      <c r="I230" s="462"/>
      <c r="J230" s="415">
        <v>598</v>
      </c>
      <c r="K230" s="463"/>
      <c r="L230" s="236"/>
      <c r="M230" s="214"/>
      <c r="N230" s="214"/>
      <c r="O230" s="464"/>
      <c r="P230" s="465"/>
      <c r="Q230" s="466"/>
      <c r="R230" s="465"/>
      <c r="S230" s="463"/>
      <c r="T230" s="467"/>
      <c r="U230" s="468"/>
      <c r="V230" s="463"/>
      <c r="W230" s="463"/>
      <c r="X230" s="463"/>
      <c r="Y230" s="465"/>
      <c r="Z230" s="214"/>
    </row>
    <row r="231" spans="1:26" ht="14" hidden="1" outlineLevel="1" x14ac:dyDescent="0.2">
      <c r="A231" s="121"/>
      <c r="B231" s="474"/>
      <c r="C231" s="393" t="s">
        <v>193</v>
      </c>
      <c r="D231" s="405">
        <v>1174.75</v>
      </c>
      <c r="E231" s="395">
        <v>25</v>
      </c>
      <c r="F231" s="395">
        <v>20</v>
      </c>
      <c r="G231" s="461"/>
      <c r="H231" s="462"/>
      <c r="I231" s="462"/>
      <c r="J231" s="415">
        <v>428</v>
      </c>
      <c r="K231" s="463"/>
      <c r="L231" s="236"/>
      <c r="M231" s="214"/>
      <c r="N231" s="214"/>
      <c r="O231" s="469"/>
      <c r="P231" s="465"/>
      <c r="Q231" s="466"/>
      <c r="R231" s="465"/>
      <c r="S231" s="463"/>
      <c r="T231" s="467"/>
      <c r="U231" s="468"/>
      <c r="V231" s="463"/>
      <c r="W231" s="463"/>
      <c r="X231" s="463"/>
      <c r="Y231" s="465"/>
      <c r="Z231" s="214"/>
    </row>
    <row r="232" spans="1:26" ht="14" hidden="1" outlineLevel="1" x14ac:dyDescent="0.2">
      <c r="A232" s="121">
        <f t="shared" ref="A232:A237" si="125">IFERROR(IF(B232&gt;0,MONTH(B232)&amp;"-"&amp;YEAR(B232),B232),)</f>
        <v>0</v>
      </c>
      <c r="B232" s="411"/>
      <c r="C232" s="393" t="s">
        <v>34</v>
      </c>
      <c r="D232" s="405">
        <v>5069.2</v>
      </c>
      <c r="E232" s="395">
        <v>80</v>
      </c>
      <c r="F232" s="395">
        <v>70</v>
      </c>
      <c r="G232" s="461"/>
      <c r="H232" s="462"/>
      <c r="I232" s="462"/>
      <c r="J232" s="415">
        <v>548</v>
      </c>
      <c r="K232" s="463"/>
      <c r="L232" s="236"/>
      <c r="M232" s="214"/>
      <c r="N232" s="214"/>
      <c r="O232" s="469"/>
      <c r="P232" s="465"/>
      <c r="Q232" s="466"/>
      <c r="R232" s="465"/>
      <c r="S232" s="463"/>
      <c r="T232" s="467"/>
      <c r="U232" s="468"/>
      <c r="V232" s="463"/>
      <c r="W232" s="463"/>
      <c r="X232" s="463"/>
      <c r="Y232" s="465"/>
      <c r="Z232" s="214"/>
    </row>
    <row r="233" spans="1:26" ht="14" hidden="1" outlineLevel="1" x14ac:dyDescent="0.2">
      <c r="A233" s="121">
        <f t="shared" si="125"/>
        <v>0</v>
      </c>
      <c r="B233" s="411"/>
      <c r="C233" s="393" t="s">
        <v>35</v>
      </c>
      <c r="D233" s="407">
        <v>8637.0400000000009</v>
      </c>
      <c r="E233" s="395">
        <v>130</v>
      </c>
      <c r="F233" s="395">
        <v>117</v>
      </c>
      <c r="G233" s="461"/>
      <c r="H233" s="462"/>
      <c r="I233" s="462"/>
      <c r="J233" s="415">
        <v>699</v>
      </c>
      <c r="K233" s="463"/>
      <c r="L233" s="236"/>
      <c r="M233" s="214"/>
      <c r="N233" s="214"/>
      <c r="O233" s="470"/>
      <c r="P233" s="465"/>
      <c r="Q233" s="466"/>
      <c r="R233" s="465"/>
      <c r="S233" s="463"/>
      <c r="T233" s="467"/>
      <c r="U233" s="468"/>
      <c r="V233" s="463"/>
      <c r="W233" s="463"/>
      <c r="X233" s="463"/>
      <c r="Y233" s="465"/>
      <c r="Z233" s="214"/>
    </row>
    <row r="234" spans="1:26" ht="14" hidden="1" outlineLevel="1" x14ac:dyDescent="0.2">
      <c r="A234" s="121" t="str">
        <f t="shared" si="125"/>
        <v>8-2022</v>
      </c>
      <c r="B234" s="411">
        <v>44779</v>
      </c>
      <c r="C234" s="393" t="s">
        <v>36</v>
      </c>
      <c r="D234" s="412">
        <v>24469</v>
      </c>
      <c r="E234" s="395">
        <v>428</v>
      </c>
      <c r="F234" s="395">
        <v>372</v>
      </c>
      <c r="G234" s="461"/>
      <c r="H234" s="462"/>
      <c r="I234" s="462"/>
      <c r="J234" s="415">
        <v>1791</v>
      </c>
      <c r="K234" s="463"/>
      <c r="L234" s="236"/>
      <c r="M234" s="214"/>
      <c r="N234" s="214"/>
      <c r="O234" s="471"/>
      <c r="P234" s="465"/>
      <c r="Q234" s="466"/>
      <c r="R234" s="465"/>
      <c r="S234" s="463"/>
      <c r="T234" s="467"/>
      <c r="U234" s="468"/>
      <c r="V234" s="463"/>
      <c r="W234" s="463"/>
      <c r="X234" s="463"/>
      <c r="Y234" s="465"/>
      <c r="Z234" s="214"/>
    </row>
    <row r="235" spans="1:26" ht="14" collapsed="1" x14ac:dyDescent="0.2">
      <c r="A235" s="121">
        <f t="shared" si="125"/>
        <v>0</v>
      </c>
      <c r="B235" s="38" t="s">
        <v>164</v>
      </c>
      <c r="C235" s="472"/>
      <c r="D235" s="135">
        <f t="shared" ref="D235:F235" si="126">SUM(D229:D234)</f>
        <v>47843.51</v>
      </c>
      <c r="E235" s="136">
        <f t="shared" si="126"/>
        <v>803</v>
      </c>
      <c r="F235" s="136">
        <f t="shared" si="126"/>
        <v>698</v>
      </c>
      <c r="G235" s="137">
        <f>E235/F235</f>
        <v>1.1504297994269341</v>
      </c>
      <c r="H235" s="135">
        <f>D235/E235</f>
        <v>59.580958904109593</v>
      </c>
      <c r="I235" s="135">
        <f>H235/G235</f>
        <v>51.790173493235983</v>
      </c>
      <c r="J235" s="256">
        <f>SUM(J229:J234)</f>
        <v>4574</v>
      </c>
      <c r="K235" s="257">
        <f>E235/J235</f>
        <v>0.1755574989068649</v>
      </c>
      <c r="L235" s="135">
        <f t="shared" ref="L235:O235" si="127">SUM(L229:L234)</f>
        <v>0</v>
      </c>
      <c r="M235" s="136">
        <f t="shared" si="127"/>
        <v>0</v>
      </c>
      <c r="N235" s="136">
        <f t="shared" si="127"/>
        <v>0</v>
      </c>
      <c r="O235" s="135">
        <f t="shared" si="127"/>
        <v>0</v>
      </c>
      <c r="P235" s="258" t="e">
        <f>L235/O235</f>
        <v>#DIV/0!</v>
      </c>
      <c r="Q235" s="137" t="e">
        <f>O235/L235</f>
        <v>#DIV/0!</v>
      </c>
      <c r="R235" s="259">
        <f>L235/D235</f>
        <v>0</v>
      </c>
      <c r="S235" s="473"/>
      <c r="T235" s="261">
        <f>SUM(T229:T234)</f>
        <v>0</v>
      </c>
      <c r="U235" s="139"/>
      <c r="V235" s="262">
        <f t="shared" ref="V235:W235" si="128">IFERROR((D235-D53)/D235,)</f>
        <v>-2.2567742207877179E-2</v>
      </c>
      <c r="W235" s="301">
        <f t="shared" si="128"/>
        <v>6.2266500622665005E-2</v>
      </c>
      <c r="X235" s="301">
        <f>IFERROR((D235-monthly_reporting_2021!D54)/D235, )</f>
        <v>1</v>
      </c>
      <c r="Y235" s="302">
        <f>IFERROR((E235-monthly_reporting_2021!E54)/E235, )</f>
        <v>1</v>
      </c>
      <c r="Z235" s="298"/>
    </row>
    <row r="236" spans="1:26" ht="14" hidden="1" outlineLevel="1" x14ac:dyDescent="0.2">
      <c r="A236" s="121" t="str">
        <f t="shared" si="125"/>
        <v>8-2022</v>
      </c>
      <c r="B236" s="122">
        <v>44780</v>
      </c>
      <c r="C236" s="83" t="s">
        <v>32</v>
      </c>
      <c r="D236" s="391">
        <v>2877.65</v>
      </c>
      <c r="E236" s="123">
        <v>47</v>
      </c>
      <c r="F236" s="123">
        <v>46</v>
      </c>
      <c r="G236" s="456"/>
      <c r="H236" s="216"/>
      <c r="I236" s="216"/>
      <c r="J236" s="276">
        <v>575</v>
      </c>
      <c r="K236" s="442"/>
      <c r="L236" s="217"/>
      <c r="M236" s="215"/>
      <c r="N236" s="215"/>
      <c r="O236" s="457"/>
      <c r="P236" s="458"/>
      <c r="Q236" s="459"/>
      <c r="R236" s="458"/>
      <c r="S236" s="442"/>
      <c r="T236" s="460"/>
      <c r="U236" s="443"/>
      <c r="V236" s="442"/>
      <c r="W236" s="442"/>
      <c r="X236" s="442"/>
      <c r="Y236" s="458"/>
      <c r="Z236" s="214"/>
    </row>
    <row r="237" spans="1:26" ht="14" hidden="1" outlineLevel="1" x14ac:dyDescent="0.2">
      <c r="A237" s="121">
        <f t="shared" si="125"/>
        <v>0</v>
      </c>
      <c r="B237" s="411"/>
      <c r="C237" s="393" t="s">
        <v>33</v>
      </c>
      <c r="D237" s="394">
        <v>7134.05</v>
      </c>
      <c r="E237" s="395">
        <v>120</v>
      </c>
      <c r="F237" s="395">
        <v>109</v>
      </c>
      <c r="G237" s="461"/>
      <c r="H237" s="462"/>
      <c r="I237" s="462"/>
      <c r="J237" s="415">
        <v>717</v>
      </c>
      <c r="K237" s="463"/>
      <c r="L237" s="236"/>
      <c r="M237" s="214"/>
      <c r="N237" s="214"/>
      <c r="O237" s="464"/>
      <c r="P237" s="465"/>
      <c r="Q237" s="466"/>
      <c r="R237" s="465"/>
      <c r="S237" s="463"/>
      <c r="T237" s="467"/>
      <c r="U237" s="468"/>
      <c r="V237" s="463"/>
      <c r="W237" s="463"/>
      <c r="X237" s="463"/>
      <c r="Y237" s="465"/>
      <c r="Z237" s="214"/>
    </row>
    <row r="238" spans="1:26" ht="14" hidden="1" outlineLevel="1" x14ac:dyDescent="0.2">
      <c r="A238" s="121"/>
      <c r="B238" s="474"/>
      <c r="C238" s="393" t="s">
        <v>193</v>
      </c>
      <c r="D238" s="405">
        <v>1348.6</v>
      </c>
      <c r="E238" s="395">
        <v>28</v>
      </c>
      <c r="F238" s="395">
        <v>27</v>
      </c>
      <c r="G238" s="461"/>
      <c r="H238" s="462"/>
      <c r="I238" s="462"/>
      <c r="J238" s="415">
        <v>407</v>
      </c>
      <c r="K238" s="463"/>
      <c r="L238" s="236"/>
      <c r="M238" s="214"/>
      <c r="N238" s="214"/>
      <c r="O238" s="469"/>
      <c r="P238" s="465"/>
      <c r="Q238" s="466"/>
      <c r="R238" s="465"/>
      <c r="S238" s="463"/>
      <c r="T238" s="467"/>
      <c r="U238" s="468"/>
      <c r="V238" s="463"/>
      <c r="W238" s="463"/>
      <c r="X238" s="463"/>
      <c r="Y238" s="465"/>
      <c r="Z238" s="214"/>
    </row>
    <row r="239" spans="1:26" ht="14" hidden="1" outlineLevel="1" x14ac:dyDescent="0.2">
      <c r="A239" s="121">
        <f t="shared" ref="A239:A244" si="129">IFERROR(IF(B239&gt;0,MONTH(B239)&amp;"-"&amp;YEAR(B239),B239),)</f>
        <v>0</v>
      </c>
      <c r="B239" s="411"/>
      <c r="C239" s="393" t="s">
        <v>34</v>
      </c>
      <c r="D239" s="405">
        <v>5989.08</v>
      </c>
      <c r="E239" s="395">
        <v>96</v>
      </c>
      <c r="F239" s="395">
        <v>85</v>
      </c>
      <c r="G239" s="461"/>
      <c r="H239" s="462"/>
      <c r="I239" s="462"/>
      <c r="J239" s="415">
        <v>738</v>
      </c>
      <c r="K239" s="463"/>
      <c r="L239" s="236"/>
      <c r="M239" s="214"/>
      <c r="N239" s="214"/>
      <c r="O239" s="469"/>
      <c r="P239" s="465"/>
      <c r="Q239" s="466"/>
      <c r="R239" s="465"/>
      <c r="S239" s="463"/>
      <c r="T239" s="467"/>
      <c r="U239" s="468"/>
      <c r="V239" s="463"/>
      <c r="W239" s="463"/>
      <c r="X239" s="463"/>
      <c r="Y239" s="465"/>
      <c r="Z239" s="214"/>
    </row>
    <row r="240" spans="1:26" ht="14" hidden="1" outlineLevel="1" x14ac:dyDescent="0.2">
      <c r="A240" s="121">
        <f t="shared" si="129"/>
        <v>0</v>
      </c>
      <c r="B240" s="411"/>
      <c r="C240" s="393" t="s">
        <v>35</v>
      </c>
      <c r="D240" s="407">
        <v>6921.46</v>
      </c>
      <c r="E240" s="395">
        <v>113</v>
      </c>
      <c r="F240" s="395">
        <v>104</v>
      </c>
      <c r="G240" s="461"/>
      <c r="H240" s="462"/>
      <c r="I240" s="462"/>
      <c r="J240" s="415">
        <v>567</v>
      </c>
      <c r="K240" s="463"/>
      <c r="L240" s="236"/>
      <c r="M240" s="214"/>
      <c r="N240" s="214"/>
      <c r="O240" s="470"/>
      <c r="P240" s="465"/>
      <c r="Q240" s="466"/>
      <c r="R240" s="465"/>
      <c r="S240" s="463"/>
      <c r="T240" s="467"/>
      <c r="U240" s="468"/>
      <c r="V240" s="463"/>
      <c r="W240" s="463"/>
      <c r="X240" s="463"/>
      <c r="Y240" s="465"/>
      <c r="Z240" s="214"/>
    </row>
    <row r="241" spans="1:26" ht="14" hidden="1" outlineLevel="1" x14ac:dyDescent="0.2">
      <c r="A241" s="121" t="str">
        <f t="shared" si="129"/>
        <v>8-2022</v>
      </c>
      <c r="B241" s="411">
        <v>44786</v>
      </c>
      <c r="C241" s="393" t="s">
        <v>36</v>
      </c>
      <c r="D241" s="412">
        <v>24878</v>
      </c>
      <c r="E241" s="395">
        <v>434</v>
      </c>
      <c r="F241" s="395">
        <v>382</v>
      </c>
      <c r="G241" s="461"/>
      <c r="H241" s="462"/>
      <c r="I241" s="462"/>
      <c r="J241" s="415">
        <v>1877</v>
      </c>
      <c r="K241" s="463"/>
      <c r="L241" s="236"/>
      <c r="M241" s="214"/>
      <c r="N241" s="214"/>
      <c r="O241" s="471"/>
      <c r="P241" s="465"/>
      <c r="Q241" s="466"/>
      <c r="R241" s="465"/>
      <c r="S241" s="463"/>
      <c r="T241" s="467"/>
      <c r="U241" s="468"/>
      <c r="V241" s="463"/>
      <c r="W241" s="463"/>
      <c r="X241" s="463"/>
      <c r="Y241" s="465"/>
      <c r="Z241" s="214"/>
    </row>
    <row r="242" spans="1:26" ht="14" collapsed="1" x14ac:dyDescent="0.2">
      <c r="A242" s="121">
        <f t="shared" si="129"/>
        <v>0</v>
      </c>
      <c r="B242" s="38" t="s">
        <v>165</v>
      </c>
      <c r="C242" s="472"/>
      <c r="D242" s="135">
        <f t="shared" ref="D242:F242" si="130">SUM(D236:D241)</f>
        <v>49148.84</v>
      </c>
      <c r="E242" s="136">
        <f t="shared" si="130"/>
        <v>838</v>
      </c>
      <c r="F242" s="136">
        <f t="shared" si="130"/>
        <v>753</v>
      </c>
      <c r="G242" s="137">
        <f t="shared" ref="G242:G383" si="131">E242/F242</f>
        <v>1.1128818061088976</v>
      </c>
      <c r="H242" s="135">
        <f t="shared" ref="H242:H383" si="132">D242/E242</f>
        <v>58.650167064439138</v>
      </c>
      <c r="I242" s="135">
        <f t="shared" ref="I242:I383" si="133">H242/G242</f>
        <v>52.701164438571212</v>
      </c>
      <c r="J242" s="256">
        <f>SUM(J236:J241)</f>
        <v>4881</v>
      </c>
      <c r="K242" s="257">
        <f t="shared" ref="K242:K383" si="134">E242/J242</f>
        <v>0.17168612989141568</v>
      </c>
      <c r="L242" s="135">
        <f t="shared" ref="L242:O242" si="135">SUM(L236:L241)</f>
        <v>0</v>
      </c>
      <c r="M242" s="136">
        <f t="shared" si="135"/>
        <v>0</v>
      </c>
      <c r="N242" s="136">
        <f t="shared" si="135"/>
        <v>0</v>
      </c>
      <c r="O242" s="135">
        <f t="shared" si="135"/>
        <v>0</v>
      </c>
      <c r="P242" s="258" t="e">
        <f t="shared" ref="P242:P383" si="136">L242/O242</f>
        <v>#DIV/0!</v>
      </c>
      <c r="Q242" s="137" t="e">
        <f t="shared" ref="Q242:Q383" si="137">O242/L242</f>
        <v>#DIV/0!</v>
      </c>
      <c r="R242" s="259">
        <f t="shared" ref="R242:R383" si="138">L242/D242</f>
        <v>0</v>
      </c>
      <c r="S242" s="473"/>
      <c r="T242" s="261">
        <f>SUM(T236:T241)</f>
        <v>0</v>
      </c>
      <c r="U242" s="139"/>
      <c r="V242" s="301">
        <f t="shared" ref="V242:W242" si="139">IFERROR((D242-D53)/D242,)</f>
        <v>4.5903423153018583E-3</v>
      </c>
      <c r="W242" s="301">
        <f t="shared" si="139"/>
        <v>0.10143198090692124</v>
      </c>
      <c r="X242" s="301">
        <f>IFERROR((D242-monthly_reporting_2021!D54)/D242, )</f>
        <v>1</v>
      </c>
      <c r="Y242" s="302">
        <f>IFERROR((E242-monthly_reporting_2021!E54)/E242, )</f>
        <v>1</v>
      </c>
      <c r="Z242" s="298"/>
    </row>
    <row r="243" spans="1:26" ht="14" hidden="1" outlineLevel="1" x14ac:dyDescent="0.2">
      <c r="A243" s="121" t="str">
        <f t="shared" si="129"/>
        <v>8-2022</v>
      </c>
      <c r="B243" s="122">
        <v>44787</v>
      </c>
      <c r="C243" s="83" t="s">
        <v>32</v>
      </c>
      <c r="D243" s="391">
        <v>3850.77</v>
      </c>
      <c r="E243" s="123">
        <v>62</v>
      </c>
      <c r="F243" s="123">
        <v>44</v>
      </c>
      <c r="G243" s="57">
        <f t="shared" si="131"/>
        <v>1.4090909090909092</v>
      </c>
      <c r="H243" s="58">
        <f t="shared" si="132"/>
        <v>62.109193548387097</v>
      </c>
      <c r="I243" s="58">
        <f t="shared" si="133"/>
        <v>44.077492195629553</v>
      </c>
      <c r="J243" s="276">
        <v>600</v>
      </c>
      <c r="K243" s="59">
        <f t="shared" si="134"/>
        <v>0.10333333333333333</v>
      </c>
      <c r="L243" s="391">
        <v>172.58</v>
      </c>
      <c r="M243" s="276">
        <v>25708</v>
      </c>
      <c r="N243" s="123">
        <v>12</v>
      </c>
      <c r="O243" s="391">
        <v>1019.2</v>
      </c>
      <c r="P243" s="61">
        <f t="shared" si="136"/>
        <v>0.16932888540031399</v>
      </c>
      <c r="Q243" s="62">
        <f t="shared" si="137"/>
        <v>5.9056669370726622</v>
      </c>
      <c r="R243" s="61">
        <f t="shared" si="138"/>
        <v>4.4817010623849261E-2</v>
      </c>
      <c r="S243" s="59">
        <f t="shared" ref="S243:S383" si="140">O243/D243</f>
        <v>0.26467433785970079</v>
      </c>
      <c r="T243" s="63">
        <f t="shared" ref="T243:T376" si="141">D243-O243</f>
        <v>2831.5699999999997</v>
      </c>
      <c r="U243" s="64">
        <f t="shared" ref="U243:U383" si="142">L243/N243</f>
        <v>14.381666666666668</v>
      </c>
      <c r="V243" s="442"/>
      <c r="W243" s="442"/>
      <c r="X243" s="442"/>
      <c r="Y243" s="458"/>
      <c r="Z243" s="214"/>
    </row>
    <row r="244" spans="1:26" ht="14" hidden="1" outlineLevel="1" x14ac:dyDescent="0.2">
      <c r="A244" s="121">
        <f t="shared" si="129"/>
        <v>0</v>
      </c>
      <c r="B244" s="411"/>
      <c r="C244" s="393" t="s">
        <v>33</v>
      </c>
      <c r="D244" s="394">
        <v>7463.75</v>
      </c>
      <c r="E244" s="395">
        <v>122</v>
      </c>
      <c r="F244" s="395">
        <v>106</v>
      </c>
      <c r="G244" s="57">
        <f t="shared" si="131"/>
        <v>1.1509433962264151</v>
      </c>
      <c r="H244" s="58">
        <f t="shared" si="132"/>
        <v>61.178278688524593</v>
      </c>
      <c r="I244" s="58">
        <f t="shared" si="133"/>
        <v>53.154897876914809</v>
      </c>
      <c r="J244" s="415">
        <v>842</v>
      </c>
      <c r="K244" s="59">
        <f t="shared" si="134"/>
        <v>0.14489311163895488</v>
      </c>
      <c r="L244" s="394">
        <v>712.44</v>
      </c>
      <c r="M244" s="415">
        <v>59522</v>
      </c>
      <c r="N244" s="395">
        <v>44</v>
      </c>
      <c r="O244" s="394">
        <v>2877.55</v>
      </c>
      <c r="P244" s="61">
        <f t="shared" si="136"/>
        <v>0.24758561971121268</v>
      </c>
      <c r="Q244" s="62">
        <f t="shared" si="137"/>
        <v>4.0390067935545453</v>
      </c>
      <c r="R244" s="61">
        <f t="shared" si="138"/>
        <v>9.5453357896499752E-2</v>
      </c>
      <c r="S244" s="59">
        <f t="shared" si="140"/>
        <v>0.38553676101155587</v>
      </c>
      <c r="T244" s="71">
        <f t="shared" si="141"/>
        <v>4586.2</v>
      </c>
      <c r="U244" s="64">
        <f t="shared" si="142"/>
        <v>16.191818181818181</v>
      </c>
      <c r="V244" s="463"/>
      <c r="W244" s="463"/>
      <c r="X244" s="463"/>
      <c r="Y244" s="465"/>
      <c r="Z244" s="214"/>
    </row>
    <row r="245" spans="1:26" ht="14" hidden="1" outlineLevel="1" x14ac:dyDescent="0.2">
      <c r="A245" s="121"/>
      <c r="B245" s="474"/>
      <c r="C245" s="393" t="s">
        <v>193</v>
      </c>
      <c r="D245" s="405">
        <v>1500.4</v>
      </c>
      <c r="E245" s="395">
        <v>32</v>
      </c>
      <c r="F245" s="395">
        <v>31</v>
      </c>
      <c r="G245" s="57">
        <f t="shared" si="131"/>
        <v>1.032258064516129</v>
      </c>
      <c r="H245" s="58">
        <f t="shared" si="132"/>
        <v>46.887500000000003</v>
      </c>
      <c r="I245" s="58">
        <f t="shared" si="133"/>
        <v>45.422265625000001</v>
      </c>
      <c r="J245" s="415">
        <v>515</v>
      </c>
      <c r="K245" s="59">
        <f t="shared" si="134"/>
        <v>6.2135922330097085E-2</v>
      </c>
      <c r="L245" s="405">
        <v>57.85</v>
      </c>
      <c r="M245" s="415">
        <v>2907</v>
      </c>
      <c r="N245" s="395">
        <v>7</v>
      </c>
      <c r="O245" s="405">
        <v>365.65</v>
      </c>
      <c r="P245" s="61">
        <f t="shared" si="136"/>
        <v>0.15821140434842063</v>
      </c>
      <c r="Q245" s="62">
        <f t="shared" si="137"/>
        <v>6.3206568712186684</v>
      </c>
      <c r="R245" s="61">
        <f t="shared" si="138"/>
        <v>3.8556384964009593E-2</v>
      </c>
      <c r="S245" s="59">
        <f t="shared" si="140"/>
        <v>0.24370167955211941</v>
      </c>
      <c r="T245" s="444">
        <f t="shared" si="141"/>
        <v>1134.75</v>
      </c>
      <c r="U245" s="64">
        <f t="shared" si="142"/>
        <v>8.2642857142857142</v>
      </c>
      <c r="V245" s="463"/>
      <c r="W245" s="463"/>
      <c r="X245" s="463"/>
      <c r="Y245" s="465"/>
      <c r="Z245" s="214"/>
    </row>
    <row r="246" spans="1:26" ht="14" hidden="1" outlineLevel="1" x14ac:dyDescent="0.2">
      <c r="A246" s="121">
        <f t="shared" ref="A246:A251" si="143">IFERROR(IF(B246&gt;0,MONTH(B246)&amp;"-"&amp;YEAR(B246),B246),)</f>
        <v>0</v>
      </c>
      <c r="B246" s="411"/>
      <c r="C246" s="393" t="s">
        <v>34</v>
      </c>
      <c r="D246" s="405">
        <v>4639.3500000000004</v>
      </c>
      <c r="E246" s="395">
        <v>70</v>
      </c>
      <c r="F246" s="395">
        <v>66</v>
      </c>
      <c r="G246" s="57">
        <f t="shared" si="131"/>
        <v>1.0606060606060606</v>
      </c>
      <c r="H246" s="58">
        <f t="shared" si="132"/>
        <v>66.276428571428582</v>
      </c>
      <c r="I246" s="58">
        <f t="shared" si="133"/>
        <v>62.489204081632664</v>
      </c>
      <c r="J246" s="415">
        <v>793</v>
      </c>
      <c r="K246" s="59">
        <f t="shared" si="134"/>
        <v>8.8272383354350573E-2</v>
      </c>
      <c r="L246" s="405">
        <v>733.43</v>
      </c>
      <c r="M246" s="415">
        <v>76680</v>
      </c>
      <c r="N246" s="395">
        <v>17</v>
      </c>
      <c r="O246" s="405">
        <v>1134.8499999999999</v>
      </c>
      <c r="P246" s="61">
        <f t="shared" si="136"/>
        <v>0.64627924395294534</v>
      </c>
      <c r="Q246" s="62">
        <f t="shared" si="137"/>
        <v>1.5473187625267577</v>
      </c>
      <c r="R246" s="61">
        <f t="shared" si="138"/>
        <v>0.15808895642708568</v>
      </c>
      <c r="S246" s="59">
        <f t="shared" si="140"/>
        <v>0.24461400842790473</v>
      </c>
      <c r="T246" s="444">
        <f t="shared" si="141"/>
        <v>3504.5000000000005</v>
      </c>
      <c r="U246" s="64">
        <f t="shared" si="142"/>
        <v>43.142941176470586</v>
      </c>
      <c r="V246" s="463"/>
      <c r="W246" s="463"/>
      <c r="X246" s="463"/>
      <c r="Y246" s="465"/>
      <c r="Z246" s="214"/>
    </row>
    <row r="247" spans="1:26" ht="14" hidden="1" outlineLevel="1" x14ac:dyDescent="0.2">
      <c r="A247" s="121">
        <f t="shared" si="143"/>
        <v>0</v>
      </c>
      <c r="B247" s="411"/>
      <c r="C247" s="393" t="s">
        <v>35</v>
      </c>
      <c r="D247" s="407">
        <v>5717.34</v>
      </c>
      <c r="E247" s="395">
        <v>92</v>
      </c>
      <c r="F247" s="395">
        <v>87</v>
      </c>
      <c r="G247" s="57">
        <f t="shared" si="131"/>
        <v>1.0574712643678161</v>
      </c>
      <c r="H247" s="58">
        <f t="shared" si="132"/>
        <v>62.145000000000003</v>
      </c>
      <c r="I247" s="58">
        <f t="shared" si="133"/>
        <v>58.767554347826085</v>
      </c>
      <c r="J247" s="415">
        <v>611</v>
      </c>
      <c r="K247" s="59">
        <f t="shared" si="134"/>
        <v>0.15057283142389524</v>
      </c>
      <c r="L247" s="407">
        <v>300.25</v>
      </c>
      <c r="M247" s="415">
        <v>35454</v>
      </c>
      <c r="N247" s="395">
        <v>29</v>
      </c>
      <c r="O247" s="407">
        <v>2104.27</v>
      </c>
      <c r="P247" s="61">
        <f t="shared" si="136"/>
        <v>0.14268606214981919</v>
      </c>
      <c r="Q247" s="62">
        <f t="shared" si="137"/>
        <v>7.0083930058284762</v>
      </c>
      <c r="R247" s="61">
        <f t="shared" si="138"/>
        <v>5.2515680368842854E-2</v>
      </c>
      <c r="S247" s="59">
        <f t="shared" si="140"/>
        <v>0.36805052699332208</v>
      </c>
      <c r="T247" s="77">
        <f t="shared" si="141"/>
        <v>3613.07</v>
      </c>
      <c r="U247" s="64">
        <f t="shared" si="142"/>
        <v>10.353448275862069</v>
      </c>
      <c r="V247" s="463"/>
      <c r="W247" s="463"/>
      <c r="X247" s="463"/>
      <c r="Y247" s="465"/>
      <c r="Z247" s="214"/>
    </row>
    <row r="248" spans="1:26" ht="14" hidden="1" outlineLevel="1" x14ac:dyDescent="0.2">
      <c r="A248" s="121" t="str">
        <f t="shared" si="143"/>
        <v>8-2022</v>
      </c>
      <c r="B248" s="411">
        <v>44793</v>
      </c>
      <c r="C248" s="393" t="s">
        <v>36</v>
      </c>
      <c r="D248" s="412">
        <v>21084</v>
      </c>
      <c r="E248" s="395">
        <v>348</v>
      </c>
      <c r="F248" s="395">
        <v>308</v>
      </c>
      <c r="G248" s="57">
        <f t="shared" si="131"/>
        <v>1.1298701298701299</v>
      </c>
      <c r="H248" s="58">
        <f t="shared" si="132"/>
        <v>60.586206896551722</v>
      </c>
      <c r="I248" s="58">
        <f t="shared" si="133"/>
        <v>53.622275069361869</v>
      </c>
      <c r="J248" s="415">
        <v>1384</v>
      </c>
      <c r="K248" s="59">
        <f t="shared" si="134"/>
        <v>0.25144508670520233</v>
      </c>
      <c r="L248" s="412">
        <v>1454.84</v>
      </c>
      <c r="M248" s="415">
        <v>161348</v>
      </c>
      <c r="N248" s="395">
        <v>127</v>
      </c>
      <c r="O248" s="412">
        <v>8801</v>
      </c>
      <c r="P248" s="61">
        <f t="shared" si="136"/>
        <v>0.16530394273378024</v>
      </c>
      <c r="Q248" s="62">
        <f t="shared" si="137"/>
        <v>6.0494624838470212</v>
      </c>
      <c r="R248" s="61">
        <f t="shared" si="138"/>
        <v>6.9002086890533096E-2</v>
      </c>
      <c r="S248" s="59">
        <f t="shared" si="140"/>
        <v>0.41742553595143239</v>
      </c>
      <c r="T248" s="80">
        <f t="shared" si="141"/>
        <v>12283</v>
      </c>
      <c r="U248" s="64">
        <f t="shared" si="142"/>
        <v>11.455433070866141</v>
      </c>
      <c r="V248" s="463"/>
      <c r="W248" s="463"/>
      <c r="X248" s="463"/>
      <c r="Y248" s="465"/>
      <c r="Z248" s="214"/>
    </row>
    <row r="249" spans="1:26" ht="14" collapsed="1" x14ac:dyDescent="0.2">
      <c r="A249" s="121">
        <f t="shared" si="143"/>
        <v>0</v>
      </c>
      <c r="B249" s="38" t="s">
        <v>166</v>
      </c>
      <c r="C249" s="472"/>
      <c r="D249" s="135">
        <f t="shared" ref="D249:F249" si="144">SUM(D243:D248)</f>
        <v>44255.61</v>
      </c>
      <c r="E249" s="136">
        <f t="shared" si="144"/>
        <v>726</v>
      </c>
      <c r="F249" s="136">
        <f t="shared" si="144"/>
        <v>642</v>
      </c>
      <c r="G249" s="99">
        <f t="shared" si="131"/>
        <v>1.1308411214953271</v>
      </c>
      <c r="H249" s="100">
        <f t="shared" si="132"/>
        <v>60.958140495867767</v>
      </c>
      <c r="I249" s="100">
        <f t="shared" si="133"/>
        <v>53.905132504610336</v>
      </c>
      <c r="J249" s="256">
        <f>SUM(J243:J248)</f>
        <v>4745</v>
      </c>
      <c r="K249" s="102">
        <f t="shared" si="134"/>
        <v>0.15300316122233931</v>
      </c>
      <c r="L249" s="135">
        <f t="shared" ref="L249:O249" si="145">SUM(L243:L248)</f>
        <v>3431.3900000000003</v>
      </c>
      <c r="M249" s="256">
        <f t="shared" si="145"/>
        <v>361619</v>
      </c>
      <c r="N249" s="136">
        <f t="shared" si="145"/>
        <v>236</v>
      </c>
      <c r="O249" s="135">
        <f t="shared" si="145"/>
        <v>16302.52</v>
      </c>
      <c r="P249" s="104">
        <f t="shared" si="136"/>
        <v>0.21048218312260927</v>
      </c>
      <c r="Q249" s="105">
        <f t="shared" si="137"/>
        <v>4.7509959520777292</v>
      </c>
      <c r="R249" s="104">
        <f t="shared" si="138"/>
        <v>7.7535706772542512E-2</v>
      </c>
      <c r="S249" s="102">
        <f t="shared" si="140"/>
        <v>0.36837182901783527</v>
      </c>
      <c r="T249" s="106">
        <f t="shared" si="141"/>
        <v>27953.09</v>
      </c>
      <c r="U249" s="107">
        <f t="shared" si="142"/>
        <v>14.539788135593222</v>
      </c>
      <c r="V249" s="262">
        <f t="shared" ref="V249:W249" si="146">IFERROR((D249-D53)/D249,)</f>
        <v>-0.10546956645722419</v>
      </c>
      <c r="W249" s="262">
        <f t="shared" si="146"/>
        <v>-3.71900826446281E-2</v>
      </c>
      <c r="X249" s="301">
        <f>IFERROR((D249-monthly_reporting_2021!D54)/D249, )</f>
        <v>1</v>
      </c>
      <c r="Y249" s="302">
        <f>IFERROR((E249-monthly_reporting_2021!E54)/E249, )</f>
        <v>1</v>
      </c>
      <c r="Z249" s="298"/>
    </row>
    <row r="250" spans="1:26" ht="14" hidden="1" outlineLevel="1" x14ac:dyDescent="0.2">
      <c r="A250" s="121" t="str">
        <f t="shared" si="143"/>
        <v>8-2022</v>
      </c>
      <c r="B250" s="122">
        <v>44794</v>
      </c>
      <c r="C250" s="83" t="s">
        <v>32</v>
      </c>
      <c r="D250" s="391">
        <v>3572.08</v>
      </c>
      <c r="E250" s="123">
        <v>58</v>
      </c>
      <c r="F250" s="123">
        <v>55</v>
      </c>
      <c r="G250" s="57">
        <f t="shared" si="131"/>
        <v>1.0545454545454545</v>
      </c>
      <c r="H250" s="58">
        <f t="shared" si="132"/>
        <v>61.587586206896553</v>
      </c>
      <c r="I250" s="58">
        <f t="shared" si="133"/>
        <v>58.402021403091567</v>
      </c>
      <c r="J250" s="276">
        <v>689</v>
      </c>
      <c r="K250" s="59">
        <f t="shared" si="134"/>
        <v>8.4179970972423801E-2</v>
      </c>
      <c r="L250" s="391">
        <v>278.70999999999998</v>
      </c>
      <c r="M250" s="276">
        <v>46265</v>
      </c>
      <c r="N250" s="123">
        <v>25</v>
      </c>
      <c r="O250" s="391">
        <v>1618.69</v>
      </c>
      <c r="P250" s="61">
        <f t="shared" si="136"/>
        <v>0.17218244382803377</v>
      </c>
      <c r="Q250" s="62">
        <f t="shared" si="137"/>
        <v>5.8077930465358261</v>
      </c>
      <c r="R250" s="61">
        <f t="shared" si="138"/>
        <v>7.8024568318738663E-2</v>
      </c>
      <c r="S250" s="59">
        <f t="shared" si="140"/>
        <v>0.4531505453405299</v>
      </c>
      <c r="T250" s="63">
        <f t="shared" si="141"/>
        <v>1953.3899999999999</v>
      </c>
      <c r="U250" s="64">
        <f t="shared" si="142"/>
        <v>11.148399999999999</v>
      </c>
      <c r="V250" s="442"/>
      <c r="W250" s="442"/>
      <c r="X250" s="442"/>
      <c r="Y250" s="458"/>
      <c r="Z250" s="214"/>
    </row>
    <row r="251" spans="1:26" ht="14" hidden="1" outlineLevel="1" x14ac:dyDescent="0.2">
      <c r="A251" s="121">
        <f t="shared" si="143"/>
        <v>0</v>
      </c>
      <c r="B251" s="411"/>
      <c r="C251" s="393" t="s">
        <v>33</v>
      </c>
      <c r="D251" s="394">
        <v>4546.2</v>
      </c>
      <c r="E251" s="395">
        <v>75</v>
      </c>
      <c r="F251" s="395">
        <v>66</v>
      </c>
      <c r="G251" s="57">
        <f t="shared" si="131"/>
        <v>1.1363636363636365</v>
      </c>
      <c r="H251" s="58">
        <f t="shared" si="132"/>
        <v>60.616</v>
      </c>
      <c r="I251" s="58">
        <f t="shared" si="133"/>
        <v>53.342079999999996</v>
      </c>
      <c r="J251" s="415">
        <v>624</v>
      </c>
      <c r="K251" s="59">
        <f t="shared" si="134"/>
        <v>0.1201923076923077</v>
      </c>
      <c r="L251" s="394">
        <v>304.08</v>
      </c>
      <c r="M251" s="415">
        <v>32208</v>
      </c>
      <c r="N251" s="395">
        <v>27</v>
      </c>
      <c r="O251" s="394">
        <v>1600.53</v>
      </c>
      <c r="P251" s="61">
        <f t="shared" si="136"/>
        <v>0.18998706678412774</v>
      </c>
      <c r="Q251" s="62">
        <f t="shared" si="137"/>
        <v>5.263516179952644</v>
      </c>
      <c r="R251" s="61">
        <f t="shared" si="138"/>
        <v>6.6886630592582819E-2</v>
      </c>
      <c r="S251" s="59">
        <f t="shared" si="140"/>
        <v>0.35205886234657519</v>
      </c>
      <c r="T251" s="71">
        <f t="shared" si="141"/>
        <v>2945.67</v>
      </c>
      <c r="U251" s="64">
        <f t="shared" si="142"/>
        <v>11.262222222222222</v>
      </c>
      <c r="V251" s="463"/>
      <c r="W251" s="463"/>
      <c r="X251" s="463"/>
      <c r="Y251" s="465"/>
      <c r="Z251" s="214"/>
    </row>
    <row r="252" spans="1:26" ht="14" hidden="1" outlineLevel="1" x14ac:dyDescent="0.2">
      <c r="A252" s="121"/>
      <c r="B252" s="474"/>
      <c r="C252" s="393" t="s">
        <v>193</v>
      </c>
      <c r="D252" s="405">
        <v>1089.8</v>
      </c>
      <c r="E252" s="395">
        <v>24</v>
      </c>
      <c r="F252" s="395">
        <v>20</v>
      </c>
      <c r="G252" s="57">
        <f t="shared" si="131"/>
        <v>1.2</v>
      </c>
      <c r="H252" s="58">
        <f t="shared" si="132"/>
        <v>45.408333333333331</v>
      </c>
      <c r="I252" s="58">
        <f t="shared" si="133"/>
        <v>37.840277777777779</v>
      </c>
      <c r="J252" s="415">
        <v>566</v>
      </c>
      <c r="K252" s="59">
        <f t="shared" si="134"/>
        <v>4.2402826855123678E-2</v>
      </c>
      <c r="L252" s="405">
        <v>57.31</v>
      </c>
      <c r="M252" s="415">
        <v>3207</v>
      </c>
      <c r="N252" s="395">
        <v>4</v>
      </c>
      <c r="O252" s="405">
        <v>164.8</v>
      </c>
      <c r="P252" s="61">
        <f t="shared" si="136"/>
        <v>0.34775485436893205</v>
      </c>
      <c r="Q252" s="62">
        <f t="shared" si="137"/>
        <v>2.8755889024603039</v>
      </c>
      <c r="R252" s="61">
        <f t="shared" si="138"/>
        <v>5.2587630757937237E-2</v>
      </c>
      <c r="S252" s="59">
        <f t="shared" si="140"/>
        <v>0.15122040741420445</v>
      </c>
      <c r="T252" s="444">
        <f t="shared" si="141"/>
        <v>925</v>
      </c>
      <c r="U252" s="64">
        <f t="shared" si="142"/>
        <v>14.327500000000001</v>
      </c>
      <c r="V252" s="463"/>
      <c r="W252" s="463"/>
      <c r="X252" s="463"/>
      <c r="Y252" s="465"/>
      <c r="Z252" s="214"/>
    </row>
    <row r="253" spans="1:26" ht="14" hidden="1" outlineLevel="1" x14ac:dyDescent="0.2">
      <c r="A253" s="121">
        <f t="shared" ref="A253:A258" si="147">IFERROR(IF(B253&gt;0,MONTH(B253)&amp;"-"&amp;YEAR(B253),B253),)</f>
        <v>0</v>
      </c>
      <c r="B253" s="411"/>
      <c r="C253" s="393" t="s">
        <v>34</v>
      </c>
      <c r="D253" s="405">
        <v>4969.25</v>
      </c>
      <c r="E253" s="395">
        <v>79</v>
      </c>
      <c r="F253" s="395">
        <v>76</v>
      </c>
      <c r="G253" s="57">
        <f t="shared" si="131"/>
        <v>1.0394736842105263</v>
      </c>
      <c r="H253" s="58">
        <f t="shared" si="132"/>
        <v>62.901898734177216</v>
      </c>
      <c r="I253" s="58">
        <f t="shared" si="133"/>
        <v>60.513219035410991</v>
      </c>
      <c r="J253" s="415">
        <v>832</v>
      </c>
      <c r="K253" s="59">
        <f t="shared" si="134"/>
        <v>9.4951923076923073E-2</v>
      </c>
      <c r="L253" s="405">
        <v>838.91</v>
      </c>
      <c r="M253" s="415">
        <v>84481</v>
      </c>
      <c r="N253" s="395">
        <v>28</v>
      </c>
      <c r="O253" s="405">
        <v>1857.21</v>
      </c>
      <c r="P253" s="61">
        <f t="shared" si="136"/>
        <v>0.45170443837799706</v>
      </c>
      <c r="Q253" s="62">
        <f t="shared" si="137"/>
        <v>2.2138370027774137</v>
      </c>
      <c r="R253" s="61">
        <f t="shared" si="138"/>
        <v>0.16882024450369773</v>
      </c>
      <c r="S253" s="59">
        <f t="shared" si="140"/>
        <v>0.37374050410021636</v>
      </c>
      <c r="T253" s="444">
        <f t="shared" si="141"/>
        <v>3112.04</v>
      </c>
      <c r="U253" s="64">
        <f t="shared" si="142"/>
        <v>29.961071428571426</v>
      </c>
      <c r="V253" s="463"/>
      <c r="W253" s="463"/>
      <c r="X253" s="463"/>
      <c r="Y253" s="465"/>
      <c r="Z253" s="214"/>
    </row>
    <row r="254" spans="1:26" ht="14" hidden="1" outlineLevel="1" x14ac:dyDescent="0.2">
      <c r="A254" s="121">
        <f t="shared" si="147"/>
        <v>0</v>
      </c>
      <c r="B254" s="411"/>
      <c r="C254" s="393" t="s">
        <v>35</v>
      </c>
      <c r="D254" s="407">
        <v>5795.3</v>
      </c>
      <c r="E254" s="395">
        <v>90</v>
      </c>
      <c r="F254" s="395">
        <v>89</v>
      </c>
      <c r="G254" s="57">
        <f t="shared" si="131"/>
        <v>1.0112359550561798</v>
      </c>
      <c r="H254" s="58">
        <f t="shared" si="132"/>
        <v>64.39222222222223</v>
      </c>
      <c r="I254" s="58">
        <f t="shared" si="133"/>
        <v>63.676753086419758</v>
      </c>
      <c r="J254" s="415">
        <v>622</v>
      </c>
      <c r="K254" s="59">
        <f t="shared" si="134"/>
        <v>0.14469453376205788</v>
      </c>
      <c r="L254" s="407">
        <v>292.72000000000003</v>
      </c>
      <c r="M254" s="415">
        <v>38591</v>
      </c>
      <c r="N254" s="395">
        <v>35</v>
      </c>
      <c r="O254" s="407">
        <v>2305.14</v>
      </c>
      <c r="P254" s="61">
        <f t="shared" si="136"/>
        <v>0.12698577960557711</v>
      </c>
      <c r="Q254" s="62">
        <f t="shared" si="137"/>
        <v>7.8748975129816881</v>
      </c>
      <c r="R254" s="61">
        <f t="shared" si="138"/>
        <v>5.0509895950166514E-2</v>
      </c>
      <c r="S254" s="59">
        <f t="shared" si="140"/>
        <v>0.39776025399893011</v>
      </c>
      <c r="T254" s="77">
        <f t="shared" si="141"/>
        <v>3490.1600000000003</v>
      </c>
      <c r="U254" s="64">
        <f t="shared" si="142"/>
        <v>8.3634285714285728</v>
      </c>
      <c r="V254" s="463"/>
      <c r="W254" s="463"/>
      <c r="X254" s="463"/>
      <c r="Y254" s="465"/>
      <c r="Z254" s="214"/>
    </row>
    <row r="255" spans="1:26" ht="14" hidden="1" outlineLevel="1" x14ac:dyDescent="0.2">
      <c r="A255" s="121" t="str">
        <f t="shared" si="147"/>
        <v>8-2022</v>
      </c>
      <c r="B255" s="411">
        <v>44800</v>
      </c>
      <c r="C255" s="393" t="s">
        <v>36</v>
      </c>
      <c r="D255" s="412">
        <v>25072</v>
      </c>
      <c r="E255" s="395">
        <v>436</v>
      </c>
      <c r="F255" s="395">
        <v>386</v>
      </c>
      <c r="G255" s="57">
        <f t="shared" si="131"/>
        <v>1.1295336787564767</v>
      </c>
      <c r="H255" s="58">
        <f t="shared" si="132"/>
        <v>57.5045871559633</v>
      </c>
      <c r="I255" s="58">
        <f t="shared" si="133"/>
        <v>50.910024408719799</v>
      </c>
      <c r="J255" s="415">
        <v>1710</v>
      </c>
      <c r="K255" s="59">
        <f t="shared" si="134"/>
        <v>0.25497076023391813</v>
      </c>
      <c r="L255" s="412">
        <v>1495.06</v>
      </c>
      <c r="M255" s="415">
        <v>194612</v>
      </c>
      <c r="N255" s="395">
        <v>151</v>
      </c>
      <c r="O255" s="412">
        <v>10026</v>
      </c>
      <c r="P255" s="61">
        <f t="shared" si="136"/>
        <v>0.14911829243965688</v>
      </c>
      <c r="Q255" s="62">
        <f t="shared" si="137"/>
        <v>6.7060853745000202</v>
      </c>
      <c r="R255" s="61">
        <f t="shared" si="138"/>
        <v>5.9630663688576897E-2</v>
      </c>
      <c r="S255" s="59">
        <f t="shared" si="140"/>
        <v>0.39988832163369498</v>
      </c>
      <c r="T255" s="80">
        <f t="shared" si="141"/>
        <v>15046</v>
      </c>
      <c r="U255" s="64">
        <f t="shared" si="142"/>
        <v>9.9010596026490063</v>
      </c>
      <c r="V255" s="463"/>
      <c r="W255" s="463"/>
      <c r="X255" s="463"/>
      <c r="Y255" s="465"/>
      <c r="Z255" s="214"/>
    </row>
    <row r="256" spans="1:26" ht="14" collapsed="1" x14ac:dyDescent="0.2">
      <c r="A256" s="121">
        <f t="shared" si="147"/>
        <v>0</v>
      </c>
      <c r="B256" s="38" t="s">
        <v>167</v>
      </c>
      <c r="C256" s="472"/>
      <c r="D256" s="135">
        <f t="shared" ref="D256:F256" si="148">SUM(D250:D255)</f>
        <v>45044.630000000005</v>
      </c>
      <c r="E256" s="136">
        <f t="shared" si="148"/>
        <v>762</v>
      </c>
      <c r="F256" s="136">
        <f t="shared" si="148"/>
        <v>692</v>
      </c>
      <c r="G256" s="99">
        <f t="shared" si="131"/>
        <v>1.1011560693641618</v>
      </c>
      <c r="H256" s="100">
        <f t="shared" si="132"/>
        <v>59.113687664042004</v>
      </c>
      <c r="I256" s="100">
        <f t="shared" si="133"/>
        <v>53.683296408815053</v>
      </c>
      <c r="J256" s="256">
        <f>SUM(J250:J255)</f>
        <v>5043</v>
      </c>
      <c r="K256" s="102">
        <f t="shared" si="134"/>
        <v>0.15110053539559787</v>
      </c>
      <c r="L256" s="135">
        <f t="shared" ref="L256:O256" si="149">SUM(L250:L255)</f>
        <v>3266.79</v>
      </c>
      <c r="M256" s="256">
        <f t="shared" si="149"/>
        <v>399364</v>
      </c>
      <c r="N256" s="136">
        <f t="shared" si="149"/>
        <v>270</v>
      </c>
      <c r="O256" s="135">
        <f t="shared" si="149"/>
        <v>17572.370000000003</v>
      </c>
      <c r="P256" s="104">
        <f t="shared" si="136"/>
        <v>0.18590491777716947</v>
      </c>
      <c r="Q256" s="105">
        <f t="shared" si="137"/>
        <v>5.3790938505382968</v>
      </c>
      <c r="R256" s="104">
        <f t="shared" si="138"/>
        <v>7.2523406230665E-2</v>
      </c>
      <c r="S256" s="102">
        <f t="shared" si="140"/>
        <v>0.39011020847546091</v>
      </c>
      <c r="T256" s="106">
        <f t="shared" si="141"/>
        <v>27472.260000000002</v>
      </c>
      <c r="U256" s="107">
        <f t="shared" si="142"/>
        <v>12.099222222222222</v>
      </c>
      <c r="V256" s="262">
        <f t="shared" ref="V256:W256" si="150">IFERROR((D256-D53)/D256,)</f>
        <v>-8.6105713378042861E-2</v>
      </c>
      <c r="W256" s="301">
        <f t="shared" si="150"/>
        <v>1.1811023622047244E-2</v>
      </c>
      <c r="X256" s="301">
        <f>IFERROR((D256-monthly_reporting_2021!D54)/D256, )</f>
        <v>1</v>
      </c>
      <c r="Y256" s="302">
        <f>IFERROR((E256-monthly_reporting_2021!E54)/E256, )</f>
        <v>1</v>
      </c>
      <c r="Z256" s="298"/>
    </row>
    <row r="257" spans="1:26" ht="14" hidden="1" outlineLevel="1" x14ac:dyDescent="0.2">
      <c r="A257" s="121" t="str">
        <f t="shared" si="147"/>
        <v>8-2022</v>
      </c>
      <c r="B257" s="122">
        <v>44801</v>
      </c>
      <c r="C257" s="83" t="s">
        <v>32</v>
      </c>
      <c r="D257" s="391">
        <v>3599.59</v>
      </c>
      <c r="E257" s="123">
        <v>58</v>
      </c>
      <c r="F257" s="123">
        <v>54</v>
      </c>
      <c r="G257" s="57">
        <f t="shared" si="131"/>
        <v>1.0740740740740742</v>
      </c>
      <c r="H257" s="58">
        <f t="shared" si="132"/>
        <v>62.061896551724139</v>
      </c>
      <c r="I257" s="58">
        <f t="shared" si="133"/>
        <v>57.781765755053506</v>
      </c>
      <c r="J257" s="276">
        <v>649</v>
      </c>
      <c r="K257" s="59">
        <f t="shared" si="134"/>
        <v>8.9368258859784278E-2</v>
      </c>
      <c r="L257" s="391">
        <v>332.45</v>
      </c>
      <c r="M257" s="276">
        <v>28689</v>
      </c>
      <c r="N257" s="123">
        <v>32</v>
      </c>
      <c r="O257" s="391">
        <v>2043.3</v>
      </c>
      <c r="P257" s="61">
        <f t="shared" si="136"/>
        <v>0.16270249106836979</v>
      </c>
      <c r="Q257" s="62">
        <f t="shared" si="137"/>
        <v>6.1461873966009923</v>
      </c>
      <c r="R257" s="61">
        <f t="shared" si="138"/>
        <v>9.235774074269569E-2</v>
      </c>
      <c r="S257" s="59">
        <f t="shared" si="140"/>
        <v>0.5676479821312983</v>
      </c>
      <c r="T257" s="63">
        <f t="shared" si="141"/>
        <v>1556.2900000000002</v>
      </c>
      <c r="U257" s="64">
        <f t="shared" si="142"/>
        <v>10.3890625</v>
      </c>
      <c r="V257" s="442"/>
      <c r="W257" s="442"/>
      <c r="X257" s="442"/>
      <c r="Y257" s="458"/>
      <c r="Z257" s="214"/>
    </row>
    <row r="258" spans="1:26" ht="14" hidden="1" outlineLevel="1" x14ac:dyDescent="0.2">
      <c r="A258" s="121">
        <f t="shared" si="147"/>
        <v>0</v>
      </c>
      <c r="B258" s="411"/>
      <c r="C258" s="393" t="s">
        <v>33</v>
      </c>
      <c r="D258" s="394">
        <v>5054.07</v>
      </c>
      <c r="E258" s="395">
        <v>83</v>
      </c>
      <c r="F258" s="395">
        <v>72</v>
      </c>
      <c r="G258" s="57">
        <f t="shared" si="131"/>
        <v>1.1527777777777777</v>
      </c>
      <c r="H258" s="58">
        <f t="shared" si="132"/>
        <v>60.892409638554213</v>
      </c>
      <c r="I258" s="58">
        <f t="shared" si="133"/>
        <v>52.822331252721732</v>
      </c>
      <c r="J258" s="415">
        <v>665</v>
      </c>
      <c r="K258" s="59">
        <f t="shared" si="134"/>
        <v>0.12481203007518797</v>
      </c>
      <c r="L258" s="394">
        <v>371.34</v>
      </c>
      <c r="M258" s="415">
        <v>44877</v>
      </c>
      <c r="N258" s="395">
        <v>24</v>
      </c>
      <c r="O258" s="394">
        <v>1678.36</v>
      </c>
      <c r="P258" s="61">
        <f t="shared" si="136"/>
        <v>0.22125169808622702</v>
      </c>
      <c r="Q258" s="62">
        <f t="shared" si="137"/>
        <v>4.519739322453816</v>
      </c>
      <c r="R258" s="61">
        <f t="shared" si="138"/>
        <v>7.3473458024918531E-2</v>
      </c>
      <c r="S258" s="59">
        <f t="shared" si="140"/>
        <v>0.33208087739188419</v>
      </c>
      <c r="T258" s="71">
        <f t="shared" si="141"/>
        <v>3375.71</v>
      </c>
      <c r="U258" s="64">
        <f t="shared" si="142"/>
        <v>15.472499999999998</v>
      </c>
      <c r="V258" s="463"/>
      <c r="W258" s="463"/>
      <c r="X258" s="463"/>
      <c r="Y258" s="465"/>
      <c r="Z258" s="214"/>
    </row>
    <row r="259" spans="1:26" ht="14" hidden="1" outlineLevel="1" x14ac:dyDescent="0.2">
      <c r="A259" s="121"/>
      <c r="B259" s="474"/>
      <c r="C259" s="393" t="s">
        <v>193</v>
      </c>
      <c r="D259" s="405">
        <v>1049.6500000000001</v>
      </c>
      <c r="E259" s="395">
        <v>27</v>
      </c>
      <c r="F259" s="395">
        <v>26</v>
      </c>
      <c r="G259" s="57">
        <f t="shared" si="131"/>
        <v>1.0384615384615385</v>
      </c>
      <c r="H259" s="58">
        <f t="shared" si="132"/>
        <v>38.875925925925927</v>
      </c>
      <c r="I259" s="58">
        <f t="shared" si="133"/>
        <v>37.436076817558295</v>
      </c>
      <c r="J259" s="415">
        <v>493</v>
      </c>
      <c r="K259" s="59">
        <f t="shared" si="134"/>
        <v>5.4766734279918863E-2</v>
      </c>
      <c r="L259" s="405">
        <v>42.48</v>
      </c>
      <c r="M259" s="415">
        <v>2915</v>
      </c>
      <c r="N259" s="395">
        <v>3</v>
      </c>
      <c r="O259" s="405">
        <v>114.85</v>
      </c>
      <c r="P259" s="61">
        <f t="shared" si="136"/>
        <v>0.36987374836743575</v>
      </c>
      <c r="Q259" s="62">
        <f t="shared" si="137"/>
        <v>2.7036252354048966</v>
      </c>
      <c r="R259" s="61">
        <f t="shared" si="138"/>
        <v>4.0470633068165569E-2</v>
      </c>
      <c r="S259" s="59">
        <f t="shared" si="140"/>
        <v>0.10941742485590433</v>
      </c>
      <c r="T259" s="74">
        <f t="shared" si="141"/>
        <v>934.80000000000007</v>
      </c>
      <c r="U259" s="64">
        <f t="shared" si="142"/>
        <v>14.159999999999998</v>
      </c>
      <c r="V259" s="463"/>
      <c r="W259" s="463"/>
      <c r="X259" s="463"/>
      <c r="Y259" s="465"/>
      <c r="Z259" s="214"/>
    </row>
    <row r="260" spans="1:26" ht="14" hidden="1" outlineLevel="1" x14ac:dyDescent="0.2">
      <c r="A260" s="121">
        <f t="shared" ref="A260:A265" si="151">IFERROR(IF(B260&gt;0,MONTH(B260)&amp;"-"&amp;YEAR(B260),B260),)</f>
        <v>0</v>
      </c>
      <c r="B260" s="411"/>
      <c r="C260" s="393" t="s">
        <v>34</v>
      </c>
      <c r="D260" s="405">
        <v>5764.09</v>
      </c>
      <c r="E260" s="395">
        <v>89</v>
      </c>
      <c r="F260" s="395">
        <v>84</v>
      </c>
      <c r="G260" s="57">
        <f t="shared" si="131"/>
        <v>1.0595238095238095</v>
      </c>
      <c r="H260" s="58">
        <f t="shared" si="132"/>
        <v>64.765056179775286</v>
      </c>
      <c r="I260" s="58">
        <f t="shared" si="133"/>
        <v>61.126569877540717</v>
      </c>
      <c r="J260" s="415">
        <v>888</v>
      </c>
      <c r="K260" s="59">
        <f t="shared" si="134"/>
        <v>0.10022522522522523</v>
      </c>
      <c r="L260" s="405">
        <v>839.86</v>
      </c>
      <c r="M260" s="415">
        <v>135361</v>
      </c>
      <c r="N260" s="395">
        <v>28</v>
      </c>
      <c r="O260" s="405">
        <v>1992.16</v>
      </c>
      <c r="P260" s="61">
        <f t="shared" si="136"/>
        <v>0.42158260380692314</v>
      </c>
      <c r="Q260" s="62">
        <f t="shared" si="137"/>
        <v>2.3720143833496059</v>
      </c>
      <c r="R260" s="61">
        <f t="shared" si="138"/>
        <v>0.14570556670697368</v>
      </c>
      <c r="S260" s="59">
        <f t="shared" si="140"/>
        <v>0.34561569996304708</v>
      </c>
      <c r="T260" s="444">
        <f t="shared" si="141"/>
        <v>3771.9300000000003</v>
      </c>
      <c r="U260" s="64">
        <f t="shared" si="142"/>
        <v>29.995000000000001</v>
      </c>
      <c r="V260" s="463"/>
      <c r="W260" s="463"/>
      <c r="X260" s="463"/>
      <c r="Y260" s="465"/>
      <c r="Z260" s="214"/>
    </row>
    <row r="261" spans="1:26" ht="14" hidden="1" outlineLevel="1" x14ac:dyDescent="0.2">
      <c r="A261" s="121">
        <f t="shared" si="151"/>
        <v>0</v>
      </c>
      <c r="B261" s="411"/>
      <c r="C261" s="393" t="s">
        <v>35</v>
      </c>
      <c r="D261" s="407">
        <v>6886.45</v>
      </c>
      <c r="E261" s="395">
        <v>103</v>
      </c>
      <c r="F261" s="395">
        <v>91</v>
      </c>
      <c r="G261" s="57">
        <f t="shared" si="131"/>
        <v>1.1318681318681318</v>
      </c>
      <c r="H261" s="58">
        <f t="shared" si="132"/>
        <v>66.858737864077668</v>
      </c>
      <c r="I261" s="58">
        <f t="shared" si="133"/>
        <v>59.069370345932697</v>
      </c>
      <c r="J261" s="415">
        <v>612</v>
      </c>
      <c r="K261" s="59">
        <f t="shared" si="134"/>
        <v>0.16830065359477125</v>
      </c>
      <c r="L261" s="407">
        <v>303.14</v>
      </c>
      <c r="M261" s="415">
        <v>41947</v>
      </c>
      <c r="N261" s="395">
        <v>27</v>
      </c>
      <c r="O261" s="407">
        <v>1831.5</v>
      </c>
      <c r="P261" s="61">
        <f t="shared" si="136"/>
        <v>0.16551460551460551</v>
      </c>
      <c r="Q261" s="62">
        <f t="shared" si="137"/>
        <v>6.0417628818367755</v>
      </c>
      <c r="R261" s="61">
        <f t="shared" si="138"/>
        <v>4.4019777969781237E-2</v>
      </c>
      <c r="S261" s="59">
        <f t="shared" si="140"/>
        <v>0.26595706060452046</v>
      </c>
      <c r="T261" s="77">
        <f t="shared" si="141"/>
        <v>5054.95</v>
      </c>
      <c r="U261" s="64">
        <f t="shared" si="142"/>
        <v>11.227407407407407</v>
      </c>
      <c r="V261" s="463"/>
      <c r="W261" s="463"/>
      <c r="X261" s="463"/>
      <c r="Y261" s="465"/>
      <c r="Z261" s="214"/>
    </row>
    <row r="262" spans="1:26" ht="14" hidden="1" outlineLevel="1" x14ac:dyDescent="0.2">
      <c r="A262" s="121" t="str">
        <f t="shared" si="151"/>
        <v>9-2022</v>
      </c>
      <c r="B262" s="411">
        <v>44807</v>
      </c>
      <c r="C262" s="393" t="s">
        <v>36</v>
      </c>
      <c r="D262" s="412">
        <v>24318</v>
      </c>
      <c r="E262" s="395">
        <v>426</v>
      </c>
      <c r="F262" s="395">
        <v>375</v>
      </c>
      <c r="G262" s="57">
        <f t="shared" si="131"/>
        <v>1.1359999999999999</v>
      </c>
      <c r="H262" s="58">
        <f t="shared" si="132"/>
        <v>57.08450704225352</v>
      </c>
      <c r="I262" s="58">
        <f t="shared" si="133"/>
        <v>50.250446340011905</v>
      </c>
      <c r="J262" s="415">
        <v>1593</v>
      </c>
      <c r="K262" s="59">
        <f t="shared" si="134"/>
        <v>0.26741996233521659</v>
      </c>
      <c r="L262" s="412">
        <v>1463.06</v>
      </c>
      <c r="M262" s="415">
        <v>188822</v>
      </c>
      <c r="N262" s="395">
        <v>124</v>
      </c>
      <c r="O262" s="412">
        <v>8115</v>
      </c>
      <c r="P262" s="61">
        <f t="shared" si="136"/>
        <v>0.18029081947011705</v>
      </c>
      <c r="Q262" s="62">
        <f t="shared" si="137"/>
        <v>5.5465941246428718</v>
      </c>
      <c r="R262" s="61">
        <f t="shared" si="138"/>
        <v>6.0163664775063734E-2</v>
      </c>
      <c r="S262" s="59">
        <f t="shared" si="140"/>
        <v>0.33370342955835186</v>
      </c>
      <c r="T262" s="80">
        <f t="shared" si="141"/>
        <v>16203</v>
      </c>
      <c r="U262" s="64">
        <f t="shared" si="142"/>
        <v>11.798870967741935</v>
      </c>
      <c r="V262" s="463"/>
      <c r="W262" s="463"/>
      <c r="X262" s="463"/>
      <c r="Y262" s="465"/>
      <c r="Z262" s="214"/>
    </row>
    <row r="263" spans="1:26" ht="14" collapsed="1" x14ac:dyDescent="0.2">
      <c r="A263" s="121">
        <f t="shared" si="151"/>
        <v>0</v>
      </c>
      <c r="B263" s="38" t="s">
        <v>168</v>
      </c>
      <c r="C263" s="472"/>
      <c r="D263" s="135">
        <f t="shared" ref="D263:F263" si="152">SUM(D257:D262)</f>
        <v>46671.85</v>
      </c>
      <c r="E263" s="136">
        <f t="shared" si="152"/>
        <v>786</v>
      </c>
      <c r="F263" s="136">
        <f t="shared" si="152"/>
        <v>702</v>
      </c>
      <c r="G263" s="99">
        <f t="shared" si="131"/>
        <v>1.1196581196581197</v>
      </c>
      <c r="H263" s="100">
        <f t="shared" si="132"/>
        <v>59.378944020356229</v>
      </c>
      <c r="I263" s="100">
        <f t="shared" si="133"/>
        <v>53.033102674669301</v>
      </c>
      <c r="J263" s="256">
        <f>SUM(J257:J262)</f>
        <v>4900</v>
      </c>
      <c r="K263" s="102">
        <f t="shared" si="134"/>
        <v>0.16040816326530613</v>
      </c>
      <c r="L263" s="135">
        <f t="shared" ref="L263:O263" si="153">SUM(L257:L262)</f>
        <v>3352.33</v>
      </c>
      <c r="M263" s="256">
        <f t="shared" si="153"/>
        <v>442611</v>
      </c>
      <c r="N263" s="136">
        <f t="shared" si="153"/>
        <v>238</v>
      </c>
      <c r="O263" s="135">
        <f t="shared" si="153"/>
        <v>15775.17</v>
      </c>
      <c r="P263" s="104">
        <f t="shared" si="136"/>
        <v>0.21250674319199095</v>
      </c>
      <c r="Q263" s="105">
        <f t="shared" si="137"/>
        <v>4.7057330274764118</v>
      </c>
      <c r="R263" s="104">
        <f t="shared" si="138"/>
        <v>7.1827664855796378E-2</v>
      </c>
      <c r="S263" s="102">
        <f t="shared" si="140"/>
        <v>0.33800181479842778</v>
      </c>
      <c r="T263" s="106">
        <f t="shared" si="141"/>
        <v>30896.68</v>
      </c>
      <c r="U263" s="107">
        <f t="shared" si="142"/>
        <v>14.085420168067227</v>
      </c>
      <c r="V263" s="262">
        <f t="shared" ref="V263:W263" si="154">IFERROR((D263-D53)/D263,)</f>
        <v>-4.8238499223836155E-2</v>
      </c>
      <c r="W263" s="301">
        <f t="shared" si="154"/>
        <v>4.1984732824427481E-2</v>
      </c>
      <c r="X263" s="301">
        <f>IFERROR((D263-monthly_reporting_2021!D54)/D263, )</f>
        <v>1</v>
      </c>
      <c r="Y263" s="302">
        <f>IFERROR((E263-monthly_reporting_2021!E54)/E263, )</f>
        <v>1</v>
      </c>
      <c r="Z263" s="298"/>
    </row>
    <row r="264" spans="1:26" ht="14" hidden="1" outlineLevel="1" x14ac:dyDescent="0.2">
      <c r="A264" s="121" t="str">
        <f t="shared" si="151"/>
        <v>9-2022</v>
      </c>
      <c r="B264" s="122">
        <v>44808</v>
      </c>
      <c r="C264" s="83" t="s">
        <v>32</v>
      </c>
      <c r="D264" s="391">
        <v>2060.94</v>
      </c>
      <c r="E264" s="123">
        <v>31</v>
      </c>
      <c r="F264" s="123">
        <v>28</v>
      </c>
      <c r="G264" s="57">
        <f t="shared" si="131"/>
        <v>1.1071428571428572</v>
      </c>
      <c r="H264" s="58">
        <f t="shared" si="132"/>
        <v>66.48193548387097</v>
      </c>
      <c r="I264" s="58">
        <f t="shared" si="133"/>
        <v>60.048199791883455</v>
      </c>
      <c r="J264" s="276">
        <v>631</v>
      </c>
      <c r="K264" s="59">
        <f t="shared" si="134"/>
        <v>4.9128367670364499E-2</v>
      </c>
      <c r="L264" s="391">
        <v>275.04000000000002</v>
      </c>
      <c r="M264" s="276">
        <v>40593</v>
      </c>
      <c r="N264" s="123">
        <v>21</v>
      </c>
      <c r="O264" s="391">
        <v>1357.04</v>
      </c>
      <c r="P264" s="61">
        <f t="shared" si="136"/>
        <v>0.2026764133702765</v>
      </c>
      <c r="Q264" s="62">
        <f t="shared" si="137"/>
        <v>4.9339732402559626</v>
      </c>
      <c r="R264" s="61">
        <f t="shared" si="138"/>
        <v>0.13345366677341408</v>
      </c>
      <c r="S264" s="59">
        <f t="shared" si="140"/>
        <v>0.6584568206740613</v>
      </c>
      <c r="T264" s="63">
        <f t="shared" si="141"/>
        <v>703.90000000000009</v>
      </c>
      <c r="U264" s="64">
        <f t="shared" si="142"/>
        <v>13.097142857142858</v>
      </c>
      <c r="V264" s="442"/>
      <c r="W264" s="442"/>
      <c r="X264" s="442"/>
      <c r="Y264" s="458"/>
      <c r="Z264" s="214"/>
    </row>
    <row r="265" spans="1:26" ht="14" hidden="1" outlineLevel="1" x14ac:dyDescent="0.2">
      <c r="A265" s="121">
        <f t="shared" si="151"/>
        <v>0</v>
      </c>
      <c r="B265" s="411"/>
      <c r="C265" s="393" t="s">
        <v>33</v>
      </c>
      <c r="D265" s="394">
        <v>3694.08</v>
      </c>
      <c r="E265" s="395">
        <v>67</v>
      </c>
      <c r="F265" s="395">
        <v>62</v>
      </c>
      <c r="G265" s="57">
        <f t="shared" si="131"/>
        <v>1.0806451612903225</v>
      </c>
      <c r="H265" s="58">
        <f t="shared" si="132"/>
        <v>55.135522388059698</v>
      </c>
      <c r="I265" s="58">
        <f t="shared" si="133"/>
        <v>51.020931165070174</v>
      </c>
      <c r="J265" s="415">
        <v>609</v>
      </c>
      <c r="K265" s="59">
        <f t="shared" si="134"/>
        <v>0.11001642036124795</v>
      </c>
      <c r="L265" s="394">
        <v>289.24</v>
      </c>
      <c r="M265" s="415">
        <v>32157</v>
      </c>
      <c r="N265" s="395">
        <v>16</v>
      </c>
      <c r="O265" s="394">
        <v>962.97</v>
      </c>
      <c r="P265" s="61">
        <f t="shared" si="136"/>
        <v>0.30036242042846611</v>
      </c>
      <c r="Q265" s="62">
        <f t="shared" si="137"/>
        <v>3.3293112985755773</v>
      </c>
      <c r="R265" s="61">
        <f t="shared" si="138"/>
        <v>7.8298250173250178E-2</v>
      </c>
      <c r="S265" s="59">
        <f t="shared" si="140"/>
        <v>0.26067924896049899</v>
      </c>
      <c r="T265" s="71">
        <f t="shared" si="141"/>
        <v>2731.1099999999997</v>
      </c>
      <c r="U265" s="64">
        <f t="shared" si="142"/>
        <v>18.077500000000001</v>
      </c>
      <c r="V265" s="463"/>
      <c r="W265" s="463"/>
      <c r="X265" s="463"/>
      <c r="Y265" s="465"/>
      <c r="Z265" s="214"/>
    </row>
    <row r="266" spans="1:26" ht="14" hidden="1" outlineLevel="1" x14ac:dyDescent="0.2">
      <c r="A266" s="121"/>
      <c r="B266" s="474"/>
      <c r="C266" s="393" t="s">
        <v>193</v>
      </c>
      <c r="D266" s="405">
        <v>1013.5</v>
      </c>
      <c r="E266" s="395">
        <v>30</v>
      </c>
      <c r="F266" s="395">
        <v>28</v>
      </c>
      <c r="G266" s="57">
        <f t="shared" si="131"/>
        <v>1.0714285714285714</v>
      </c>
      <c r="H266" s="58">
        <f t="shared" si="132"/>
        <v>33.783333333333331</v>
      </c>
      <c r="I266" s="58">
        <f t="shared" si="133"/>
        <v>31.531111111111109</v>
      </c>
      <c r="J266" s="415">
        <v>597</v>
      </c>
      <c r="K266" s="59">
        <f t="shared" si="134"/>
        <v>5.0251256281407038E-2</v>
      </c>
      <c r="L266" s="405">
        <v>36.64</v>
      </c>
      <c r="M266" s="415">
        <v>3112</v>
      </c>
      <c r="N266" s="395">
        <v>3</v>
      </c>
      <c r="O266" s="405">
        <v>99.85</v>
      </c>
      <c r="P266" s="61">
        <f t="shared" si="136"/>
        <v>0.3669504256384577</v>
      </c>
      <c r="Q266" s="62">
        <f t="shared" si="137"/>
        <v>2.7251637554585151</v>
      </c>
      <c r="R266" s="61">
        <f t="shared" si="138"/>
        <v>3.6151948692649233E-2</v>
      </c>
      <c r="S266" s="59">
        <f t="shared" si="140"/>
        <v>9.8519980266403545E-2</v>
      </c>
      <c r="T266" s="74">
        <f t="shared" si="141"/>
        <v>913.65</v>
      </c>
      <c r="U266" s="64">
        <f t="shared" si="142"/>
        <v>12.213333333333333</v>
      </c>
      <c r="V266" s="463"/>
      <c r="W266" s="463"/>
      <c r="X266" s="463"/>
      <c r="Y266" s="465"/>
      <c r="Z266" s="214"/>
    </row>
    <row r="267" spans="1:26" ht="14" hidden="1" outlineLevel="1" x14ac:dyDescent="0.2">
      <c r="A267" s="121">
        <f t="shared" ref="A267:A272" si="155">IFERROR(IF(B267&gt;0,MONTH(B267)&amp;"-"&amp;YEAR(B267),B267),)</f>
        <v>0</v>
      </c>
      <c r="B267" s="411"/>
      <c r="C267" s="393" t="s">
        <v>34</v>
      </c>
      <c r="D267" s="405">
        <v>4366.87</v>
      </c>
      <c r="E267" s="395">
        <v>68</v>
      </c>
      <c r="F267" s="395">
        <v>65</v>
      </c>
      <c r="G267" s="57">
        <f t="shared" si="131"/>
        <v>1.0461538461538462</v>
      </c>
      <c r="H267" s="58">
        <f t="shared" si="132"/>
        <v>64.218676470588235</v>
      </c>
      <c r="I267" s="58">
        <f t="shared" si="133"/>
        <v>61.385499567474042</v>
      </c>
      <c r="J267" s="415">
        <v>756</v>
      </c>
      <c r="K267" s="59">
        <f t="shared" si="134"/>
        <v>8.9947089947089942E-2</v>
      </c>
      <c r="L267" s="405">
        <v>771.39</v>
      </c>
      <c r="M267" s="415">
        <v>113310</v>
      </c>
      <c r="N267" s="395">
        <v>17</v>
      </c>
      <c r="O267" s="405">
        <v>1059.79</v>
      </c>
      <c r="P267" s="61">
        <f t="shared" si="136"/>
        <v>0.7278706158767303</v>
      </c>
      <c r="Q267" s="62">
        <f t="shared" si="137"/>
        <v>1.3738705453791207</v>
      </c>
      <c r="R267" s="61">
        <f t="shared" si="138"/>
        <v>0.17664597297377757</v>
      </c>
      <c r="S267" s="59">
        <f t="shared" si="140"/>
        <v>0.24268869922850919</v>
      </c>
      <c r="T267" s="444">
        <f t="shared" si="141"/>
        <v>3307.08</v>
      </c>
      <c r="U267" s="64">
        <f t="shared" si="142"/>
        <v>45.375882352941176</v>
      </c>
      <c r="V267" s="463"/>
      <c r="W267" s="463"/>
      <c r="X267" s="463"/>
      <c r="Y267" s="465"/>
      <c r="Z267" s="214"/>
    </row>
    <row r="268" spans="1:26" ht="14" hidden="1" outlineLevel="1" x14ac:dyDescent="0.2">
      <c r="A268" s="121">
        <f t="shared" si="155"/>
        <v>0</v>
      </c>
      <c r="B268" s="411"/>
      <c r="C268" s="393" t="s">
        <v>35</v>
      </c>
      <c r="D268" s="407">
        <v>6825.41</v>
      </c>
      <c r="E268" s="395">
        <v>106</v>
      </c>
      <c r="F268" s="395">
        <v>97</v>
      </c>
      <c r="G268" s="57">
        <f t="shared" si="131"/>
        <v>1.0927835051546391</v>
      </c>
      <c r="H268" s="58">
        <f t="shared" si="132"/>
        <v>64.390660377358486</v>
      </c>
      <c r="I268" s="58">
        <f t="shared" si="133"/>
        <v>58.92352883588466</v>
      </c>
      <c r="J268" s="415">
        <v>691</v>
      </c>
      <c r="K268" s="59">
        <f t="shared" si="134"/>
        <v>0.15340086830680175</v>
      </c>
      <c r="L268" s="407">
        <v>402.5</v>
      </c>
      <c r="M268" s="415">
        <v>44339</v>
      </c>
      <c r="N268" s="395">
        <v>32</v>
      </c>
      <c r="O268" s="407">
        <v>2144.2199999999998</v>
      </c>
      <c r="P268" s="61">
        <f t="shared" si="136"/>
        <v>0.18771394726287416</v>
      </c>
      <c r="Q268" s="62">
        <f t="shared" si="137"/>
        <v>5.327254658385093</v>
      </c>
      <c r="R268" s="61">
        <f t="shared" si="138"/>
        <v>5.8970816405168339E-2</v>
      </c>
      <c r="S268" s="59">
        <f t="shared" si="140"/>
        <v>0.31415255640320505</v>
      </c>
      <c r="T268" s="77">
        <f t="shared" si="141"/>
        <v>4681.1900000000005</v>
      </c>
      <c r="U268" s="64">
        <f t="shared" si="142"/>
        <v>12.578125</v>
      </c>
      <c r="V268" s="463"/>
      <c r="W268" s="463"/>
      <c r="X268" s="463"/>
      <c r="Y268" s="465"/>
      <c r="Z268" s="214"/>
    </row>
    <row r="269" spans="1:26" ht="14" hidden="1" outlineLevel="1" x14ac:dyDescent="0.2">
      <c r="A269" s="121" t="str">
        <f t="shared" si="155"/>
        <v>9-2022</v>
      </c>
      <c r="B269" s="411">
        <v>44814</v>
      </c>
      <c r="C269" s="393" t="s">
        <v>36</v>
      </c>
      <c r="D269" s="412">
        <v>24835</v>
      </c>
      <c r="E269" s="395">
        <v>434</v>
      </c>
      <c r="F269" s="395">
        <v>376</v>
      </c>
      <c r="G269" s="57">
        <f t="shared" si="131"/>
        <v>1.1542553191489362</v>
      </c>
      <c r="H269" s="58">
        <f t="shared" si="132"/>
        <v>57.223502304147466</v>
      </c>
      <c r="I269" s="58">
        <f t="shared" si="133"/>
        <v>49.576121811888129</v>
      </c>
      <c r="J269" s="415">
        <v>1663</v>
      </c>
      <c r="K269" s="59">
        <f t="shared" si="134"/>
        <v>0.26097414311485267</v>
      </c>
      <c r="L269" s="412">
        <v>1542.21</v>
      </c>
      <c r="M269" s="415">
        <v>218084</v>
      </c>
      <c r="N269" s="395">
        <v>129</v>
      </c>
      <c r="O269" s="412">
        <v>8921</v>
      </c>
      <c r="P269" s="61">
        <f t="shared" si="136"/>
        <v>0.1728741172514292</v>
      </c>
      <c r="Q269" s="62">
        <f t="shared" si="137"/>
        <v>5.7845559294778273</v>
      </c>
      <c r="R269" s="61">
        <f t="shared" si="138"/>
        <v>6.2098248439702033E-2</v>
      </c>
      <c r="S269" s="59">
        <f t="shared" si="140"/>
        <v>0.35921079122206562</v>
      </c>
      <c r="T269" s="80">
        <f t="shared" si="141"/>
        <v>15914</v>
      </c>
      <c r="U269" s="64">
        <f t="shared" si="142"/>
        <v>11.955116279069768</v>
      </c>
      <c r="V269" s="463"/>
      <c r="W269" s="463"/>
      <c r="X269" s="463"/>
      <c r="Y269" s="465"/>
      <c r="Z269" s="214"/>
    </row>
    <row r="270" spans="1:26" ht="14" collapsed="1" x14ac:dyDescent="0.2">
      <c r="A270" s="121">
        <f t="shared" si="155"/>
        <v>0</v>
      </c>
      <c r="B270" s="38" t="s">
        <v>169</v>
      </c>
      <c r="C270" s="472"/>
      <c r="D270" s="135">
        <f t="shared" ref="D270:F270" si="156">SUM(D264:D269)</f>
        <v>42795.8</v>
      </c>
      <c r="E270" s="136">
        <f t="shared" si="156"/>
        <v>736</v>
      </c>
      <c r="F270" s="136">
        <f t="shared" si="156"/>
        <v>656</v>
      </c>
      <c r="G270" s="99">
        <f t="shared" si="131"/>
        <v>1.1219512195121952</v>
      </c>
      <c r="H270" s="100">
        <f t="shared" si="132"/>
        <v>58.146467391304348</v>
      </c>
      <c r="I270" s="100">
        <f t="shared" si="133"/>
        <v>51.826199196597351</v>
      </c>
      <c r="J270" s="256">
        <f>SUM(J264:J269)</f>
        <v>4947</v>
      </c>
      <c r="K270" s="102">
        <f t="shared" si="134"/>
        <v>0.14877703658783101</v>
      </c>
      <c r="L270" s="135">
        <f t="shared" ref="L270:O270" si="157">SUM(L264:L269)</f>
        <v>3317.02</v>
      </c>
      <c r="M270" s="256">
        <f t="shared" si="157"/>
        <v>451595</v>
      </c>
      <c r="N270" s="136">
        <f t="shared" si="157"/>
        <v>218</v>
      </c>
      <c r="O270" s="135">
        <f t="shared" si="157"/>
        <v>14544.869999999999</v>
      </c>
      <c r="P270" s="104">
        <f t="shared" si="136"/>
        <v>0.22805428993177665</v>
      </c>
      <c r="Q270" s="105">
        <f t="shared" si="137"/>
        <v>4.3849208024069792</v>
      </c>
      <c r="R270" s="104">
        <f t="shared" si="138"/>
        <v>7.750807322213861E-2</v>
      </c>
      <c r="S270" s="102">
        <f t="shared" si="140"/>
        <v>0.33986676262623899</v>
      </c>
      <c r="T270" s="106">
        <f t="shared" si="141"/>
        <v>28250.930000000004</v>
      </c>
      <c r="U270" s="107">
        <f t="shared" si="142"/>
        <v>15.215688073394496</v>
      </c>
      <c r="V270" s="262">
        <f t="shared" ref="V270:W270" si="158">IFERROR((D270-D53)/D270,)</f>
        <v>-0.14317830254370739</v>
      </c>
      <c r="W270" s="262">
        <f t="shared" si="158"/>
        <v>-2.309782608695652E-2</v>
      </c>
      <c r="X270" s="301">
        <f>IFERROR((D270-monthly_reporting_2021!D54)/D270, )</f>
        <v>1</v>
      </c>
      <c r="Y270" s="302">
        <f>IFERROR((E270-monthly_reporting_2021!E54)/E270, )</f>
        <v>1</v>
      </c>
      <c r="Z270" s="298"/>
    </row>
    <row r="271" spans="1:26" ht="14" hidden="1" outlineLevel="1" x14ac:dyDescent="0.2">
      <c r="A271" s="121" t="str">
        <f t="shared" si="155"/>
        <v>9-2022</v>
      </c>
      <c r="B271" s="122">
        <v>44815</v>
      </c>
      <c r="C271" s="83" t="s">
        <v>32</v>
      </c>
      <c r="D271" s="391">
        <v>3112.51</v>
      </c>
      <c r="E271" s="123">
        <v>49</v>
      </c>
      <c r="F271" s="123">
        <v>46</v>
      </c>
      <c r="G271" s="57">
        <f t="shared" si="131"/>
        <v>1.0652173913043479</v>
      </c>
      <c r="H271" s="58">
        <f t="shared" si="132"/>
        <v>63.520612244897961</v>
      </c>
      <c r="I271" s="58">
        <f t="shared" si="133"/>
        <v>59.631595168679716</v>
      </c>
      <c r="J271" s="276">
        <v>480</v>
      </c>
      <c r="K271" s="59">
        <f t="shared" si="134"/>
        <v>0.10208333333333333</v>
      </c>
      <c r="L271" s="391">
        <v>259.94</v>
      </c>
      <c r="M271" s="276">
        <v>39625</v>
      </c>
      <c r="N271" s="123">
        <v>21</v>
      </c>
      <c r="O271" s="391">
        <v>1426.48</v>
      </c>
      <c r="P271" s="61">
        <f t="shared" si="136"/>
        <v>0.1822247770736358</v>
      </c>
      <c r="Q271" s="62">
        <f t="shared" si="137"/>
        <v>5.487727937216281</v>
      </c>
      <c r="R271" s="61">
        <f t="shared" si="138"/>
        <v>8.3514591117779535E-2</v>
      </c>
      <c r="S271" s="59">
        <f t="shared" si="140"/>
        <v>0.45830535484223339</v>
      </c>
      <c r="T271" s="63">
        <f t="shared" si="141"/>
        <v>1686.0300000000002</v>
      </c>
      <c r="U271" s="64">
        <f t="shared" si="142"/>
        <v>12.378095238095238</v>
      </c>
      <c r="V271" s="442"/>
      <c r="W271" s="442"/>
      <c r="X271" s="442"/>
      <c r="Y271" s="458"/>
      <c r="Z271" s="214"/>
    </row>
    <row r="272" spans="1:26" ht="14" hidden="1" outlineLevel="1" x14ac:dyDescent="0.2">
      <c r="A272" s="121">
        <f t="shared" si="155"/>
        <v>0</v>
      </c>
      <c r="B272" s="411"/>
      <c r="C272" s="393" t="s">
        <v>33</v>
      </c>
      <c r="D272" s="394">
        <v>3693.62</v>
      </c>
      <c r="E272" s="395">
        <v>72</v>
      </c>
      <c r="F272" s="395">
        <v>70</v>
      </c>
      <c r="G272" s="57">
        <f t="shared" si="131"/>
        <v>1.0285714285714285</v>
      </c>
      <c r="H272" s="58">
        <f t="shared" si="132"/>
        <v>51.300277777777779</v>
      </c>
      <c r="I272" s="58">
        <f t="shared" si="133"/>
        <v>49.875270061728401</v>
      </c>
      <c r="J272" s="415">
        <v>612</v>
      </c>
      <c r="K272" s="59">
        <f t="shared" si="134"/>
        <v>0.11764705882352941</v>
      </c>
      <c r="L272" s="394">
        <v>322.91000000000003</v>
      </c>
      <c r="M272" s="415">
        <v>35072</v>
      </c>
      <c r="N272" s="395">
        <v>21</v>
      </c>
      <c r="O272" s="394">
        <v>1039.26</v>
      </c>
      <c r="P272" s="61">
        <f t="shared" si="136"/>
        <v>0.31071146777514774</v>
      </c>
      <c r="Q272" s="62">
        <f t="shared" si="137"/>
        <v>3.2184199931869557</v>
      </c>
      <c r="R272" s="61">
        <f t="shared" si="138"/>
        <v>8.7423719819580803E-2</v>
      </c>
      <c r="S272" s="59">
        <f t="shared" si="140"/>
        <v>0.28136624774611357</v>
      </c>
      <c r="T272" s="71">
        <f t="shared" si="141"/>
        <v>2654.3599999999997</v>
      </c>
      <c r="U272" s="64">
        <f t="shared" si="142"/>
        <v>15.376666666666669</v>
      </c>
      <c r="V272" s="463"/>
      <c r="W272" s="463"/>
      <c r="X272" s="463"/>
      <c r="Y272" s="465"/>
      <c r="Z272" s="214"/>
    </row>
    <row r="273" spans="1:26" ht="14" hidden="1" outlineLevel="1" x14ac:dyDescent="0.2">
      <c r="A273" s="121"/>
      <c r="B273" s="474"/>
      <c r="C273" s="393" t="s">
        <v>193</v>
      </c>
      <c r="D273" s="405">
        <v>1108.4000000000001</v>
      </c>
      <c r="E273" s="395">
        <v>32</v>
      </c>
      <c r="F273" s="395">
        <v>30</v>
      </c>
      <c r="G273" s="57">
        <f t="shared" si="131"/>
        <v>1.0666666666666667</v>
      </c>
      <c r="H273" s="58">
        <f t="shared" si="132"/>
        <v>34.637500000000003</v>
      </c>
      <c r="I273" s="58">
        <f t="shared" si="133"/>
        <v>32.47265625</v>
      </c>
      <c r="J273" s="415">
        <v>636</v>
      </c>
      <c r="K273" s="59">
        <f t="shared" si="134"/>
        <v>5.0314465408805034E-2</v>
      </c>
      <c r="L273" s="405">
        <v>49.68</v>
      </c>
      <c r="M273" s="415">
        <v>3896</v>
      </c>
      <c r="N273" s="395">
        <v>1</v>
      </c>
      <c r="O273" s="405">
        <v>34.950000000000003</v>
      </c>
      <c r="P273" s="61">
        <f t="shared" si="136"/>
        <v>1.4214592274678111</v>
      </c>
      <c r="Q273" s="62">
        <f t="shared" si="137"/>
        <v>0.70350241545893721</v>
      </c>
      <c r="R273" s="61">
        <f t="shared" si="138"/>
        <v>4.482136412847347E-2</v>
      </c>
      <c r="S273" s="59">
        <f t="shared" si="140"/>
        <v>3.1531937928545653E-2</v>
      </c>
      <c r="T273" s="74">
        <f t="shared" si="141"/>
        <v>1073.45</v>
      </c>
      <c r="U273" s="64">
        <f t="shared" si="142"/>
        <v>49.68</v>
      </c>
      <c r="V273" s="463"/>
      <c r="W273" s="463"/>
      <c r="X273" s="463"/>
      <c r="Y273" s="465"/>
      <c r="Z273" s="214"/>
    </row>
    <row r="274" spans="1:26" ht="14" hidden="1" outlineLevel="1" x14ac:dyDescent="0.2">
      <c r="A274" s="121">
        <f t="shared" ref="A274:A279" si="159">IFERROR(IF(B274&gt;0,MONTH(B274)&amp;"-"&amp;YEAR(B274),B274),)</f>
        <v>0</v>
      </c>
      <c r="B274" s="411"/>
      <c r="C274" s="393" t="s">
        <v>34</v>
      </c>
      <c r="D274" s="405">
        <v>4169.3500000000004</v>
      </c>
      <c r="E274" s="395">
        <v>67</v>
      </c>
      <c r="F274" s="395">
        <v>63</v>
      </c>
      <c r="G274" s="57">
        <f t="shared" si="131"/>
        <v>1.0634920634920635</v>
      </c>
      <c r="H274" s="58">
        <f t="shared" si="132"/>
        <v>62.229104477611948</v>
      </c>
      <c r="I274" s="58">
        <f t="shared" si="133"/>
        <v>58.5139340610381</v>
      </c>
      <c r="J274" s="415">
        <v>630</v>
      </c>
      <c r="K274" s="59">
        <f t="shared" si="134"/>
        <v>0.10634920634920635</v>
      </c>
      <c r="L274" s="405">
        <v>693.84</v>
      </c>
      <c r="M274" s="415">
        <v>77527</v>
      </c>
      <c r="N274" s="395">
        <v>17</v>
      </c>
      <c r="O274" s="405">
        <v>1117.3</v>
      </c>
      <c r="P274" s="61">
        <f t="shared" si="136"/>
        <v>0.62099704645126652</v>
      </c>
      <c r="Q274" s="62">
        <f t="shared" si="137"/>
        <v>1.6103136169722125</v>
      </c>
      <c r="R274" s="61">
        <f t="shared" si="138"/>
        <v>0.16641442910765467</v>
      </c>
      <c r="S274" s="59">
        <f t="shared" si="140"/>
        <v>0.26797942125271323</v>
      </c>
      <c r="T274" s="444">
        <f t="shared" si="141"/>
        <v>3052.05</v>
      </c>
      <c r="U274" s="64">
        <f t="shared" si="142"/>
        <v>40.814117647058822</v>
      </c>
      <c r="V274" s="463"/>
      <c r="W274" s="463"/>
      <c r="X274" s="463"/>
      <c r="Y274" s="465"/>
      <c r="Z274" s="214"/>
    </row>
    <row r="275" spans="1:26" ht="14" hidden="1" outlineLevel="1" x14ac:dyDescent="0.2">
      <c r="A275" s="121">
        <f t="shared" si="159"/>
        <v>0</v>
      </c>
      <c r="B275" s="411"/>
      <c r="C275" s="393" t="s">
        <v>35</v>
      </c>
      <c r="D275" s="407">
        <v>9069.58</v>
      </c>
      <c r="E275" s="395">
        <v>137</v>
      </c>
      <c r="F275" s="395">
        <v>124</v>
      </c>
      <c r="G275" s="57">
        <f t="shared" si="131"/>
        <v>1.1048387096774193</v>
      </c>
      <c r="H275" s="58">
        <f t="shared" si="132"/>
        <v>66.201313868613141</v>
      </c>
      <c r="I275" s="58">
        <f t="shared" si="133"/>
        <v>59.919437370131604</v>
      </c>
      <c r="J275" s="415">
        <v>662</v>
      </c>
      <c r="K275" s="59">
        <f t="shared" si="134"/>
        <v>0.20694864048338368</v>
      </c>
      <c r="L275" s="407">
        <v>360.16</v>
      </c>
      <c r="M275" s="415">
        <v>56204</v>
      </c>
      <c r="N275" s="395">
        <v>41</v>
      </c>
      <c r="O275" s="407">
        <v>3159.39</v>
      </c>
      <c r="P275" s="61">
        <f t="shared" si="136"/>
        <v>0.11399668923431423</v>
      </c>
      <c r="Q275" s="62">
        <f t="shared" si="137"/>
        <v>8.772184584629052</v>
      </c>
      <c r="R275" s="61">
        <f t="shared" si="138"/>
        <v>3.9710769407183134E-2</v>
      </c>
      <c r="S275" s="59">
        <f t="shared" si="140"/>
        <v>0.34835019923745092</v>
      </c>
      <c r="T275" s="77">
        <f t="shared" si="141"/>
        <v>5910.1900000000005</v>
      </c>
      <c r="U275" s="64">
        <f t="shared" si="142"/>
        <v>8.7843902439024397</v>
      </c>
      <c r="V275" s="463"/>
      <c r="W275" s="463"/>
      <c r="X275" s="463"/>
      <c r="Y275" s="465"/>
      <c r="Z275" s="214"/>
    </row>
    <row r="276" spans="1:26" ht="14" hidden="1" outlineLevel="1" x14ac:dyDescent="0.2">
      <c r="A276" s="121" t="str">
        <f t="shared" si="159"/>
        <v>9-2022</v>
      </c>
      <c r="B276" s="411">
        <v>44821</v>
      </c>
      <c r="C276" s="393" t="s">
        <v>36</v>
      </c>
      <c r="D276" s="412">
        <v>22893</v>
      </c>
      <c r="E276" s="395">
        <v>399</v>
      </c>
      <c r="F276" s="395">
        <v>345</v>
      </c>
      <c r="G276" s="57">
        <f t="shared" si="131"/>
        <v>1.1565217391304348</v>
      </c>
      <c r="H276" s="58">
        <f t="shared" si="132"/>
        <v>57.375939849624061</v>
      </c>
      <c r="I276" s="58">
        <f t="shared" si="133"/>
        <v>49.610775057945617</v>
      </c>
      <c r="J276" s="415">
        <v>1592</v>
      </c>
      <c r="K276" s="59">
        <f t="shared" si="134"/>
        <v>0.25062814070351758</v>
      </c>
      <c r="L276" s="412">
        <v>1545.64</v>
      </c>
      <c r="M276" s="415">
        <v>226709</v>
      </c>
      <c r="N276" s="395">
        <v>121</v>
      </c>
      <c r="O276" s="412">
        <v>8237</v>
      </c>
      <c r="P276" s="61">
        <f t="shared" si="136"/>
        <v>0.18764598761685081</v>
      </c>
      <c r="Q276" s="62">
        <f t="shared" si="137"/>
        <v>5.329184027328485</v>
      </c>
      <c r="R276" s="61">
        <f t="shared" si="138"/>
        <v>6.7515834534573896E-2</v>
      </c>
      <c r="S276" s="59">
        <f t="shared" si="140"/>
        <v>0.3598043069934041</v>
      </c>
      <c r="T276" s="80">
        <f t="shared" si="141"/>
        <v>14656</v>
      </c>
      <c r="U276" s="64">
        <f t="shared" si="142"/>
        <v>12.773884297520661</v>
      </c>
      <c r="V276" s="463"/>
      <c r="W276" s="463"/>
      <c r="X276" s="463"/>
      <c r="Y276" s="465"/>
      <c r="Z276" s="214"/>
    </row>
    <row r="277" spans="1:26" ht="14" collapsed="1" x14ac:dyDescent="0.2">
      <c r="A277" s="121">
        <f t="shared" si="159"/>
        <v>0</v>
      </c>
      <c r="B277" s="38" t="s">
        <v>170</v>
      </c>
      <c r="C277" s="472"/>
      <c r="D277" s="135">
        <f t="shared" ref="D277:F277" si="160">SUM(D271:D276)</f>
        <v>44046.46</v>
      </c>
      <c r="E277" s="136">
        <f t="shared" si="160"/>
        <v>756</v>
      </c>
      <c r="F277" s="136">
        <f t="shared" si="160"/>
        <v>678</v>
      </c>
      <c r="G277" s="99">
        <f t="shared" si="131"/>
        <v>1.1150442477876106</v>
      </c>
      <c r="H277" s="100">
        <f t="shared" si="132"/>
        <v>58.262513227513224</v>
      </c>
      <c r="I277" s="100">
        <f t="shared" si="133"/>
        <v>52.251301545309481</v>
      </c>
      <c r="J277" s="256">
        <f>SUM(J271:J276)</f>
        <v>4612</v>
      </c>
      <c r="K277" s="102">
        <f t="shared" si="134"/>
        <v>0.16392020815264527</v>
      </c>
      <c r="L277" s="135">
        <f t="shared" ref="L277:O277" si="161">SUM(L271:L276)</f>
        <v>3232.17</v>
      </c>
      <c r="M277" s="256">
        <f t="shared" si="161"/>
        <v>439033</v>
      </c>
      <c r="N277" s="136">
        <f t="shared" si="161"/>
        <v>222</v>
      </c>
      <c r="O277" s="135">
        <f t="shared" si="161"/>
        <v>15014.38</v>
      </c>
      <c r="P277" s="104">
        <f t="shared" si="136"/>
        <v>0.21527162626761812</v>
      </c>
      <c r="Q277" s="105">
        <f t="shared" si="137"/>
        <v>4.6452940284700368</v>
      </c>
      <c r="R277" s="104">
        <f t="shared" si="138"/>
        <v>7.3380925504569497E-2</v>
      </c>
      <c r="S277" s="102">
        <f t="shared" si="140"/>
        <v>0.34087597504998129</v>
      </c>
      <c r="T277" s="106">
        <f t="shared" si="141"/>
        <v>29032.080000000002</v>
      </c>
      <c r="U277" s="107">
        <f t="shared" si="142"/>
        <v>14.559324324324324</v>
      </c>
      <c r="V277" s="262">
        <f t="shared" ref="V277:W277" si="162">IFERROR((D277-D53)/D277,)</f>
        <v>-0.11071877285938522</v>
      </c>
      <c r="W277" s="301">
        <f t="shared" si="162"/>
        <v>3.968253968253968E-3</v>
      </c>
      <c r="X277" s="301">
        <f>IFERROR((D277-monthly_reporting_2021!D54)/D277, )</f>
        <v>1</v>
      </c>
      <c r="Y277" s="302">
        <f>IFERROR((E277-monthly_reporting_2021!E54)/E277, )</f>
        <v>1</v>
      </c>
      <c r="Z277" s="298"/>
    </row>
    <row r="278" spans="1:26" ht="14" hidden="1" outlineLevel="1" x14ac:dyDescent="0.2">
      <c r="A278" s="121" t="str">
        <f t="shared" si="159"/>
        <v>9-2022</v>
      </c>
      <c r="B278" s="122">
        <v>44822</v>
      </c>
      <c r="C278" s="83" t="s">
        <v>32</v>
      </c>
      <c r="D278" s="391">
        <v>2567.7600000000002</v>
      </c>
      <c r="E278" s="123">
        <v>41</v>
      </c>
      <c r="F278" s="123">
        <v>32</v>
      </c>
      <c r="G278" s="57">
        <f t="shared" si="131"/>
        <v>1.28125</v>
      </c>
      <c r="H278" s="58">
        <f t="shared" si="132"/>
        <v>62.628292682926833</v>
      </c>
      <c r="I278" s="58">
        <f t="shared" si="133"/>
        <v>48.880618679357525</v>
      </c>
      <c r="J278" s="276">
        <v>305</v>
      </c>
      <c r="K278" s="59">
        <f t="shared" si="134"/>
        <v>0.13442622950819672</v>
      </c>
      <c r="L278" s="391">
        <v>169.2</v>
      </c>
      <c r="M278" s="276">
        <v>44719</v>
      </c>
      <c r="N278" s="123">
        <v>14</v>
      </c>
      <c r="O278" s="391">
        <v>905.71</v>
      </c>
      <c r="P278" s="61">
        <f t="shared" si="136"/>
        <v>0.18681476410771658</v>
      </c>
      <c r="Q278" s="62">
        <f t="shared" si="137"/>
        <v>5.352895981087471</v>
      </c>
      <c r="R278" s="61">
        <f t="shared" si="138"/>
        <v>6.5894008785867833E-2</v>
      </c>
      <c r="S278" s="59">
        <f t="shared" si="140"/>
        <v>0.35272377480761441</v>
      </c>
      <c r="T278" s="63">
        <f t="shared" si="141"/>
        <v>1662.0500000000002</v>
      </c>
      <c r="U278" s="64">
        <f t="shared" si="142"/>
        <v>12.085714285714285</v>
      </c>
      <c r="V278" s="442"/>
      <c r="W278" s="442"/>
      <c r="X278" s="442"/>
      <c r="Y278" s="458"/>
      <c r="Z278" s="214"/>
    </row>
    <row r="279" spans="1:26" ht="14" hidden="1" outlineLevel="1" x14ac:dyDescent="0.2">
      <c r="A279" s="121">
        <f t="shared" si="159"/>
        <v>0</v>
      </c>
      <c r="B279" s="411"/>
      <c r="C279" s="393" t="s">
        <v>33</v>
      </c>
      <c r="D279" s="394">
        <v>3372</v>
      </c>
      <c r="E279" s="395">
        <v>67</v>
      </c>
      <c r="F279" s="395">
        <v>59</v>
      </c>
      <c r="G279" s="57">
        <f t="shared" si="131"/>
        <v>1.1355932203389831</v>
      </c>
      <c r="H279" s="58">
        <f t="shared" si="132"/>
        <v>50.328358208955223</v>
      </c>
      <c r="I279" s="58">
        <f t="shared" si="133"/>
        <v>44.319002004900867</v>
      </c>
      <c r="J279" s="415">
        <v>571</v>
      </c>
      <c r="K279" s="59">
        <f t="shared" si="134"/>
        <v>0.11733800350262696</v>
      </c>
      <c r="L279" s="394">
        <v>170.33</v>
      </c>
      <c r="M279" s="415">
        <v>9616</v>
      </c>
      <c r="N279" s="395">
        <v>9</v>
      </c>
      <c r="O279" s="394">
        <v>441</v>
      </c>
      <c r="P279" s="61">
        <f t="shared" si="136"/>
        <v>0.38623582766439912</v>
      </c>
      <c r="Q279" s="62">
        <f t="shared" si="137"/>
        <v>2.5890917630482004</v>
      </c>
      <c r="R279" s="61">
        <f t="shared" si="138"/>
        <v>5.051304863582444E-2</v>
      </c>
      <c r="S279" s="59">
        <f t="shared" si="140"/>
        <v>0.13078291814946619</v>
      </c>
      <c r="T279" s="71">
        <f t="shared" si="141"/>
        <v>2931</v>
      </c>
      <c r="U279" s="64">
        <f t="shared" si="142"/>
        <v>18.925555555555558</v>
      </c>
      <c r="V279" s="463"/>
      <c r="W279" s="463"/>
      <c r="X279" s="463"/>
      <c r="Y279" s="465"/>
      <c r="Z279" s="214"/>
    </row>
    <row r="280" spans="1:26" ht="14" hidden="1" outlineLevel="1" x14ac:dyDescent="0.2">
      <c r="A280" s="121"/>
      <c r="B280" s="474"/>
      <c r="C280" s="393" t="s">
        <v>193</v>
      </c>
      <c r="D280" s="405">
        <v>1329.15</v>
      </c>
      <c r="E280" s="395">
        <v>37</v>
      </c>
      <c r="F280" s="395">
        <v>33</v>
      </c>
      <c r="G280" s="57">
        <f t="shared" si="131"/>
        <v>1.1212121212121211</v>
      </c>
      <c r="H280" s="58">
        <f t="shared" si="132"/>
        <v>35.922972972972978</v>
      </c>
      <c r="I280" s="58">
        <f t="shared" si="133"/>
        <v>32.039408327246171</v>
      </c>
      <c r="J280" s="415">
        <v>551</v>
      </c>
      <c r="K280" s="59">
        <f t="shared" si="134"/>
        <v>6.7150635208711437E-2</v>
      </c>
      <c r="L280" s="405">
        <v>83.87</v>
      </c>
      <c r="M280" s="415">
        <v>5641</v>
      </c>
      <c r="N280" s="395">
        <v>4</v>
      </c>
      <c r="O280" s="405">
        <v>139.80000000000001</v>
      </c>
      <c r="P280" s="61">
        <f t="shared" si="136"/>
        <v>0.5999284692417739</v>
      </c>
      <c r="Q280" s="62">
        <f t="shared" si="137"/>
        <v>1.6668653869083105</v>
      </c>
      <c r="R280" s="61">
        <f t="shared" si="138"/>
        <v>6.3100477748937289E-2</v>
      </c>
      <c r="S280" s="59">
        <f t="shared" si="140"/>
        <v>0.1051800022570816</v>
      </c>
      <c r="T280" s="74">
        <f t="shared" si="141"/>
        <v>1189.3500000000001</v>
      </c>
      <c r="U280" s="64">
        <f t="shared" si="142"/>
        <v>20.967500000000001</v>
      </c>
      <c r="V280" s="463"/>
      <c r="W280" s="463"/>
      <c r="X280" s="463"/>
      <c r="Y280" s="465"/>
      <c r="Z280" s="214"/>
    </row>
    <row r="281" spans="1:26" ht="14" hidden="1" outlineLevel="1" x14ac:dyDescent="0.2">
      <c r="A281" s="121">
        <f t="shared" ref="A281:A286" si="163">IFERROR(IF(B281&gt;0,MONTH(B281)&amp;"-"&amp;YEAR(B281),B281),)</f>
        <v>0</v>
      </c>
      <c r="B281" s="411"/>
      <c r="C281" s="393" t="s">
        <v>34</v>
      </c>
      <c r="D281" s="405">
        <v>4361.91</v>
      </c>
      <c r="E281" s="395">
        <v>66</v>
      </c>
      <c r="F281" s="395">
        <v>62</v>
      </c>
      <c r="G281" s="57">
        <f t="shared" si="131"/>
        <v>1.064516129032258</v>
      </c>
      <c r="H281" s="58">
        <f t="shared" si="132"/>
        <v>66.089545454545458</v>
      </c>
      <c r="I281" s="58">
        <f t="shared" si="133"/>
        <v>62.084118457300285</v>
      </c>
      <c r="J281" s="415">
        <v>631</v>
      </c>
      <c r="K281" s="59">
        <f t="shared" si="134"/>
        <v>0.1045958795562599</v>
      </c>
      <c r="L281" s="405">
        <v>865.04</v>
      </c>
      <c r="M281" s="415">
        <v>86631</v>
      </c>
      <c r="N281" s="395">
        <v>17</v>
      </c>
      <c r="O281" s="405">
        <v>1079.82</v>
      </c>
      <c r="P281" s="61">
        <f t="shared" si="136"/>
        <v>0.80109647904280346</v>
      </c>
      <c r="Q281" s="62">
        <f t="shared" si="137"/>
        <v>1.2482890964579672</v>
      </c>
      <c r="R281" s="61">
        <f t="shared" si="138"/>
        <v>0.19831679241433225</v>
      </c>
      <c r="S281" s="59">
        <f t="shared" si="140"/>
        <v>0.24755668961532906</v>
      </c>
      <c r="T281" s="444">
        <f t="shared" si="141"/>
        <v>3282.09</v>
      </c>
      <c r="U281" s="64">
        <f t="shared" si="142"/>
        <v>50.884705882352939</v>
      </c>
      <c r="V281" s="463"/>
      <c r="W281" s="463"/>
      <c r="X281" s="463"/>
      <c r="Y281" s="465"/>
      <c r="Z281" s="214"/>
    </row>
    <row r="282" spans="1:26" ht="14" hidden="1" outlineLevel="1" x14ac:dyDescent="0.2">
      <c r="A282" s="121">
        <f t="shared" si="163"/>
        <v>0</v>
      </c>
      <c r="B282" s="411"/>
      <c r="C282" s="393" t="s">
        <v>35</v>
      </c>
      <c r="D282" s="407">
        <v>6036.11</v>
      </c>
      <c r="E282" s="395">
        <v>96</v>
      </c>
      <c r="F282" s="395">
        <v>90</v>
      </c>
      <c r="G282" s="57">
        <f t="shared" si="131"/>
        <v>1.0666666666666667</v>
      </c>
      <c r="H282" s="58">
        <f t="shared" si="132"/>
        <v>62.876145833333332</v>
      </c>
      <c r="I282" s="58">
        <f t="shared" si="133"/>
        <v>58.946386718749999</v>
      </c>
      <c r="J282" s="415">
        <v>528</v>
      </c>
      <c r="K282" s="59">
        <f t="shared" si="134"/>
        <v>0.18181818181818182</v>
      </c>
      <c r="L282" s="407">
        <v>394.41</v>
      </c>
      <c r="M282" s="415">
        <v>464087</v>
      </c>
      <c r="N282" s="395">
        <v>14</v>
      </c>
      <c r="O282" s="407">
        <v>887.26</v>
      </c>
      <c r="P282" s="61">
        <f t="shared" si="136"/>
        <v>0.44452584360841246</v>
      </c>
      <c r="Q282" s="62">
        <f t="shared" si="137"/>
        <v>2.2495879921908672</v>
      </c>
      <c r="R282" s="61">
        <f t="shared" si="138"/>
        <v>6.5341751558536887E-2</v>
      </c>
      <c r="S282" s="59">
        <f t="shared" si="140"/>
        <v>0.14699201969480344</v>
      </c>
      <c r="T282" s="77">
        <f t="shared" si="141"/>
        <v>5148.8499999999995</v>
      </c>
      <c r="U282" s="64">
        <f t="shared" si="142"/>
        <v>28.172142857142859</v>
      </c>
      <c r="V282" s="463"/>
      <c r="W282" s="463"/>
      <c r="X282" s="463"/>
      <c r="Y282" s="465"/>
      <c r="Z282" s="214"/>
    </row>
    <row r="283" spans="1:26" ht="14" hidden="1" outlineLevel="1" x14ac:dyDescent="0.2">
      <c r="A283" s="121" t="str">
        <f t="shared" si="163"/>
        <v>9-2022</v>
      </c>
      <c r="B283" s="411">
        <v>44828</v>
      </c>
      <c r="C283" s="393" t="s">
        <v>36</v>
      </c>
      <c r="D283" s="412">
        <v>24804</v>
      </c>
      <c r="E283" s="395">
        <v>432</v>
      </c>
      <c r="F283" s="395">
        <v>381</v>
      </c>
      <c r="G283" s="57">
        <f t="shared" si="131"/>
        <v>1.1338582677165354</v>
      </c>
      <c r="H283" s="58">
        <f t="shared" si="132"/>
        <v>57.416666666666664</v>
      </c>
      <c r="I283" s="58">
        <f t="shared" si="133"/>
        <v>50.638310185185183</v>
      </c>
      <c r="J283" s="415">
        <v>1411</v>
      </c>
      <c r="K283" s="59">
        <f t="shared" si="134"/>
        <v>0.30616583982990786</v>
      </c>
      <c r="L283" s="412">
        <v>1370.32</v>
      </c>
      <c r="M283" s="415">
        <v>203289</v>
      </c>
      <c r="N283" s="395">
        <v>132</v>
      </c>
      <c r="O283" s="412">
        <v>8572</v>
      </c>
      <c r="P283" s="61">
        <f t="shared" si="136"/>
        <v>0.15986000933271113</v>
      </c>
      <c r="Q283" s="62">
        <f t="shared" si="137"/>
        <v>6.2554731741491043</v>
      </c>
      <c r="R283" s="61">
        <f t="shared" si="138"/>
        <v>5.5245928076116751E-2</v>
      </c>
      <c r="S283" s="59">
        <f t="shared" si="140"/>
        <v>0.34558942106111917</v>
      </c>
      <c r="T283" s="80">
        <f t="shared" si="141"/>
        <v>16232</v>
      </c>
      <c r="U283" s="64">
        <f t="shared" si="142"/>
        <v>10.381212121212121</v>
      </c>
      <c r="V283" s="463"/>
      <c r="W283" s="463"/>
      <c r="X283" s="463"/>
      <c r="Y283" s="465"/>
      <c r="Z283" s="214"/>
    </row>
    <row r="284" spans="1:26" ht="14" collapsed="1" x14ac:dyDescent="0.2">
      <c r="A284" s="121">
        <f t="shared" si="163"/>
        <v>0</v>
      </c>
      <c r="B284" s="38" t="s">
        <v>119</v>
      </c>
      <c r="C284" s="472"/>
      <c r="D284" s="135">
        <f t="shared" ref="D284:F284" si="164">SUM(D278:D283)</f>
        <v>42470.93</v>
      </c>
      <c r="E284" s="136">
        <f t="shared" si="164"/>
        <v>739</v>
      </c>
      <c r="F284" s="136">
        <f t="shared" si="164"/>
        <v>657</v>
      </c>
      <c r="G284" s="99">
        <f t="shared" si="131"/>
        <v>1.1248097412480975</v>
      </c>
      <c r="H284" s="100">
        <f t="shared" si="132"/>
        <v>57.470811907983759</v>
      </c>
      <c r="I284" s="100">
        <f t="shared" si="133"/>
        <v>51.09380706839692</v>
      </c>
      <c r="J284" s="256">
        <f>SUM(J278:J283)</f>
        <v>3997</v>
      </c>
      <c r="K284" s="102">
        <f t="shared" si="134"/>
        <v>0.1848886664998749</v>
      </c>
      <c r="L284" s="135">
        <f t="shared" ref="L284:O284" si="165">SUM(L278:L283)</f>
        <v>3053.17</v>
      </c>
      <c r="M284" s="256">
        <f t="shared" si="165"/>
        <v>813983</v>
      </c>
      <c r="N284" s="136">
        <f t="shared" si="165"/>
        <v>190</v>
      </c>
      <c r="O284" s="135">
        <f t="shared" si="165"/>
        <v>12025.59</v>
      </c>
      <c r="P284" s="104">
        <f t="shared" si="136"/>
        <v>0.25388941415764216</v>
      </c>
      <c r="Q284" s="105">
        <f t="shared" si="137"/>
        <v>3.9387227045988267</v>
      </c>
      <c r="R284" s="104">
        <f t="shared" si="138"/>
        <v>7.1888465828273601E-2</v>
      </c>
      <c r="S284" s="102">
        <f t="shared" si="140"/>
        <v>0.28314873255659812</v>
      </c>
      <c r="T284" s="106">
        <f t="shared" si="141"/>
        <v>30445.34</v>
      </c>
      <c r="U284" s="107">
        <f t="shared" si="142"/>
        <v>16.069315789473684</v>
      </c>
      <c r="V284" s="262">
        <f t="shared" ref="V284:W284" si="166">IFERROR((D284-D53)/D284,)</f>
        <v>-0.15192273868267062</v>
      </c>
      <c r="W284" s="262">
        <f t="shared" si="166"/>
        <v>-1.8944519621109608E-2</v>
      </c>
      <c r="X284" s="301">
        <f>IFERROR((D284-monthly_reporting_2021!D54)/D284, )</f>
        <v>1</v>
      </c>
      <c r="Y284" s="302">
        <f>IFERROR((E284-monthly_reporting_2021!E54)/E284, )</f>
        <v>1</v>
      </c>
      <c r="Z284" s="298"/>
    </row>
    <row r="285" spans="1:26" ht="14" hidden="1" outlineLevel="1" x14ac:dyDescent="0.2">
      <c r="A285" s="121" t="str">
        <f t="shared" si="163"/>
        <v>9-2022</v>
      </c>
      <c r="B285" s="122">
        <v>44829</v>
      </c>
      <c r="C285" s="83" t="s">
        <v>32</v>
      </c>
      <c r="D285" s="391">
        <v>2576.4699999999998</v>
      </c>
      <c r="E285" s="123">
        <v>41</v>
      </c>
      <c r="F285" s="123">
        <v>39</v>
      </c>
      <c r="G285" s="57">
        <f t="shared" si="131"/>
        <v>1.0512820512820513</v>
      </c>
      <c r="H285" s="58">
        <f t="shared" si="132"/>
        <v>62.840731707317069</v>
      </c>
      <c r="I285" s="58">
        <f t="shared" si="133"/>
        <v>59.775330160618672</v>
      </c>
      <c r="J285" s="276">
        <v>281</v>
      </c>
      <c r="K285" s="59">
        <f t="shared" si="134"/>
        <v>0.14590747330960854</v>
      </c>
      <c r="L285" s="391">
        <v>139.91</v>
      </c>
      <c r="M285" s="276">
        <v>30425</v>
      </c>
      <c r="N285" s="123">
        <v>13</v>
      </c>
      <c r="O285" s="391">
        <v>919.45</v>
      </c>
      <c r="P285" s="61">
        <f t="shared" si="136"/>
        <v>0.15216705639240849</v>
      </c>
      <c r="Q285" s="62">
        <f t="shared" si="137"/>
        <v>6.5717246801515268</v>
      </c>
      <c r="R285" s="61">
        <f t="shared" si="138"/>
        <v>5.4302980434470419E-2</v>
      </c>
      <c r="S285" s="59">
        <f t="shared" si="140"/>
        <v>0.35686423672699474</v>
      </c>
      <c r="T285" s="63">
        <f t="shared" si="141"/>
        <v>1657.0199999999998</v>
      </c>
      <c r="U285" s="64">
        <f t="shared" si="142"/>
        <v>10.762307692307692</v>
      </c>
      <c r="V285" s="442"/>
      <c r="W285" s="442"/>
      <c r="X285" s="442"/>
      <c r="Y285" s="458"/>
      <c r="Z285" s="214"/>
    </row>
    <row r="286" spans="1:26" ht="14" hidden="1" outlineLevel="1" x14ac:dyDescent="0.2">
      <c r="A286" s="121">
        <f t="shared" si="163"/>
        <v>0</v>
      </c>
      <c r="B286" s="411"/>
      <c r="C286" s="393" t="s">
        <v>33</v>
      </c>
      <c r="D286" s="394">
        <v>4531.22</v>
      </c>
      <c r="E286" s="395">
        <v>94</v>
      </c>
      <c r="F286" s="395">
        <v>86</v>
      </c>
      <c r="G286" s="57">
        <f t="shared" si="131"/>
        <v>1.0930232558139534</v>
      </c>
      <c r="H286" s="58">
        <f t="shared" si="132"/>
        <v>48.204468085106384</v>
      </c>
      <c r="I286" s="58">
        <f t="shared" si="133"/>
        <v>44.101960162969675</v>
      </c>
      <c r="J286" s="415">
        <v>582</v>
      </c>
      <c r="K286" s="59">
        <f t="shared" si="134"/>
        <v>0.16151202749140894</v>
      </c>
      <c r="L286" s="394">
        <v>525.07000000000005</v>
      </c>
      <c r="M286" s="415">
        <v>37915</v>
      </c>
      <c r="N286" s="395">
        <v>26</v>
      </c>
      <c r="O286" s="394">
        <v>1385.65</v>
      </c>
      <c r="P286" s="61">
        <f t="shared" si="136"/>
        <v>0.37893407426117709</v>
      </c>
      <c r="Q286" s="62">
        <f t="shared" si="137"/>
        <v>2.6389814691374482</v>
      </c>
      <c r="R286" s="61">
        <f t="shared" si="138"/>
        <v>0.11587828443553834</v>
      </c>
      <c r="S286" s="59">
        <f t="shared" si="140"/>
        <v>0.30580064530082407</v>
      </c>
      <c r="T286" s="71">
        <f t="shared" si="141"/>
        <v>3145.57</v>
      </c>
      <c r="U286" s="64">
        <f t="shared" si="142"/>
        <v>20.195</v>
      </c>
      <c r="V286" s="463"/>
      <c r="W286" s="463"/>
      <c r="X286" s="463"/>
      <c r="Y286" s="465"/>
      <c r="Z286" s="214"/>
    </row>
    <row r="287" spans="1:26" ht="14" hidden="1" outlineLevel="1" x14ac:dyDescent="0.2">
      <c r="A287" s="121"/>
      <c r="B287" s="474"/>
      <c r="C287" s="393" t="s">
        <v>193</v>
      </c>
      <c r="D287" s="405">
        <v>1339.1</v>
      </c>
      <c r="E287" s="395">
        <v>38</v>
      </c>
      <c r="F287" s="395">
        <v>34</v>
      </c>
      <c r="G287" s="57">
        <f t="shared" si="131"/>
        <v>1.1176470588235294</v>
      </c>
      <c r="H287" s="58">
        <f t="shared" si="132"/>
        <v>35.239473684210523</v>
      </c>
      <c r="I287" s="58">
        <f t="shared" si="133"/>
        <v>31.530055401662047</v>
      </c>
      <c r="J287" s="415">
        <v>495</v>
      </c>
      <c r="K287" s="59">
        <f t="shared" si="134"/>
        <v>7.6767676767676762E-2</v>
      </c>
      <c r="L287" s="405">
        <v>387.58</v>
      </c>
      <c r="M287" s="415">
        <v>18366</v>
      </c>
      <c r="N287" s="395">
        <v>9</v>
      </c>
      <c r="O287" s="405">
        <v>299.55</v>
      </c>
      <c r="P287" s="61">
        <f t="shared" si="136"/>
        <v>1.2938741445501585</v>
      </c>
      <c r="Q287" s="62">
        <f t="shared" si="137"/>
        <v>0.77287269724960017</v>
      </c>
      <c r="R287" s="61">
        <f t="shared" si="138"/>
        <v>0.28943320140392803</v>
      </c>
      <c r="S287" s="59">
        <f t="shared" si="140"/>
        <v>0.22369501904264061</v>
      </c>
      <c r="T287" s="74">
        <f t="shared" si="141"/>
        <v>1039.55</v>
      </c>
      <c r="U287" s="64">
        <f t="shared" si="142"/>
        <v>43.06444444444444</v>
      </c>
      <c r="V287" s="463"/>
      <c r="W287" s="463"/>
      <c r="X287" s="463"/>
      <c r="Y287" s="465"/>
      <c r="Z287" s="214"/>
    </row>
    <row r="288" spans="1:26" ht="14" hidden="1" outlineLevel="1" x14ac:dyDescent="0.2">
      <c r="A288" s="121">
        <f t="shared" ref="A288:A293" si="167">IFERROR(IF(B288&gt;0,MONTH(B288)&amp;"-"&amp;YEAR(B288),B288),)</f>
        <v>0</v>
      </c>
      <c r="B288" s="411"/>
      <c r="C288" s="393" t="s">
        <v>34</v>
      </c>
      <c r="D288" s="405">
        <v>4429.2700000000004</v>
      </c>
      <c r="E288" s="395">
        <v>69</v>
      </c>
      <c r="F288" s="395">
        <v>67</v>
      </c>
      <c r="G288" s="57">
        <f t="shared" si="131"/>
        <v>1.0298507462686568</v>
      </c>
      <c r="H288" s="58">
        <f t="shared" si="132"/>
        <v>64.192318840579716</v>
      </c>
      <c r="I288" s="58">
        <f t="shared" si="133"/>
        <v>62.331671917664359</v>
      </c>
      <c r="J288" s="415">
        <v>646</v>
      </c>
      <c r="K288" s="59">
        <f t="shared" si="134"/>
        <v>0.10681114551083591</v>
      </c>
      <c r="L288" s="405">
        <v>875.68</v>
      </c>
      <c r="M288" s="415">
        <v>107380</v>
      </c>
      <c r="N288" s="395">
        <v>21</v>
      </c>
      <c r="O288" s="405">
        <v>1494.72</v>
      </c>
      <c r="P288" s="61">
        <f t="shared" si="136"/>
        <v>0.58584885463498171</v>
      </c>
      <c r="Q288" s="62">
        <f t="shared" si="137"/>
        <v>1.706924904074548</v>
      </c>
      <c r="R288" s="61">
        <f t="shared" si="138"/>
        <v>0.19770300749333408</v>
      </c>
      <c r="S288" s="59">
        <f t="shared" si="140"/>
        <v>0.33746418710080889</v>
      </c>
      <c r="T288" s="444">
        <f t="shared" si="141"/>
        <v>2934.55</v>
      </c>
      <c r="U288" s="64">
        <f t="shared" si="142"/>
        <v>41.699047619047619</v>
      </c>
      <c r="V288" s="463"/>
      <c r="W288" s="463"/>
      <c r="X288" s="463"/>
      <c r="Y288" s="465"/>
      <c r="Z288" s="214"/>
    </row>
    <row r="289" spans="1:26" ht="14" hidden="1" outlineLevel="1" x14ac:dyDescent="0.2">
      <c r="A289" s="121">
        <f t="shared" si="167"/>
        <v>0</v>
      </c>
      <c r="B289" s="411"/>
      <c r="C289" s="393" t="s">
        <v>35</v>
      </c>
      <c r="D289" s="407">
        <v>7501.99</v>
      </c>
      <c r="E289" s="395">
        <v>115</v>
      </c>
      <c r="F289" s="395">
        <v>105</v>
      </c>
      <c r="G289" s="57">
        <f t="shared" si="131"/>
        <v>1.0952380952380953</v>
      </c>
      <c r="H289" s="58">
        <f t="shared" si="132"/>
        <v>65.234695652173912</v>
      </c>
      <c r="I289" s="58">
        <f t="shared" si="133"/>
        <v>59.562113421550087</v>
      </c>
      <c r="J289" s="415">
        <v>575</v>
      </c>
      <c r="K289" s="59">
        <f t="shared" si="134"/>
        <v>0.2</v>
      </c>
      <c r="L289" s="407">
        <v>428.62</v>
      </c>
      <c r="M289" s="415">
        <v>81205</v>
      </c>
      <c r="N289" s="395">
        <v>30</v>
      </c>
      <c r="O289" s="407">
        <v>2489.0100000000002</v>
      </c>
      <c r="P289" s="61">
        <f t="shared" si="136"/>
        <v>0.17220501323819509</v>
      </c>
      <c r="Q289" s="62">
        <f t="shared" si="137"/>
        <v>5.807031869721432</v>
      </c>
      <c r="R289" s="61">
        <f t="shared" si="138"/>
        <v>5.7134173732569626E-2</v>
      </c>
      <c r="S289" s="59">
        <f t="shared" si="140"/>
        <v>0.33177996771523294</v>
      </c>
      <c r="T289" s="77">
        <f t="shared" si="141"/>
        <v>5012.9799999999996</v>
      </c>
      <c r="U289" s="64">
        <f t="shared" si="142"/>
        <v>14.287333333333333</v>
      </c>
      <c r="V289" s="463"/>
      <c r="W289" s="463"/>
      <c r="X289" s="463"/>
      <c r="Y289" s="465"/>
      <c r="Z289" s="214"/>
    </row>
    <row r="290" spans="1:26" ht="14" hidden="1" outlineLevel="1" x14ac:dyDescent="0.2">
      <c r="A290" s="121" t="str">
        <f t="shared" si="167"/>
        <v>10-2022</v>
      </c>
      <c r="B290" s="411">
        <v>44835</v>
      </c>
      <c r="C290" s="393" t="s">
        <v>36</v>
      </c>
      <c r="D290" s="412">
        <v>26248</v>
      </c>
      <c r="E290" s="395">
        <v>460</v>
      </c>
      <c r="F290" s="395">
        <v>407</v>
      </c>
      <c r="G290" s="57">
        <f t="shared" si="131"/>
        <v>1.1302211302211302</v>
      </c>
      <c r="H290" s="58">
        <f t="shared" si="132"/>
        <v>57.060869565217388</v>
      </c>
      <c r="I290" s="58">
        <f t="shared" si="133"/>
        <v>50.486465028355383</v>
      </c>
      <c r="J290" s="415">
        <v>1638</v>
      </c>
      <c r="K290" s="59">
        <f t="shared" si="134"/>
        <v>0.28083028083028083</v>
      </c>
      <c r="L290" s="412">
        <v>1663.56</v>
      </c>
      <c r="M290" s="415">
        <v>225570</v>
      </c>
      <c r="N290" s="395">
        <v>124</v>
      </c>
      <c r="O290" s="412">
        <v>7904.95</v>
      </c>
      <c r="P290" s="61">
        <f t="shared" si="136"/>
        <v>0.21044535386055574</v>
      </c>
      <c r="Q290" s="62">
        <f t="shared" si="137"/>
        <v>4.7518274062853161</v>
      </c>
      <c r="R290" s="61">
        <f t="shared" si="138"/>
        <v>6.3378543127095399E-2</v>
      </c>
      <c r="S290" s="59">
        <f t="shared" si="140"/>
        <v>0.30116389820176775</v>
      </c>
      <c r="T290" s="80">
        <f t="shared" si="141"/>
        <v>18343.05</v>
      </c>
      <c r="U290" s="64">
        <f t="shared" si="142"/>
        <v>13.415806451612903</v>
      </c>
      <c r="V290" s="463"/>
      <c r="W290" s="463"/>
      <c r="X290" s="463"/>
      <c r="Y290" s="465"/>
      <c r="Z290" s="214"/>
    </row>
    <row r="291" spans="1:26" ht="14" collapsed="1" x14ac:dyDescent="0.2">
      <c r="A291" s="121">
        <f t="shared" si="167"/>
        <v>0</v>
      </c>
      <c r="B291" s="38" t="s">
        <v>120</v>
      </c>
      <c r="C291" s="472"/>
      <c r="D291" s="135">
        <f t="shared" ref="D291:F291" si="168">SUM(D285:D290)</f>
        <v>46626.05</v>
      </c>
      <c r="E291" s="136">
        <f t="shared" si="168"/>
        <v>817</v>
      </c>
      <c r="F291" s="136">
        <f t="shared" si="168"/>
        <v>738</v>
      </c>
      <c r="G291" s="99">
        <f t="shared" si="131"/>
        <v>1.1070460704607046</v>
      </c>
      <c r="H291" s="100">
        <f t="shared" si="132"/>
        <v>57.069828641370876</v>
      </c>
      <c r="I291" s="100">
        <f t="shared" si="133"/>
        <v>51.551448638104908</v>
      </c>
      <c r="J291" s="256">
        <f>SUM(J285:J290)</f>
        <v>4217</v>
      </c>
      <c r="K291" s="102">
        <f t="shared" si="134"/>
        <v>0.19373962532606118</v>
      </c>
      <c r="L291" s="135">
        <f t="shared" ref="L291:O291" si="169">SUM(L285:L290)</f>
        <v>4020.4199999999996</v>
      </c>
      <c r="M291" s="256">
        <f t="shared" si="169"/>
        <v>500861</v>
      </c>
      <c r="N291" s="136">
        <f t="shared" si="169"/>
        <v>223</v>
      </c>
      <c r="O291" s="135">
        <f t="shared" si="169"/>
        <v>14493.330000000002</v>
      </c>
      <c r="P291" s="104">
        <f t="shared" si="136"/>
        <v>0.27739794788361261</v>
      </c>
      <c r="Q291" s="105">
        <f t="shared" si="137"/>
        <v>3.6049293357410428</v>
      </c>
      <c r="R291" s="104">
        <f t="shared" si="138"/>
        <v>8.6226905345831342E-2</v>
      </c>
      <c r="S291" s="102">
        <f t="shared" si="140"/>
        <v>0.31084190061135353</v>
      </c>
      <c r="T291" s="106">
        <f t="shared" si="141"/>
        <v>32132.720000000001</v>
      </c>
      <c r="U291" s="107">
        <f t="shared" si="142"/>
        <v>18.02878923766816</v>
      </c>
      <c r="V291" s="262">
        <f t="shared" ref="V291:W291" si="170">IFERROR((D291-D53)/D291,)</f>
        <v>-4.9268166615014417E-2</v>
      </c>
      <c r="W291" s="301">
        <f t="shared" si="170"/>
        <v>7.8335373317013457E-2</v>
      </c>
      <c r="X291" s="301">
        <f>IFERROR((D291-monthly_reporting_2021!D54)/D291, )</f>
        <v>1</v>
      </c>
      <c r="Y291" s="302">
        <f>IFERROR((E291-monthly_reporting_2021!E54)/E291, )</f>
        <v>1</v>
      </c>
      <c r="Z291" s="298"/>
    </row>
    <row r="292" spans="1:26" ht="14" hidden="1" outlineLevel="1" x14ac:dyDescent="0.2">
      <c r="A292" s="121" t="str">
        <f t="shared" si="167"/>
        <v>10-2022</v>
      </c>
      <c r="B292" s="122">
        <v>44836</v>
      </c>
      <c r="C292" s="83" t="s">
        <v>32</v>
      </c>
      <c r="D292" s="391">
        <v>2271.39</v>
      </c>
      <c r="E292" s="123">
        <v>37</v>
      </c>
      <c r="F292" s="123">
        <v>33</v>
      </c>
      <c r="G292" s="57">
        <f t="shared" si="131"/>
        <v>1.1212121212121211</v>
      </c>
      <c r="H292" s="58">
        <f t="shared" si="132"/>
        <v>61.388918918918918</v>
      </c>
      <c r="I292" s="58">
        <f t="shared" si="133"/>
        <v>54.752279035792554</v>
      </c>
      <c r="J292" s="276">
        <v>229</v>
      </c>
      <c r="K292" s="59">
        <f t="shared" si="134"/>
        <v>0.16157205240174671</v>
      </c>
      <c r="L292" s="391">
        <v>110.36</v>
      </c>
      <c r="M292" s="276">
        <v>34830</v>
      </c>
      <c r="N292" s="123">
        <v>4</v>
      </c>
      <c r="O292" s="391">
        <v>221.91</v>
      </c>
      <c r="P292" s="61">
        <f t="shared" si="136"/>
        <v>0.49731873281961159</v>
      </c>
      <c r="Q292" s="62">
        <f t="shared" si="137"/>
        <v>2.0107828923523017</v>
      </c>
      <c r="R292" s="61">
        <f t="shared" si="138"/>
        <v>4.8586988584082877E-2</v>
      </c>
      <c r="S292" s="59">
        <f t="shared" si="140"/>
        <v>9.769788543579043E-2</v>
      </c>
      <c r="T292" s="63">
        <f t="shared" si="141"/>
        <v>2049.48</v>
      </c>
      <c r="U292" s="64">
        <f t="shared" si="142"/>
        <v>27.59</v>
      </c>
      <c r="V292" s="84"/>
      <c r="W292" s="84"/>
      <c r="X292" s="84"/>
      <c r="Y292" s="85"/>
      <c r="Z292" s="66"/>
    </row>
    <row r="293" spans="1:26" ht="14" hidden="1" outlineLevel="1" x14ac:dyDescent="0.2">
      <c r="A293" s="121">
        <f t="shared" si="167"/>
        <v>0</v>
      </c>
      <c r="B293" s="411"/>
      <c r="C293" s="393" t="s">
        <v>33</v>
      </c>
      <c r="D293" s="394">
        <v>7373.1</v>
      </c>
      <c r="E293" s="395">
        <v>156</v>
      </c>
      <c r="F293" s="395">
        <v>137</v>
      </c>
      <c r="G293" s="396">
        <f t="shared" si="131"/>
        <v>1.1386861313868613</v>
      </c>
      <c r="H293" s="397">
        <f t="shared" si="132"/>
        <v>47.263461538461542</v>
      </c>
      <c r="I293" s="397">
        <f t="shared" si="133"/>
        <v>41.507014299802769</v>
      </c>
      <c r="J293" s="415">
        <v>731</v>
      </c>
      <c r="K293" s="398">
        <f t="shared" si="134"/>
        <v>0.213406292749658</v>
      </c>
      <c r="L293" s="394">
        <v>934.37</v>
      </c>
      <c r="M293" s="415">
        <v>81462</v>
      </c>
      <c r="N293" s="395">
        <v>47</v>
      </c>
      <c r="O293" s="394">
        <v>2183.15</v>
      </c>
      <c r="P293" s="399">
        <f t="shared" si="136"/>
        <v>0.42799166342211942</v>
      </c>
      <c r="Q293" s="400">
        <f t="shared" si="137"/>
        <v>2.3364941083296769</v>
      </c>
      <c r="R293" s="399">
        <f t="shared" si="138"/>
        <v>0.12672688557051986</v>
      </c>
      <c r="S293" s="398">
        <f t="shared" si="140"/>
        <v>0.29609662150248878</v>
      </c>
      <c r="T293" s="401">
        <f t="shared" si="141"/>
        <v>5189.9500000000007</v>
      </c>
      <c r="U293" s="402">
        <f t="shared" si="142"/>
        <v>19.880212765957445</v>
      </c>
      <c r="V293" s="403"/>
      <c r="W293" s="403"/>
      <c r="X293" s="403"/>
      <c r="Y293" s="404"/>
      <c r="Z293" s="66"/>
    </row>
    <row r="294" spans="1:26" ht="14" hidden="1" outlineLevel="1" x14ac:dyDescent="0.2">
      <c r="A294" s="121"/>
      <c r="B294" s="392"/>
      <c r="C294" s="393" t="s">
        <v>193</v>
      </c>
      <c r="D294" s="405">
        <v>1185.45</v>
      </c>
      <c r="E294" s="395">
        <v>31</v>
      </c>
      <c r="F294" s="395">
        <v>29</v>
      </c>
      <c r="G294" s="396">
        <f t="shared" si="131"/>
        <v>1.0689655172413792</v>
      </c>
      <c r="H294" s="397">
        <f t="shared" si="132"/>
        <v>38.240322580645163</v>
      </c>
      <c r="I294" s="397">
        <f t="shared" si="133"/>
        <v>35.773204994797091</v>
      </c>
      <c r="J294" s="415">
        <v>402</v>
      </c>
      <c r="K294" s="398">
        <f t="shared" si="134"/>
        <v>7.7114427860696513E-2</v>
      </c>
      <c r="L294" s="405">
        <v>286.51</v>
      </c>
      <c r="M294" s="415">
        <v>17742</v>
      </c>
      <c r="N294" s="395">
        <v>7</v>
      </c>
      <c r="O294" s="405">
        <v>270.64999999999998</v>
      </c>
      <c r="P294" s="399">
        <f t="shared" si="136"/>
        <v>1.0585996674672087</v>
      </c>
      <c r="Q294" s="400">
        <f t="shared" si="137"/>
        <v>0.94464416599769641</v>
      </c>
      <c r="R294" s="399">
        <f t="shared" si="138"/>
        <v>0.24168881015648064</v>
      </c>
      <c r="S294" s="398">
        <f t="shared" si="140"/>
        <v>0.22830992450124424</v>
      </c>
      <c r="T294" s="406">
        <f t="shared" si="141"/>
        <v>914.80000000000007</v>
      </c>
      <c r="U294" s="402">
        <f t="shared" si="142"/>
        <v>40.93</v>
      </c>
      <c r="V294" s="403"/>
      <c r="W294" s="403"/>
      <c r="X294" s="403"/>
      <c r="Y294" s="404"/>
      <c r="Z294" s="66"/>
    </row>
    <row r="295" spans="1:26" ht="14" hidden="1" outlineLevel="1" x14ac:dyDescent="0.2">
      <c r="A295" s="121">
        <f t="shared" ref="A295:A376" si="171">IFERROR(IF(B295&gt;0,MONTH(B295)&amp;"-"&amp;YEAR(B295),B295),)</f>
        <v>0</v>
      </c>
      <c r="B295" s="411"/>
      <c r="C295" s="393" t="s">
        <v>34</v>
      </c>
      <c r="D295" s="405">
        <v>3889.43</v>
      </c>
      <c r="E295" s="395">
        <v>61</v>
      </c>
      <c r="F295" s="395">
        <v>57</v>
      </c>
      <c r="G295" s="396">
        <f t="shared" si="131"/>
        <v>1.0701754385964912</v>
      </c>
      <c r="H295" s="397">
        <f t="shared" si="132"/>
        <v>63.7611475409836</v>
      </c>
      <c r="I295" s="397">
        <f t="shared" si="133"/>
        <v>59.580088685837133</v>
      </c>
      <c r="J295" s="415">
        <v>737</v>
      </c>
      <c r="K295" s="398">
        <f t="shared" si="134"/>
        <v>8.2767978290366348E-2</v>
      </c>
      <c r="L295" s="405">
        <v>863.57</v>
      </c>
      <c r="M295" s="415">
        <v>114568</v>
      </c>
      <c r="N295" s="395">
        <v>8</v>
      </c>
      <c r="O295" s="405">
        <v>539.91</v>
      </c>
      <c r="P295" s="399">
        <f t="shared" si="136"/>
        <v>1.5994702820840512</v>
      </c>
      <c r="Q295" s="400">
        <f t="shared" si="137"/>
        <v>0.62520698958972631</v>
      </c>
      <c r="R295" s="399">
        <f t="shared" si="138"/>
        <v>0.22202996325939792</v>
      </c>
      <c r="S295" s="398">
        <f t="shared" si="140"/>
        <v>0.13881468492812571</v>
      </c>
      <c r="T295" s="406">
        <f t="shared" si="141"/>
        <v>3349.52</v>
      </c>
      <c r="U295" s="402">
        <f t="shared" si="142"/>
        <v>107.94625000000001</v>
      </c>
      <c r="V295" s="403"/>
      <c r="W295" s="403"/>
      <c r="X295" s="403"/>
      <c r="Y295" s="404"/>
      <c r="Z295" s="66"/>
    </row>
    <row r="296" spans="1:26" ht="14" hidden="1" outlineLevel="1" x14ac:dyDescent="0.2">
      <c r="A296" s="121">
        <f t="shared" si="171"/>
        <v>0</v>
      </c>
      <c r="B296" s="411"/>
      <c r="C296" s="393" t="s">
        <v>35</v>
      </c>
      <c r="D296" s="407">
        <v>8355.17</v>
      </c>
      <c r="E296" s="395">
        <v>129</v>
      </c>
      <c r="F296" s="395">
        <v>119</v>
      </c>
      <c r="G296" s="396">
        <f t="shared" si="131"/>
        <v>1.0840336134453781</v>
      </c>
      <c r="H296" s="397">
        <f t="shared" si="132"/>
        <v>64.768759689922476</v>
      </c>
      <c r="I296" s="397">
        <f t="shared" si="133"/>
        <v>59.747925605432364</v>
      </c>
      <c r="J296" s="415">
        <v>621</v>
      </c>
      <c r="K296" s="398">
        <f t="shared" si="134"/>
        <v>0.20772946859903382</v>
      </c>
      <c r="L296" s="407">
        <v>451.39</v>
      </c>
      <c r="M296" s="415">
        <v>45803</v>
      </c>
      <c r="N296" s="395">
        <v>31</v>
      </c>
      <c r="O296" s="407">
        <v>2229.16</v>
      </c>
      <c r="P296" s="399">
        <f t="shared" si="136"/>
        <v>0.20249331586786054</v>
      </c>
      <c r="Q296" s="400">
        <f t="shared" si="137"/>
        <v>4.9384346130840289</v>
      </c>
      <c r="R296" s="399">
        <f t="shared" si="138"/>
        <v>5.402523228133E-2</v>
      </c>
      <c r="S296" s="398">
        <f t="shared" si="140"/>
        <v>0.26680007707802472</v>
      </c>
      <c r="T296" s="408">
        <f t="shared" si="141"/>
        <v>6126.01</v>
      </c>
      <c r="U296" s="402">
        <f t="shared" si="142"/>
        <v>14.560967741935483</v>
      </c>
      <c r="V296" s="403"/>
      <c r="W296" s="403"/>
      <c r="X296" s="403"/>
      <c r="Y296" s="404"/>
      <c r="Z296" s="66"/>
    </row>
    <row r="297" spans="1:26" ht="14" hidden="1" outlineLevel="1" x14ac:dyDescent="0.2">
      <c r="A297" s="121" t="str">
        <f t="shared" si="171"/>
        <v>10-2022</v>
      </c>
      <c r="B297" s="411">
        <v>44842</v>
      </c>
      <c r="C297" s="393" t="s">
        <v>36</v>
      </c>
      <c r="D297" s="412">
        <v>29908</v>
      </c>
      <c r="E297" s="395">
        <v>520</v>
      </c>
      <c r="F297" s="395">
        <v>457</v>
      </c>
      <c r="G297" s="396">
        <f t="shared" si="131"/>
        <v>1.1378555798687089</v>
      </c>
      <c r="H297" s="397">
        <f t="shared" si="132"/>
        <v>57.515384615384619</v>
      </c>
      <c r="I297" s="397">
        <f t="shared" si="133"/>
        <v>50.547174556213022</v>
      </c>
      <c r="J297" s="415">
        <v>1759</v>
      </c>
      <c r="K297" s="398">
        <f t="shared" si="134"/>
        <v>0.2956225127913587</v>
      </c>
      <c r="L297" s="412">
        <v>1775.15</v>
      </c>
      <c r="M297" s="415">
        <v>233143</v>
      </c>
      <c r="N297" s="395">
        <v>134</v>
      </c>
      <c r="O297" s="412">
        <v>8615</v>
      </c>
      <c r="P297" s="399">
        <f t="shared" si="136"/>
        <v>0.20605339524085897</v>
      </c>
      <c r="Q297" s="400">
        <f t="shared" si="137"/>
        <v>4.8531110047038277</v>
      </c>
      <c r="R297" s="399">
        <f t="shared" si="138"/>
        <v>5.9353684632874153E-2</v>
      </c>
      <c r="S297" s="398">
        <f t="shared" si="140"/>
        <v>0.28805002006152203</v>
      </c>
      <c r="T297" s="410">
        <f t="shared" si="141"/>
        <v>21293</v>
      </c>
      <c r="U297" s="402">
        <f t="shared" si="142"/>
        <v>13.247388059701493</v>
      </c>
      <c r="V297" s="403"/>
      <c r="W297" s="403"/>
      <c r="X297" s="403"/>
      <c r="Y297" s="404"/>
      <c r="Z297" s="66"/>
    </row>
    <row r="298" spans="1:26" ht="14" collapsed="1" x14ac:dyDescent="0.2">
      <c r="A298" s="121">
        <f t="shared" si="171"/>
        <v>0</v>
      </c>
      <c r="B298" s="38" t="s">
        <v>121</v>
      </c>
      <c r="C298" s="134"/>
      <c r="D298" s="135">
        <f t="shared" ref="D298:F298" si="172">SUM(D292:D297)</f>
        <v>52982.54</v>
      </c>
      <c r="E298" s="136">
        <f t="shared" si="172"/>
        <v>934</v>
      </c>
      <c r="F298" s="136">
        <f t="shared" si="172"/>
        <v>832</v>
      </c>
      <c r="G298" s="137">
        <f t="shared" si="131"/>
        <v>1.1225961538461537</v>
      </c>
      <c r="H298" s="138">
        <f t="shared" si="132"/>
        <v>56.726488222698073</v>
      </c>
      <c r="I298" s="138">
        <f t="shared" si="133"/>
        <v>50.531518416793148</v>
      </c>
      <c r="J298" s="256">
        <f>SUM(J292:J297)</f>
        <v>4479</v>
      </c>
      <c r="K298" s="139">
        <f t="shared" si="134"/>
        <v>0.20852868943960706</v>
      </c>
      <c r="L298" s="135">
        <f t="shared" ref="L298:O298" si="173">SUM(L292:L297)</f>
        <v>4421.3500000000004</v>
      </c>
      <c r="M298" s="256">
        <f t="shared" si="173"/>
        <v>527548</v>
      </c>
      <c r="N298" s="136">
        <f t="shared" si="173"/>
        <v>231</v>
      </c>
      <c r="O298" s="135">
        <f t="shared" si="173"/>
        <v>14059.779999999999</v>
      </c>
      <c r="P298" s="258">
        <f t="shared" si="136"/>
        <v>0.31446793619814822</v>
      </c>
      <c r="Q298" s="306">
        <f t="shared" si="137"/>
        <v>3.1799744421952565</v>
      </c>
      <c r="R298" s="258">
        <f t="shared" si="138"/>
        <v>8.3449189110223865E-2</v>
      </c>
      <c r="S298" s="139">
        <f t="shared" si="140"/>
        <v>0.26536628859243061</v>
      </c>
      <c r="T298" s="261">
        <f t="shared" si="141"/>
        <v>38922.76</v>
      </c>
      <c r="U298" s="307">
        <f t="shared" si="142"/>
        <v>19.140043290043291</v>
      </c>
      <c r="V298" s="301">
        <f t="shared" ref="V298:W298" si="174">IFERROR((D298-D46)/D298,)</f>
        <v>0.22180986415524817</v>
      </c>
      <c r="W298" s="301">
        <f t="shared" si="174"/>
        <v>0.32012847965738755</v>
      </c>
      <c r="X298" s="301">
        <f>IFERROR((D298-monthly_reporting_2021!D47)/D298, )</f>
        <v>1</v>
      </c>
      <c r="Y298" s="302">
        <f>IFERROR((E298-monthly_reporting_2021!E47)/E298, )</f>
        <v>1</v>
      </c>
      <c r="Z298" s="67"/>
    </row>
    <row r="299" spans="1:26" ht="14" hidden="1" outlineLevel="1" x14ac:dyDescent="0.2">
      <c r="A299" s="121" t="str">
        <f t="shared" si="171"/>
        <v>10-2022</v>
      </c>
      <c r="B299" s="122">
        <v>44843</v>
      </c>
      <c r="C299" s="83" t="s">
        <v>32</v>
      </c>
      <c r="D299" s="391">
        <v>1745.01</v>
      </c>
      <c r="E299" s="123">
        <v>27</v>
      </c>
      <c r="F299" s="123">
        <v>24</v>
      </c>
      <c r="G299" s="57">
        <f t="shared" si="131"/>
        <v>1.125</v>
      </c>
      <c r="H299" s="58">
        <f t="shared" si="132"/>
        <v>64.63</v>
      </c>
      <c r="I299" s="58">
        <f t="shared" si="133"/>
        <v>57.448888888888888</v>
      </c>
      <c r="J299" s="276">
        <v>173</v>
      </c>
      <c r="K299" s="59">
        <f t="shared" si="134"/>
        <v>0.15606936416184972</v>
      </c>
      <c r="L299" s="391">
        <v>115.14</v>
      </c>
      <c r="M299" s="123">
        <v>28485</v>
      </c>
      <c r="N299" s="123">
        <v>7</v>
      </c>
      <c r="O299" s="391">
        <v>465.49</v>
      </c>
      <c r="P299" s="61">
        <f t="shared" si="136"/>
        <v>0.24735225246514425</v>
      </c>
      <c r="Q299" s="62">
        <f t="shared" si="137"/>
        <v>4.0428174396387009</v>
      </c>
      <c r="R299" s="61">
        <f t="shared" si="138"/>
        <v>6.5982429900115186E-2</v>
      </c>
      <c r="S299" s="59">
        <f t="shared" si="140"/>
        <v>0.26675491830992371</v>
      </c>
      <c r="T299" s="63">
        <f t="shared" si="141"/>
        <v>1279.52</v>
      </c>
      <c r="U299" s="64">
        <f t="shared" si="142"/>
        <v>16.44857142857143</v>
      </c>
      <c r="V299" s="84"/>
      <c r="W299" s="84"/>
      <c r="X299" s="84"/>
      <c r="Y299" s="85"/>
      <c r="Z299" s="66"/>
    </row>
    <row r="300" spans="1:26" ht="14" hidden="1" outlineLevel="1" x14ac:dyDescent="0.2">
      <c r="A300" s="121">
        <f t="shared" si="171"/>
        <v>0</v>
      </c>
      <c r="B300" s="411"/>
      <c r="C300" s="393" t="s">
        <v>33</v>
      </c>
      <c r="D300" s="394">
        <v>5850.25</v>
      </c>
      <c r="E300" s="395">
        <v>129</v>
      </c>
      <c r="F300" s="395">
        <v>108</v>
      </c>
      <c r="G300" s="396">
        <f t="shared" si="131"/>
        <v>1.1944444444444444</v>
      </c>
      <c r="H300" s="397">
        <f t="shared" si="132"/>
        <v>45.350775193798448</v>
      </c>
      <c r="I300" s="397">
        <f t="shared" si="133"/>
        <v>37.968090859924281</v>
      </c>
      <c r="J300" s="415">
        <v>711</v>
      </c>
      <c r="K300" s="398">
        <f t="shared" si="134"/>
        <v>0.18143459915611815</v>
      </c>
      <c r="L300" s="394">
        <v>774.67</v>
      </c>
      <c r="M300" s="395">
        <v>58974</v>
      </c>
      <c r="N300" s="395">
        <v>35</v>
      </c>
      <c r="O300" s="394">
        <v>1915.27</v>
      </c>
      <c r="P300" s="399">
        <f t="shared" si="136"/>
        <v>0.4044703879870723</v>
      </c>
      <c r="Q300" s="400">
        <f t="shared" si="137"/>
        <v>2.4723688796519809</v>
      </c>
      <c r="R300" s="399">
        <f t="shared" si="138"/>
        <v>0.13241656339472671</v>
      </c>
      <c r="S300" s="398">
        <f t="shared" si="140"/>
        <v>0.327382590487586</v>
      </c>
      <c r="T300" s="401">
        <f t="shared" si="141"/>
        <v>3934.98</v>
      </c>
      <c r="U300" s="402">
        <f t="shared" si="142"/>
        <v>22.133428571428571</v>
      </c>
      <c r="V300" s="403"/>
      <c r="W300" s="403"/>
      <c r="X300" s="403"/>
      <c r="Y300" s="404"/>
      <c r="Z300" s="66"/>
    </row>
    <row r="301" spans="1:26" ht="14" hidden="1" outlineLevel="1" x14ac:dyDescent="0.2">
      <c r="A301" s="121">
        <f t="shared" si="171"/>
        <v>0</v>
      </c>
      <c r="B301" s="411"/>
      <c r="C301" s="393" t="s">
        <v>34</v>
      </c>
      <c r="D301" s="405">
        <v>5551.05</v>
      </c>
      <c r="E301" s="395">
        <v>92</v>
      </c>
      <c r="F301" s="395">
        <v>85</v>
      </c>
      <c r="G301" s="396">
        <f t="shared" si="131"/>
        <v>1.0823529411764705</v>
      </c>
      <c r="H301" s="397">
        <f t="shared" si="132"/>
        <v>60.337499999999999</v>
      </c>
      <c r="I301" s="397">
        <f t="shared" si="133"/>
        <v>55.74660326086957</v>
      </c>
      <c r="J301" s="415">
        <v>882</v>
      </c>
      <c r="K301" s="398">
        <f t="shared" si="134"/>
        <v>0.10430839002267574</v>
      </c>
      <c r="L301" s="405">
        <v>1359.59</v>
      </c>
      <c r="M301" s="395">
        <v>140317</v>
      </c>
      <c r="N301" s="395">
        <v>31</v>
      </c>
      <c r="O301" s="405">
        <v>1824.67</v>
      </c>
      <c r="P301" s="399">
        <f t="shared" si="136"/>
        <v>0.74511555514147754</v>
      </c>
      <c r="Q301" s="400">
        <f t="shared" si="137"/>
        <v>1.3420737133988925</v>
      </c>
      <c r="R301" s="399">
        <f t="shared" si="138"/>
        <v>0.24492483404040674</v>
      </c>
      <c r="S301" s="398">
        <f t="shared" si="140"/>
        <v>0.32870718152421613</v>
      </c>
      <c r="T301" s="406">
        <f t="shared" si="141"/>
        <v>3726.38</v>
      </c>
      <c r="U301" s="402">
        <f t="shared" si="142"/>
        <v>43.857741935483865</v>
      </c>
      <c r="V301" s="403"/>
      <c r="W301" s="403"/>
      <c r="X301" s="403"/>
      <c r="Y301" s="404"/>
      <c r="Z301" s="66"/>
    </row>
    <row r="302" spans="1:26" ht="14" hidden="1" outlineLevel="1" x14ac:dyDescent="0.2">
      <c r="A302" s="121">
        <f t="shared" si="171"/>
        <v>0</v>
      </c>
      <c r="B302" s="411"/>
      <c r="C302" s="393" t="s">
        <v>35</v>
      </c>
      <c r="D302" s="407">
        <v>8150.36</v>
      </c>
      <c r="E302" s="395">
        <v>135</v>
      </c>
      <c r="F302" s="395">
        <v>120</v>
      </c>
      <c r="G302" s="396">
        <f t="shared" si="131"/>
        <v>1.125</v>
      </c>
      <c r="H302" s="397">
        <f t="shared" si="132"/>
        <v>60.373037037037037</v>
      </c>
      <c r="I302" s="397">
        <f t="shared" si="133"/>
        <v>53.664921810699589</v>
      </c>
      <c r="J302" s="415">
        <v>538</v>
      </c>
      <c r="K302" s="398">
        <f t="shared" si="134"/>
        <v>0.25092936802973975</v>
      </c>
      <c r="L302" s="407">
        <v>364.51</v>
      </c>
      <c r="M302" s="395">
        <v>39935</v>
      </c>
      <c r="N302" s="395">
        <v>24</v>
      </c>
      <c r="O302" s="407">
        <v>1675.63</v>
      </c>
      <c r="P302" s="399">
        <f t="shared" si="136"/>
        <v>0.21753609090312298</v>
      </c>
      <c r="Q302" s="400">
        <f t="shared" si="137"/>
        <v>4.5969383556006695</v>
      </c>
      <c r="R302" s="399">
        <f t="shared" si="138"/>
        <v>4.4723177871897682E-2</v>
      </c>
      <c r="S302" s="398">
        <f t="shared" si="140"/>
        <v>0.20558969174367761</v>
      </c>
      <c r="T302" s="408">
        <f t="shared" si="141"/>
        <v>6474.73</v>
      </c>
      <c r="U302" s="402">
        <f t="shared" si="142"/>
        <v>15.187916666666666</v>
      </c>
      <c r="V302" s="403"/>
      <c r="W302" s="403"/>
      <c r="X302" s="403"/>
      <c r="Y302" s="404"/>
      <c r="Z302" s="66"/>
    </row>
    <row r="303" spans="1:26" ht="14" hidden="1" outlineLevel="1" x14ac:dyDescent="0.2">
      <c r="A303" s="121" t="str">
        <f t="shared" si="171"/>
        <v>10-2022</v>
      </c>
      <c r="B303" s="411">
        <v>44849</v>
      </c>
      <c r="C303" s="393" t="s">
        <v>36</v>
      </c>
      <c r="D303" s="412">
        <v>39367.599999999999</v>
      </c>
      <c r="E303" s="395">
        <v>755</v>
      </c>
      <c r="F303" s="395">
        <v>526</v>
      </c>
      <c r="G303" s="396">
        <f t="shared" si="131"/>
        <v>1.435361216730038</v>
      </c>
      <c r="H303" s="397">
        <f t="shared" si="132"/>
        <v>52.14251655629139</v>
      </c>
      <c r="I303" s="397">
        <f t="shared" si="133"/>
        <v>36.327104249813601</v>
      </c>
      <c r="J303" s="415">
        <v>1957</v>
      </c>
      <c r="K303" s="398">
        <f t="shared" si="134"/>
        <v>0.38579458354624424</v>
      </c>
      <c r="L303" s="412">
        <v>2081.38</v>
      </c>
      <c r="M303" s="395">
        <v>276861</v>
      </c>
      <c r="N303" s="395">
        <v>163</v>
      </c>
      <c r="O303" s="412">
        <v>9729.75</v>
      </c>
      <c r="P303" s="399">
        <f t="shared" si="136"/>
        <v>0.21391916544618311</v>
      </c>
      <c r="Q303" s="400">
        <f t="shared" si="137"/>
        <v>4.6746629639950417</v>
      </c>
      <c r="R303" s="399">
        <f t="shared" si="138"/>
        <v>5.2870380719170086E-2</v>
      </c>
      <c r="S303" s="398">
        <f t="shared" si="140"/>
        <v>0.24715121064022191</v>
      </c>
      <c r="T303" s="410">
        <f t="shared" si="141"/>
        <v>29637.85</v>
      </c>
      <c r="U303" s="402">
        <f t="shared" si="142"/>
        <v>12.769202453987731</v>
      </c>
      <c r="V303" s="403"/>
      <c r="W303" s="403"/>
      <c r="X303" s="403"/>
      <c r="Y303" s="404"/>
      <c r="Z303" s="66"/>
    </row>
    <row r="304" spans="1:26" ht="14" collapsed="1" x14ac:dyDescent="0.2">
      <c r="A304" s="121">
        <f t="shared" si="171"/>
        <v>0</v>
      </c>
      <c r="B304" s="38" t="s">
        <v>122</v>
      </c>
      <c r="C304" s="134"/>
      <c r="D304" s="135">
        <f t="shared" ref="D304:F304" si="175">SUM(D299:D303)</f>
        <v>60664.270000000004</v>
      </c>
      <c r="E304" s="136">
        <f t="shared" si="175"/>
        <v>1138</v>
      </c>
      <c r="F304" s="136">
        <f t="shared" si="175"/>
        <v>863</v>
      </c>
      <c r="G304" s="137">
        <f t="shared" si="131"/>
        <v>1.3186558516801854</v>
      </c>
      <c r="H304" s="138">
        <f t="shared" si="132"/>
        <v>53.307794376098421</v>
      </c>
      <c r="I304" s="138">
        <f t="shared" si="133"/>
        <v>40.425858125283774</v>
      </c>
      <c r="J304" s="256">
        <f>SUM(J299:J303)</f>
        <v>4261</v>
      </c>
      <c r="K304" s="139">
        <f t="shared" si="134"/>
        <v>0.26707345693499179</v>
      </c>
      <c r="L304" s="135">
        <f t="shared" ref="L304:O304" si="176">SUM(L299:L303)</f>
        <v>4695.29</v>
      </c>
      <c r="M304" s="136">
        <f t="shared" si="176"/>
        <v>544572</v>
      </c>
      <c r="N304" s="136">
        <f t="shared" si="176"/>
        <v>260</v>
      </c>
      <c r="O304" s="135">
        <f t="shared" si="176"/>
        <v>15610.810000000001</v>
      </c>
      <c r="P304" s="258">
        <f t="shared" si="136"/>
        <v>0.30077170883509563</v>
      </c>
      <c r="Q304" s="306">
        <f t="shared" si="137"/>
        <v>3.3247807909628588</v>
      </c>
      <c r="R304" s="258">
        <f t="shared" si="138"/>
        <v>7.7397947754089841E-2</v>
      </c>
      <c r="S304" s="139">
        <f t="shared" si="140"/>
        <v>0.25733120995274483</v>
      </c>
      <c r="T304" s="261">
        <f t="shared" si="141"/>
        <v>45053.460000000006</v>
      </c>
      <c r="U304" s="307">
        <f t="shared" si="142"/>
        <v>18.058807692307692</v>
      </c>
      <c r="V304" s="301">
        <f t="shared" ref="V304:W304" si="177">IFERROR((D304-D46)/D304,)</f>
        <v>0.32034968853989348</v>
      </c>
      <c r="W304" s="301">
        <f t="shared" si="177"/>
        <v>0.44200351493848855</v>
      </c>
      <c r="X304" s="301">
        <f>IFERROR((D304-monthly_reporting_2021!D47)/D304, )</f>
        <v>1</v>
      </c>
      <c r="Y304" s="302">
        <f>IFERROR((E304-monthly_reporting_2021!E47)/E304, )</f>
        <v>1</v>
      </c>
      <c r="Z304" s="67"/>
    </row>
    <row r="305" spans="1:26" ht="14" hidden="1" outlineLevel="1" x14ac:dyDescent="0.2">
      <c r="A305" s="121" t="str">
        <f t="shared" si="171"/>
        <v>10-2022</v>
      </c>
      <c r="B305" s="122">
        <v>44850</v>
      </c>
      <c r="C305" s="83" t="s">
        <v>32</v>
      </c>
      <c r="D305" s="391">
        <v>981.99</v>
      </c>
      <c r="E305" s="123">
        <v>16</v>
      </c>
      <c r="F305" s="123">
        <v>15</v>
      </c>
      <c r="G305" s="57">
        <f t="shared" si="131"/>
        <v>1.0666666666666667</v>
      </c>
      <c r="H305" s="58">
        <f t="shared" si="132"/>
        <v>61.374375000000001</v>
      </c>
      <c r="I305" s="58">
        <f t="shared" si="133"/>
        <v>57.538476562500001</v>
      </c>
      <c r="J305" s="276">
        <v>179</v>
      </c>
      <c r="K305" s="59">
        <f t="shared" si="134"/>
        <v>8.9385474860335198E-2</v>
      </c>
      <c r="L305" s="391">
        <v>83.79</v>
      </c>
      <c r="M305" s="123">
        <v>21854</v>
      </c>
      <c r="N305" s="123">
        <v>2</v>
      </c>
      <c r="O305" s="391">
        <v>127.82</v>
      </c>
      <c r="P305" s="61">
        <f t="shared" si="136"/>
        <v>0.65553121577217977</v>
      </c>
      <c r="Q305" s="62">
        <f t="shared" si="137"/>
        <v>1.5254803675856305</v>
      </c>
      <c r="R305" s="61">
        <f t="shared" si="138"/>
        <v>8.5326734488131245E-2</v>
      </c>
      <c r="S305" s="59">
        <f t="shared" si="140"/>
        <v>0.13016425829183595</v>
      </c>
      <c r="T305" s="63">
        <f t="shared" si="141"/>
        <v>854.17000000000007</v>
      </c>
      <c r="U305" s="64">
        <f t="shared" si="142"/>
        <v>41.895000000000003</v>
      </c>
      <c r="V305" s="84"/>
      <c r="W305" s="84"/>
      <c r="X305" s="84"/>
      <c r="Y305" s="85"/>
      <c r="Z305" s="66"/>
    </row>
    <row r="306" spans="1:26" ht="14" hidden="1" outlineLevel="1" x14ac:dyDescent="0.2">
      <c r="A306" s="121">
        <f t="shared" si="171"/>
        <v>0</v>
      </c>
      <c r="B306" s="411"/>
      <c r="C306" s="393" t="s">
        <v>33</v>
      </c>
      <c r="D306" s="394">
        <v>5729.7</v>
      </c>
      <c r="E306" s="395">
        <v>123</v>
      </c>
      <c r="F306" s="395">
        <v>111</v>
      </c>
      <c r="G306" s="396">
        <f t="shared" si="131"/>
        <v>1.1081081081081081</v>
      </c>
      <c r="H306" s="397">
        <f t="shared" si="132"/>
        <v>46.582926829268288</v>
      </c>
      <c r="I306" s="397">
        <f t="shared" si="133"/>
        <v>42.038251041046991</v>
      </c>
      <c r="J306" s="415">
        <v>625</v>
      </c>
      <c r="K306" s="398">
        <f t="shared" si="134"/>
        <v>0.1968</v>
      </c>
      <c r="L306" s="394">
        <v>728.36</v>
      </c>
      <c r="M306" s="395">
        <v>64763</v>
      </c>
      <c r="N306" s="395">
        <v>43</v>
      </c>
      <c r="O306" s="394">
        <v>2068.98</v>
      </c>
      <c r="P306" s="399">
        <f t="shared" si="136"/>
        <v>0.35203820239924988</v>
      </c>
      <c r="Q306" s="400">
        <f t="shared" si="137"/>
        <v>2.8406008018013069</v>
      </c>
      <c r="R306" s="399">
        <f t="shared" si="138"/>
        <v>0.12712009354765522</v>
      </c>
      <c r="S306" s="398">
        <f t="shared" si="140"/>
        <v>0.36109743965652652</v>
      </c>
      <c r="T306" s="401">
        <f t="shared" si="141"/>
        <v>3660.72</v>
      </c>
      <c r="U306" s="402">
        <f t="shared" si="142"/>
        <v>16.938604651162791</v>
      </c>
      <c r="V306" s="403"/>
      <c r="W306" s="403"/>
      <c r="X306" s="403"/>
      <c r="Y306" s="404"/>
      <c r="Z306" s="66"/>
    </row>
    <row r="307" spans="1:26" ht="14" hidden="1" outlineLevel="1" x14ac:dyDescent="0.2">
      <c r="A307" s="121">
        <f t="shared" si="171"/>
        <v>0</v>
      </c>
      <c r="B307" s="475"/>
      <c r="C307" s="393" t="s">
        <v>34</v>
      </c>
      <c r="D307" s="405">
        <v>6539.04</v>
      </c>
      <c r="E307" s="395">
        <v>96</v>
      </c>
      <c r="F307" s="395">
        <v>87</v>
      </c>
      <c r="G307" s="396">
        <f t="shared" si="131"/>
        <v>1.103448275862069</v>
      </c>
      <c r="H307" s="397">
        <f t="shared" si="132"/>
        <v>68.114999999999995</v>
      </c>
      <c r="I307" s="397">
        <f t="shared" si="133"/>
        <v>61.729218749999994</v>
      </c>
      <c r="J307" s="415">
        <v>1018</v>
      </c>
      <c r="K307" s="398">
        <f t="shared" si="134"/>
        <v>9.4302554027504912E-2</v>
      </c>
      <c r="L307" s="405">
        <v>1391.68</v>
      </c>
      <c r="M307" s="395">
        <v>147683</v>
      </c>
      <c r="N307" s="395">
        <v>43</v>
      </c>
      <c r="O307" s="405">
        <v>3192</v>
      </c>
      <c r="P307" s="399">
        <f t="shared" si="136"/>
        <v>0.43598997493734337</v>
      </c>
      <c r="Q307" s="400">
        <f t="shared" si="137"/>
        <v>2.2936307197056793</v>
      </c>
      <c r="R307" s="399">
        <f t="shared" si="138"/>
        <v>0.21282634759842425</v>
      </c>
      <c r="S307" s="398">
        <f t="shared" si="140"/>
        <v>0.48814504881450488</v>
      </c>
      <c r="T307" s="406">
        <f t="shared" si="141"/>
        <v>3347.04</v>
      </c>
      <c r="U307" s="402">
        <f t="shared" si="142"/>
        <v>32.3646511627907</v>
      </c>
      <c r="V307" s="403"/>
      <c r="W307" s="403"/>
      <c r="X307" s="403"/>
      <c r="Y307" s="404"/>
      <c r="Z307" s="66"/>
    </row>
    <row r="308" spans="1:26" ht="14" hidden="1" outlineLevel="1" x14ac:dyDescent="0.2">
      <c r="A308" s="121">
        <f t="shared" si="171"/>
        <v>0</v>
      </c>
      <c r="B308" s="411"/>
      <c r="C308" s="393" t="s">
        <v>35</v>
      </c>
      <c r="D308" s="407">
        <v>5895.26</v>
      </c>
      <c r="E308" s="395">
        <v>86</v>
      </c>
      <c r="F308" s="395">
        <v>84</v>
      </c>
      <c r="G308" s="396">
        <f t="shared" si="131"/>
        <v>1.0238095238095237</v>
      </c>
      <c r="H308" s="397">
        <f t="shared" si="132"/>
        <v>68.549534883720938</v>
      </c>
      <c r="I308" s="397">
        <f t="shared" si="133"/>
        <v>66.955359653866964</v>
      </c>
      <c r="J308" s="415">
        <v>509</v>
      </c>
      <c r="K308" s="398">
        <f t="shared" si="134"/>
        <v>0.16895874263261296</v>
      </c>
      <c r="L308" s="407">
        <v>326.08999999999997</v>
      </c>
      <c r="M308" s="395">
        <v>35820</v>
      </c>
      <c r="N308" s="395">
        <v>18</v>
      </c>
      <c r="O308" s="407">
        <v>1375.04</v>
      </c>
      <c r="P308" s="399">
        <f t="shared" si="136"/>
        <v>0.23714946474284385</v>
      </c>
      <c r="Q308" s="400">
        <f t="shared" si="137"/>
        <v>4.216749977000215</v>
      </c>
      <c r="R308" s="399">
        <f t="shared" si="138"/>
        <v>5.5313930174411302E-2</v>
      </c>
      <c r="S308" s="398">
        <f t="shared" si="140"/>
        <v>0.23324501379074034</v>
      </c>
      <c r="T308" s="408">
        <f t="shared" si="141"/>
        <v>4520.22</v>
      </c>
      <c r="U308" s="402">
        <f t="shared" si="142"/>
        <v>18.11611111111111</v>
      </c>
      <c r="V308" s="403"/>
      <c r="W308" s="403"/>
      <c r="X308" s="403"/>
      <c r="Y308" s="404"/>
      <c r="Z308" s="66"/>
    </row>
    <row r="309" spans="1:26" ht="14" hidden="1" outlineLevel="1" x14ac:dyDescent="0.2">
      <c r="A309" s="121" t="str">
        <f t="shared" si="171"/>
        <v>10-2022</v>
      </c>
      <c r="B309" s="411">
        <v>44856</v>
      </c>
      <c r="C309" s="393" t="s">
        <v>36</v>
      </c>
      <c r="D309" s="412">
        <v>26258</v>
      </c>
      <c r="E309" s="395">
        <v>755</v>
      </c>
      <c r="F309" s="395">
        <v>419</v>
      </c>
      <c r="G309" s="396">
        <f t="shared" si="131"/>
        <v>1.801909307875895</v>
      </c>
      <c r="H309" s="397">
        <f t="shared" si="132"/>
        <v>34.778807947019871</v>
      </c>
      <c r="I309" s="397">
        <f t="shared" si="133"/>
        <v>19.301086794438842</v>
      </c>
      <c r="J309" s="415">
        <v>1805</v>
      </c>
      <c r="K309" s="398">
        <f t="shared" si="134"/>
        <v>0.4182825484764543</v>
      </c>
      <c r="L309" s="412">
        <v>1949.29</v>
      </c>
      <c r="M309" s="395">
        <v>295682</v>
      </c>
      <c r="N309" s="395">
        <v>170</v>
      </c>
      <c r="O309" s="412">
        <v>10370</v>
      </c>
      <c r="P309" s="399">
        <f t="shared" si="136"/>
        <v>0.18797396335583413</v>
      </c>
      <c r="Q309" s="400">
        <f t="shared" si="137"/>
        <v>5.319885701973539</v>
      </c>
      <c r="R309" s="399">
        <f t="shared" si="138"/>
        <v>7.4236042348998402E-2</v>
      </c>
      <c r="S309" s="398">
        <f t="shared" si="140"/>
        <v>0.39492726026353875</v>
      </c>
      <c r="T309" s="410">
        <f t="shared" si="141"/>
        <v>15888</v>
      </c>
      <c r="U309" s="402">
        <f t="shared" si="142"/>
        <v>11.466411764705882</v>
      </c>
      <c r="V309" s="403"/>
      <c r="W309" s="403"/>
      <c r="X309" s="403"/>
      <c r="Y309" s="404"/>
      <c r="Z309" s="66"/>
    </row>
    <row r="310" spans="1:26" ht="14" collapsed="1" x14ac:dyDescent="0.2">
      <c r="A310" s="121">
        <f t="shared" si="171"/>
        <v>0</v>
      </c>
      <c r="B310" s="38" t="s">
        <v>123</v>
      </c>
      <c r="C310" s="134"/>
      <c r="D310" s="135">
        <f t="shared" ref="D310:F310" si="178">SUM(D305:D309)</f>
        <v>45403.99</v>
      </c>
      <c r="E310" s="136">
        <f t="shared" si="178"/>
        <v>1076</v>
      </c>
      <c r="F310" s="136">
        <f t="shared" si="178"/>
        <v>716</v>
      </c>
      <c r="G310" s="137">
        <f t="shared" si="131"/>
        <v>1.5027932960893855</v>
      </c>
      <c r="H310" s="138">
        <f t="shared" si="132"/>
        <v>42.197016728624533</v>
      </c>
      <c r="I310" s="138">
        <f t="shared" si="133"/>
        <v>28.079055741352384</v>
      </c>
      <c r="J310" s="256">
        <f>SUM(J305:J309)</f>
        <v>4136</v>
      </c>
      <c r="K310" s="139">
        <f t="shared" si="134"/>
        <v>0.26015473887814311</v>
      </c>
      <c r="L310" s="135">
        <f t="shared" ref="L310:O310" si="179">SUM(L305:L309)</f>
        <v>4479.21</v>
      </c>
      <c r="M310" s="136">
        <f t="shared" si="179"/>
        <v>565802</v>
      </c>
      <c r="N310" s="136">
        <f t="shared" si="179"/>
        <v>276</v>
      </c>
      <c r="O310" s="135">
        <f t="shared" si="179"/>
        <v>17133.84</v>
      </c>
      <c r="P310" s="258">
        <f t="shared" si="136"/>
        <v>0.26142475942345672</v>
      </c>
      <c r="Q310" s="306">
        <f t="shared" si="137"/>
        <v>3.8251923888364243</v>
      </c>
      <c r="R310" s="258">
        <f t="shared" si="138"/>
        <v>9.8652343109052756E-2</v>
      </c>
      <c r="S310" s="139">
        <f t="shared" si="140"/>
        <v>0.37736419200162807</v>
      </c>
      <c r="T310" s="261">
        <f t="shared" si="141"/>
        <v>28270.149999999998</v>
      </c>
      <c r="U310" s="307">
        <f t="shared" si="142"/>
        <v>16.229021739130435</v>
      </c>
      <c r="V310" s="301">
        <f t="shared" ref="V310:W310" si="180">IFERROR((D310-D46)/D310,)</f>
        <v>9.1919234410896486E-2</v>
      </c>
      <c r="W310" s="301">
        <f t="shared" si="180"/>
        <v>0.40985130111524165</v>
      </c>
      <c r="X310" s="301">
        <f>IFERROR((D310-monthly_reporting_2021!D47)/D310, )</f>
        <v>1</v>
      </c>
      <c r="Y310" s="302">
        <f>IFERROR((E310-monthly_reporting_2021!E47)/E310, )</f>
        <v>1</v>
      </c>
      <c r="Z310" s="67"/>
    </row>
    <row r="311" spans="1:26" ht="14" hidden="1" outlineLevel="1" x14ac:dyDescent="0.2">
      <c r="A311" s="121" t="str">
        <f t="shared" si="171"/>
        <v>10-2022</v>
      </c>
      <c r="B311" s="122">
        <v>44857</v>
      </c>
      <c r="C311" s="83" t="s">
        <v>32</v>
      </c>
      <c r="D311" s="391">
        <v>1261.79</v>
      </c>
      <c r="E311" s="123">
        <v>20</v>
      </c>
      <c r="F311" s="123">
        <v>19</v>
      </c>
      <c r="G311" s="57">
        <f t="shared" si="131"/>
        <v>1.0526315789473684</v>
      </c>
      <c r="H311" s="58">
        <f t="shared" si="132"/>
        <v>63.089500000000001</v>
      </c>
      <c r="I311" s="58">
        <f t="shared" si="133"/>
        <v>59.935025000000003</v>
      </c>
      <c r="J311" s="276">
        <v>227</v>
      </c>
      <c r="K311" s="59">
        <f t="shared" si="134"/>
        <v>8.8105726872246701E-2</v>
      </c>
      <c r="L311" s="391">
        <v>113.7</v>
      </c>
      <c r="M311" s="123">
        <v>27680</v>
      </c>
      <c r="N311" s="123">
        <v>6</v>
      </c>
      <c r="O311" s="391">
        <v>477.68</v>
      </c>
      <c r="P311" s="61">
        <f t="shared" si="136"/>
        <v>0.23802545637246691</v>
      </c>
      <c r="Q311" s="62">
        <f t="shared" si="137"/>
        <v>4.201231310466139</v>
      </c>
      <c r="R311" s="61">
        <f t="shared" si="138"/>
        <v>9.0110081709317724E-2</v>
      </c>
      <c r="S311" s="59">
        <f t="shared" si="140"/>
        <v>0.37857329666584771</v>
      </c>
      <c r="T311" s="63">
        <f t="shared" si="141"/>
        <v>784.1099999999999</v>
      </c>
      <c r="U311" s="64">
        <f t="shared" si="142"/>
        <v>18.95</v>
      </c>
      <c r="V311" s="84"/>
      <c r="W311" s="84"/>
      <c r="X311" s="84"/>
      <c r="Y311" s="85"/>
      <c r="Z311" s="66"/>
    </row>
    <row r="312" spans="1:26" ht="14" hidden="1" outlineLevel="1" x14ac:dyDescent="0.2">
      <c r="A312" s="121">
        <f t="shared" si="171"/>
        <v>0</v>
      </c>
      <c r="B312" s="411"/>
      <c r="C312" s="393" t="s">
        <v>33</v>
      </c>
      <c r="D312" s="394">
        <v>6639.8</v>
      </c>
      <c r="E312" s="395">
        <v>146</v>
      </c>
      <c r="F312" s="395">
        <v>134</v>
      </c>
      <c r="G312" s="396">
        <f t="shared" si="131"/>
        <v>1.0895522388059702</v>
      </c>
      <c r="H312" s="397">
        <f t="shared" si="132"/>
        <v>45.478082191780821</v>
      </c>
      <c r="I312" s="397">
        <f t="shared" si="133"/>
        <v>41.740157628072808</v>
      </c>
      <c r="J312" s="415">
        <v>716</v>
      </c>
      <c r="K312" s="398">
        <f t="shared" si="134"/>
        <v>0.20391061452513967</v>
      </c>
      <c r="L312" s="394">
        <v>960.03</v>
      </c>
      <c r="M312" s="395">
        <v>75657</v>
      </c>
      <c r="N312" s="395">
        <v>49</v>
      </c>
      <c r="O312" s="394">
        <v>2429.9</v>
      </c>
      <c r="P312" s="399">
        <f t="shared" si="136"/>
        <v>0.39509033293551171</v>
      </c>
      <c r="Q312" s="400">
        <f t="shared" si="137"/>
        <v>2.5310667374977869</v>
      </c>
      <c r="R312" s="399">
        <f t="shared" si="138"/>
        <v>0.14458718636103496</v>
      </c>
      <c r="S312" s="398">
        <f t="shared" si="140"/>
        <v>0.36595981806680927</v>
      </c>
      <c r="T312" s="401">
        <f t="shared" si="141"/>
        <v>4209.8999999999996</v>
      </c>
      <c r="U312" s="402">
        <f t="shared" si="142"/>
        <v>19.592448979591836</v>
      </c>
      <c r="V312" s="403"/>
      <c r="W312" s="403"/>
      <c r="X312" s="403"/>
      <c r="Y312" s="404"/>
      <c r="Z312" s="66"/>
    </row>
    <row r="313" spans="1:26" ht="14" hidden="1" outlineLevel="1" x14ac:dyDescent="0.2">
      <c r="A313" s="121">
        <f t="shared" si="171"/>
        <v>0</v>
      </c>
      <c r="B313" s="392"/>
      <c r="C313" s="393" t="s">
        <v>34</v>
      </c>
      <c r="D313" s="405">
        <v>4819.24</v>
      </c>
      <c r="E313" s="395">
        <v>76</v>
      </c>
      <c r="F313" s="395">
        <v>73</v>
      </c>
      <c r="G313" s="396">
        <f t="shared" si="131"/>
        <v>1.0410958904109588</v>
      </c>
      <c r="H313" s="397">
        <f t="shared" si="132"/>
        <v>63.411052631578947</v>
      </c>
      <c r="I313" s="397">
        <f t="shared" si="133"/>
        <v>60.907984764542938</v>
      </c>
      <c r="J313" s="415">
        <v>899</v>
      </c>
      <c r="K313" s="398">
        <f t="shared" si="134"/>
        <v>8.4538375973303673E-2</v>
      </c>
      <c r="L313" s="405">
        <v>1490.23</v>
      </c>
      <c r="M313" s="395">
        <v>123281</v>
      </c>
      <c r="N313" s="395">
        <v>20</v>
      </c>
      <c r="O313" s="405">
        <v>1317.3</v>
      </c>
      <c r="P313" s="399">
        <f t="shared" si="136"/>
        <v>1.1312760950428908</v>
      </c>
      <c r="Q313" s="400">
        <f t="shared" si="137"/>
        <v>0.88395750991457689</v>
      </c>
      <c r="R313" s="399">
        <f t="shared" si="138"/>
        <v>0.30922510603331649</v>
      </c>
      <c r="S313" s="398">
        <f t="shared" si="140"/>
        <v>0.27334185473228145</v>
      </c>
      <c r="T313" s="406">
        <f t="shared" si="141"/>
        <v>3501.9399999999996</v>
      </c>
      <c r="U313" s="402">
        <f t="shared" si="142"/>
        <v>74.511499999999998</v>
      </c>
      <c r="V313" s="403"/>
      <c r="W313" s="403"/>
      <c r="X313" s="403"/>
      <c r="Y313" s="404"/>
      <c r="Z313" s="66"/>
    </row>
    <row r="314" spans="1:26" ht="14" hidden="1" outlineLevel="1" x14ac:dyDescent="0.2">
      <c r="A314" s="121">
        <f t="shared" si="171"/>
        <v>0</v>
      </c>
      <c r="B314" s="411"/>
      <c r="C314" s="393" t="s">
        <v>35</v>
      </c>
      <c r="D314" s="407">
        <v>7266.12</v>
      </c>
      <c r="E314" s="395">
        <v>110</v>
      </c>
      <c r="F314" s="395">
        <v>92</v>
      </c>
      <c r="G314" s="396">
        <f t="shared" si="131"/>
        <v>1.1956521739130435</v>
      </c>
      <c r="H314" s="397">
        <f t="shared" si="132"/>
        <v>66.055636363636367</v>
      </c>
      <c r="I314" s="397">
        <f t="shared" si="133"/>
        <v>55.246532231404963</v>
      </c>
      <c r="J314" s="415">
        <v>498</v>
      </c>
      <c r="K314" s="398">
        <f t="shared" si="134"/>
        <v>0.22088353413654618</v>
      </c>
      <c r="L314" s="407">
        <v>398.81</v>
      </c>
      <c r="M314" s="395">
        <v>44455</v>
      </c>
      <c r="N314" s="395">
        <v>31</v>
      </c>
      <c r="O314" s="407">
        <v>2438</v>
      </c>
      <c r="P314" s="399">
        <f t="shared" si="136"/>
        <v>0.16358080393765381</v>
      </c>
      <c r="Q314" s="400">
        <f t="shared" si="137"/>
        <v>6.1131867305233065</v>
      </c>
      <c r="R314" s="399">
        <f t="shared" si="138"/>
        <v>5.4886239148266201E-2</v>
      </c>
      <c r="S314" s="398">
        <f t="shared" si="140"/>
        <v>0.33552982884950977</v>
      </c>
      <c r="T314" s="408">
        <f t="shared" si="141"/>
        <v>4828.12</v>
      </c>
      <c r="U314" s="402">
        <f t="shared" si="142"/>
        <v>12.86483870967742</v>
      </c>
      <c r="V314" s="403"/>
      <c r="W314" s="403"/>
      <c r="X314" s="403"/>
      <c r="Y314" s="404"/>
      <c r="Z314" s="66"/>
    </row>
    <row r="315" spans="1:26" ht="14" hidden="1" outlineLevel="1" x14ac:dyDescent="0.2">
      <c r="A315" s="121" t="str">
        <f t="shared" si="171"/>
        <v>10-2022</v>
      </c>
      <c r="B315" s="411">
        <v>44863</v>
      </c>
      <c r="C315" s="393" t="s">
        <v>36</v>
      </c>
      <c r="D315" s="412">
        <v>27564</v>
      </c>
      <c r="E315" s="395">
        <v>481</v>
      </c>
      <c r="F315" s="395">
        <v>427</v>
      </c>
      <c r="G315" s="396">
        <f t="shared" si="131"/>
        <v>1.126463700234192</v>
      </c>
      <c r="H315" s="397">
        <f t="shared" si="132"/>
        <v>57.305613305613306</v>
      </c>
      <c r="I315" s="397">
        <f t="shared" si="133"/>
        <v>50.872134888766908</v>
      </c>
      <c r="J315" s="415">
        <v>1846</v>
      </c>
      <c r="K315" s="398">
        <f t="shared" si="134"/>
        <v>0.26056338028169013</v>
      </c>
      <c r="L315" s="412">
        <v>1862.96</v>
      </c>
      <c r="M315" s="395">
        <v>245132</v>
      </c>
      <c r="N315" s="395">
        <v>133</v>
      </c>
      <c r="O315" s="412">
        <v>8437.9699999999993</v>
      </c>
      <c r="P315" s="399">
        <f t="shared" si="136"/>
        <v>0.22078296083062635</v>
      </c>
      <c r="Q315" s="400">
        <f t="shared" si="137"/>
        <v>4.5293350367157634</v>
      </c>
      <c r="R315" s="399">
        <f t="shared" si="138"/>
        <v>6.7586707299375992E-2</v>
      </c>
      <c r="S315" s="398">
        <f t="shared" si="140"/>
        <v>0.30612284138731677</v>
      </c>
      <c r="T315" s="410">
        <f t="shared" si="141"/>
        <v>19126.03</v>
      </c>
      <c r="U315" s="402">
        <f t="shared" si="142"/>
        <v>14.007218045112783</v>
      </c>
      <c r="V315" s="403"/>
      <c r="W315" s="403"/>
      <c r="X315" s="403"/>
      <c r="Y315" s="404"/>
      <c r="Z315" s="66"/>
    </row>
    <row r="316" spans="1:26" ht="14" collapsed="1" x14ac:dyDescent="0.2">
      <c r="A316" s="121">
        <f t="shared" si="171"/>
        <v>0</v>
      </c>
      <c r="B316" s="38" t="s">
        <v>124</v>
      </c>
      <c r="C316" s="134"/>
      <c r="D316" s="135">
        <f t="shared" ref="D316:F316" si="181">SUM(D311:D315)</f>
        <v>47550.95</v>
      </c>
      <c r="E316" s="136">
        <f t="shared" si="181"/>
        <v>833</v>
      </c>
      <c r="F316" s="136">
        <f t="shared" si="181"/>
        <v>745</v>
      </c>
      <c r="G316" s="137">
        <f t="shared" si="131"/>
        <v>1.1181208053691276</v>
      </c>
      <c r="H316" s="138">
        <f t="shared" si="132"/>
        <v>57.083973589435772</v>
      </c>
      <c r="I316" s="138">
        <f t="shared" si="133"/>
        <v>51.053493786470163</v>
      </c>
      <c r="J316" s="256">
        <f>SUM(J311:J315)</f>
        <v>4186</v>
      </c>
      <c r="K316" s="139">
        <f t="shared" si="134"/>
        <v>0.19899665551839466</v>
      </c>
      <c r="L316" s="135">
        <f t="shared" ref="L316:O316" si="182">SUM(L311:L315)</f>
        <v>4825.7299999999996</v>
      </c>
      <c r="M316" s="136">
        <f t="shared" si="182"/>
        <v>516205</v>
      </c>
      <c r="N316" s="136">
        <f t="shared" si="182"/>
        <v>239</v>
      </c>
      <c r="O316" s="135">
        <f t="shared" si="182"/>
        <v>15100.849999999999</v>
      </c>
      <c r="P316" s="258">
        <f t="shared" si="136"/>
        <v>0.3195667793534801</v>
      </c>
      <c r="Q316" s="306">
        <f t="shared" si="137"/>
        <v>3.1292364056836997</v>
      </c>
      <c r="R316" s="258">
        <f t="shared" si="138"/>
        <v>0.10148545928104485</v>
      </c>
      <c r="S316" s="139">
        <f t="shared" si="140"/>
        <v>0.31757199382977624</v>
      </c>
      <c r="T316" s="261">
        <f t="shared" si="141"/>
        <v>32450.1</v>
      </c>
      <c r="U316" s="307">
        <f t="shared" si="142"/>
        <v>20.19133891213389</v>
      </c>
      <c r="V316" s="301">
        <f t="shared" ref="V316:W316" si="183">IFERROR((D316-D46)/D316,)</f>
        <v>0.132919741876871</v>
      </c>
      <c r="W316" s="301">
        <f t="shared" si="183"/>
        <v>0.23769507803121248</v>
      </c>
      <c r="X316" s="301">
        <f>IFERROR((D316-monthly_reporting_2021!D47)/D316, )</f>
        <v>1</v>
      </c>
      <c r="Y316" s="302">
        <f>IFERROR((E316-monthly_reporting_2021!E47)/E316, )</f>
        <v>1</v>
      </c>
      <c r="Z316" s="67"/>
    </row>
    <row r="317" spans="1:26" ht="14" hidden="1" outlineLevel="1" x14ac:dyDescent="0.2">
      <c r="A317" s="121" t="str">
        <f t="shared" si="171"/>
        <v>10-2022</v>
      </c>
      <c r="B317" s="122">
        <v>44864</v>
      </c>
      <c r="C317" s="83" t="s">
        <v>32</v>
      </c>
      <c r="D317" s="391">
        <v>1745.01</v>
      </c>
      <c r="E317" s="123">
        <v>25</v>
      </c>
      <c r="F317" s="123">
        <v>23</v>
      </c>
      <c r="G317" s="57">
        <f t="shared" si="131"/>
        <v>1.0869565217391304</v>
      </c>
      <c r="H317" s="58">
        <f t="shared" si="132"/>
        <v>69.800399999999996</v>
      </c>
      <c r="I317" s="58">
        <f t="shared" si="133"/>
        <v>64.216368000000003</v>
      </c>
      <c r="J317" s="276">
        <v>176</v>
      </c>
      <c r="K317" s="59">
        <f t="shared" si="134"/>
        <v>0.14204545454545456</v>
      </c>
      <c r="L317" s="391">
        <v>100.1</v>
      </c>
      <c r="M317" s="123">
        <v>21893</v>
      </c>
      <c r="N317" s="123">
        <v>1</v>
      </c>
      <c r="O317" s="391">
        <v>69.95</v>
      </c>
      <c r="P317" s="61">
        <f t="shared" si="136"/>
        <v>1.4310221586847747</v>
      </c>
      <c r="Q317" s="62">
        <f t="shared" si="137"/>
        <v>0.69880119880119884</v>
      </c>
      <c r="R317" s="61">
        <f t="shared" si="138"/>
        <v>5.7363568117088148E-2</v>
      </c>
      <c r="S317" s="59">
        <f t="shared" si="140"/>
        <v>4.008573016773543E-2</v>
      </c>
      <c r="T317" s="63">
        <f t="shared" si="141"/>
        <v>1675.06</v>
      </c>
      <c r="U317" s="64">
        <f t="shared" si="142"/>
        <v>100.1</v>
      </c>
      <c r="V317" s="84"/>
      <c r="W317" s="84"/>
      <c r="X317" s="84"/>
      <c r="Y317" s="85"/>
      <c r="Z317" s="66"/>
    </row>
    <row r="318" spans="1:26" ht="14" hidden="1" outlineLevel="1" x14ac:dyDescent="0.2">
      <c r="A318" s="121">
        <f t="shared" si="171"/>
        <v>0</v>
      </c>
      <c r="B318" s="411"/>
      <c r="C318" s="393" t="s">
        <v>33</v>
      </c>
      <c r="D318" s="394">
        <v>6789.8</v>
      </c>
      <c r="E318" s="395">
        <v>148</v>
      </c>
      <c r="F318" s="395">
        <v>134</v>
      </c>
      <c r="G318" s="396">
        <f t="shared" si="131"/>
        <v>1.1044776119402986</v>
      </c>
      <c r="H318" s="397">
        <f t="shared" si="132"/>
        <v>45.877027027027026</v>
      </c>
      <c r="I318" s="397">
        <f t="shared" si="133"/>
        <v>41.537308254200141</v>
      </c>
      <c r="J318" s="415">
        <v>828</v>
      </c>
      <c r="K318" s="398">
        <f t="shared" si="134"/>
        <v>0.17874396135265699</v>
      </c>
      <c r="L318" s="394">
        <v>1116.48</v>
      </c>
      <c r="M318" s="395">
        <v>99994</v>
      </c>
      <c r="N318" s="395">
        <v>68</v>
      </c>
      <c r="O318" s="394">
        <v>3510</v>
      </c>
      <c r="P318" s="399">
        <f t="shared" si="136"/>
        <v>0.31808547008547011</v>
      </c>
      <c r="Q318" s="400">
        <f t="shared" si="137"/>
        <v>3.1438091143594153</v>
      </c>
      <c r="R318" s="399">
        <f t="shared" si="138"/>
        <v>0.16443488762555597</v>
      </c>
      <c r="S318" s="398">
        <f t="shared" si="140"/>
        <v>0.51695189843588907</v>
      </c>
      <c r="T318" s="401">
        <f t="shared" si="141"/>
        <v>3279.8</v>
      </c>
      <c r="U318" s="402">
        <f t="shared" si="142"/>
        <v>16.418823529411764</v>
      </c>
      <c r="V318" s="403"/>
      <c r="W318" s="403"/>
      <c r="X318" s="403"/>
      <c r="Y318" s="404"/>
      <c r="Z318" s="66"/>
    </row>
    <row r="319" spans="1:26" ht="14" hidden="1" outlineLevel="1" x14ac:dyDescent="0.2">
      <c r="A319" s="121">
        <f t="shared" si="171"/>
        <v>0</v>
      </c>
      <c r="B319" s="392"/>
      <c r="C319" s="393" t="s">
        <v>34</v>
      </c>
      <c r="D319" s="405">
        <v>4881.6400000000003</v>
      </c>
      <c r="E319" s="395">
        <v>77</v>
      </c>
      <c r="F319" s="395">
        <v>75</v>
      </c>
      <c r="G319" s="396">
        <f t="shared" si="131"/>
        <v>1.0266666666666666</v>
      </c>
      <c r="H319" s="397">
        <f t="shared" si="132"/>
        <v>63.397922077922082</v>
      </c>
      <c r="I319" s="397">
        <f t="shared" si="133"/>
        <v>61.751222803170862</v>
      </c>
      <c r="J319" s="415">
        <v>977</v>
      </c>
      <c r="K319" s="398">
        <f t="shared" si="134"/>
        <v>7.8812691914022515E-2</v>
      </c>
      <c r="L319" s="405">
        <v>1502.75</v>
      </c>
      <c r="M319" s="395">
        <v>168727</v>
      </c>
      <c r="N319" s="395">
        <v>24</v>
      </c>
      <c r="O319" s="405">
        <v>1587.15</v>
      </c>
      <c r="P319" s="399">
        <f t="shared" si="136"/>
        <v>0.94682292158901171</v>
      </c>
      <c r="Q319" s="400">
        <f t="shared" si="137"/>
        <v>1.0561636998835469</v>
      </c>
      <c r="R319" s="399">
        <f t="shared" si="138"/>
        <v>0.30783712031202626</v>
      </c>
      <c r="S319" s="398">
        <f t="shared" si="140"/>
        <v>0.32512639195024623</v>
      </c>
      <c r="T319" s="406">
        <f t="shared" si="141"/>
        <v>3294.4900000000002</v>
      </c>
      <c r="U319" s="402">
        <f t="shared" si="142"/>
        <v>62.614583333333336</v>
      </c>
      <c r="V319" s="403"/>
      <c r="W319" s="403"/>
      <c r="X319" s="403"/>
      <c r="Y319" s="404"/>
      <c r="Z319" s="66"/>
    </row>
    <row r="320" spans="1:26" ht="14" hidden="1" outlineLevel="1" x14ac:dyDescent="0.2">
      <c r="A320" s="121">
        <f t="shared" si="171"/>
        <v>0</v>
      </c>
      <c r="B320" s="411"/>
      <c r="C320" s="393" t="s">
        <v>35</v>
      </c>
      <c r="D320" s="407">
        <v>7003.4</v>
      </c>
      <c r="E320" s="395">
        <v>107</v>
      </c>
      <c r="F320" s="395">
        <v>101</v>
      </c>
      <c r="G320" s="396">
        <f t="shared" si="131"/>
        <v>1.0594059405940595</v>
      </c>
      <c r="H320" s="397">
        <f t="shared" si="132"/>
        <v>65.452336448598132</v>
      </c>
      <c r="I320" s="397">
        <f t="shared" si="133"/>
        <v>61.782111974844959</v>
      </c>
      <c r="J320" s="415">
        <v>527</v>
      </c>
      <c r="K320" s="398">
        <f t="shared" si="134"/>
        <v>0.20303605313092979</v>
      </c>
      <c r="L320" s="407">
        <v>379.5</v>
      </c>
      <c r="M320" s="395">
        <v>53793</v>
      </c>
      <c r="N320" s="395">
        <v>22</v>
      </c>
      <c r="O320" s="407">
        <v>1604.7</v>
      </c>
      <c r="P320" s="399">
        <f t="shared" si="136"/>
        <v>0.23649280239297063</v>
      </c>
      <c r="Q320" s="400">
        <f t="shared" si="137"/>
        <v>4.2284584980237154</v>
      </c>
      <c r="R320" s="399">
        <f t="shared" si="138"/>
        <v>5.4187965845160925E-2</v>
      </c>
      <c r="S320" s="398">
        <f t="shared" si="140"/>
        <v>0.22913156466858955</v>
      </c>
      <c r="T320" s="408">
        <f t="shared" si="141"/>
        <v>5398.7</v>
      </c>
      <c r="U320" s="402">
        <f t="shared" si="142"/>
        <v>17.25</v>
      </c>
      <c r="V320" s="403"/>
      <c r="W320" s="403"/>
      <c r="X320" s="403"/>
      <c r="Y320" s="404"/>
      <c r="Z320" s="66"/>
    </row>
    <row r="321" spans="1:26" ht="14" hidden="1" outlineLevel="1" x14ac:dyDescent="0.2">
      <c r="A321" s="121" t="str">
        <f t="shared" si="171"/>
        <v>11-2022</v>
      </c>
      <c r="B321" s="411">
        <v>44870</v>
      </c>
      <c r="C321" s="393" t="s">
        <v>36</v>
      </c>
      <c r="D321" s="412">
        <v>30484</v>
      </c>
      <c r="E321" s="395">
        <v>532</v>
      </c>
      <c r="F321" s="395">
        <v>450</v>
      </c>
      <c r="G321" s="396">
        <f t="shared" si="131"/>
        <v>1.1822222222222223</v>
      </c>
      <c r="H321" s="397">
        <f t="shared" si="132"/>
        <v>57.300751879699249</v>
      </c>
      <c r="I321" s="397">
        <f t="shared" si="133"/>
        <v>48.468681101249359</v>
      </c>
      <c r="J321" s="415">
        <v>1781</v>
      </c>
      <c r="K321" s="398">
        <f t="shared" si="134"/>
        <v>0.29870859067939359</v>
      </c>
      <c r="L321" s="412">
        <v>1780.78</v>
      </c>
      <c r="M321" s="395">
        <v>154103</v>
      </c>
      <c r="N321" s="395">
        <v>153</v>
      </c>
      <c r="O321" s="412">
        <v>9654.9699999999993</v>
      </c>
      <c r="P321" s="399">
        <f t="shared" si="136"/>
        <v>0.18444179526192211</v>
      </c>
      <c r="Q321" s="400">
        <f t="shared" si="137"/>
        <v>5.4217646199979779</v>
      </c>
      <c r="R321" s="399">
        <f t="shared" si="138"/>
        <v>5.8416874425928356E-2</v>
      </c>
      <c r="S321" s="398">
        <f t="shared" si="140"/>
        <v>0.31672254297336305</v>
      </c>
      <c r="T321" s="410">
        <f t="shared" si="141"/>
        <v>20829.03</v>
      </c>
      <c r="U321" s="402">
        <f t="shared" si="142"/>
        <v>11.639084967320262</v>
      </c>
      <c r="V321" s="403"/>
      <c r="W321" s="403"/>
      <c r="X321" s="403"/>
      <c r="Y321" s="404"/>
      <c r="Z321" s="66"/>
    </row>
    <row r="322" spans="1:26" ht="14" collapsed="1" x14ac:dyDescent="0.2">
      <c r="A322" s="121">
        <f t="shared" si="171"/>
        <v>0</v>
      </c>
      <c r="B322" s="38" t="s">
        <v>124</v>
      </c>
      <c r="C322" s="134"/>
      <c r="D322" s="135">
        <f t="shared" ref="D322:F322" si="184">SUM(D317:D321)</f>
        <v>50903.85</v>
      </c>
      <c r="E322" s="136">
        <f t="shared" si="184"/>
        <v>889</v>
      </c>
      <c r="F322" s="136">
        <f t="shared" si="184"/>
        <v>783</v>
      </c>
      <c r="G322" s="137">
        <f t="shared" si="131"/>
        <v>1.1353767560664112</v>
      </c>
      <c r="H322" s="138">
        <f t="shared" si="132"/>
        <v>57.259673790776148</v>
      </c>
      <c r="I322" s="138">
        <f t="shared" si="133"/>
        <v>50.432311111560999</v>
      </c>
      <c r="J322" s="256">
        <f>SUM(J317:J321)</f>
        <v>4289</v>
      </c>
      <c r="K322" s="139">
        <f t="shared" si="134"/>
        <v>0.20727442294241083</v>
      </c>
      <c r="L322" s="135">
        <f t="shared" ref="L322:O322" si="185">SUM(L317:L321)</f>
        <v>4879.6099999999997</v>
      </c>
      <c r="M322" s="136">
        <f t="shared" si="185"/>
        <v>498510</v>
      </c>
      <c r="N322" s="136">
        <f t="shared" si="185"/>
        <v>268</v>
      </c>
      <c r="O322" s="135">
        <f t="shared" si="185"/>
        <v>16426.77</v>
      </c>
      <c r="P322" s="258">
        <f t="shared" si="136"/>
        <v>0.29705231156216344</v>
      </c>
      <c r="Q322" s="306">
        <f t="shared" si="137"/>
        <v>3.3664104303417695</v>
      </c>
      <c r="R322" s="258">
        <f t="shared" si="138"/>
        <v>9.5859350520638417E-2</v>
      </c>
      <c r="S322" s="139">
        <f t="shared" si="140"/>
        <v>0.32270191743846488</v>
      </c>
      <c r="T322" s="261">
        <f t="shared" si="141"/>
        <v>34477.08</v>
      </c>
      <c r="U322" s="307">
        <f t="shared" si="142"/>
        <v>18.2075</v>
      </c>
      <c r="V322" s="301">
        <f t="shared" ref="V322:W322" si="186">IFERROR((D322-D46)/D322,)</f>
        <v>0.19003199168628701</v>
      </c>
      <c r="W322" s="301">
        <f t="shared" si="186"/>
        <v>0.2857142857142857</v>
      </c>
      <c r="X322" s="301">
        <f>IFERROR((D322-monthly_reporting_2021!D47)/D322, )</f>
        <v>1</v>
      </c>
      <c r="Y322" s="302">
        <f>IFERROR((E322-monthly_reporting_2021!E47)/E322, )</f>
        <v>1</v>
      </c>
      <c r="Z322" s="67"/>
    </row>
    <row r="323" spans="1:26" ht="14" hidden="1" outlineLevel="1" x14ac:dyDescent="0.2">
      <c r="A323" s="121" t="str">
        <f t="shared" si="171"/>
        <v>11-2022</v>
      </c>
      <c r="B323" s="122">
        <v>44871</v>
      </c>
      <c r="C323" s="83" t="s">
        <v>32</v>
      </c>
      <c r="D323" s="391">
        <v>2010.97</v>
      </c>
      <c r="E323" s="123">
        <v>32</v>
      </c>
      <c r="F323" s="123">
        <v>25</v>
      </c>
      <c r="G323" s="57">
        <f t="shared" si="131"/>
        <v>1.28</v>
      </c>
      <c r="H323" s="58">
        <f t="shared" si="132"/>
        <v>62.842812500000001</v>
      </c>
      <c r="I323" s="58">
        <f t="shared" si="133"/>
        <v>49.095947265625</v>
      </c>
      <c r="J323" s="276">
        <v>182</v>
      </c>
      <c r="K323" s="59">
        <f t="shared" si="134"/>
        <v>0.17582417582417584</v>
      </c>
      <c r="L323" s="391">
        <v>93.56</v>
      </c>
      <c r="M323" s="123">
        <v>22912</v>
      </c>
      <c r="N323" s="123">
        <v>4</v>
      </c>
      <c r="O323" s="391">
        <v>267.83</v>
      </c>
      <c r="P323" s="61">
        <f t="shared" si="136"/>
        <v>0.34932606504125752</v>
      </c>
      <c r="Q323" s="62">
        <f t="shared" si="137"/>
        <v>2.8626549807610089</v>
      </c>
      <c r="R323" s="61">
        <f t="shared" si="138"/>
        <v>4.6524811409419338E-2</v>
      </c>
      <c r="S323" s="59">
        <f t="shared" si="140"/>
        <v>0.13318448311014086</v>
      </c>
      <c r="T323" s="63">
        <f t="shared" si="141"/>
        <v>1743.14</v>
      </c>
      <c r="U323" s="64">
        <f t="shared" si="142"/>
        <v>23.39</v>
      </c>
      <c r="V323" s="84"/>
      <c r="W323" s="84"/>
      <c r="X323" s="84"/>
      <c r="Y323" s="85"/>
      <c r="Z323" s="66"/>
    </row>
    <row r="324" spans="1:26" ht="14" hidden="1" outlineLevel="1" x14ac:dyDescent="0.2">
      <c r="A324" s="121">
        <f t="shared" si="171"/>
        <v>0</v>
      </c>
      <c r="B324" s="411"/>
      <c r="C324" s="393" t="s">
        <v>33</v>
      </c>
      <c r="D324" s="394">
        <v>8119.9</v>
      </c>
      <c r="E324" s="395">
        <v>179</v>
      </c>
      <c r="F324" s="395">
        <v>156</v>
      </c>
      <c r="G324" s="396">
        <f t="shared" si="131"/>
        <v>1.1474358974358974</v>
      </c>
      <c r="H324" s="397">
        <f t="shared" si="132"/>
        <v>45.36256983240223</v>
      </c>
      <c r="I324" s="397">
        <f t="shared" si="133"/>
        <v>39.533859742205294</v>
      </c>
      <c r="J324" s="415">
        <v>836</v>
      </c>
      <c r="K324" s="398">
        <f t="shared" si="134"/>
        <v>0.21411483253588517</v>
      </c>
      <c r="L324" s="394">
        <v>1125.46</v>
      </c>
      <c r="M324" s="395">
        <v>100616</v>
      </c>
      <c r="N324" s="395">
        <v>64</v>
      </c>
      <c r="O324" s="394">
        <v>3209.95</v>
      </c>
      <c r="P324" s="399">
        <f t="shared" si="136"/>
        <v>0.35061605320955158</v>
      </c>
      <c r="Q324" s="400">
        <f t="shared" si="137"/>
        <v>2.8521226876121761</v>
      </c>
      <c r="R324" s="399">
        <f t="shared" si="138"/>
        <v>0.13860515523590194</v>
      </c>
      <c r="S324" s="398">
        <f t="shared" si="140"/>
        <v>0.39531890786832352</v>
      </c>
      <c r="T324" s="401">
        <f t="shared" si="141"/>
        <v>4909.95</v>
      </c>
      <c r="U324" s="402">
        <f t="shared" si="142"/>
        <v>17.585312500000001</v>
      </c>
      <c r="V324" s="403"/>
      <c r="W324" s="403"/>
      <c r="X324" s="403"/>
      <c r="Y324" s="404"/>
      <c r="Z324" s="66"/>
    </row>
    <row r="325" spans="1:26" ht="14" hidden="1" outlineLevel="1" x14ac:dyDescent="0.2">
      <c r="A325" s="121">
        <f t="shared" si="171"/>
        <v>0</v>
      </c>
      <c r="B325" s="392"/>
      <c r="C325" s="393" t="s">
        <v>34</v>
      </c>
      <c r="D325" s="405">
        <v>7708.63</v>
      </c>
      <c r="E325" s="395">
        <v>117</v>
      </c>
      <c r="F325" s="395">
        <v>110</v>
      </c>
      <c r="G325" s="396">
        <f t="shared" si="131"/>
        <v>1.0636363636363637</v>
      </c>
      <c r="H325" s="397">
        <f t="shared" si="132"/>
        <v>65.885726495726502</v>
      </c>
      <c r="I325" s="397">
        <f t="shared" si="133"/>
        <v>61.943845423332604</v>
      </c>
      <c r="J325" s="415">
        <v>1126</v>
      </c>
      <c r="K325" s="398">
        <f t="shared" si="134"/>
        <v>0.10390763765541741</v>
      </c>
      <c r="L325" s="405">
        <v>1797.68</v>
      </c>
      <c r="M325" s="395">
        <v>173308</v>
      </c>
      <c r="N325" s="395">
        <v>43</v>
      </c>
      <c r="O325" s="405">
        <v>2981.86</v>
      </c>
      <c r="P325" s="399">
        <f t="shared" si="136"/>
        <v>0.60287203289222158</v>
      </c>
      <c r="Q325" s="400">
        <f t="shared" si="137"/>
        <v>1.6587268034355391</v>
      </c>
      <c r="R325" s="399">
        <f t="shared" si="138"/>
        <v>0.23320356535467393</v>
      </c>
      <c r="S325" s="398">
        <f t="shared" si="140"/>
        <v>0.38682100451052914</v>
      </c>
      <c r="T325" s="406">
        <f t="shared" si="141"/>
        <v>4726.7700000000004</v>
      </c>
      <c r="U325" s="402">
        <f t="shared" si="142"/>
        <v>41.806511627906978</v>
      </c>
      <c r="V325" s="403"/>
      <c r="W325" s="403"/>
      <c r="X325" s="403"/>
      <c r="Y325" s="404"/>
      <c r="Z325" s="66"/>
    </row>
    <row r="326" spans="1:26" ht="14" hidden="1" outlineLevel="1" x14ac:dyDescent="0.2">
      <c r="A326" s="121">
        <f t="shared" si="171"/>
        <v>0</v>
      </c>
      <c r="B326" s="411"/>
      <c r="C326" s="393" t="s">
        <v>35</v>
      </c>
      <c r="D326" s="407">
        <v>7618.74</v>
      </c>
      <c r="E326" s="395">
        <v>123</v>
      </c>
      <c r="F326" s="395">
        <v>118</v>
      </c>
      <c r="G326" s="396">
        <f t="shared" si="131"/>
        <v>1.0423728813559323</v>
      </c>
      <c r="H326" s="397">
        <f t="shared" si="132"/>
        <v>61.940975609756094</v>
      </c>
      <c r="I326" s="397">
        <f t="shared" si="133"/>
        <v>59.423049771961125</v>
      </c>
      <c r="J326" s="415">
        <v>547</v>
      </c>
      <c r="K326" s="398">
        <f t="shared" si="134"/>
        <v>0.22486288848263253</v>
      </c>
      <c r="L326" s="407">
        <v>409.8</v>
      </c>
      <c r="M326" s="395">
        <v>47343</v>
      </c>
      <c r="N326" s="395">
        <v>28</v>
      </c>
      <c r="O326" s="407">
        <v>1900.48</v>
      </c>
      <c r="P326" s="399">
        <f t="shared" si="136"/>
        <v>0.2156297356457316</v>
      </c>
      <c r="Q326" s="400">
        <f t="shared" si="137"/>
        <v>4.6375793069790143</v>
      </c>
      <c r="R326" s="399">
        <f t="shared" si="138"/>
        <v>5.3788421707526443E-2</v>
      </c>
      <c r="S326" s="398">
        <f t="shared" si="140"/>
        <v>0.24944807146588543</v>
      </c>
      <c r="T326" s="408">
        <f t="shared" si="141"/>
        <v>5718.26</v>
      </c>
      <c r="U326" s="402">
        <f t="shared" si="142"/>
        <v>14.635714285714286</v>
      </c>
      <c r="V326" s="403"/>
      <c r="W326" s="403"/>
      <c r="X326" s="403"/>
      <c r="Y326" s="404"/>
      <c r="Z326" s="66"/>
    </row>
    <row r="327" spans="1:26" ht="14" hidden="1" outlineLevel="1" x14ac:dyDescent="0.2">
      <c r="A327" s="121" t="str">
        <f t="shared" si="171"/>
        <v>11-2022</v>
      </c>
      <c r="B327" s="411">
        <v>44877</v>
      </c>
      <c r="C327" s="393" t="s">
        <v>36</v>
      </c>
      <c r="D327" s="412">
        <v>27445</v>
      </c>
      <c r="E327" s="395">
        <v>487</v>
      </c>
      <c r="F327" s="395">
        <v>431</v>
      </c>
      <c r="G327" s="396">
        <f t="shared" si="131"/>
        <v>1.1299303944315546</v>
      </c>
      <c r="H327" s="397">
        <f t="shared" si="132"/>
        <v>56.355236139630392</v>
      </c>
      <c r="I327" s="397">
        <f t="shared" si="133"/>
        <v>49.87496257942648</v>
      </c>
      <c r="J327" s="415">
        <v>1570</v>
      </c>
      <c r="K327" s="398">
        <f t="shared" si="134"/>
        <v>0.31019108280254776</v>
      </c>
      <c r="L327" s="412">
        <v>1523.43</v>
      </c>
      <c r="M327" s="395">
        <v>151821</v>
      </c>
      <c r="N327" s="395">
        <v>138</v>
      </c>
      <c r="O327" s="412">
        <v>8836.9</v>
      </c>
      <c r="P327" s="399">
        <f t="shared" si="136"/>
        <v>0.17239416537473551</v>
      </c>
      <c r="Q327" s="400">
        <f t="shared" si="137"/>
        <v>5.8006603519689115</v>
      </c>
      <c r="R327" s="399">
        <f t="shared" si="138"/>
        <v>5.550847148843141E-2</v>
      </c>
      <c r="S327" s="398">
        <f t="shared" si="140"/>
        <v>0.32198578976134085</v>
      </c>
      <c r="T327" s="410">
        <f t="shared" si="141"/>
        <v>18608.099999999999</v>
      </c>
      <c r="U327" s="402">
        <f t="shared" si="142"/>
        <v>11.039347826086956</v>
      </c>
      <c r="V327" s="403"/>
      <c r="W327" s="403"/>
      <c r="X327" s="403"/>
      <c r="Y327" s="404"/>
      <c r="Z327" s="66"/>
    </row>
    <row r="328" spans="1:26" ht="14" collapsed="1" x14ac:dyDescent="0.2">
      <c r="A328" s="121">
        <f t="shared" si="171"/>
        <v>0</v>
      </c>
      <c r="B328" s="38" t="s">
        <v>125</v>
      </c>
      <c r="C328" s="134"/>
      <c r="D328" s="135">
        <f t="shared" ref="D328:F328" si="187">SUM(D323:D327)</f>
        <v>52903.24</v>
      </c>
      <c r="E328" s="136">
        <f t="shared" si="187"/>
        <v>938</v>
      </c>
      <c r="F328" s="136">
        <f t="shared" si="187"/>
        <v>840</v>
      </c>
      <c r="G328" s="137">
        <f t="shared" si="131"/>
        <v>1.1166666666666667</v>
      </c>
      <c r="H328" s="138">
        <f t="shared" si="132"/>
        <v>56.400042643923236</v>
      </c>
      <c r="I328" s="138">
        <f t="shared" si="133"/>
        <v>50.507500875155138</v>
      </c>
      <c r="J328" s="256">
        <f>SUM(J323:J327)</f>
        <v>4261</v>
      </c>
      <c r="K328" s="139">
        <f t="shared" si="134"/>
        <v>0.2201361182820934</v>
      </c>
      <c r="L328" s="135">
        <f t="shared" ref="L328:O328" si="188">SUM(L323:L327)</f>
        <v>4949.93</v>
      </c>
      <c r="M328" s="136">
        <f t="shared" si="188"/>
        <v>496000</v>
      </c>
      <c r="N328" s="136">
        <f t="shared" si="188"/>
        <v>277</v>
      </c>
      <c r="O328" s="135">
        <f t="shared" si="188"/>
        <v>17197.019999999997</v>
      </c>
      <c r="P328" s="258">
        <f t="shared" si="136"/>
        <v>0.287836497253594</v>
      </c>
      <c r="Q328" s="306">
        <f t="shared" si="137"/>
        <v>3.4741945845698821</v>
      </c>
      <c r="R328" s="258">
        <f t="shared" si="138"/>
        <v>9.3565724897000643E-2</v>
      </c>
      <c r="S328" s="139">
        <f t="shared" si="140"/>
        <v>0.32506553473851502</v>
      </c>
      <c r="T328" s="261">
        <f t="shared" si="141"/>
        <v>35706.22</v>
      </c>
      <c r="U328" s="307">
        <f t="shared" si="142"/>
        <v>17.869783393501805</v>
      </c>
      <c r="V328" s="301">
        <f t="shared" ref="V328:W328" si="189">IFERROR((D328-D46)/D328,)</f>
        <v>0.22064338592494526</v>
      </c>
      <c r="W328" s="301">
        <f t="shared" si="189"/>
        <v>0.32302771855010659</v>
      </c>
      <c r="X328" s="301">
        <f>IFERROR((D328-monthly_reporting_2021!D47)/D328, )</f>
        <v>1</v>
      </c>
      <c r="Y328" s="302">
        <f>IFERROR((E328-monthly_reporting_2021!E47)/E328, )</f>
        <v>1</v>
      </c>
      <c r="Z328" s="67"/>
    </row>
    <row r="329" spans="1:26" ht="14" hidden="1" outlineLevel="1" x14ac:dyDescent="0.2">
      <c r="A329" s="121" t="str">
        <f t="shared" si="171"/>
        <v>11-2022</v>
      </c>
      <c r="B329" s="122">
        <v>44878</v>
      </c>
      <c r="C329" s="83" t="s">
        <v>32</v>
      </c>
      <c r="D329" s="391">
        <v>2403.48</v>
      </c>
      <c r="E329" s="123">
        <v>40</v>
      </c>
      <c r="F329" s="123">
        <v>35</v>
      </c>
      <c r="G329" s="57">
        <f t="shared" si="131"/>
        <v>1.1428571428571428</v>
      </c>
      <c r="H329" s="58">
        <f t="shared" si="132"/>
        <v>60.087000000000003</v>
      </c>
      <c r="I329" s="58">
        <f t="shared" si="133"/>
        <v>52.576125000000005</v>
      </c>
      <c r="J329" s="276">
        <v>184</v>
      </c>
      <c r="K329" s="59">
        <f t="shared" si="134"/>
        <v>0.21739130434782608</v>
      </c>
      <c r="L329" s="391">
        <v>198.36</v>
      </c>
      <c r="M329" s="123">
        <v>78644</v>
      </c>
      <c r="N329" s="123">
        <v>8</v>
      </c>
      <c r="O329" s="391">
        <v>544.63</v>
      </c>
      <c r="P329" s="61">
        <f t="shared" si="136"/>
        <v>0.36421056497071408</v>
      </c>
      <c r="Q329" s="62">
        <f t="shared" si="137"/>
        <v>2.7456644484775152</v>
      </c>
      <c r="R329" s="61">
        <f t="shared" si="138"/>
        <v>8.2530331020020969E-2</v>
      </c>
      <c r="S329" s="59">
        <f t="shared" si="140"/>
        <v>0.22660059580275266</v>
      </c>
      <c r="T329" s="63">
        <f t="shared" si="141"/>
        <v>1858.85</v>
      </c>
      <c r="U329" s="64">
        <f t="shared" si="142"/>
        <v>24.795000000000002</v>
      </c>
      <c r="V329" s="84"/>
      <c r="W329" s="84"/>
      <c r="X329" s="84"/>
      <c r="Y329" s="85"/>
      <c r="Z329" s="66"/>
    </row>
    <row r="330" spans="1:26" ht="14" hidden="1" outlineLevel="1" x14ac:dyDescent="0.2">
      <c r="A330" s="121">
        <f t="shared" si="171"/>
        <v>0</v>
      </c>
      <c r="B330" s="411"/>
      <c r="C330" s="393" t="s">
        <v>33</v>
      </c>
      <c r="D330" s="394">
        <v>7875</v>
      </c>
      <c r="E330" s="395">
        <v>175</v>
      </c>
      <c r="F330" s="395">
        <v>160</v>
      </c>
      <c r="G330" s="396">
        <f t="shared" si="131"/>
        <v>1.09375</v>
      </c>
      <c r="H330" s="397">
        <f t="shared" si="132"/>
        <v>45</v>
      </c>
      <c r="I330" s="397">
        <f t="shared" si="133"/>
        <v>41.142857142857146</v>
      </c>
      <c r="J330" s="415">
        <v>811</v>
      </c>
      <c r="K330" s="398">
        <f t="shared" si="134"/>
        <v>0.21578298397040691</v>
      </c>
      <c r="L330" s="394">
        <v>1257.6600000000001</v>
      </c>
      <c r="M330" s="395">
        <v>110078</v>
      </c>
      <c r="N330" s="395">
        <v>63</v>
      </c>
      <c r="O330" s="394">
        <v>3015</v>
      </c>
      <c r="P330" s="399">
        <f t="shared" si="136"/>
        <v>0.41713432835820896</v>
      </c>
      <c r="Q330" s="400">
        <f t="shared" si="137"/>
        <v>2.3973092886789753</v>
      </c>
      <c r="R330" s="399">
        <f t="shared" si="138"/>
        <v>0.15970285714285715</v>
      </c>
      <c r="S330" s="398">
        <f t="shared" si="140"/>
        <v>0.38285714285714284</v>
      </c>
      <c r="T330" s="401">
        <f t="shared" si="141"/>
        <v>4860</v>
      </c>
      <c r="U330" s="402">
        <f t="shared" si="142"/>
        <v>19.962857142857143</v>
      </c>
      <c r="V330" s="403"/>
      <c r="W330" s="403"/>
      <c r="X330" s="403"/>
      <c r="Y330" s="404"/>
      <c r="Z330" s="66"/>
    </row>
    <row r="331" spans="1:26" ht="14" hidden="1" outlineLevel="1" x14ac:dyDescent="0.2">
      <c r="A331" s="121">
        <f t="shared" si="171"/>
        <v>0</v>
      </c>
      <c r="B331" s="392"/>
      <c r="C331" s="393" t="s">
        <v>34</v>
      </c>
      <c r="D331" s="405">
        <v>7363.61</v>
      </c>
      <c r="E331" s="395">
        <v>113</v>
      </c>
      <c r="F331" s="395">
        <v>108</v>
      </c>
      <c r="G331" s="396">
        <f t="shared" si="131"/>
        <v>1.0462962962962963</v>
      </c>
      <c r="H331" s="397">
        <f t="shared" si="132"/>
        <v>65.164690265486726</v>
      </c>
      <c r="I331" s="397">
        <f t="shared" si="133"/>
        <v>62.281296890907669</v>
      </c>
      <c r="J331" s="415">
        <v>1132</v>
      </c>
      <c r="K331" s="398">
        <f t="shared" si="134"/>
        <v>9.982332155477032E-2</v>
      </c>
      <c r="L331" s="405">
        <v>1866.34</v>
      </c>
      <c r="M331" s="395">
        <v>167111</v>
      </c>
      <c r="N331" s="395">
        <v>40</v>
      </c>
      <c r="O331" s="405">
        <v>2811.95</v>
      </c>
      <c r="P331" s="399">
        <f t="shared" si="136"/>
        <v>0.66371734917050451</v>
      </c>
      <c r="Q331" s="400">
        <f t="shared" si="137"/>
        <v>1.5066654521684151</v>
      </c>
      <c r="R331" s="399">
        <f t="shared" si="138"/>
        <v>0.25345448767656081</v>
      </c>
      <c r="S331" s="398">
        <f t="shared" si="140"/>
        <v>0.38187112027931952</v>
      </c>
      <c r="T331" s="406">
        <f t="shared" si="141"/>
        <v>4551.66</v>
      </c>
      <c r="U331" s="402">
        <f t="shared" si="142"/>
        <v>46.658499999999997</v>
      </c>
      <c r="V331" s="403"/>
      <c r="W331" s="403"/>
      <c r="X331" s="403"/>
      <c r="Y331" s="404"/>
      <c r="Z331" s="66"/>
    </row>
    <row r="332" spans="1:26" ht="14" hidden="1" outlineLevel="1" x14ac:dyDescent="0.2">
      <c r="A332" s="121">
        <f t="shared" si="171"/>
        <v>0</v>
      </c>
      <c r="B332" s="411"/>
      <c r="C332" s="393" t="s">
        <v>35</v>
      </c>
      <c r="D332" s="407">
        <v>8115.37</v>
      </c>
      <c r="E332" s="395">
        <v>125</v>
      </c>
      <c r="F332" s="395">
        <v>118</v>
      </c>
      <c r="G332" s="396">
        <f t="shared" si="131"/>
        <v>1.0593220338983051</v>
      </c>
      <c r="H332" s="397">
        <f t="shared" si="132"/>
        <v>64.922960000000003</v>
      </c>
      <c r="I332" s="397">
        <f t="shared" si="133"/>
        <v>61.287274240000002</v>
      </c>
      <c r="J332" s="415">
        <v>593</v>
      </c>
      <c r="K332" s="398">
        <f t="shared" si="134"/>
        <v>0.21079258010118043</v>
      </c>
      <c r="L332" s="407">
        <v>397.86</v>
      </c>
      <c r="M332" s="395">
        <v>51069</v>
      </c>
      <c r="N332" s="395">
        <v>34</v>
      </c>
      <c r="O332" s="407">
        <v>2406.0100000000002</v>
      </c>
      <c r="P332" s="399">
        <f t="shared" si="136"/>
        <v>0.16536090872440262</v>
      </c>
      <c r="Q332" s="400">
        <f t="shared" si="137"/>
        <v>6.0473784748403965</v>
      </c>
      <c r="R332" s="399">
        <f t="shared" si="138"/>
        <v>4.9025491135955605E-2</v>
      </c>
      <c r="S332" s="398">
        <f t="shared" si="140"/>
        <v>0.29647569981405658</v>
      </c>
      <c r="T332" s="408">
        <f t="shared" si="141"/>
        <v>5709.36</v>
      </c>
      <c r="U332" s="402">
        <f t="shared" si="142"/>
        <v>11.701764705882354</v>
      </c>
      <c r="V332" s="403"/>
      <c r="W332" s="403"/>
      <c r="X332" s="403"/>
      <c r="Y332" s="404"/>
      <c r="Z332" s="66"/>
    </row>
    <row r="333" spans="1:26" ht="14" hidden="1" outlineLevel="1" x14ac:dyDescent="0.2">
      <c r="A333" s="121" t="str">
        <f t="shared" si="171"/>
        <v>11-2022</v>
      </c>
      <c r="B333" s="411">
        <v>44884</v>
      </c>
      <c r="C333" s="393" t="s">
        <v>36</v>
      </c>
      <c r="D333" s="412">
        <v>29100</v>
      </c>
      <c r="E333" s="395">
        <v>504</v>
      </c>
      <c r="F333" s="395">
        <v>438</v>
      </c>
      <c r="G333" s="396">
        <f t="shared" si="131"/>
        <v>1.1506849315068493</v>
      </c>
      <c r="H333" s="397">
        <f t="shared" si="132"/>
        <v>57.738095238095241</v>
      </c>
      <c r="I333" s="397">
        <f t="shared" si="133"/>
        <v>50.17715419501134</v>
      </c>
      <c r="J333" s="415">
        <v>1793</v>
      </c>
      <c r="K333" s="398">
        <f t="shared" si="134"/>
        <v>0.2810931399888455</v>
      </c>
      <c r="L333" s="412">
        <v>2027.3</v>
      </c>
      <c r="M333" s="395">
        <v>255068</v>
      </c>
      <c r="N333" s="395">
        <v>133</v>
      </c>
      <c r="O333" s="412">
        <v>9029</v>
      </c>
      <c r="P333" s="399">
        <f t="shared" si="136"/>
        <v>0.2245320633514232</v>
      </c>
      <c r="Q333" s="400">
        <f t="shared" si="137"/>
        <v>4.4537069008040255</v>
      </c>
      <c r="R333" s="399">
        <f t="shared" si="138"/>
        <v>6.9666666666666668E-2</v>
      </c>
      <c r="S333" s="398">
        <f t="shared" si="140"/>
        <v>0.3102749140893471</v>
      </c>
      <c r="T333" s="410">
        <f t="shared" si="141"/>
        <v>20071</v>
      </c>
      <c r="U333" s="402">
        <f t="shared" si="142"/>
        <v>15.242857142857142</v>
      </c>
      <c r="V333" s="403"/>
      <c r="W333" s="403"/>
      <c r="X333" s="403"/>
      <c r="Y333" s="404"/>
      <c r="Z333" s="66"/>
    </row>
    <row r="334" spans="1:26" ht="14" collapsed="1" x14ac:dyDescent="0.2">
      <c r="A334" s="121">
        <f t="shared" si="171"/>
        <v>0</v>
      </c>
      <c r="B334" s="38" t="s">
        <v>126</v>
      </c>
      <c r="C334" s="134"/>
      <c r="D334" s="135">
        <f t="shared" ref="D334:F334" si="190">SUM(D329:D333)</f>
        <v>54857.46</v>
      </c>
      <c r="E334" s="136">
        <f t="shared" si="190"/>
        <v>957</v>
      </c>
      <c r="F334" s="136">
        <f t="shared" si="190"/>
        <v>859</v>
      </c>
      <c r="G334" s="137">
        <f t="shared" si="131"/>
        <v>1.1140861466821885</v>
      </c>
      <c r="H334" s="138">
        <f t="shared" si="132"/>
        <v>57.322319749216298</v>
      </c>
      <c r="I334" s="138">
        <f t="shared" si="133"/>
        <v>51.452322533518078</v>
      </c>
      <c r="J334" s="256">
        <f>SUM(J329:J333)</f>
        <v>4513</v>
      </c>
      <c r="K334" s="139">
        <f t="shared" si="134"/>
        <v>0.21205406603146465</v>
      </c>
      <c r="L334" s="135">
        <f t="shared" ref="L334:O334" si="191">SUM(L329:L333)</f>
        <v>5747.5199999999995</v>
      </c>
      <c r="M334" s="136">
        <f t="shared" si="191"/>
        <v>661970</v>
      </c>
      <c r="N334" s="136">
        <f t="shared" si="191"/>
        <v>278</v>
      </c>
      <c r="O334" s="135">
        <f t="shared" si="191"/>
        <v>17806.59</v>
      </c>
      <c r="P334" s="258">
        <f t="shared" si="136"/>
        <v>0.32277488278216093</v>
      </c>
      <c r="Q334" s="306">
        <f t="shared" si="137"/>
        <v>3.0981344997494573</v>
      </c>
      <c r="R334" s="258">
        <f t="shared" si="138"/>
        <v>0.10477189428748615</v>
      </c>
      <c r="S334" s="139">
        <f t="shared" si="140"/>
        <v>0.3245974202961639</v>
      </c>
      <c r="T334" s="261">
        <f t="shared" si="141"/>
        <v>37050.869999999995</v>
      </c>
      <c r="U334" s="307">
        <f t="shared" si="142"/>
        <v>20.674532374100718</v>
      </c>
      <c r="V334" s="301">
        <f t="shared" ref="V334:W334" si="192">IFERROR((D334-D46)/D334,)</f>
        <v>0.24840687118944263</v>
      </c>
      <c r="W334" s="301">
        <f t="shared" si="192"/>
        <v>0.33646812957157785</v>
      </c>
      <c r="X334" s="301">
        <f>IFERROR((D334-monthly_reporting_2021!D47)/D334, )</f>
        <v>1</v>
      </c>
      <c r="Y334" s="302">
        <f>IFERROR((E334-monthly_reporting_2021!E47)/E334, )</f>
        <v>1</v>
      </c>
      <c r="Z334" s="67"/>
    </row>
    <row r="335" spans="1:26" ht="14" hidden="1" outlineLevel="1" x14ac:dyDescent="0.2">
      <c r="A335" s="121" t="str">
        <f t="shared" si="171"/>
        <v>11-2022</v>
      </c>
      <c r="B335" s="122">
        <v>44885</v>
      </c>
      <c r="C335" s="83" t="s">
        <v>32</v>
      </c>
      <c r="D335" s="391">
        <v>2237.35</v>
      </c>
      <c r="E335" s="123">
        <v>36</v>
      </c>
      <c r="F335" s="123">
        <v>33</v>
      </c>
      <c r="G335" s="57">
        <f t="shared" si="131"/>
        <v>1.0909090909090908</v>
      </c>
      <c r="H335" s="58">
        <f t="shared" si="132"/>
        <v>62.148611111111109</v>
      </c>
      <c r="I335" s="58">
        <f t="shared" si="133"/>
        <v>56.969560185185188</v>
      </c>
      <c r="J335" s="276">
        <v>175</v>
      </c>
      <c r="K335" s="59">
        <f t="shared" si="134"/>
        <v>0.20571428571428571</v>
      </c>
      <c r="L335" s="391">
        <v>163.06</v>
      </c>
      <c r="M335" s="276">
        <v>63435</v>
      </c>
      <c r="N335" s="123">
        <v>7</v>
      </c>
      <c r="O335" s="391">
        <v>511.72</v>
      </c>
      <c r="P335" s="61">
        <f t="shared" si="136"/>
        <v>0.31865082466974126</v>
      </c>
      <c r="Q335" s="62">
        <f t="shared" si="137"/>
        <v>3.1382313258923098</v>
      </c>
      <c r="R335" s="61">
        <f t="shared" si="138"/>
        <v>7.2880863521576869E-2</v>
      </c>
      <c r="S335" s="59">
        <f t="shared" si="140"/>
        <v>0.22871700896149463</v>
      </c>
      <c r="T335" s="63">
        <f t="shared" si="141"/>
        <v>1725.6299999999999</v>
      </c>
      <c r="U335" s="64">
        <f t="shared" si="142"/>
        <v>23.294285714285714</v>
      </c>
      <c r="V335" s="84"/>
      <c r="W335" s="84"/>
      <c r="X335" s="84"/>
      <c r="Y335" s="85"/>
      <c r="Z335" s="66"/>
    </row>
    <row r="336" spans="1:26" ht="14" hidden="1" outlineLevel="1" x14ac:dyDescent="0.2">
      <c r="A336" s="121">
        <f t="shared" si="171"/>
        <v>0</v>
      </c>
      <c r="B336" s="411"/>
      <c r="C336" s="393" t="s">
        <v>33</v>
      </c>
      <c r="D336" s="394">
        <v>7761.8</v>
      </c>
      <c r="E336" s="395">
        <v>186</v>
      </c>
      <c r="F336" s="395">
        <v>166</v>
      </c>
      <c r="G336" s="396">
        <f t="shared" si="131"/>
        <v>1.1204819277108433</v>
      </c>
      <c r="H336" s="397">
        <f t="shared" si="132"/>
        <v>41.730107526881724</v>
      </c>
      <c r="I336" s="397">
        <f t="shared" si="133"/>
        <v>37.242999190657883</v>
      </c>
      <c r="J336" s="415">
        <v>752</v>
      </c>
      <c r="K336" s="398">
        <f t="shared" si="134"/>
        <v>0.2473404255319149</v>
      </c>
      <c r="L336" s="394">
        <v>1248.22</v>
      </c>
      <c r="M336" s="415">
        <v>102380</v>
      </c>
      <c r="N336" s="395">
        <v>68</v>
      </c>
      <c r="O336" s="394">
        <v>3033</v>
      </c>
      <c r="P336" s="399">
        <f t="shared" si="136"/>
        <v>0.41154632377184308</v>
      </c>
      <c r="Q336" s="400">
        <f t="shared" si="137"/>
        <v>2.4298601208120365</v>
      </c>
      <c r="R336" s="399">
        <f t="shared" si="138"/>
        <v>0.16081579015176892</v>
      </c>
      <c r="S336" s="398">
        <f t="shared" si="140"/>
        <v>0.39075987528666029</v>
      </c>
      <c r="T336" s="401">
        <f t="shared" si="141"/>
        <v>4728.8</v>
      </c>
      <c r="U336" s="402">
        <f t="shared" si="142"/>
        <v>18.356176470588235</v>
      </c>
      <c r="V336" s="403"/>
      <c r="W336" s="403"/>
      <c r="X336" s="403"/>
      <c r="Y336" s="404"/>
      <c r="Z336" s="66"/>
    </row>
    <row r="337" spans="1:26" ht="14" hidden="1" outlineLevel="1" x14ac:dyDescent="0.2">
      <c r="A337" s="121">
        <f t="shared" si="171"/>
        <v>0</v>
      </c>
      <c r="B337" s="392"/>
      <c r="C337" s="393" t="s">
        <v>34</v>
      </c>
      <c r="D337" s="405">
        <v>6384.2</v>
      </c>
      <c r="E337" s="395">
        <v>115</v>
      </c>
      <c r="F337" s="395">
        <v>108</v>
      </c>
      <c r="G337" s="396">
        <f t="shared" si="131"/>
        <v>1.0648148148148149</v>
      </c>
      <c r="H337" s="397">
        <f t="shared" si="132"/>
        <v>55.514782608695647</v>
      </c>
      <c r="I337" s="397">
        <f t="shared" si="133"/>
        <v>52.135621928166344</v>
      </c>
      <c r="J337" s="415">
        <v>924</v>
      </c>
      <c r="K337" s="398">
        <f t="shared" si="134"/>
        <v>0.12445887445887446</v>
      </c>
      <c r="L337" s="405">
        <v>1460</v>
      </c>
      <c r="M337" s="415">
        <v>89604</v>
      </c>
      <c r="N337" s="395">
        <v>39</v>
      </c>
      <c r="O337" s="405">
        <v>2085.4899999999998</v>
      </c>
      <c r="P337" s="399">
        <f t="shared" si="136"/>
        <v>0.70007528206800329</v>
      </c>
      <c r="Q337" s="400">
        <f t="shared" si="137"/>
        <v>1.4284178082191779</v>
      </c>
      <c r="R337" s="399">
        <f t="shared" si="138"/>
        <v>0.22868957739419191</v>
      </c>
      <c r="S337" s="398">
        <f t="shared" si="140"/>
        <v>0.3266642649039817</v>
      </c>
      <c r="T337" s="406">
        <f t="shared" si="141"/>
        <v>4298.71</v>
      </c>
      <c r="U337" s="402">
        <f t="shared" si="142"/>
        <v>37.435897435897438</v>
      </c>
      <c r="V337" s="403"/>
      <c r="W337" s="403"/>
      <c r="X337" s="403"/>
      <c r="Y337" s="404"/>
      <c r="Z337" s="66"/>
    </row>
    <row r="338" spans="1:26" ht="14" hidden="1" outlineLevel="1" x14ac:dyDescent="0.2">
      <c r="A338" s="121">
        <f t="shared" si="171"/>
        <v>0</v>
      </c>
      <c r="B338" s="411"/>
      <c r="C338" s="393" t="s">
        <v>35</v>
      </c>
      <c r="D338" s="407">
        <v>7956.51</v>
      </c>
      <c r="E338" s="395">
        <v>134</v>
      </c>
      <c r="F338" s="395">
        <v>114</v>
      </c>
      <c r="G338" s="396">
        <f t="shared" si="131"/>
        <v>1.1754385964912282</v>
      </c>
      <c r="H338" s="397">
        <f t="shared" si="132"/>
        <v>59.376940298507463</v>
      </c>
      <c r="I338" s="397">
        <f t="shared" si="133"/>
        <v>50.514710403207836</v>
      </c>
      <c r="J338" s="415">
        <v>610</v>
      </c>
      <c r="K338" s="398">
        <f t="shared" si="134"/>
        <v>0.21967213114754097</v>
      </c>
      <c r="L338" s="407">
        <v>488.49</v>
      </c>
      <c r="M338" s="415">
        <v>62205</v>
      </c>
      <c r="N338" s="395">
        <v>34</v>
      </c>
      <c r="O338" s="407">
        <v>2506.9499999999998</v>
      </c>
      <c r="P338" s="399">
        <f t="shared" si="136"/>
        <v>0.19485430503201104</v>
      </c>
      <c r="Q338" s="400">
        <f t="shared" si="137"/>
        <v>5.1320395504513909</v>
      </c>
      <c r="R338" s="399">
        <f t="shared" si="138"/>
        <v>6.1395008615586479E-2</v>
      </c>
      <c r="S338" s="398">
        <f t="shared" si="140"/>
        <v>0.31508161241549371</v>
      </c>
      <c r="T338" s="408">
        <f t="shared" si="141"/>
        <v>5449.56</v>
      </c>
      <c r="U338" s="402">
        <f t="shared" si="142"/>
        <v>14.36735294117647</v>
      </c>
      <c r="V338" s="403"/>
      <c r="W338" s="403"/>
      <c r="X338" s="403"/>
      <c r="Y338" s="404"/>
      <c r="Z338" s="66"/>
    </row>
    <row r="339" spans="1:26" ht="14" hidden="1" outlineLevel="1" x14ac:dyDescent="0.2">
      <c r="A339" s="121" t="str">
        <f t="shared" si="171"/>
        <v>11-2022</v>
      </c>
      <c r="B339" s="411">
        <v>44891</v>
      </c>
      <c r="C339" s="393" t="s">
        <v>36</v>
      </c>
      <c r="D339" s="412">
        <v>33510.6</v>
      </c>
      <c r="E339" s="395">
        <v>643</v>
      </c>
      <c r="F339" s="395">
        <v>486</v>
      </c>
      <c r="G339" s="396">
        <f t="shared" si="131"/>
        <v>1.323045267489712</v>
      </c>
      <c r="H339" s="397">
        <f t="shared" si="132"/>
        <v>52.116018662519437</v>
      </c>
      <c r="I339" s="397">
        <f t="shared" si="133"/>
        <v>39.390956562961811</v>
      </c>
      <c r="J339" s="415">
        <v>1865</v>
      </c>
      <c r="K339" s="398">
        <f t="shared" si="134"/>
        <v>0.34477211796246648</v>
      </c>
      <c r="L339" s="412">
        <v>2687.25</v>
      </c>
      <c r="M339" s="415">
        <v>228980</v>
      </c>
      <c r="N339" s="395">
        <v>153</v>
      </c>
      <c r="O339" s="412">
        <v>10400.799999999999</v>
      </c>
      <c r="P339" s="399">
        <f t="shared" si="136"/>
        <v>0.25836954849626953</v>
      </c>
      <c r="Q339" s="400">
        <f t="shared" si="137"/>
        <v>3.8704251558284488</v>
      </c>
      <c r="R339" s="399">
        <f t="shared" si="138"/>
        <v>8.0191044027859842E-2</v>
      </c>
      <c r="S339" s="398">
        <f t="shared" si="140"/>
        <v>0.31037343407757545</v>
      </c>
      <c r="T339" s="410">
        <f t="shared" si="141"/>
        <v>23109.8</v>
      </c>
      <c r="U339" s="402">
        <f t="shared" si="142"/>
        <v>17.563725490196077</v>
      </c>
      <c r="V339" s="403"/>
      <c r="W339" s="403"/>
      <c r="X339" s="403"/>
      <c r="Y339" s="404"/>
      <c r="Z339" s="66"/>
    </row>
    <row r="340" spans="1:26" ht="14" collapsed="1" x14ac:dyDescent="0.2">
      <c r="A340" s="121">
        <f t="shared" si="171"/>
        <v>0</v>
      </c>
      <c r="B340" s="38" t="s">
        <v>127</v>
      </c>
      <c r="C340" s="134"/>
      <c r="D340" s="135">
        <f t="shared" ref="D340:F340" si="193">SUM(D335:D339)</f>
        <v>57850.46</v>
      </c>
      <c r="E340" s="136">
        <f t="shared" si="193"/>
        <v>1114</v>
      </c>
      <c r="F340" s="136">
        <f t="shared" si="193"/>
        <v>907</v>
      </c>
      <c r="G340" s="137">
        <f t="shared" si="131"/>
        <v>1.2282249173098125</v>
      </c>
      <c r="H340" s="138">
        <f t="shared" si="132"/>
        <v>51.930394973070015</v>
      </c>
      <c r="I340" s="138">
        <f t="shared" si="133"/>
        <v>42.280851203388245</v>
      </c>
      <c r="J340" s="256">
        <f>SUM(J335:J339)</f>
        <v>4326</v>
      </c>
      <c r="K340" s="139">
        <f t="shared" si="134"/>
        <v>0.25751271382339341</v>
      </c>
      <c r="L340" s="135">
        <f t="shared" ref="L340:O340" si="194">SUM(L335:L339)</f>
        <v>6047.0199999999995</v>
      </c>
      <c r="M340" s="256">
        <f t="shared" si="194"/>
        <v>546604</v>
      </c>
      <c r="N340" s="136">
        <f t="shared" si="194"/>
        <v>301</v>
      </c>
      <c r="O340" s="135">
        <f t="shared" si="194"/>
        <v>18537.96</v>
      </c>
      <c r="P340" s="258">
        <f t="shared" si="136"/>
        <v>0.32619662573443897</v>
      </c>
      <c r="Q340" s="306">
        <f t="shared" si="137"/>
        <v>3.065635635403885</v>
      </c>
      <c r="R340" s="258">
        <f t="shared" si="138"/>
        <v>0.10452846874510591</v>
      </c>
      <c r="S340" s="139">
        <f t="shared" si="140"/>
        <v>0.32044619869919788</v>
      </c>
      <c r="T340" s="261">
        <f t="shared" si="141"/>
        <v>39312.5</v>
      </c>
      <c r="U340" s="307">
        <f t="shared" si="142"/>
        <v>20.089767441860463</v>
      </c>
      <c r="V340" s="301">
        <f t="shared" ref="V340:W340" si="195">IFERROR((D340-D46)/D340,)</f>
        <v>0.28729192473145421</v>
      </c>
      <c r="W340" s="301">
        <f t="shared" si="195"/>
        <v>0.42998204667863554</v>
      </c>
      <c r="X340" s="301">
        <f>IFERROR((D340-monthly_reporting_2021!D47)/D340, )</f>
        <v>1</v>
      </c>
      <c r="Y340" s="302">
        <f>IFERROR((E340-monthly_reporting_2021!E47)/E340, )</f>
        <v>1</v>
      </c>
      <c r="Z340" s="67"/>
    </row>
    <row r="341" spans="1:26" ht="14" hidden="1" outlineLevel="1" x14ac:dyDescent="0.2">
      <c r="A341" s="121" t="str">
        <f t="shared" si="171"/>
        <v>11-2022</v>
      </c>
      <c r="B341" s="122">
        <v>44892</v>
      </c>
      <c r="C341" s="83" t="s">
        <v>32</v>
      </c>
      <c r="D341" s="391">
        <v>1486.3</v>
      </c>
      <c r="E341" s="123">
        <v>25</v>
      </c>
      <c r="F341" s="123">
        <v>23</v>
      </c>
      <c r="G341" s="57">
        <f t="shared" si="131"/>
        <v>1.0869565217391304</v>
      </c>
      <c r="H341" s="58">
        <f t="shared" si="132"/>
        <v>59.451999999999998</v>
      </c>
      <c r="I341" s="58">
        <f t="shared" si="133"/>
        <v>54.695840000000004</v>
      </c>
      <c r="J341" s="276">
        <v>181</v>
      </c>
      <c r="K341" s="59">
        <f t="shared" si="134"/>
        <v>0.13812154696132597</v>
      </c>
      <c r="L341" s="391">
        <v>175.41</v>
      </c>
      <c r="M341" s="276">
        <v>77262</v>
      </c>
      <c r="N341" s="123">
        <v>5</v>
      </c>
      <c r="O341" s="391">
        <v>255.88</v>
      </c>
      <c r="P341" s="61">
        <f t="shared" si="136"/>
        <v>0.6855166484289511</v>
      </c>
      <c r="Q341" s="62">
        <f t="shared" si="137"/>
        <v>1.4587537768656291</v>
      </c>
      <c r="R341" s="61">
        <f t="shared" si="138"/>
        <v>0.11801789679068829</v>
      </c>
      <c r="S341" s="59">
        <f t="shared" si="140"/>
        <v>0.17215905268115456</v>
      </c>
      <c r="T341" s="63">
        <f t="shared" si="141"/>
        <v>1230.42</v>
      </c>
      <c r="U341" s="64">
        <f t="shared" si="142"/>
        <v>35.082000000000001</v>
      </c>
      <c r="V341" s="84"/>
      <c r="W341" s="84"/>
      <c r="X341" s="84"/>
      <c r="Y341" s="85"/>
      <c r="Z341" s="66"/>
    </row>
    <row r="342" spans="1:26" ht="14" hidden="1" outlineLevel="1" x14ac:dyDescent="0.2">
      <c r="A342" s="121">
        <f t="shared" si="171"/>
        <v>0</v>
      </c>
      <c r="B342" s="411"/>
      <c r="C342" s="393" t="s">
        <v>33</v>
      </c>
      <c r="D342" s="394">
        <v>8547.9500000000007</v>
      </c>
      <c r="E342" s="395">
        <v>206</v>
      </c>
      <c r="F342" s="395">
        <v>180</v>
      </c>
      <c r="G342" s="396">
        <f t="shared" si="131"/>
        <v>1.1444444444444444</v>
      </c>
      <c r="H342" s="397">
        <f t="shared" si="132"/>
        <v>41.494902912621363</v>
      </c>
      <c r="I342" s="397">
        <f t="shared" si="133"/>
        <v>36.257682156659449</v>
      </c>
      <c r="J342" s="415">
        <v>927</v>
      </c>
      <c r="K342" s="398">
        <f t="shared" si="134"/>
        <v>0.22222222222222221</v>
      </c>
      <c r="L342" s="394">
        <v>1758.48</v>
      </c>
      <c r="M342" s="415">
        <v>135461</v>
      </c>
      <c r="N342" s="395">
        <v>81</v>
      </c>
      <c r="O342" s="394">
        <v>4014.55</v>
      </c>
      <c r="P342" s="399">
        <f t="shared" si="136"/>
        <v>0.43802667795892442</v>
      </c>
      <c r="Q342" s="400">
        <f t="shared" si="137"/>
        <v>2.2829659706109822</v>
      </c>
      <c r="R342" s="399">
        <f t="shared" si="138"/>
        <v>0.20571949999707531</v>
      </c>
      <c r="S342" s="398">
        <f t="shared" si="140"/>
        <v>0.46965061798442898</v>
      </c>
      <c r="T342" s="401">
        <f t="shared" si="141"/>
        <v>4533.4000000000005</v>
      </c>
      <c r="U342" s="402">
        <f t="shared" si="142"/>
        <v>21.709629629629632</v>
      </c>
      <c r="V342" s="403"/>
      <c r="W342" s="403"/>
      <c r="X342" s="403"/>
      <c r="Y342" s="404"/>
      <c r="Z342" s="66"/>
    </row>
    <row r="343" spans="1:26" ht="14" hidden="1" outlineLevel="1" x14ac:dyDescent="0.2">
      <c r="A343" s="121">
        <f t="shared" si="171"/>
        <v>0</v>
      </c>
      <c r="B343" s="392"/>
      <c r="C343" s="393" t="s">
        <v>34</v>
      </c>
      <c r="D343" s="405">
        <v>8679.67</v>
      </c>
      <c r="E343" s="395">
        <v>153</v>
      </c>
      <c r="F343" s="395">
        <v>141</v>
      </c>
      <c r="G343" s="396">
        <f t="shared" si="131"/>
        <v>1.0851063829787233</v>
      </c>
      <c r="H343" s="397">
        <f t="shared" si="132"/>
        <v>56.729869281045751</v>
      </c>
      <c r="I343" s="397">
        <f t="shared" si="133"/>
        <v>52.280467768806872</v>
      </c>
      <c r="J343" s="415">
        <v>1339</v>
      </c>
      <c r="K343" s="398">
        <f t="shared" si="134"/>
        <v>0.11426437640029873</v>
      </c>
      <c r="L343" s="405">
        <v>2188.31</v>
      </c>
      <c r="M343" s="415">
        <v>171908</v>
      </c>
      <c r="N343" s="395">
        <v>56</v>
      </c>
      <c r="O343" s="405">
        <v>3247.17</v>
      </c>
      <c r="P343" s="399">
        <f t="shared" si="136"/>
        <v>0.67391297653033255</v>
      </c>
      <c r="Q343" s="400">
        <f t="shared" si="137"/>
        <v>1.4838711151527892</v>
      </c>
      <c r="R343" s="399">
        <f t="shared" si="138"/>
        <v>0.25211903217518639</v>
      </c>
      <c r="S343" s="398">
        <f t="shared" si="140"/>
        <v>0.37411214942503573</v>
      </c>
      <c r="T343" s="406">
        <f t="shared" si="141"/>
        <v>5432.5</v>
      </c>
      <c r="U343" s="402">
        <f t="shared" si="142"/>
        <v>39.076964285714283</v>
      </c>
      <c r="V343" s="403"/>
      <c r="W343" s="403"/>
      <c r="X343" s="403"/>
      <c r="Y343" s="404"/>
      <c r="Z343" s="66"/>
    </row>
    <row r="344" spans="1:26" ht="14" hidden="1" outlineLevel="1" x14ac:dyDescent="0.2">
      <c r="A344" s="121">
        <f t="shared" si="171"/>
        <v>0</v>
      </c>
      <c r="B344" s="411"/>
      <c r="C344" s="393" t="s">
        <v>35</v>
      </c>
      <c r="D344" s="407">
        <v>6871.48</v>
      </c>
      <c r="E344" s="395">
        <v>114</v>
      </c>
      <c r="F344" s="395">
        <v>110</v>
      </c>
      <c r="G344" s="396">
        <f t="shared" si="131"/>
        <v>1.0363636363636364</v>
      </c>
      <c r="H344" s="397">
        <f t="shared" si="132"/>
        <v>60.276140350877192</v>
      </c>
      <c r="I344" s="397">
        <f t="shared" si="133"/>
        <v>58.16118805786396</v>
      </c>
      <c r="J344" s="415">
        <v>649</v>
      </c>
      <c r="K344" s="398">
        <f t="shared" si="134"/>
        <v>0.17565485362095531</v>
      </c>
      <c r="L344" s="407">
        <v>321.06</v>
      </c>
      <c r="M344" s="415">
        <v>70248</v>
      </c>
      <c r="N344" s="395">
        <v>9</v>
      </c>
      <c r="O344" s="407">
        <v>527.55999999999995</v>
      </c>
      <c r="P344" s="399">
        <f t="shared" si="136"/>
        <v>0.60857532792478586</v>
      </c>
      <c r="Q344" s="400">
        <f t="shared" si="137"/>
        <v>1.6431819597583004</v>
      </c>
      <c r="R344" s="399">
        <f t="shared" si="138"/>
        <v>4.672355882575515E-2</v>
      </c>
      <c r="S344" s="398">
        <f t="shared" si="140"/>
        <v>7.6775308958186586E-2</v>
      </c>
      <c r="T344" s="408">
        <f t="shared" si="141"/>
        <v>6343.92</v>
      </c>
      <c r="U344" s="402">
        <f t="shared" si="142"/>
        <v>35.673333333333332</v>
      </c>
      <c r="V344" s="403"/>
      <c r="W344" s="403"/>
      <c r="X344" s="403"/>
      <c r="Y344" s="404"/>
      <c r="Z344" s="66"/>
    </row>
    <row r="345" spans="1:26" ht="14" hidden="1" outlineLevel="1" x14ac:dyDescent="0.2">
      <c r="A345" s="121" t="str">
        <f t="shared" si="171"/>
        <v>12-2022</v>
      </c>
      <c r="B345" s="411">
        <v>44898</v>
      </c>
      <c r="C345" s="393" t="s">
        <v>36</v>
      </c>
      <c r="D345" s="412">
        <v>27574.400000000001</v>
      </c>
      <c r="E345" s="395">
        <v>513</v>
      </c>
      <c r="F345" s="395">
        <v>440</v>
      </c>
      <c r="G345" s="396">
        <f t="shared" si="131"/>
        <v>1.165909090909091</v>
      </c>
      <c r="H345" s="397">
        <f t="shared" si="132"/>
        <v>53.751267056530217</v>
      </c>
      <c r="I345" s="397">
        <f t="shared" si="133"/>
        <v>46.102451276556131</v>
      </c>
      <c r="J345" s="415">
        <v>1774</v>
      </c>
      <c r="K345" s="398">
        <f t="shared" si="134"/>
        <v>0.28917700112739569</v>
      </c>
      <c r="L345" s="412">
        <v>2463.06</v>
      </c>
      <c r="M345" s="415">
        <v>254598</v>
      </c>
      <c r="N345" s="395">
        <v>139</v>
      </c>
      <c r="O345" s="412">
        <v>8739.7999999999993</v>
      </c>
      <c r="P345" s="399">
        <f t="shared" si="136"/>
        <v>0.28182109430421748</v>
      </c>
      <c r="Q345" s="400">
        <f t="shared" si="137"/>
        <v>3.5483504258929948</v>
      </c>
      <c r="R345" s="399">
        <f t="shared" si="138"/>
        <v>8.9324155738656139E-2</v>
      </c>
      <c r="S345" s="398">
        <f t="shared" si="140"/>
        <v>0.31695340605779271</v>
      </c>
      <c r="T345" s="410">
        <f t="shared" si="141"/>
        <v>18834.600000000002</v>
      </c>
      <c r="U345" s="402">
        <f t="shared" si="142"/>
        <v>17.719856115107913</v>
      </c>
      <c r="V345" s="403"/>
      <c r="W345" s="403"/>
      <c r="X345" s="403"/>
      <c r="Y345" s="404"/>
      <c r="Z345" s="66"/>
    </row>
    <row r="346" spans="1:26" ht="14" collapsed="1" x14ac:dyDescent="0.2">
      <c r="A346" s="121">
        <f t="shared" si="171"/>
        <v>0</v>
      </c>
      <c r="B346" s="38" t="s">
        <v>128</v>
      </c>
      <c r="C346" s="134"/>
      <c r="D346" s="135">
        <f t="shared" ref="D346:F346" si="196">SUM(D341:D345)</f>
        <v>53159.8</v>
      </c>
      <c r="E346" s="136">
        <f t="shared" si="196"/>
        <v>1011</v>
      </c>
      <c r="F346" s="136">
        <f t="shared" si="196"/>
        <v>894</v>
      </c>
      <c r="G346" s="137">
        <f t="shared" si="131"/>
        <v>1.1308724832214765</v>
      </c>
      <c r="H346" s="138">
        <f t="shared" si="132"/>
        <v>52.581404549950548</v>
      </c>
      <c r="I346" s="138">
        <f t="shared" si="133"/>
        <v>46.496316189570514</v>
      </c>
      <c r="J346" s="256">
        <f>SUM(J341:J345)</f>
        <v>4870</v>
      </c>
      <c r="K346" s="139">
        <f t="shared" si="134"/>
        <v>0.20759753593429159</v>
      </c>
      <c r="L346" s="135">
        <f t="shared" ref="L346:O346" si="197">SUM(L341:L345)</f>
        <v>6906.32</v>
      </c>
      <c r="M346" s="256">
        <f t="shared" si="197"/>
        <v>709477</v>
      </c>
      <c r="N346" s="136">
        <f t="shared" si="197"/>
        <v>290</v>
      </c>
      <c r="O346" s="135">
        <f t="shared" si="197"/>
        <v>16784.96</v>
      </c>
      <c r="P346" s="258">
        <f t="shared" si="136"/>
        <v>0.41145882980954379</v>
      </c>
      <c r="Q346" s="306">
        <f t="shared" si="137"/>
        <v>2.4303768142802533</v>
      </c>
      <c r="R346" s="258">
        <f t="shared" si="138"/>
        <v>0.1299162148841794</v>
      </c>
      <c r="S346" s="139">
        <f t="shared" si="140"/>
        <v>0.31574535645356072</v>
      </c>
      <c r="T346" s="261">
        <f t="shared" si="141"/>
        <v>36374.840000000004</v>
      </c>
      <c r="U346" s="307">
        <f t="shared" si="142"/>
        <v>23.814896551724136</v>
      </c>
      <c r="V346" s="301">
        <f t="shared" ref="V346:W346" si="198">IFERROR((D346-D46)/D346,)</f>
        <v>0.22440471935560338</v>
      </c>
      <c r="W346" s="301">
        <f t="shared" si="198"/>
        <v>0.37190900098911966</v>
      </c>
      <c r="X346" s="301">
        <f>IFERROR((D346-monthly_reporting_2021!D47)/D346, )</f>
        <v>1</v>
      </c>
      <c r="Y346" s="302">
        <f>IFERROR((E346-monthly_reporting_2021!E47)/E346, )</f>
        <v>1</v>
      </c>
      <c r="Z346" s="67"/>
    </row>
    <row r="347" spans="1:26" ht="14" hidden="1" outlineLevel="1" x14ac:dyDescent="0.2">
      <c r="A347" s="121" t="str">
        <f t="shared" si="171"/>
        <v>12-2022</v>
      </c>
      <c r="B347" s="122">
        <v>44899</v>
      </c>
      <c r="C347" s="83" t="s">
        <v>32</v>
      </c>
      <c r="D347" s="391">
        <v>2520.8200000000002</v>
      </c>
      <c r="E347" s="123">
        <v>41</v>
      </c>
      <c r="F347" s="123">
        <v>32</v>
      </c>
      <c r="G347" s="57">
        <f t="shared" si="131"/>
        <v>1.28125</v>
      </c>
      <c r="H347" s="58">
        <f t="shared" si="132"/>
        <v>61.483414634146342</v>
      </c>
      <c r="I347" s="58">
        <f t="shared" si="133"/>
        <v>47.987055324211781</v>
      </c>
      <c r="J347" s="276">
        <v>145</v>
      </c>
      <c r="K347" s="59">
        <f t="shared" si="134"/>
        <v>0.28275862068965518</v>
      </c>
      <c r="L347" s="391">
        <v>89.8</v>
      </c>
      <c r="M347" s="276">
        <v>16876</v>
      </c>
      <c r="N347" s="123">
        <v>10</v>
      </c>
      <c r="O347" s="391">
        <v>615.71</v>
      </c>
      <c r="P347" s="61">
        <f t="shared" si="136"/>
        <v>0.14584788293189974</v>
      </c>
      <c r="Q347" s="62">
        <f t="shared" si="137"/>
        <v>6.8564587973273952</v>
      </c>
      <c r="R347" s="61">
        <f t="shared" si="138"/>
        <v>3.5623328916781043E-2</v>
      </c>
      <c r="S347" s="59">
        <f t="shared" si="140"/>
        <v>0.24424988694155075</v>
      </c>
      <c r="T347" s="63">
        <f t="shared" si="141"/>
        <v>1905.1100000000001</v>
      </c>
      <c r="U347" s="64">
        <f t="shared" si="142"/>
        <v>8.98</v>
      </c>
      <c r="V347" s="84"/>
      <c r="W347" s="84"/>
      <c r="X347" s="84"/>
      <c r="Y347" s="85"/>
      <c r="Z347" s="66"/>
    </row>
    <row r="348" spans="1:26" ht="14" hidden="1" outlineLevel="1" x14ac:dyDescent="0.2">
      <c r="A348" s="121">
        <f t="shared" si="171"/>
        <v>0</v>
      </c>
      <c r="B348" s="411"/>
      <c r="C348" s="393" t="s">
        <v>33</v>
      </c>
      <c r="D348" s="394">
        <v>6904.75</v>
      </c>
      <c r="E348" s="395">
        <v>152</v>
      </c>
      <c r="F348" s="395">
        <v>127</v>
      </c>
      <c r="G348" s="396">
        <f t="shared" si="131"/>
        <v>1.1968503937007875</v>
      </c>
      <c r="H348" s="397">
        <f t="shared" si="132"/>
        <v>45.42598684210526</v>
      </c>
      <c r="I348" s="397">
        <f t="shared" si="133"/>
        <v>37.95460742728531</v>
      </c>
      <c r="J348" s="415">
        <v>762</v>
      </c>
      <c r="K348" s="398">
        <f t="shared" si="134"/>
        <v>0.1994750656167979</v>
      </c>
      <c r="L348" s="394">
        <v>1028.93</v>
      </c>
      <c r="M348" s="415">
        <v>95145</v>
      </c>
      <c r="N348" s="395">
        <v>46</v>
      </c>
      <c r="O348" s="394">
        <v>2244.9299999999998</v>
      </c>
      <c r="P348" s="399">
        <f t="shared" si="136"/>
        <v>0.45833500376403724</v>
      </c>
      <c r="Q348" s="400">
        <f t="shared" si="137"/>
        <v>2.1818102300448037</v>
      </c>
      <c r="R348" s="399">
        <f t="shared" si="138"/>
        <v>0.14901770520294003</v>
      </c>
      <c r="S348" s="398">
        <f t="shared" si="140"/>
        <v>0.32512835366957527</v>
      </c>
      <c r="T348" s="401">
        <f t="shared" si="141"/>
        <v>4659.82</v>
      </c>
      <c r="U348" s="402">
        <f t="shared" si="142"/>
        <v>22.368043478260869</v>
      </c>
      <c r="V348" s="403"/>
      <c r="W348" s="403"/>
      <c r="X348" s="403"/>
      <c r="Y348" s="404"/>
      <c r="Z348" s="66"/>
    </row>
    <row r="349" spans="1:26" ht="14" hidden="1" outlineLevel="1" x14ac:dyDescent="0.2">
      <c r="A349" s="121">
        <f t="shared" si="171"/>
        <v>0</v>
      </c>
      <c r="B349" s="392"/>
      <c r="C349" s="393" t="s">
        <v>34</v>
      </c>
      <c r="D349" s="405">
        <v>8312.64</v>
      </c>
      <c r="E349" s="395">
        <v>130</v>
      </c>
      <c r="F349" s="395">
        <v>128</v>
      </c>
      <c r="G349" s="396">
        <f t="shared" si="131"/>
        <v>1.015625</v>
      </c>
      <c r="H349" s="397">
        <f t="shared" si="132"/>
        <v>63.943384615384609</v>
      </c>
      <c r="I349" s="397">
        <f t="shared" si="133"/>
        <v>62.959640236686383</v>
      </c>
      <c r="J349" s="415">
        <v>1300</v>
      </c>
      <c r="K349" s="398">
        <f t="shared" si="134"/>
        <v>0.1</v>
      </c>
      <c r="L349" s="405">
        <v>2020.63</v>
      </c>
      <c r="M349" s="415">
        <v>180877</v>
      </c>
      <c r="N349" s="395">
        <v>69</v>
      </c>
      <c r="O349" s="405">
        <v>4377.51</v>
      </c>
      <c r="P349" s="399">
        <f t="shared" si="136"/>
        <v>0.46159346295039877</v>
      </c>
      <c r="Q349" s="400">
        <f t="shared" si="137"/>
        <v>2.1664084963600461</v>
      </c>
      <c r="R349" s="399">
        <f t="shared" si="138"/>
        <v>0.2430792143049621</v>
      </c>
      <c r="S349" s="398">
        <f t="shared" si="140"/>
        <v>0.5266088751587944</v>
      </c>
      <c r="T349" s="406">
        <f t="shared" si="141"/>
        <v>3935.1299999999992</v>
      </c>
      <c r="U349" s="402">
        <f t="shared" si="142"/>
        <v>29.284492753623191</v>
      </c>
      <c r="V349" s="403"/>
      <c r="W349" s="403"/>
      <c r="X349" s="403"/>
      <c r="Y349" s="404"/>
      <c r="Z349" s="66"/>
    </row>
    <row r="350" spans="1:26" ht="14" hidden="1" outlineLevel="1" x14ac:dyDescent="0.2">
      <c r="A350" s="121">
        <f t="shared" si="171"/>
        <v>0</v>
      </c>
      <c r="B350" s="411"/>
      <c r="C350" s="393" t="s">
        <v>35</v>
      </c>
      <c r="D350" s="407">
        <v>7556.83</v>
      </c>
      <c r="E350" s="395">
        <v>116</v>
      </c>
      <c r="F350" s="395">
        <v>102</v>
      </c>
      <c r="G350" s="396">
        <f t="shared" si="131"/>
        <v>1.1372549019607843</v>
      </c>
      <c r="H350" s="397">
        <f t="shared" si="132"/>
        <v>65.145086206896551</v>
      </c>
      <c r="I350" s="397">
        <f t="shared" si="133"/>
        <v>57.28274821640904</v>
      </c>
      <c r="J350" s="415">
        <v>669</v>
      </c>
      <c r="K350" s="398">
        <f t="shared" si="134"/>
        <v>0.17339312406576982</v>
      </c>
      <c r="L350" s="407">
        <v>510.73</v>
      </c>
      <c r="M350" s="415">
        <v>64386</v>
      </c>
      <c r="N350" s="395">
        <v>27</v>
      </c>
      <c r="O350" s="407">
        <v>1974.46</v>
      </c>
      <c r="P350" s="399">
        <f t="shared" si="136"/>
        <v>0.25866819282234133</v>
      </c>
      <c r="Q350" s="400">
        <f t="shared" si="137"/>
        <v>3.8659565719656177</v>
      </c>
      <c r="R350" s="399">
        <f t="shared" si="138"/>
        <v>6.7585217611088252E-2</v>
      </c>
      <c r="S350" s="398">
        <f t="shared" si="140"/>
        <v>0.26128151619131301</v>
      </c>
      <c r="T350" s="408">
        <f t="shared" si="141"/>
        <v>5582.37</v>
      </c>
      <c r="U350" s="402">
        <f t="shared" si="142"/>
        <v>18.915925925925926</v>
      </c>
      <c r="V350" s="403"/>
      <c r="W350" s="403"/>
      <c r="X350" s="403"/>
      <c r="Y350" s="404"/>
      <c r="Z350" s="66"/>
    </row>
    <row r="351" spans="1:26" ht="14" hidden="1" outlineLevel="1" x14ac:dyDescent="0.2">
      <c r="A351" s="121" t="str">
        <f t="shared" si="171"/>
        <v>12-2022</v>
      </c>
      <c r="B351" s="411">
        <v>44905</v>
      </c>
      <c r="C351" s="393" t="s">
        <v>36</v>
      </c>
      <c r="D351" s="412">
        <v>26479</v>
      </c>
      <c r="E351" s="395">
        <v>457</v>
      </c>
      <c r="F351" s="395">
        <v>402</v>
      </c>
      <c r="G351" s="396">
        <f t="shared" si="131"/>
        <v>1.1368159203980099</v>
      </c>
      <c r="H351" s="397">
        <f t="shared" si="132"/>
        <v>57.940919037199123</v>
      </c>
      <c r="I351" s="397">
        <f t="shared" si="133"/>
        <v>50.967723091803165</v>
      </c>
      <c r="J351" s="415">
        <v>1754</v>
      </c>
      <c r="K351" s="398">
        <f t="shared" si="134"/>
        <v>0.26054732041049034</v>
      </c>
      <c r="L351" s="412">
        <v>2240.54</v>
      </c>
      <c r="M351" s="415">
        <v>236732</v>
      </c>
      <c r="N351" s="395">
        <v>116</v>
      </c>
      <c r="O351" s="412">
        <v>7827.8</v>
      </c>
      <c r="P351" s="399">
        <f t="shared" si="136"/>
        <v>0.28622856996857354</v>
      </c>
      <c r="Q351" s="400">
        <f t="shared" si="137"/>
        <v>3.4937113374454376</v>
      </c>
      <c r="R351" s="399">
        <f t="shared" si="138"/>
        <v>8.4615733222553724E-2</v>
      </c>
      <c r="S351" s="398">
        <f t="shared" si="140"/>
        <v>0.29562294648589449</v>
      </c>
      <c r="T351" s="410">
        <f t="shared" si="141"/>
        <v>18651.2</v>
      </c>
      <c r="U351" s="402">
        <f t="shared" si="142"/>
        <v>19.315000000000001</v>
      </c>
      <c r="V351" s="403"/>
      <c r="W351" s="403"/>
      <c r="X351" s="403"/>
      <c r="Y351" s="404"/>
      <c r="Z351" s="66"/>
    </row>
    <row r="352" spans="1:26" ht="14" collapsed="1" x14ac:dyDescent="0.2">
      <c r="A352" s="121">
        <f t="shared" si="171"/>
        <v>0</v>
      </c>
      <c r="B352" s="38" t="s">
        <v>129</v>
      </c>
      <c r="C352" s="134"/>
      <c r="D352" s="135">
        <f t="shared" ref="D352:F352" si="199">SUM(D347:D351)</f>
        <v>51774.04</v>
      </c>
      <c r="E352" s="136">
        <f t="shared" si="199"/>
        <v>896</v>
      </c>
      <c r="F352" s="136">
        <f t="shared" si="199"/>
        <v>791</v>
      </c>
      <c r="G352" s="137">
        <f t="shared" si="131"/>
        <v>1.1327433628318584</v>
      </c>
      <c r="H352" s="138">
        <f t="shared" si="132"/>
        <v>57.783526785714287</v>
      </c>
      <c r="I352" s="138">
        <f t="shared" si="133"/>
        <v>51.012019740513395</v>
      </c>
      <c r="J352" s="256">
        <f>SUM(J347:J351)</f>
        <v>4630</v>
      </c>
      <c r="K352" s="139">
        <f t="shared" si="134"/>
        <v>0.19352051835853132</v>
      </c>
      <c r="L352" s="135">
        <f t="shared" ref="L352:O352" si="200">SUM(L347:L351)</f>
        <v>5890.63</v>
      </c>
      <c r="M352" s="256">
        <f t="shared" si="200"/>
        <v>594016</v>
      </c>
      <c r="N352" s="136">
        <f t="shared" si="200"/>
        <v>268</v>
      </c>
      <c r="O352" s="135">
        <f t="shared" si="200"/>
        <v>17040.41</v>
      </c>
      <c r="P352" s="258">
        <f t="shared" si="136"/>
        <v>0.34568593126573832</v>
      </c>
      <c r="Q352" s="306">
        <f t="shared" si="137"/>
        <v>2.8927992421863196</v>
      </c>
      <c r="R352" s="258">
        <f t="shared" si="138"/>
        <v>0.11377574552806774</v>
      </c>
      <c r="S352" s="139">
        <f t="shared" si="140"/>
        <v>0.32913039044277786</v>
      </c>
      <c r="T352" s="261">
        <f t="shared" si="141"/>
        <v>34733.630000000005</v>
      </c>
      <c r="U352" s="307">
        <f t="shared" si="142"/>
        <v>21.979962686567166</v>
      </c>
      <c r="V352" s="301">
        <f t="shared" ref="V352:W352" si="201">IFERROR((D352-D46)/D352,)</f>
        <v>0.20364549492371087</v>
      </c>
      <c r="W352" s="301">
        <f t="shared" si="201"/>
        <v>0.29129464285714285</v>
      </c>
      <c r="X352" s="301">
        <f>IFERROR((D352-monthly_reporting_2021!D47)/D352, )</f>
        <v>1</v>
      </c>
      <c r="Y352" s="302">
        <f>IFERROR((E352-monthly_reporting_2021!E47)/E352, )</f>
        <v>1</v>
      </c>
      <c r="Z352" s="67"/>
    </row>
    <row r="353" spans="1:26" ht="14" hidden="1" outlineLevel="1" x14ac:dyDescent="0.2">
      <c r="A353" s="121" t="str">
        <f t="shared" si="171"/>
        <v>12-2022</v>
      </c>
      <c r="B353" s="122">
        <v>44906</v>
      </c>
      <c r="C353" s="83" t="s">
        <v>32</v>
      </c>
      <c r="D353" s="391">
        <v>2120.9899999999998</v>
      </c>
      <c r="E353" s="123">
        <v>34</v>
      </c>
      <c r="F353" s="123">
        <v>32</v>
      </c>
      <c r="G353" s="57">
        <f t="shared" si="131"/>
        <v>1.0625</v>
      </c>
      <c r="H353" s="58">
        <f t="shared" si="132"/>
        <v>62.382058823529405</v>
      </c>
      <c r="I353" s="58">
        <f t="shared" si="133"/>
        <v>58.71252595155709</v>
      </c>
      <c r="J353" s="276">
        <v>163</v>
      </c>
      <c r="K353" s="59">
        <f t="shared" si="134"/>
        <v>0.20858895705521471</v>
      </c>
      <c r="L353" s="391">
        <v>131.83000000000001</v>
      </c>
      <c r="M353" s="276">
        <v>29273</v>
      </c>
      <c r="N353" s="123">
        <v>5</v>
      </c>
      <c r="O353" s="391">
        <v>313.83999999999997</v>
      </c>
      <c r="P353" s="61">
        <f t="shared" si="136"/>
        <v>0.42005480499617648</v>
      </c>
      <c r="Q353" s="62">
        <f t="shared" si="137"/>
        <v>2.3806417355685348</v>
      </c>
      <c r="R353" s="61">
        <f t="shared" si="138"/>
        <v>6.2154937081268666E-2</v>
      </c>
      <c r="S353" s="59">
        <f t="shared" si="140"/>
        <v>0.14796863728730453</v>
      </c>
      <c r="T353" s="63">
        <f t="shared" si="141"/>
        <v>1807.1499999999999</v>
      </c>
      <c r="U353" s="64">
        <f t="shared" si="142"/>
        <v>26.366000000000003</v>
      </c>
      <c r="V353" s="84"/>
      <c r="W353" s="84"/>
      <c r="X353" s="84"/>
      <c r="Y353" s="85"/>
      <c r="Z353" s="66"/>
    </row>
    <row r="354" spans="1:26" ht="14" hidden="1" outlineLevel="1" x14ac:dyDescent="0.2">
      <c r="A354" s="121">
        <f t="shared" si="171"/>
        <v>0</v>
      </c>
      <c r="B354" s="411"/>
      <c r="C354" s="393" t="s">
        <v>33</v>
      </c>
      <c r="D354" s="394">
        <v>3839.55</v>
      </c>
      <c r="E354" s="395">
        <v>78</v>
      </c>
      <c r="F354" s="395">
        <v>68</v>
      </c>
      <c r="G354" s="396">
        <f t="shared" si="131"/>
        <v>1.1470588235294117</v>
      </c>
      <c r="H354" s="397">
        <f t="shared" si="132"/>
        <v>49.225000000000001</v>
      </c>
      <c r="I354" s="397">
        <f t="shared" si="133"/>
        <v>42.914102564102571</v>
      </c>
      <c r="J354" s="415">
        <v>544</v>
      </c>
      <c r="K354" s="398">
        <f t="shared" si="134"/>
        <v>0.14338235294117646</v>
      </c>
      <c r="L354" s="394">
        <v>795.64</v>
      </c>
      <c r="M354" s="415">
        <v>71023</v>
      </c>
      <c r="N354" s="395">
        <v>28</v>
      </c>
      <c r="O354" s="394">
        <v>1501.29</v>
      </c>
      <c r="P354" s="399">
        <f t="shared" si="136"/>
        <v>0.52997089169980482</v>
      </c>
      <c r="Q354" s="400">
        <f t="shared" si="137"/>
        <v>1.8868960836559248</v>
      </c>
      <c r="R354" s="399">
        <f t="shared" si="138"/>
        <v>0.20722220051828988</v>
      </c>
      <c r="S354" s="398">
        <f t="shared" si="140"/>
        <v>0.39100675860452394</v>
      </c>
      <c r="T354" s="401">
        <f t="shared" si="141"/>
        <v>2338.2600000000002</v>
      </c>
      <c r="U354" s="402">
        <f t="shared" si="142"/>
        <v>28.415714285714284</v>
      </c>
      <c r="V354" s="403"/>
      <c r="W354" s="403"/>
      <c r="X354" s="403"/>
      <c r="Y354" s="404"/>
      <c r="Z354" s="66"/>
    </row>
    <row r="355" spans="1:26" ht="14" hidden="1" outlineLevel="1" x14ac:dyDescent="0.2">
      <c r="A355" s="121">
        <f t="shared" si="171"/>
        <v>0</v>
      </c>
      <c r="B355" s="392"/>
      <c r="C355" s="393" t="s">
        <v>34</v>
      </c>
      <c r="D355" s="405">
        <v>8349.4599999999991</v>
      </c>
      <c r="E355" s="395">
        <v>131</v>
      </c>
      <c r="F355" s="395">
        <v>125</v>
      </c>
      <c r="G355" s="396">
        <f t="shared" si="131"/>
        <v>1.048</v>
      </c>
      <c r="H355" s="397">
        <f t="shared" si="132"/>
        <v>63.736335877862587</v>
      </c>
      <c r="I355" s="397">
        <f t="shared" si="133"/>
        <v>60.817114387273456</v>
      </c>
      <c r="J355" s="415">
        <v>1346</v>
      </c>
      <c r="K355" s="398">
        <f t="shared" si="134"/>
        <v>9.7325408618127787E-2</v>
      </c>
      <c r="L355" s="405">
        <v>1988.65</v>
      </c>
      <c r="M355" s="415">
        <v>211299</v>
      </c>
      <c r="N355" s="395">
        <v>57</v>
      </c>
      <c r="O355" s="405">
        <v>3582.61</v>
      </c>
      <c r="P355" s="399">
        <f t="shared" si="136"/>
        <v>0.555084142566453</v>
      </c>
      <c r="Q355" s="400">
        <f t="shared" si="137"/>
        <v>1.8015286752319413</v>
      </c>
      <c r="R355" s="399">
        <f t="shared" si="138"/>
        <v>0.23817707971533492</v>
      </c>
      <c r="S355" s="398">
        <f t="shared" si="140"/>
        <v>0.42908283889017979</v>
      </c>
      <c r="T355" s="406">
        <f t="shared" si="141"/>
        <v>4766.8499999999985</v>
      </c>
      <c r="U355" s="402">
        <f t="shared" si="142"/>
        <v>34.888596491228071</v>
      </c>
      <c r="V355" s="403"/>
      <c r="W355" s="403"/>
      <c r="X355" s="403"/>
      <c r="Y355" s="404"/>
      <c r="Z355" s="66"/>
    </row>
    <row r="356" spans="1:26" ht="14" hidden="1" outlineLevel="1" x14ac:dyDescent="0.2">
      <c r="A356" s="121">
        <f t="shared" si="171"/>
        <v>0</v>
      </c>
      <c r="B356" s="411"/>
      <c r="C356" s="393" t="s">
        <v>35</v>
      </c>
      <c r="D356" s="407">
        <v>9343.39</v>
      </c>
      <c r="E356" s="395">
        <v>144</v>
      </c>
      <c r="F356" s="395">
        <v>132</v>
      </c>
      <c r="G356" s="396">
        <f t="shared" si="131"/>
        <v>1.0909090909090908</v>
      </c>
      <c r="H356" s="397">
        <f t="shared" si="132"/>
        <v>64.884652777777774</v>
      </c>
      <c r="I356" s="397">
        <f t="shared" si="133"/>
        <v>59.477598379629633</v>
      </c>
      <c r="J356" s="415">
        <v>710</v>
      </c>
      <c r="K356" s="398">
        <f t="shared" si="134"/>
        <v>0.20281690140845071</v>
      </c>
      <c r="L356" s="407">
        <v>633.13</v>
      </c>
      <c r="M356" s="415">
        <v>69274</v>
      </c>
      <c r="N356" s="395">
        <v>43</v>
      </c>
      <c r="O356" s="407">
        <v>3070.51</v>
      </c>
      <c r="P356" s="399">
        <f t="shared" si="136"/>
        <v>0.20619701613087074</v>
      </c>
      <c r="Q356" s="400">
        <f t="shared" si="137"/>
        <v>4.8497307030151786</v>
      </c>
      <c r="R356" s="399">
        <f t="shared" si="138"/>
        <v>6.7762343218039714E-2</v>
      </c>
      <c r="S356" s="398">
        <f t="shared" si="140"/>
        <v>0.32862911641277959</v>
      </c>
      <c r="T356" s="408">
        <f t="shared" si="141"/>
        <v>6272.8799999999992</v>
      </c>
      <c r="U356" s="402">
        <f t="shared" si="142"/>
        <v>14.723953488372093</v>
      </c>
      <c r="V356" s="403"/>
      <c r="W356" s="403"/>
      <c r="X356" s="403"/>
      <c r="Y356" s="404"/>
      <c r="Z356" s="66"/>
    </row>
    <row r="357" spans="1:26" ht="14" hidden="1" outlineLevel="1" x14ac:dyDescent="0.2">
      <c r="A357" s="121" t="str">
        <f t="shared" si="171"/>
        <v>12-2022</v>
      </c>
      <c r="B357" s="411">
        <v>44912</v>
      </c>
      <c r="C357" s="393" t="s">
        <v>36</v>
      </c>
      <c r="D357" s="412">
        <v>27855</v>
      </c>
      <c r="E357" s="395">
        <v>477</v>
      </c>
      <c r="F357" s="395">
        <v>424</v>
      </c>
      <c r="G357" s="396">
        <f t="shared" si="131"/>
        <v>1.125</v>
      </c>
      <c r="H357" s="397">
        <f t="shared" si="132"/>
        <v>58.39622641509434</v>
      </c>
      <c r="I357" s="397">
        <f t="shared" si="133"/>
        <v>51.907756813417194</v>
      </c>
      <c r="J357" s="415">
        <v>2038</v>
      </c>
      <c r="K357" s="398">
        <f t="shared" si="134"/>
        <v>0.23405299313052011</v>
      </c>
      <c r="L357" s="412">
        <v>2645.2</v>
      </c>
      <c r="M357" s="415">
        <v>265007</v>
      </c>
      <c r="N357" s="395">
        <v>151</v>
      </c>
      <c r="O357" s="412">
        <v>10361.69</v>
      </c>
      <c r="P357" s="399">
        <f t="shared" si="136"/>
        <v>0.25528654109513021</v>
      </c>
      <c r="Q357" s="400">
        <f t="shared" si="137"/>
        <v>3.9171669438983825</v>
      </c>
      <c r="R357" s="399">
        <f t="shared" si="138"/>
        <v>9.4963202297612626E-2</v>
      </c>
      <c r="S357" s="398">
        <f t="shared" si="140"/>
        <v>0.37198671692694313</v>
      </c>
      <c r="T357" s="410">
        <f t="shared" si="141"/>
        <v>17493.309999999998</v>
      </c>
      <c r="U357" s="402">
        <f t="shared" si="142"/>
        <v>17.517880794701984</v>
      </c>
      <c r="V357" s="403"/>
      <c r="W357" s="403"/>
      <c r="X357" s="403"/>
      <c r="Y357" s="404"/>
      <c r="Z357" s="66"/>
    </row>
    <row r="358" spans="1:26" ht="14" collapsed="1" x14ac:dyDescent="0.2">
      <c r="A358" s="121">
        <f t="shared" si="171"/>
        <v>0</v>
      </c>
      <c r="B358" s="38" t="s">
        <v>130</v>
      </c>
      <c r="C358" s="134"/>
      <c r="D358" s="135">
        <f t="shared" ref="D358:F358" si="202">SUM(D353:D357)</f>
        <v>51508.39</v>
      </c>
      <c r="E358" s="136">
        <f t="shared" si="202"/>
        <v>864</v>
      </c>
      <c r="F358" s="136">
        <f t="shared" si="202"/>
        <v>781</v>
      </c>
      <c r="G358" s="137">
        <f t="shared" si="131"/>
        <v>1.1062740076824584</v>
      </c>
      <c r="H358" s="138">
        <f t="shared" si="132"/>
        <v>59.616192129629631</v>
      </c>
      <c r="I358" s="138">
        <f t="shared" si="133"/>
        <v>53.88917367273234</v>
      </c>
      <c r="J358" s="256">
        <f>SUM(J353:J357)</f>
        <v>4801</v>
      </c>
      <c r="K358" s="139">
        <f t="shared" si="134"/>
        <v>0.17996250781087272</v>
      </c>
      <c r="L358" s="135">
        <f t="shared" ref="L358:O358" si="203">SUM(L353:L357)</f>
        <v>6194.45</v>
      </c>
      <c r="M358" s="256">
        <f t="shared" si="203"/>
        <v>645876</v>
      </c>
      <c r="N358" s="136">
        <f t="shared" si="203"/>
        <v>284</v>
      </c>
      <c r="O358" s="135">
        <f t="shared" si="203"/>
        <v>18829.940000000002</v>
      </c>
      <c r="P358" s="258">
        <f t="shared" si="136"/>
        <v>0.32896812204393638</v>
      </c>
      <c r="Q358" s="306">
        <f t="shared" si="137"/>
        <v>3.0398082154186414</v>
      </c>
      <c r="R358" s="258">
        <f t="shared" si="138"/>
        <v>0.12026099049106369</v>
      </c>
      <c r="S358" s="139">
        <f t="shared" si="140"/>
        <v>0.36557034688911849</v>
      </c>
      <c r="T358" s="261">
        <f t="shared" si="141"/>
        <v>32678.449999999997</v>
      </c>
      <c r="U358" s="307">
        <f t="shared" si="142"/>
        <v>21.811443661971829</v>
      </c>
      <c r="V358" s="301">
        <f t="shared" ref="V358:W358" si="204">IFERROR((D358-D46)/D358,)</f>
        <v>0.19953836646806475</v>
      </c>
      <c r="W358" s="301">
        <f t="shared" si="204"/>
        <v>0.26504629629629628</v>
      </c>
      <c r="X358" s="301">
        <f>IFERROR((D358-monthly_reporting_2021!D47)/D358, )</f>
        <v>1</v>
      </c>
      <c r="Y358" s="302">
        <f>IFERROR((E358-monthly_reporting_2021!E47)/E358, )</f>
        <v>1</v>
      </c>
      <c r="Z358" s="67"/>
    </row>
    <row r="359" spans="1:26" ht="14" hidden="1" outlineLevel="1" x14ac:dyDescent="0.2">
      <c r="A359" s="121" t="str">
        <f t="shared" si="171"/>
        <v>12-2022</v>
      </c>
      <c r="B359" s="122">
        <v>44913</v>
      </c>
      <c r="C359" s="83" t="s">
        <v>32</v>
      </c>
      <c r="D359" s="391">
        <v>2071.64</v>
      </c>
      <c r="E359" s="123">
        <v>35</v>
      </c>
      <c r="F359" s="123">
        <v>29</v>
      </c>
      <c r="G359" s="57">
        <f t="shared" si="131"/>
        <v>1.2068965517241379</v>
      </c>
      <c r="H359" s="58">
        <f t="shared" si="132"/>
        <v>59.189714285714281</v>
      </c>
      <c r="I359" s="58">
        <f t="shared" si="133"/>
        <v>49.042906122448976</v>
      </c>
      <c r="J359" s="276">
        <v>86</v>
      </c>
      <c r="K359" s="59">
        <f t="shared" si="134"/>
        <v>0.40697674418604651</v>
      </c>
      <c r="L359" s="391">
        <v>65.73</v>
      </c>
      <c r="M359" s="276">
        <v>16179</v>
      </c>
      <c r="N359" s="123">
        <v>6</v>
      </c>
      <c r="O359" s="391">
        <v>347.88</v>
      </c>
      <c r="P359" s="61">
        <f t="shared" si="136"/>
        <v>0.18894446360814074</v>
      </c>
      <c r="Q359" s="62">
        <f t="shared" si="137"/>
        <v>5.2925604746691004</v>
      </c>
      <c r="R359" s="61">
        <f t="shared" si="138"/>
        <v>3.1728485644223904E-2</v>
      </c>
      <c r="S359" s="59">
        <f t="shared" si="140"/>
        <v>0.1679249290417254</v>
      </c>
      <c r="T359" s="63">
        <f t="shared" si="141"/>
        <v>1723.7599999999998</v>
      </c>
      <c r="U359" s="64">
        <f t="shared" si="142"/>
        <v>10.955</v>
      </c>
      <c r="V359" s="84"/>
      <c r="W359" s="84"/>
      <c r="X359" s="84"/>
      <c r="Y359" s="85"/>
      <c r="Z359" s="66"/>
    </row>
    <row r="360" spans="1:26" ht="14" hidden="1" outlineLevel="1" x14ac:dyDescent="0.2">
      <c r="A360" s="121">
        <f t="shared" si="171"/>
        <v>0</v>
      </c>
      <c r="B360" s="411"/>
      <c r="C360" s="393" t="s">
        <v>33</v>
      </c>
      <c r="D360" s="394">
        <v>6789.8</v>
      </c>
      <c r="E360" s="395">
        <v>146</v>
      </c>
      <c r="F360" s="395">
        <v>134</v>
      </c>
      <c r="G360" s="396">
        <f t="shared" si="131"/>
        <v>1.0895522388059702</v>
      </c>
      <c r="H360" s="397">
        <f t="shared" si="132"/>
        <v>46.505479452054793</v>
      </c>
      <c r="I360" s="397">
        <f t="shared" si="133"/>
        <v>42.683111277913305</v>
      </c>
      <c r="J360" s="415">
        <v>557</v>
      </c>
      <c r="K360" s="398">
        <f t="shared" si="134"/>
        <v>0.26211849192100539</v>
      </c>
      <c r="L360" s="394">
        <v>937.78</v>
      </c>
      <c r="M360" s="415">
        <v>88924</v>
      </c>
      <c r="N360" s="395">
        <v>34</v>
      </c>
      <c r="O360" s="394">
        <v>1665</v>
      </c>
      <c r="P360" s="399">
        <f t="shared" si="136"/>
        <v>0.5632312312312312</v>
      </c>
      <c r="Q360" s="400">
        <f t="shared" si="137"/>
        <v>1.7754697263750561</v>
      </c>
      <c r="R360" s="399">
        <f t="shared" si="138"/>
        <v>0.13811599752570031</v>
      </c>
      <c r="S360" s="398">
        <f t="shared" si="140"/>
        <v>0.24522077233497305</v>
      </c>
      <c r="T360" s="401">
        <f t="shared" si="141"/>
        <v>5124.8</v>
      </c>
      <c r="U360" s="402">
        <f t="shared" si="142"/>
        <v>27.581764705882353</v>
      </c>
      <c r="V360" s="403"/>
      <c r="W360" s="403"/>
      <c r="X360" s="403"/>
      <c r="Y360" s="404"/>
      <c r="Z360" s="66"/>
    </row>
    <row r="361" spans="1:26" ht="14" hidden="1" outlineLevel="1" x14ac:dyDescent="0.2">
      <c r="A361" s="121">
        <f t="shared" si="171"/>
        <v>0</v>
      </c>
      <c r="B361" s="392"/>
      <c r="C361" s="393" t="s">
        <v>34</v>
      </c>
      <c r="D361" s="405">
        <v>6221.37</v>
      </c>
      <c r="E361" s="395">
        <v>101</v>
      </c>
      <c r="F361" s="395">
        <v>92</v>
      </c>
      <c r="G361" s="396">
        <f t="shared" si="131"/>
        <v>1.0978260869565217</v>
      </c>
      <c r="H361" s="397">
        <f t="shared" si="132"/>
        <v>61.59772277227723</v>
      </c>
      <c r="I361" s="397">
        <f t="shared" si="133"/>
        <v>56.10881678266837</v>
      </c>
      <c r="J361" s="415">
        <v>1139</v>
      </c>
      <c r="K361" s="398">
        <f t="shared" si="134"/>
        <v>8.8674275680421424E-2</v>
      </c>
      <c r="L361" s="405">
        <v>1443.29</v>
      </c>
      <c r="M361" s="415">
        <v>143262</v>
      </c>
      <c r="N361" s="395">
        <v>31</v>
      </c>
      <c r="O361" s="405">
        <v>2183.7600000000002</v>
      </c>
      <c r="P361" s="399">
        <f t="shared" si="136"/>
        <v>0.66091969813532614</v>
      </c>
      <c r="Q361" s="400">
        <f t="shared" si="137"/>
        <v>1.5130431167679401</v>
      </c>
      <c r="R361" s="399">
        <f t="shared" si="138"/>
        <v>0.23198909564935055</v>
      </c>
      <c r="S361" s="398">
        <f t="shared" si="140"/>
        <v>0.35100950433746914</v>
      </c>
      <c r="T361" s="406">
        <f t="shared" si="141"/>
        <v>4037.6099999999997</v>
      </c>
      <c r="U361" s="402">
        <f t="shared" si="142"/>
        <v>46.557741935483868</v>
      </c>
      <c r="V361" s="403"/>
      <c r="W361" s="403"/>
      <c r="X361" s="403"/>
      <c r="Y361" s="404"/>
      <c r="Z361" s="66"/>
    </row>
    <row r="362" spans="1:26" ht="14" hidden="1" outlineLevel="1" x14ac:dyDescent="0.2">
      <c r="A362" s="121">
        <f t="shared" si="171"/>
        <v>0</v>
      </c>
      <c r="B362" s="411"/>
      <c r="C362" s="393" t="s">
        <v>35</v>
      </c>
      <c r="D362" s="407">
        <v>7811.74</v>
      </c>
      <c r="E362" s="395">
        <v>124</v>
      </c>
      <c r="F362" s="395">
        <v>114</v>
      </c>
      <c r="G362" s="396">
        <f t="shared" si="131"/>
        <v>1.0877192982456141</v>
      </c>
      <c r="H362" s="397">
        <f t="shared" si="132"/>
        <v>62.997903225806446</v>
      </c>
      <c r="I362" s="397">
        <f t="shared" si="133"/>
        <v>57.917427159209147</v>
      </c>
      <c r="J362" s="415">
        <v>810</v>
      </c>
      <c r="K362" s="398">
        <f t="shared" si="134"/>
        <v>0.15308641975308643</v>
      </c>
      <c r="L362" s="407">
        <v>797.28</v>
      </c>
      <c r="M362" s="415">
        <v>72221</v>
      </c>
      <c r="N362" s="395">
        <v>49</v>
      </c>
      <c r="O362" s="407">
        <v>3465.34</v>
      </c>
      <c r="P362" s="399">
        <f t="shared" si="136"/>
        <v>0.23007266242273483</v>
      </c>
      <c r="Q362" s="400">
        <f t="shared" si="137"/>
        <v>4.346452939995987</v>
      </c>
      <c r="R362" s="399">
        <f t="shared" si="138"/>
        <v>0.10206176856884637</v>
      </c>
      <c r="S362" s="398">
        <f t="shared" si="140"/>
        <v>0.44360667405725235</v>
      </c>
      <c r="T362" s="408">
        <f t="shared" si="141"/>
        <v>4346.3999999999996</v>
      </c>
      <c r="U362" s="402">
        <f t="shared" si="142"/>
        <v>16.271020408163263</v>
      </c>
      <c r="V362" s="403"/>
      <c r="W362" s="403"/>
      <c r="X362" s="403"/>
      <c r="Y362" s="404"/>
      <c r="Z362" s="66"/>
    </row>
    <row r="363" spans="1:26" ht="14" hidden="1" outlineLevel="1" x14ac:dyDescent="0.2">
      <c r="A363" s="121" t="str">
        <f t="shared" si="171"/>
        <v>12-2022</v>
      </c>
      <c r="B363" s="411">
        <v>44919</v>
      </c>
      <c r="C363" s="393" t="s">
        <v>36</v>
      </c>
      <c r="D363" s="412">
        <v>28875</v>
      </c>
      <c r="E363" s="395">
        <v>501</v>
      </c>
      <c r="F363" s="395">
        <v>431</v>
      </c>
      <c r="G363" s="396">
        <f t="shared" si="131"/>
        <v>1.1624129930394431</v>
      </c>
      <c r="H363" s="397">
        <f t="shared" si="132"/>
        <v>57.634730538922156</v>
      </c>
      <c r="I363" s="397">
        <f t="shared" si="133"/>
        <v>49.581973776996904</v>
      </c>
      <c r="J363" s="415">
        <v>2195</v>
      </c>
      <c r="K363" s="398">
        <f t="shared" si="134"/>
        <v>0.22824601366742597</v>
      </c>
      <c r="L363" s="412">
        <v>2767.05</v>
      </c>
      <c r="M363" s="415">
        <v>242890</v>
      </c>
      <c r="N363" s="395">
        <v>166</v>
      </c>
      <c r="O363" s="412">
        <v>10997.8</v>
      </c>
      <c r="P363" s="399">
        <f t="shared" si="136"/>
        <v>0.25160032006401284</v>
      </c>
      <c r="Q363" s="400">
        <f t="shared" si="137"/>
        <v>3.9745577419996021</v>
      </c>
      <c r="R363" s="399">
        <f t="shared" si="138"/>
        <v>9.582857142857143E-2</v>
      </c>
      <c r="S363" s="398">
        <f t="shared" si="140"/>
        <v>0.38087619047619042</v>
      </c>
      <c r="T363" s="410">
        <f t="shared" si="141"/>
        <v>17877.2</v>
      </c>
      <c r="U363" s="402">
        <f t="shared" si="142"/>
        <v>16.668975903614459</v>
      </c>
      <c r="V363" s="403"/>
      <c r="W363" s="403"/>
      <c r="X363" s="403"/>
      <c r="Y363" s="404"/>
      <c r="Z363" s="66"/>
    </row>
    <row r="364" spans="1:26" ht="14" collapsed="1" x14ac:dyDescent="0.2">
      <c r="A364" s="121">
        <f t="shared" si="171"/>
        <v>0</v>
      </c>
      <c r="B364" s="38" t="s">
        <v>195</v>
      </c>
      <c r="C364" s="134"/>
      <c r="D364" s="135">
        <f t="shared" ref="D364:F364" si="205">SUM(D359:D363)</f>
        <v>51769.55</v>
      </c>
      <c r="E364" s="136">
        <f t="shared" si="205"/>
        <v>907</v>
      </c>
      <c r="F364" s="136">
        <f t="shared" si="205"/>
        <v>800</v>
      </c>
      <c r="G364" s="137">
        <f t="shared" si="131"/>
        <v>1.13375</v>
      </c>
      <c r="H364" s="138">
        <f t="shared" si="132"/>
        <v>57.077783902976847</v>
      </c>
      <c r="I364" s="138">
        <f t="shared" si="133"/>
        <v>50.344241590277264</v>
      </c>
      <c r="J364" s="256">
        <f>SUM(J359:J363)</f>
        <v>4787</v>
      </c>
      <c r="K364" s="139">
        <f t="shared" si="134"/>
        <v>0.18947148527261332</v>
      </c>
      <c r="L364" s="135">
        <f t="shared" ref="L364:O364" si="206">SUM(L359:L363)</f>
        <v>6011.13</v>
      </c>
      <c r="M364" s="256">
        <f t="shared" si="206"/>
        <v>563476</v>
      </c>
      <c r="N364" s="136">
        <f t="shared" si="206"/>
        <v>286</v>
      </c>
      <c r="O364" s="135">
        <f t="shared" si="206"/>
        <v>18659.78</v>
      </c>
      <c r="P364" s="258">
        <f t="shared" si="136"/>
        <v>0.32214366943232986</v>
      </c>
      <c r="Q364" s="306">
        <f t="shared" si="137"/>
        <v>3.1042050329971236</v>
      </c>
      <c r="R364" s="258">
        <f t="shared" si="138"/>
        <v>0.11611323644883913</v>
      </c>
      <c r="S364" s="139">
        <f t="shared" si="140"/>
        <v>0.36043929298207145</v>
      </c>
      <c r="T364" s="261">
        <f t="shared" si="141"/>
        <v>33109.770000000004</v>
      </c>
      <c r="U364" s="307">
        <f t="shared" si="142"/>
        <v>21.017937062937062</v>
      </c>
      <c r="V364" s="301">
        <f t="shared" ref="V364:W364" si="207">IFERROR((D364-D46)/D364,)</f>
        <v>0.20357642668325307</v>
      </c>
      <c r="W364" s="301">
        <f t="shared" si="207"/>
        <v>0.29988974641675853</v>
      </c>
      <c r="X364" s="301">
        <f>IFERROR((D364-monthly_reporting_2021!D47)/D364, )</f>
        <v>1</v>
      </c>
      <c r="Y364" s="302">
        <f>IFERROR((E364-monthly_reporting_2021!E47)/E364, )</f>
        <v>1</v>
      </c>
      <c r="Z364" s="67"/>
    </row>
    <row r="365" spans="1:26" ht="14" x14ac:dyDescent="0.2">
      <c r="A365" s="7" t="str">
        <f t="shared" si="171"/>
        <v>12-2022</v>
      </c>
      <c r="B365" s="110">
        <v>44920</v>
      </c>
      <c r="C365" s="161" t="s">
        <v>32</v>
      </c>
      <c r="D365" s="149">
        <v>2600.87</v>
      </c>
      <c r="E365" s="150">
        <v>43</v>
      </c>
      <c r="F365" s="150">
        <v>38</v>
      </c>
      <c r="G365" s="57">
        <f t="shared" si="131"/>
        <v>1.131578947368421</v>
      </c>
      <c r="H365" s="58">
        <f t="shared" si="132"/>
        <v>60.485348837209301</v>
      </c>
      <c r="I365" s="58">
        <f t="shared" si="133"/>
        <v>53.452168739859381</v>
      </c>
      <c r="J365" s="154">
        <v>130</v>
      </c>
      <c r="K365" s="59">
        <f t="shared" si="134"/>
        <v>0.33076923076923076</v>
      </c>
      <c r="L365" s="149">
        <v>107.5</v>
      </c>
      <c r="M365" s="154">
        <v>28302</v>
      </c>
      <c r="N365" s="150">
        <v>8</v>
      </c>
      <c r="O365" s="155">
        <v>661.72</v>
      </c>
      <c r="P365" s="61">
        <f t="shared" si="136"/>
        <v>0.16245541921054221</v>
      </c>
      <c r="Q365" s="62">
        <f t="shared" si="137"/>
        <v>6.1555348837209305</v>
      </c>
      <c r="R365" s="61">
        <f t="shared" si="138"/>
        <v>4.133232341485734E-2</v>
      </c>
      <c r="S365" s="59">
        <f t="shared" si="140"/>
        <v>0.25442255860538976</v>
      </c>
      <c r="T365" s="63">
        <f t="shared" si="141"/>
        <v>1939.1499999999999</v>
      </c>
      <c r="U365" s="64">
        <f t="shared" si="142"/>
        <v>13.4375</v>
      </c>
      <c r="V365" s="160"/>
      <c r="W365" s="160"/>
      <c r="X365" s="160"/>
      <c r="Y365" s="160"/>
      <c r="Z365" s="214"/>
    </row>
    <row r="366" spans="1:26" ht="15.75" customHeight="1" x14ac:dyDescent="0.2">
      <c r="A366" s="7">
        <f t="shared" si="171"/>
        <v>0</v>
      </c>
      <c r="B366" s="110"/>
      <c r="C366" s="161" t="s">
        <v>33</v>
      </c>
      <c r="D366" s="205">
        <v>7104.9</v>
      </c>
      <c r="E366" s="150">
        <v>156</v>
      </c>
      <c r="F366" s="150">
        <v>145</v>
      </c>
      <c r="G366" s="57">
        <f t="shared" si="131"/>
        <v>1.0758620689655172</v>
      </c>
      <c r="H366" s="58">
        <f t="shared" si="132"/>
        <v>45.544230769230765</v>
      </c>
      <c r="I366" s="58">
        <f t="shared" si="133"/>
        <v>42.332778599605518</v>
      </c>
      <c r="J366" s="154">
        <v>499</v>
      </c>
      <c r="K366" s="59">
        <f t="shared" si="134"/>
        <v>0.31262525050100198</v>
      </c>
      <c r="L366" s="205">
        <v>988.34</v>
      </c>
      <c r="M366" s="154">
        <v>71024</v>
      </c>
      <c r="N366" s="150">
        <v>52</v>
      </c>
      <c r="O366" s="200">
        <v>2674.7</v>
      </c>
      <c r="P366" s="61">
        <f t="shared" si="136"/>
        <v>0.3695143380566045</v>
      </c>
      <c r="Q366" s="62">
        <f t="shared" si="137"/>
        <v>2.7062549325131027</v>
      </c>
      <c r="R366" s="61">
        <f t="shared" si="138"/>
        <v>0.13910681360751032</v>
      </c>
      <c r="S366" s="59">
        <f t="shared" si="140"/>
        <v>0.37645850047150559</v>
      </c>
      <c r="T366" s="71">
        <f t="shared" si="141"/>
        <v>4430.2</v>
      </c>
      <c r="U366" s="64">
        <f t="shared" si="142"/>
        <v>19.006538461538462</v>
      </c>
      <c r="V366" s="160"/>
      <c r="W366" s="160"/>
      <c r="X366" s="160"/>
      <c r="Y366" s="160"/>
      <c r="Z366" s="214"/>
    </row>
    <row r="367" spans="1:26" ht="14" x14ac:dyDescent="0.2">
      <c r="A367" s="7">
        <f t="shared" si="171"/>
        <v>0</v>
      </c>
      <c r="B367" s="417"/>
      <c r="C367" s="161" t="s">
        <v>34</v>
      </c>
      <c r="D367" s="206">
        <v>9887.1</v>
      </c>
      <c r="E367" s="150">
        <v>158</v>
      </c>
      <c r="F367" s="150">
        <v>143</v>
      </c>
      <c r="G367" s="57">
        <f t="shared" si="131"/>
        <v>1.1048951048951048</v>
      </c>
      <c r="H367" s="58">
        <f t="shared" si="132"/>
        <v>62.576582278481013</v>
      </c>
      <c r="I367" s="58">
        <f t="shared" si="133"/>
        <v>56.635767505207504</v>
      </c>
      <c r="J367" s="154">
        <v>1239</v>
      </c>
      <c r="K367" s="59">
        <f t="shared" si="134"/>
        <v>0.12752219531880549</v>
      </c>
      <c r="L367" s="206">
        <v>2558.7199999999998</v>
      </c>
      <c r="M367" s="154">
        <v>195193</v>
      </c>
      <c r="N367" s="150">
        <v>71</v>
      </c>
      <c r="O367" s="207">
        <v>4506.1499999999996</v>
      </c>
      <c r="P367" s="61">
        <f t="shared" si="136"/>
        <v>0.56782841228099379</v>
      </c>
      <c r="Q367" s="62">
        <f t="shared" si="137"/>
        <v>1.7610953914457228</v>
      </c>
      <c r="R367" s="61">
        <f t="shared" si="138"/>
        <v>0.25879378179648227</v>
      </c>
      <c r="S367" s="59">
        <f t="shared" si="140"/>
        <v>0.45576053645659492</v>
      </c>
      <c r="T367" s="444">
        <f t="shared" si="141"/>
        <v>5380.9500000000007</v>
      </c>
      <c r="U367" s="64">
        <f t="shared" si="142"/>
        <v>36.038309859154928</v>
      </c>
      <c r="V367" s="160"/>
      <c r="W367" s="160"/>
      <c r="X367" s="160"/>
      <c r="Y367" s="160"/>
      <c r="Z367" s="214"/>
    </row>
    <row r="368" spans="1:26" ht="14" x14ac:dyDescent="0.2">
      <c r="A368" s="7">
        <f t="shared" si="171"/>
        <v>0</v>
      </c>
      <c r="B368" s="110"/>
      <c r="C368" s="161" t="s">
        <v>35</v>
      </c>
      <c r="D368" s="208">
        <v>10821.25</v>
      </c>
      <c r="E368" s="150">
        <v>175</v>
      </c>
      <c r="F368" s="150">
        <v>159</v>
      </c>
      <c r="G368" s="57">
        <f t="shared" si="131"/>
        <v>1.10062893081761</v>
      </c>
      <c r="H368" s="58">
        <f t="shared" si="132"/>
        <v>61.835714285714289</v>
      </c>
      <c r="I368" s="58">
        <f t="shared" si="133"/>
        <v>56.18216326530613</v>
      </c>
      <c r="J368" s="150">
        <v>786</v>
      </c>
      <c r="K368" s="59">
        <f t="shared" si="134"/>
        <v>0.22264631043256997</v>
      </c>
      <c r="L368" s="208">
        <v>848.75</v>
      </c>
      <c r="M368" s="154">
        <v>123662</v>
      </c>
      <c r="N368" s="150">
        <v>61</v>
      </c>
      <c r="O368" s="209">
        <v>4176.6000000000004</v>
      </c>
      <c r="P368" s="61">
        <f t="shared" si="136"/>
        <v>0.20321553416654695</v>
      </c>
      <c r="Q368" s="62">
        <f t="shared" si="137"/>
        <v>4.920883652430045</v>
      </c>
      <c r="R368" s="61">
        <f t="shared" si="138"/>
        <v>7.8433637518770943E-2</v>
      </c>
      <c r="S368" s="59">
        <f t="shared" si="140"/>
        <v>0.38596280466674371</v>
      </c>
      <c r="T368" s="77">
        <f t="shared" si="141"/>
        <v>6644.65</v>
      </c>
      <c r="U368" s="64">
        <f t="shared" si="142"/>
        <v>13.913934426229508</v>
      </c>
      <c r="V368" s="160"/>
      <c r="W368" s="160"/>
      <c r="X368" s="160"/>
      <c r="Y368" s="160"/>
      <c r="Z368" s="214"/>
    </row>
    <row r="369" spans="1:26" ht="14" x14ac:dyDescent="0.2">
      <c r="A369" s="7" t="str">
        <f t="shared" si="171"/>
        <v>12-2022</v>
      </c>
      <c r="B369" s="110">
        <v>44926</v>
      </c>
      <c r="C369" s="161" t="s">
        <v>36</v>
      </c>
      <c r="D369" s="210">
        <v>31793</v>
      </c>
      <c r="E369" s="150">
        <v>551</v>
      </c>
      <c r="F369" s="150">
        <v>496</v>
      </c>
      <c r="G369" s="57">
        <f t="shared" si="131"/>
        <v>1.1108870967741935</v>
      </c>
      <c r="H369" s="58">
        <f t="shared" si="132"/>
        <v>57.700544464609798</v>
      </c>
      <c r="I369" s="58">
        <f t="shared" si="133"/>
        <v>51.940961986291221</v>
      </c>
      <c r="J369" s="154">
        <v>1620</v>
      </c>
      <c r="K369" s="59">
        <f t="shared" si="134"/>
        <v>0.34012345679012346</v>
      </c>
      <c r="L369" s="210">
        <v>2568.7399999999998</v>
      </c>
      <c r="M369" s="154">
        <v>281079</v>
      </c>
      <c r="N369" s="150">
        <v>179</v>
      </c>
      <c r="O369" s="211">
        <v>11392</v>
      </c>
      <c r="P369" s="61">
        <f t="shared" si="136"/>
        <v>0.22548630617977528</v>
      </c>
      <c r="Q369" s="62">
        <f t="shared" si="137"/>
        <v>4.4348591138067697</v>
      </c>
      <c r="R369" s="61">
        <f t="shared" si="138"/>
        <v>8.0795772654357875E-2</v>
      </c>
      <c r="S369" s="59">
        <f t="shared" si="140"/>
        <v>0.35831786871323879</v>
      </c>
      <c r="T369" s="80">
        <f t="shared" si="141"/>
        <v>20401</v>
      </c>
      <c r="U369" s="64">
        <f t="shared" si="142"/>
        <v>14.350502793296089</v>
      </c>
      <c r="V369" s="160"/>
      <c r="W369" s="160"/>
      <c r="X369" s="160"/>
      <c r="Y369" s="160"/>
      <c r="Z369" s="214"/>
    </row>
    <row r="370" spans="1:26" ht="14" x14ac:dyDescent="0.2">
      <c r="A370" s="7">
        <f t="shared" si="171"/>
        <v>0</v>
      </c>
      <c r="B370" s="38" t="s">
        <v>43</v>
      </c>
      <c r="C370" s="39"/>
      <c r="D370" s="40">
        <f t="shared" ref="D370:F370" si="208">SUM(D365:D369)</f>
        <v>62207.12</v>
      </c>
      <c r="E370" s="41">
        <f t="shared" si="208"/>
        <v>1083</v>
      </c>
      <c r="F370" s="41">
        <f t="shared" si="208"/>
        <v>981</v>
      </c>
      <c r="G370" s="99">
        <f t="shared" si="131"/>
        <v>1.1039755351681957</v>
      </c>
      <c r="H370" s="100">
        <f t="shared" si="132"/>
        <v>57.439630655586335</v>
      </c>
      <c r="I370" s="100">
        <f t="shared" si="133"/>
        <v>52.029803945641916</v>
      </c>
      <c r="J370" s="111">
        <f>SUM(J365:J369)</f>
        <v>4274</v>
      </c>
      <c r="K370" s="102">
        <f t="shared" si="134"/>
        <v>0.25339260645765094</v>
      </c>
      <c r="L370" s="40">
        <f t="shared" ref="L370:O370" si="209">SUM(L365:L369)</f>
        <v>7072.0499999999993</v>
      </c>
      <c r="M370" s="111">
        <f t="shared" si="209"/>
        <v>699260</v>
      </c>
      <c r="N370" s="41">
        <f t="shared" si="209"/>
        <v>371</v>
      </c>
      <c r="O370" s="45">
        <f t="shared" si="209"/>
        <v>23411.17</v>
      </c>
      <c r="P370" s="104">
        <f t="shared" si="136"/>
        <v>0.30208016088046857</v>
      </c>
      <c r="Q370" s="105">
        <f t="shared" si="137"/>
        <v>3.3103795929044622</v>
      </c>
      <c r="R370" s="104">
        <f t="shared" si="138"/>
        <v>0.11368553953309524</v>
      </c>
      <c r="S370" s="102">
        <f t="shared" si="140"/>
        <v>0.37634229007869191</v>
      </c>
      <c r="T370" s="106">
        <f t="shared" si="141"/>
        <v>38795.950000000004</v>
      </c>
      <c r="U370" s="107">
        <f t="shared" si="142"/>
        <v>19.062129380053907</v>
      </c>
      <c r="V370" s="50">
        <f t="shared" ref="V370:W370" si="210">IFERROR((D370-D46)/D370,)</f>
        <v>0.33720625548972533</v>
      </c>
      <c r="W370" s="50">
        <f t="shared" si="210"/>
        <v>0.41366574330563249</v>
      </c>
      <c r="X370" s="51">
        <f>IFERROR((D370-monthly_reporting_2021!D47)/D370, )</f>
        <v>1</v>
      </c>
      <c r="Y370" s="51">
        <f>IFERROR((E370-monthly_reporting_2021!E47)/E370, )</f>
        <v>1</v>
      </c>
      <c r="Z370" s="298"/>
    </row>
    <row r="371" spans="1:26" ht="14" x14ac:dyDescent="0.2">
      <c r="A371" s="7" t="str">
        <f t="shared" si="171"/>
        <v>1-2023</v>
      </c>
      <c r="B371" s="110">
        <v>44927</v>
      </c>
      <c r="C371" s="161" t="s">
        <v>32</v>
      </c>
      <c r="D371" s="149">
        <v>2177.5</v>
      </c>
      <c r="E371" s="150">
        <v>36</v>
      </c>
      <c r="F371" s="150">
        <v>32</v>
      </c>
      <c r="G371" s="57">
        <f t="shared" si="131"/>
        <v>1.125</v>
      </c>
      <c r="H371" s="58">
        <f t="shared" si="132"/>
        <v>60.486111111111114</v>
      </c>
      <c r="I371" s="58">
        <f t="shared" si="133"/>
        <v>53.765432098765437</v>
      </c>
      <c r="J371" s="154">
        <v>168</v>
      </c>
      <c r="K371" s="59">
        <f t="shared" si="134"/>
        <v>0.21428571428571427</v>
      </c>
      <c r="L371" s="149">
        <v>179.49</v>
      </c>
      <c r="M371" s="154">
        <v>35203</v>
      </c>
      <c r="N371" s="150">
        <v>6</v>
      </c>
      <c r="O371" s="155">
        <v>388.74</v>
      </c>
      <c r="P371" s="61">
        <f t="shared" si="136"/>
        <v>0.46172248803827753</v>
      </c>
      <c r="Q371" s="62">
        <f t="shared" si="137"/>
        <v>2.1658031088082903</v>
      </c>
      <c r="R371" s="61">
        <f t="shared" si="138"/>
        <v>8.2429391504018373E-2</v>
      </c>
      <c r="S371" s="59">
        <f t="shared" si="140"/>
        <v>0.17852583237657865</v>
      </c>
      <c r="T371" s="63">
        <f t="shared" si="141"/>
        <v>1788.76</v>
      </c>
      <c r="U371" s="64">
        <f t="shared" si="142"/>
        <v>29.915000000000003</v>
      </c>
      <c r="V371" s="160"/>
      <c r="W371" s="160"/>
      <c r="X371" s="160"/>
      <c r="Y371" s="160"/>
      <c r="Z371" s="214"/>
    </row>
    <row r="372" spans="1:26" ht="15.75" customHeight="1" x14ac:dyDescent="0.2">
      <c r="A372" s="7">
        <f t="shared" si="171"/>
        <v>0</v>
      </c>
      <c r="B372" s="110"/>
      <c r="C372" s="161" t="s">
        <v>33</v>
      </c>
      <c r="D372" s="205">
        <v>7020</v>
      </c>
      <c r="E372" s="150">
        <v>156</v>
      </c>
      <c r="F372" s="150">
        <v>136</v>
      </c>
      <c r="G372" s="57">
        <f t="shared" si="131"/>
        <v>1.1470588235294117</v>
      </c>
      <c r="H372" s="58">
        <f t="shared" si="132"/>
        <v>45</v>
      </c>
      <c r="I372" s="58">
        <f t="shared" si="133"/>
        <v>39.230769230769234</v>
      </c>
      <c r="J372" s="154">
        <v>406</v>
      </c>
      <c r="K372" s="59">
        <f t="shared" si="134"/>
        <v>0.38423645320197042</v>
      </c>
      <c r="L372" s="205">
        <v>397.42</v>
      </c>
      <c r="M372" s="154">
        <v>19512</v>
      </c>
      <c r="N372" s="150">
        <v>14</v>
      </c>
      <c r="O372" s="200">
        <v>630</v>
      </c>
      <c r="P372" s="61">
        <f t="shared" si="136"/>
        <v>0.63082539682539684</v>
      </c>
      <c r="Q372" s="62">
        <f t="shared" si="137"/>
        <v>1.585224699310553</v>
      </c>
      <c r="R372" s="61">
        <f t="shared" si="138"/>
        <v>5.6612535612535618E-2</v>
      </c>
      <c r="S372" s="59">
        <f t="shared" si="140"/>
        <v>8.9743589743589744E-2</v>
      </c>
      <c r="T372" s="71">
        <f t="shared" si="141"/>
        <v>6390</v>
      </c>
      <c r="U372" s="64">
        <f t="shared" si="142"/>
        <v>28.387142857142859</v>
      </c>
      <c r="V372" s="160"/>
      <c r="W372" s="160"/>
      <c r="X372" s="160"/>
      <c r="Y372" s="160"/>
      <c r="Z372" s="214"/>
    </row>
    <row r="373" spans="1:26" ht="14" x14ac:dyDescent="0.2">
      <c r="A373" s="7">
        <f t="shared" si="171"/>
        <v>0</v>
      </c>
      <c r="B373" s="417"/>
      <c r="C373" s="161" t="s">
        <v>34</v>
      </c>
      <c r="D373" s="206">
        <v>11790.4</v>
      </c>
      <c r="E373" s="150">
        <v>192</v>
      </c>
      <c r="F373" s="150">
        <v>182</v>
      </c>
      <c r="G373" s="57">
        <f t="shared" si="131"/>
        <v>1.054945054945055</v>
      </c>
      <c r="H373" s="58">
        <f t="shared" si="132"/>
        <v>61.408333333333331</v>
      </c>
      <c r="I373" s="58">
        <f t="shared" si="133"/>
        <v>58.209982638888889</v>
      </c>
      <c r="J373" s="154">
        <v>2166</v>
      </c>
      <c r="K373" s="59">
        <f t="shared" si="134"/>
        <v>8.8642659279778394E-2</v>
      </c>
      <c r="L373" s="206">
        <v>2661.85</v>
      </c>
      <c r="M373" s="154">
        <v>301070</v>
      </c>
      <c r="N373" s="150">
        <v>82</v>
      </c>
      <c r="O373" s="207">
        <v>4930.8</v>
      </c>
      <c r="P373" s="61">
        <f t="shared" si="136"/>
        <v>0.53984140504583433</v>
      </c>
      <c r="Q373" s="62">
        <f t="shared" si="137"/>
        <v>1.8523958900764508</v>
      </c>
      <c r="R373" s="61">
        <f t="shared" si="138"/>
        <v>0.22576418102863346</v>
      </c>
      <c r="S373" s="59">
        <f t="shared" si="140"/>
        <v>0.41820464106391642</v>
      </c>
      <c r="T373" s="444">
        <f t="shared" si="141"/>
        <v>6859.5999999999995</v>
      </c>
      <c r="U373" s="64">
        <f t="shared" si="142"/>
        <v>32.461585365853658</v>
      </c>
      <c r="V373" s="160"/>
      <c r="W373" s="160"/>
      <c r="X373" s="160"/>
      <c r="Y373" s="160"/>
      <c r="Z373" s="214"/>
    </row>
    <row r="374" spans="1:26" ht="14" x14ac:dyDescent="0.2">
      <c r="A374" s="7">
        <f t="shared" si="171"/>
        <v>0</v>
      </c>
      <c r="B374" s="110"/>
      <c r="C374" s="161" t="s">
        <v>35</v>
      </c>
      <c r="D374" s="208">
        <v>9301.52</v>
      </c>
      <c r="E374" s="150">
        <v>150</v>
      </c>
      <c r="F374" s="150">
        <v>139</v>
      </c>
      <c r="G374" s="57">
        <f t="shared" si="131"/>
        <v>1.079136690647482</v>
      </c>
      <c r="H374" s="58">
        <f t="shared" si="132"/>
        <v>62.010133333333336</v>
      </c>
      <c r="I374" s="58">
        <f t="shared" si="133"/>
        <v>57.462723555555563</v>
      </c>
      <c r="J374" s="154">
        <v>1262</v>
      </c>
      <c r="K374" s="59">
        <f t="shared" si="134"/>
        <v>0.11885895404120443</v>
      </c>
      <c r="L374" s="208">
        <v>1113.1099999999999</v>
      </c>
      <c r="M374" s="154">
        <v>150069</v>
      </c>
      <c r="N374" s="150">
        <v>55</v>
      </c>
      <c r="O374" s="209">
        <v>3736.1</v>
      </c>
      <c r="P374" s="61">
        <f t="shared" si="136"/>
        <v>0.29793367415219074</v>
      </c>
      <c r="Q374" s="62">
        <f t="shared" si="137"/>
        <v>3.3564517433137788</v>
      </c>
      <c r="R374" s="61">
        <f t="shared" si="138"/>
        <v>0.11966968839501499</v>
      </c>
      <c r="S374" s="59">
        <f t="shared" si="140"/>
        <v>0.40166553423526474</v>
      </c>
      <c r="T374" s="77">
        <f t="shared" si="141"/>
        <v>5565.42</v>
      </c>
      <c r="U374" s="64">
        <f t="shared" si="142"/>
        <v>20.238363636363633</v>
      </c>
      <c r="V374" s="160"/>
      <c r="W374" s="160"/>
      <c r="X374" s="160"/>
      <c r="Y374" s="160"/>
      <c r="Z374" s="214"/>
    </row>
    <row r="375" spans="1:26" ht="14" x14ac:dyDescent="0.2">
      <c r="A375" s="7" t="str">
        <f t="shared" si="171"/>
        <v>1-2023</v>
      </c>
      <c r="B375" s="110">
        <v>44933</v>
      </c>
      <c r="C375" s="161" t="s">
        <v>36</v>
      </c>
      <c r="D375" s="210">
        <v>35019</v>
      </c>
      <c r="E375" s="150">
        <v>609</v>
      </c>
      <c r="F375" s="150">
        <v>538</v>
      </c>
      <c r="G375" s="57">
        <f t="shared" si="131"/>
        <v>1.1319702602230484</v>
      </c>
      <c r="H375" s="58">
        <f t="shared" si="132"/>
        <v>57.502463054187189</v>
      </c>
      <c r="I375" s="58">
        <f t="shared" si="133"/>
        <v>50.798563420611998</v>
      </c>
      <c r="J375" s="154">
        <v>2565</v>
      </c>
      <c r="K375" s="59">
        <f t="shared" si="134"/>
        <v>0.23742690058479532</v>
      </c>
      <c r="L375" s="210">
        <v>3185.86</v>
      </c>
      <c r="M375" s="154">
        <v>359311</v>
      </c>
      <c r="N375" s="150">
        <v>175</v>
      </c>
      <c r="O375" s="211">
        <v>11289</v>
      </c>
      <c r="P375" s="61">
        <f t="shared" si="136"/>
        <v>0.28220923022411198</v>
      </c>
      <c r="Q375" s="62">
        <f t="shared" si="137"/>
        <v>3.5434702089859567</v>
      </c>
      <c r="R375" s="61">
        <f t="shared" si="138"/>
        <v>9.0975184899625916E-2</v>
      </c>
      <c r="S375" s="59">
        <f t="shared" si="140"/>
        <v>0.32236785744881352</v>
      </c>
      <c r="T375" s="80">
        <f t="shared" si="141"/>
        <v>23730</v>
      </c>
      <c r="U375" s="64">
        <f t="shared" si="142"/>
        <v>18.204914285714285</v>
      </c>
      <c r="V375" s="160"/>
      <c r="W375" s="160"/>
      <c r="X375" s="160"/>
      <c r="Y375" s="160"/>
      <c r="Z375" s="214"/>
    </row>
    <row r="376" spans="1:26" ht="14" x14ac:dyDescent="0.2">
      <c r="A376" s="7">
        <f t="shared" si="171"/>
        <v>0</v>
      </c>
      <c r="B376" s="38" t="s">
        <v>44</v>
      </c>
      <c r="C376" s="39"/>
      <c r="D376" s="40">
        <f t="shared" ref="D376:F376" si="211">SUM(D371:D375)</f>
        <v>65308.42</v>
      </c>
      <c r="E376" s="41">
        <f t="shared" si="211"/>
        <v>1143</v>
      </c>
      <c r="F376" s="41">
        <f t="shared" si="211"/>
        <v>1027</v>
      </c>
      <c r="G376" s="99">
        <f t="shared" si="131"/>
        <v>1.112950340798442</v>
      </c>
      <c r="H376" s="100">
        <f t="shared" si="132"/>
        <v>57.137725284339453</v>
      </c>
      <c r="I376" s="100">
        <f t="shared" si="133"/>
        <v>51.338971012263009</v>
      </c>
      <c r="J376" s="111">
        <f>SUM(J371:J375)</f>
        <v>6567</v>
      </c>
      <c r="K376" s="102">
        <f t="shared" si="134"/>
        <v>0.17405207857469163</v>
      </c>
      <c r="L376" s="40">
        <f t="shared" ref="L376:O376" si="212">SUM(L371:L375)</f>
        <v>7537.73</v>
      </c>
      <c r="M376" s="111">
        <f t="shared" si="212"/>
        <v>865165</v>
      </c>
      <c r="N376" s="41">
        <f t="shared" si="212"/>
        <v>332</v>
      </c>
      <c r="O376" s="45">
        <f t="shared" si="212"/>
        <v>20974.639999999999</v>
      </c>
      <c r="P376" s="104">
        <f t="shared" si="136"/>
        <v>0.35937351010553698</v>
      </c>
      <c r="Q376" s="105">
        <f t="shared" si="137"/>
        <v>2.7826202318204554</v>
      </c>
      <c r="R376" s="104">
        <f t="shared" si="138"/>
        <v>0.11541743009553745</v>
      </c>
      <c r="S376" s="102">
        <f t="shared" si="140"/>
        <v>0.32116287608856559</v>
      </c>
      <c r="T376" s="106">
        <f t="shared" si="141"/>
        <v>44333.78</v>
      </c>
      <c r="U376" s="107">
        <f t="shared" si="142"/>
        <v>22.704006024096383</v>
      </c>
      <c r="V376" s="50">
        <f t="shared" ref="V376:W376" si="213">IFERROR((D376-D53)/D376,)</f>
        <v>0.25088939527246262</v>
      </c>
      <c r="W376" s="50">
        <f t="shared" si="213"/>
        <v>0.34120734908136485</v>
      </c>
      <c r="X376" s="51">
        <f>IFERROR((D376-monthly_reporting_2021!D54)/D376, )</f>
        <v>1</v>
      </c>
      <c r="Y376" s="51">
        <f>IFERROR((E376-monthly_reporting_2021!E54)/E376, )</f>
        <v>1</v>
      </c>
      <c r="Z376" s="298"/>
    </row>
    <row r="377" spans="1:26" ht="14" hidden="1" outlineLevel="1" x14ac:dyDescent="0.2">
      <c r="A377" s="204"/>
      <c r="B377" s="110"/>
      <c r="C377" s="161"/>
      <c r="D377" s="149"/>
      <c r="E377" s="150"/>
      <c r="F377" s="150"/>
      <c r="G377" s="57" t="e">
        <f t="shared" si="131"/>
        <v>#DIV/0!</v>
      </c>
      <c r="H377" s="58" t="e">
        <f t="shared" si="132"/>
        <v>#DIV/0!</v>
      </c>
      <c r="I377" s="58" t="e">
        <f t="shared" si="133"/>
        <v>#DIV/0!</v>
      </c>
      <c r="J377" s="154"/>
      <c r="K377" s="59" t="e">
        <f t="shared" si="134"/>
        <v>#DIV/0!</v>
      </c>
      <c r="L377" s="199"/>
      <c r="M377" s="150"/>
      <c r="N377" s="150"/>
      <c r="O377" s="155"/>
      <c r="P377" s="61" t="e">
        <f t="shared" si="136"/>
        <v>#DIV/0!</v>
      </c>
      <c r="Q377" s="62" t="e">
        <f t="shared" si="137"/>
        <v>#DIV/0!</v>
      </c>
      <c r="R377" s="61" t="e">
        <f t="shared" si="138"/>
        <v>#DIV/0!</v>
      </c>
      <c r="S377" s="442" t="e">
        <f t="shared" si="140"/>
        <v>#DIV/0!</v>
      </c>
      <c r="T377" s="202"/>
      <c r="U377" s="443" t="e">
        <f t="shared" si="142"/>
        <v>#DIV/0!</v>
      </c>
      <c r="V377" s="160"/>
      <c r="W377" s="160"/>
      <c r="X377" s="160"/>
      <c r="Y377" s="160"/>
      <c r="Z377" s="214"/>
    </row>
    <row r="378" spans="1:26" ht="14" hidden="1" outlineLevel="1" x14ac:dyDescent="0.2">
      <c r="A378" s="204"/>
      <c r="B378" s="110"/>
      <c r="C378" s="161"/>
      <c r="D378" s="205"/>
      <c r="E378" s="150"/>
      <c r="F378" s="150"/>
      <c r="G378" s="57" t="e">
        <f t="shared" si="131"/>
        <v>#DIV/0!</v>
      </c>
      <c r="H378" s="58" t="e">
        <f t="shared" si="132"/>
        <v>#DIV/0!</v>
      </c>
      <c r="I378" s="58" t="e">
        <f t="shared" si="133"/>
        <v>#DIV/0!</v>
      </c>
      <c r="J378" s="154"/>
      <c r="K378" s="59" t="e">
        <f t="shared" si="134"/>
        <v>#DIV/0!</v>
      </c>
      <c r="L378" s="199"/>
      <c r="M378" s="150"/>
      <c r="N378" s="150"/>
      <c r="O378" s="200"/>
      <c r="P378" s="61" t="e">
        <f t="shared" si="136"/>
        <v>#DIV/0!</v>
      </c>
      <c r="Q378" s="62" t="e">
        <f t="shared" si="137"/>
        <v>#DIV/0!</v>
      </c>
      <c r="R378" s="61" t="e">
        <f t="shared" si="138"/>
        <v>#DIV/0!</v>
      </c>
      <c r="S378" s="442" t="e">
        <f t="shared" si="140"/>
        <v>#DIV/0!</v>
      </c>
      <c r="T378" s="202"/>
      <c r="U378" s="443" t="e">
        <f t="shared" si="142"/>
        <v>#DIV/0!</v>
      </c>
      <c r="V378" s="160"/>
      <c r="W378" s="160"/>
      <c r="X378" s="160"/>
      <c r="Y378" s="160"/>
      <c r="Z378" s="214"/>
    </row>
    <row r="379" spans="1:26" ht="14" hidden="1" outlineLevel="1" x14ac:dyDescent="0.2">
      <c r="A379" s="204"/>
      <c r="B379" s="110"/>
      <c r="C379" s="161"/>
      <c r="D379" s="206"/>
      <c r="E379" s="150"/>
      <c r="F379" s="150"/>
      <c r="G379" s="57" t="e">
        <f t="shared" si="131"/>
        <v>#DIV/0!</v>
      </c>
      <c r="H379" s="58" t="e">
        <f t="shared" si="132"/>
        <v>#DIV/0!</v>
      </c>
      <c r="I379" s="58" t="e">
        <f t="shared" si="133"/>
        <v>#DIV/0!</v>
      </c>
      <c r="J379" s="154"/>
      <c r="K379" s="59" t="e">
        <f t="shared" si="134"/>
        <v>#DIV/0!</v>
      </c>
      <c r="L379" s="199"/>
      <c r="M379" s="150"/>
      <c r="N379" s="150"/>
      <c r="O379" s="207"/>
      <c r="P379" s="61" t="e">
        <f t="shared" si="136"/>
        <v>#DIV/0!</v>
      </c>
      <c r="Q379" s="62" t="e">
        <f t="shared" si="137"/>
        <v>#DIV/0!</v>
      </c>
      <c r="R379" s="61" t="e">
        <f t="shared" si="138"/>
        <v>#DIV/0!</v>
      </c>
      <c r="S379" s="442" t="e">
        <f t="shared" si="140"/>
        <v>#DIV/0!</v>
      </c>
      <c r="T379" s="202"/>
      <c r="U379" s="443" t="e">
        <f t="shared" si="142"/>
        <v>#DIV/0!</v>
      </c>
      <c r="V379" s="160"/>
      <c r="W379" s="160"/>
      <c r="X379" s="160"/>
      <c r="Y379" s="160"/>
      <c r="Z379" s="214"/>
    </row>
    <row r="380" spans="1:26" ht="14" hidden="1" outlineLevel="1" x14ac:dyDescent="0.2">
      <c r="A380" s="204"/>
      <c r="B380" s="110"/>
      <c r="C380" s="161"/>
      <c r="D380" s="208"/>
      <c r="E380" s="150"/>
      <c r="F380" s="150"/>
      <c r="G380" s="57" t="e">
        <f t="shared" si="131"/>
        <v>#DIV/0!</v>
      </c>
      <c r="H380" s="58" t="e">
        <f t="shared" si="132"/>
        <v>#DIV/0!</v>
      </c>
      <c r="I380" s="58" t="e">
        <f t="shared" si="133"/>
        <v>#DIV/0!</v>
      </c>
      <c r="J380" s="150"/>
      <c r="K380" s="59" t="e">
        <f t="shared" si="134"/>
        <v>#DIV/0!</v>
      </c>
      <c r="L380" s="199"/>
      <c r="M380" s="150"/>
      <c r="N380" s="150"/>
      <c r="O380" s="209"/>
      <c r="P380" s="61" t="e">
        <f t="shared" si="136"/>
        <v>#DIV/0!</v>
      </c>
      <c r="Q380" s="62" t="e">
        <f t="shared" si="137"/>
        <v>#DIV/0!</v>
      </c>
      <c r="R380" s="61" t="e">
        <f t="shared" si="138"/>
        <v>#DIV/0!</v>
      </c>
      <c r="S380" s="442" t="e">
        <f t="shared" si="140"/>
        <v>#DIV/0!</v>
      </c>
      <c r="T380" s="202"/>
      <c r="U380" s="443" t="e">
        <f t="shared" si="142"/>
        <v>#DIV/0!</v>
      </c>
      <c r="V380" s="160"/>
      <c r="W380" s="160"/>
      <c r="X380" s="160"/>
      <c r="Y380" s="160"/>
      <c r="Z380" s="214"/>
    </row>
    <row r="381" spans="1:26" ht="14" hidden="1" outlineLevel="1" x14ac:dyDescent="0.2">
      <c r="A381" s="204"/>
      <c r="B381" s="110"/>
      <c r="C381" s="161"/>
      <c r="D381" s="208"/>
      <c r="E381" s="150"/>
      <c r="F381" s="150"/>
      <c r="G381" s="57" t="e">
        <f t="shared" si="131"/>
        <v>#DIV/0!</v>
      </c>
      <c r="H381" s="58" t="e">
        <f t="shared" si="132"/>
        <v>#DIV/0!</v>
      </c>
      <c r="I381" s="58" t="e">
        <f t="shared" si="133"/>
        <v>#DIV/0!</v>
      </c>
      <c r="J381" s="154"/>
      <c r="K381" s="59" t="e">
        <f t="shared" si="134"/>
        <v>#DIV/0!</v>
      </c>
      <c r="L381" s="199"/>
      <c r="M381" s="150"/>
      <c r="N381" s="150"/>
      <c r="O381" s="209"/>
      <c r="P381" s="61" t="e">
        <f t="shared" si="136"/>
        <v>#DIV/0!</v>
      </c>
      <c r="Q381" s="62" t="e">
        <f t="shared" si="137"/>
        <v>#DIV/0!</v>
      </c>
      <c r="R381" s="61" t="e">
        <f t="shared" si="138"/>
        <v>#DIV/0!</v>
      </c>
      <c r="S381" s="442" t="e">
        <f t="shared" si="140"/>
        <v>#DIV/0!</v>
      </c>
      <c r="T381" s="202"/>
      <c r="U381" s="443" t="e">
        <f t="shared" si="142"/>
        <v>#DIV/0!</v>
      </c>
      <c r="V381" s="160"/>
      <c r="W381" s="160"/>
      <c r="X381" s="160"/>
      <c r="Y381" s="160"/>
      <c r="Z381" s="214"/>
    </row>
    <row r="382" spans="1:26" ht="14" hidden="1" outlineLevel="1" x14ac:dyDescent="0.2">
      <c r="A382" s="204"/>
      <c r="B382" s="110"/>
      <c r="C382" s="161"/>
      <c r="D382" s="210"/>
      <c r="E382" s="150"/>
      <c r="F382" s="150"/>
      <c r="G382" s="57" t="e">
        <f t="shared" si="131"/>
        <v>#DIV/0!</v>
      </c>
      <c r="H382" s="58" t="e">
        <f t="shared" si="132"/>
        <v>#DIV/0!</v>
      </c>
      <c r="I382" s="58" t="e">
        <f t="shared" si="133"/>
        <v>#DIV/0!</v>
      </c>
      <c r="J382" s="154"/>
      <c r="K382" s="59" t="e">
        <f t="shared" si="134"/>
        <v>#DIV/0!</v>
      </c>
      <c r="L382" s="199"/>
      <c r="M382" s="150"/>
      <c r="N382" s="150"/>
      <c r="O382" s="211"/>
      <c r="P382" s="61" t="e">
        <f t="shared" si="136"/>
        <v>#DIV/0!</v>
      </c>
      <c r="Q382" s="62" t="e">
        <f t="shared" si="137"/>
        <v>#DIV/0!</v>
      </c>
      <c r="R382" s="61" t="e">
        <f t="shared" si="138"/>
        <v>#DIV/0!</v>
      </c>
      <c r="S382" s="442" t="e">
        <f t="shared" si="140"/>
        <v>#DIV/0!</v>
      </c>
      <c r="T382" s="202"/>
      <c r="U382" s="443" t="e">
        <f t="shared" si="142"/>
        <v>#DIV/0!</v>
      </c>
      <c r="V382" s="160"/>
      <c r="W382" s="160"/>
      <c r="X382" s="160"/>
      <c r="Y382" s="160"/>
      <c r="Z382" s="214"/>
    </row>
    <row r="383" spans="1:26" ht="14" collapsed="1" x14ac:dyDescent="0.2">
      <c r="A383" s="7">
        <f>IFERROR(IF(B383&gt;0,MONTH(B383)&amp;"-"&amp;YEAR(B383),B383),)</f>
        <v>0</v>
      </c>
      <c r="B383" s="38"/>
      <c r="C383" s="39"/>
      <c r="D383" s="40">
        <f t="shared" ref="D383:F383" si="214">SUM(D377:D382)</f>
        <v>0</v>
      </c>
      <c r="E383" s="41">
        <f t="shared" si="214"/>
        <v>0</v>
      </c>
      <c r="F383" s="41">
        <f t="shared" si="214"/>
        <v>0</v>
      </c>
      <c r="G383" s="99" t="e">
        <f t="shared" si="131"/>
        <v>#DIV/0!</v>
      </c>
      <c r="H383" s="100" t="e">
        <f t="shared" si="132"/>
        <v>#DIV/0!</v>
      </c>
      <c r="I383" s="100" t="e">
        <f t="shared" si="133"/>
        <v>#DIV/0!</v>
      </c>
      <c r="J383" s="111">
        <f>SUM(J377:J382)</f>
        <v>0</v>
      </c>
      <c r="K383" s="102" t="e">
        <f t="shared" si="134"/>
        <v>#DIV/0!</v>
      </c>
      <c r="L383" s="40">
        <f t="shared" ref="L383:O383" si="215">SUM(L377:L382)</f>
        <v>0</v>
      </c>
      <c r="M383" s="41">
        <f t="shared" si="215"/>
        <v>0</v>
      </c>
      <c r="N383" s="41">
        <f t="shared" si="215"/>
        <v>0</v>
      </c>
      <c r="O383" s="45">
        <f t="shared" si="215"/>
        <v>0</v>
      </c>
      <c r="P383" s="104" t="e">
        <f t="shared" si="136"/>
        <v>#DIV/0!</v>
      </c>
      <c r="Q383" s="105" t="e">
        <f t="shared" si="137"/>
        <v>#DIV/0!</v>
      </c>
      <c r="R383" s="104" t="e">
        <f t="shared" si="138"/>
        <v>#DIV/0!</v>
      </c>
      <c r="S383" s="445" t="e">
        <f t="shared" si="140"/>
        <v>#DIV/0!</v>
      </c>
      <c r="T383" s="112">
        <f>SUM(T377:T382)</f>
        <v>0</v>
      </c>
      <c r="U383" s="446" t="e">
        <f t="shared" si="142"/>
        <v>#DIV/0!</v>
      </c>
      <c r="V383" s="50">
        <f t="shared" ref="V383:W383" si="216">IFERROR((D383-D376)/D383,)</f>
        <v>0</v>
      </c>
      <c r="W383" s="50">
        <f t="shared" si="216"/>
        <v>0</v>
      </c>
      <c r="X383" s="51">
        <f>IFERROR((D383-monthly_reporting_2021!D61)/D383, )</f>
        <v>0</v>
      </c>
      <c r="Y383" s="51">
        <f>IFERROR((E383-monthly_reporting_2021!E61)/E383, )</f>
        <v>0</v>
      </c>
      <c r="Z383" s="298"/>
    </row>
    <row r="384" spans="1:26" ht="14" x14ac:dyDescent="0.2">
      <c r="A384" s="7"/>
      <c r="B384" s="18"/>
      <c r="C384" s="18"/>
      <c r="D384" s="115"/>
      <c r="E384" s="18"/>
      <c r="F384" s="18"/>
      <c r="G384" s="116"/>
      <c r="H384" s="115"/>
      <c r="I384" s="115"/>
      <c r="J384" s="18"/>
      <c r="K384" s="117"/>
      <c r="L384" s="115"/>
      <c r="M384" s="18"/>
      <c r="N384" s="18"/>
      <c r="O384" s="115"/>
      <c r="P384" s="118"/>
      <c r="Q384" s="116"/>
      <c r="R384" s="118"/>
      <c r="S384" s="13"/>
      <c r="T384" s="119"/>
      <c r="U384" s="118"/>
      <c r="V384" s="120"/>
      <c r="W384" s="120"/>
      <c r="X384" s="118"/>
      <c r="Y384" s="118"/>
      <c r="Z384" s="298"/>
    </row>
    <row r="385" spans="1:26" ht="14" x14ac:dyDescent="0.2">
      <c r="A385" s="7"/>
      <c r="B385" s="18"/>
      <c r="C385" s="18"/>
      <c r="D385" s="115"/>
      <c r="E385" s="18"/>
      <c r="F385" s="18"/>
      <c r="G385" s="116"/>
      <c r="H385" s="115"/>
      <c r="I385" s="115"/>
      <c r="J385" s="18"/>
      <c r="K385" s="117"/>
      <c r="L385" s="115"/>
      <c r="M385" s="18"/>
      <c r="N385" s="18"/>
      <c r="O385" s="115"/>
      <c r="P385" s="118"/>
      <c r="Q385" s="116"/>
      <c r="R385" s="118"/>
      <c r="S385" s="13"/>
      <c r="T385" s="119"/>
      <c r="U385" s="118"/>
      <c r="V385" s="120"/>
      <c r="W385" s="120"/>
      <c r="X385" s="118"/>
      <c r="Y385" s="118"/>
      <c r="Z385" s="298"/>
    </row>
    <row r="386" spans="1:26" ht="14" x14ac:dyDescent="0.2">
      <c r="A386" s="7"/>
      <c r="B386" s="18"/>
      <c r="C386" s="18"/>
      <c r="D386" s="115"/>
      <c r="E386" s="18"/>
      <c r="F386" s="18"/>
      <c r="G386" s="116"/>
      <c r="H386" s="115"/>
      <c r="I386" s="115"/>
      <c r="J386" s="18"/>
      <c r="K386" s="117"/>
      <c r="L386" s="115"/>
      <c r="M386" s="18"/>
      <c r="N386" s="18"/>
      <c r="O386" s="115"/>
      <c r="P386" s="118"/>
      <c r="Q386" s="116"/>
      <c r="R386" s="118"/>
      <c r="S386" s="13"/>
      <c r="T386" s="119"/>
      <c r="U386" s="118"/>
      <c r="V386" s="120"/>
      <c r="W386" s="120"/>
      <c r="X386" s="118"/>
      <c r="Y386" s="118"/>
      <c r="Z386" s="298"/>
    </row>
    <row r="387" spans="1:26" ht="14" x14ac:dyDescent="0.2">
      <c r="A387" s="7"/>
      <c r="B387" s="18"/>
      <c r="C387" s="18"/>
      <c r="D387" s="115"/>
      <c r="E387" s="18"/>
      <c r="F387" s="18"/>
      <c r="G387" s="116"/>
      <c r="H387" s="115"/>
      <c r="I387" s="115"/>
      <c r="J387" s="18"/>
      <c r="K387" s="117"/>
      <c r="L387" s="115"/>
      <c r="M387" s="18"/>
      <c r="N387" s="18"/>
      <c r="O387" s="115"/>
      <c r="P387" s="118"/>
      <c r="Q387" s="116"/>
      <c r="R387" s="118"/>
      <c r="S387" s="13"/>
      <c r="T387" s="119"/>
      <c r="U387" s="118"/>
      <c r="V387" s="120"/>
      <c r="W387" s="120"/>
      <c r="X387" s="118"/>
      <c r="Y387" s="118"/>
      <c r="Z387" s="298"/>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cfRule type="cellIs" dxfId="64" priority="1" operator="greaterThanOrEqual">
      <formula>0</formula>
    </cfRule>
    <cfRule type="cellIs" dxfId="63" priority="2" operator="lessThanOrEqual">
      <formula>0</formula>
    </cfRule>
  </conditionalFormatting>
  <conditionalFormatting sqref="F9:N9">
    <cfRule type="cellIs" dxfId="62" priority="3" operator="lessThanOrEqual">
      <formula>0</formula>
    </cfRule>
    <cfRule type="cellIs" dxfId="61" priority="4" operator="greaterThanOrEqual">
      <formula>0</formula>
    </cfRule>
  </conditionalFormatting>
  <conditionalFormatting sqref="V19:Y387">
    <cfRule type="cellIs" dxfId="60" priority="5" operator="greaterThanOrEqual">
      <formula>0</formula>
    </cfRule>
    <cfRule type="cellIs" dxfId="59" priority="6" operator="lessThan">
      <formula>0</formula>
    </cfRule>
  </conditionalFormatting>
  <conditionalFormatting sqref="X12:Y387">
    <cfRule type="cellIs" dxfId="58" priority="7" operator="greaterThanOrEqual">
      <formula>0</formula>
    </cfRule>
    <cfRule type="cellIs" dxfId="57" priority="8" operator="lessThan">
      <formula>0</formula>
    </cfRule>
  </conditionalFormatting>
  <dataValidations count="1">
    <dataValidation type="list" allowBlank="1" sqref="B18 B25 B32 B39 B46 B53 B60 B67 B74 B81 B88 B95 B102 B109 B116 B123 B130 B137 B144 B151 B158 B165 B172 B179 B186 B193 B200 B207 B214 B221 B228 B235 B242 B249 B256 B263 B270 B277 B284 B291 B298 B304 B310 B316 B322 B328 B334 B340 B346 B352 B358 B364 B370 B376 B383" xr:uid="{00000000-0002-0000-10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10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FF"/>
    <outlinePr summaryRight="0"/>
  </sheetPr>
  <dimension ref="A1:Z92"/>
  <sheetViews>
    <sheetView showGridLines="0" workbookViewId="0">
      <pane ySplit="11" topLeftCell="A12" activePane="bottomLeft" state="frozen"/>
      <selection pane="bottomLeft" activeCell="B13" sqref="B13"/>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196</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(D17+D23+D29+D35)-(monthly_reporting_2021!D17+monthly_reporting_2021!D23+monthly_reporting_2021!D29+monthly_reporting_2021!D35)</f>
        <v>70064.120000000112</v>
      </c>
      <c r="Y2" s="221">
        <f>((E17+E23+E29+E35)-(monthly_reporting_2021!E17+monthly_reporting_2021!E23+monthly_reporting_2021!E29+monthly_reporting_2021!E35))/(E17+E23+E29+E35)</f>
        <v>0.15728732217334171</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Week",$B$11:$Z$88,MATCH("SALES",$B$11:$Z$11,0),FALSE)</f>
        <v>221790.55000000002</v>
      </c>
      <c r="F4" s="536">
        <f>VLOOKUP("Current Week",$B$11:$Z$88,MATCH("Units Sold",$B$11:$Z$11,0),FALSE)</f>
        <v>3834</v>
      </c>
      <c r="G4" s="516"/>
      <c r="H4" s="514"/>
      <c r="I4" s="230"/>
      <c r="K4" s="536">
        <f>VLOOKUP("Current Week",$B$11:$Z$88,MATCH("Ordered Items",$B$11:$Z$11,0),FALSE)</f>
        <v>3430</v>
      </c>
      <c r="L4" s="516"/>
      <c r="M4" s="514"/>
      <c r="N4" s="230"/>
      <c r="O4" s="230"/>
      <c r="P4" s="230"/>
      <c r="Q4" s="230"/>
      <c r="R4" s="230"/>
      <c r="S4" s="230"/>
      <c r="T4" s="231"/>
      <c r="U4" s="231"/>
      <c r="V4" s="230"/>
      <c r="W4" s="230"/>
      <c r="X4" s="230"/>
      <c r="Y4" s="230"/>
      <c r="Z4" s="230"/>
    </row>
    <row r="5" spans="1:26" ht="14" x14ac:dyDescent="0.2">
      <c r="A5" s="13"/>
      <c r="B5" s="14"/>
      <c r="C5" s="232">
        <f>(C4-(VLOOKUP("Previous Week",$B$11:$Z$82,MATCH("SALES",$B$11:$Z$11,0),FALSE)))/D17</f>
        <v>7.234235288937743E-3</v>
      </c>
      <c r="D5" s="233"/>
      <c r="E5" s="233"/>
      <c r="F5" s="537">
        <f>(F4-(VLOOKUP("Previous Week",$B$11:$Z$82,MATCH("Units Sold",$B$11:$Z$11,0),FALSE)))/F4</f>
        <v>-5.2686489306207618E-2</v>
      </c>
      <c r="G5" s="516"/>
      <c r="H5" s="516"/>
      <c r="I5" s="514"/>
      <c r="J5" s="233"/>
      <c r="K5" s="537">
        <f>(K4-(VLOOKUP("Previous Week",$B$11:$Z$82,MATCH("Ordered Items",$B$11:$Z$11,0),FALSE)))/K4</f>
        <v>-1.4285714285714285E-2</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Week",$B$11:$Z$88,MATCH("AD SALES",$B$11:$Z$11,0),FALSE)</f>
        <v>86213.69</v>
      </c>
      <c r="F8" s="541">
        <f>VLOOKUP("Current Week",$B$11:$Z$88,MATCH("SP AD SPEND",$B$11:$Z$11,0),FALSE)</f>
        <v>27749.280000000002</v>
      </c>
      <c r="G8" s="516"/>
      <c r="H8" s="514"/>
      <c r="I8" s="230"/>
      <c r="K8" s="542">
        <f>F8/C8</f>
        <v>0.3218662836493833</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Week",$B$11:$Z$82,MATCH("AD SALES",$B$11:$Z$11,0),FALSE)))/C8</f>
        <v>0.2034028470420417</v>
      </c>
      <c r="D9" s="233"/>
      <c r="E9" s="233"/>
      <c r="F9" s="543">
        <f>(F8-(VLOOKUP("Previous Week",$B$11:$Z$82,MATCH("SP AD SPEND",$B$11:$Z$11,0),FALSE)))/F8</f>
        <v>0.1758849238610877</v>
      </c>
      <c r="G9" s="521"/>
      <c r="H9" s="521"/>
      <c r="I9" s="522"/>
      <c r="J9" s="233"/>
      <c r="K9" s="544">
        <f>(K8-(VLOOKUP("Previous Week",$B$11:$Z$82,MATCH("ACOS",$B$11:$Z$11,0),FALSE)))/K8</f>
        <v>-3.4544340359205748E-2</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9</v>
      </c>
      <c r="W10" s="525"/>
      <c r="X10" s="538" t="s">
        <v>10</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hidden="1" outlineLevel="1" x14ac:dyDescent="0.2">
      <c r="A12" s="7" t="str">
        <f t="shared" ref="A12:A15" si="0">IFERROR(IF(B12&gt;0,MONTH(B12)&amp;"-"&amp;YEAR(B12),B12),)</f>
        <v>1-2022</v>
      </c>
      <c r="B12" s="110">
        <v>44592</v>
      </c>
      <c r="C12" s="161" t="s">
        <v>32</v>
      </c>
      <c r="D12" s="149">
        <v>16484.29</v>
      </c>
      <c r="E12" s="150">
        <v>239</v>
      </c>
      <c r="F12" s="150">
        <v>221</v>
      </c>
      <c r="G12" s="288">
        <f t="shared" ref="G12:G39" si="1">E12/F12</f>
        <v>1.0814479638009049</v>
      </c>
      <c r="H12" s="289">
        <f t="shared" ref="H12:H39" si="2">D12/E12</f>
        <v>68.971924686192466</v>
      </c>
      <c r="I12" s="289">
        <f t="shared" ref="I12:I39" si="3">H12/G12</f>
        <v>63.777386425307682</v>
      </c>
      <c r="J12" s="150">
        <v>2544</v>
      </c>
      <c r="K12" s="290">
        <f t="shared" ref="K12:K39" si="4">E12/J12</f>
        <v>9.3946540880503152E-2</v>
      </c>
      <c r="L12" s="199">
        <v>1544.31</v>
      </c>
      <c r="M12" s="150">
        <v>316221</v>
      </c>
      <c r="N12" s="150">
        <v>102</v>
      </c>
      <c r="O12" s="155">
        <v>7470.69</v>
      </c>
      <c r="P12" s="291">
        <f t="shared" ref="P12:P39" si="5">L12/O12</f>
        <v>0.20671584552430899</v>
      </c>
      <c r="Q12" s="292">
        <f t="shared" ref="Q12:Q39" si="6">O12/L12</f>
        <v>4.8375585212813492</v>
      </c>
      <c r="R12" s="293">
        <f t="shared" ref="R12:R39" si="7">L12/D12</f>
        <v>9.3683743734185698E-2</v>
      </c>
      <c r="S12" s="290">
        <f t="shared" ref="S12:S16" si="8">O12/D12</f>
        <v>0.45320059280684816</v>
      </c>
      <c r="T12" s="202">
        <f t="shared" ref="T12:T16" si="9">D12-O12</f>
        <v>9013.6000000000022</v>
      </c>
      <c r="U12" s="293">
        <f t="shared" ref="U12:U17" si="10">L12/D12</f>
        <v>9.3683743734185698E-2</v>
      </c>
      <c r="V12" s="161"/>
      <c r="W12" s="451"/>
      <c r="X12" s="160">
        <f>IFERROR((D12-monthly_reporting_2021!D12)/D12, )</f>
        <v>-0.12187786067825788</v>
      </c>
      <c r="Y12" s="160">
        <f>IFERROR((E12-monthly_reporting_2021!E12)/E12, )</f>
        <v>-0.88702928870292885</v>
      </c>
      <c r="Z12" s="295"/>
    </row>
    <row r="13" spans="1:26" ht="14" hidden="1" outlineLevel="1" x14ac:dyDescent="0.2">
      <c r="A13" s="7" t="str">
        <f t="shared" si="0"/>
        <v>1-2022</v>
      </c>
      <c r="B13" s="110">
        <v>44592</v>
      </c>
      <c r="C13" s="161" t="s">
        <v>33</v>
      </c>
      <c r="D13" s="205">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200">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f>IFERROR((D13-monthly_reporting_2021!D13)/D13, )</f>
        <v>0.41688609163632306</v>
      </c>
      <c r="Y13" s="160">
        <f>IFERROR((E13-monthly_reporting_2021!E13)/E13, )</f>
        <v>0.38812785388127852</v>
      </c>
      <c r="Z13" s="295"/>
    </row>
    <row r="14" spans="1:26" ht="14" hidden="1" outlineLevel="1" x14ac:dyDescent="0.2">
      <c r="A14" s="7" t="str">
        <f t="shared" si="0"/>
        <v>1-2022</v>
      </c>
      <c r="B14" s="110">
        <v>44592</v>
      </c>
      <c r="C14" s="161" t="s">
        <v>34</v>
      </c>
      <c r="D14" s="206">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207">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f>IFERROR((D14-monthly_reporting_2021!D14)/D14, )</f>
        <v>-6.2228018170941445E-2</v>
      </c>
      <c r="Y14" s="160">
        <f>IFERROR((E14-monthly_reporting_2021!E14)/E14, )</f>
        <v>0.15293040293040294</v>
      </c>
      <c r="Z14" s="295"/>
    </row>
    <row r="15" spans="1:26" ht="14" hidden="1" outlineLevel="1" x14ac:dyDescent="0.2">
      <c r="A15" s="7" t="str">
        <f t="shared" si="0"/>
        <v>1-2022</v>
      </c>
      <c r="B15" s="110">
        <v>44592</v>
      </c>
      <c r="C15" s="161" t="s">
        <v>35</v>
      </c>
      <c r="D15" s="208">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209">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f>IFERROR((D15-monthly_reporting_2021!D15)/D15, )</f>
        <v>0.75098251381384351</v>
      </c>
      <c r="Y15" s="160">
        <f>IFERROR((E15-monthly_reporting_2021!E15)/E15, )</f>
        <v>0.74529914529914532</v>
      </c>
      <c r="Z15" s="295"/>
    </row>
    <row r="16" spans="1:26" ht="14" hidden="1" outlineLevel="1" x14ac:dyDescent="0.2">
      <c r="A16" s="7"/>
      <c r="B16" s="110">
        <v>44592</v>
      </c>
      <c r="C16" s="161" t="s">
        <v>36</v>
      </c>
      <c r="D16" s="210">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211">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f>IFERROR((D16-monthly_reporting_2021!D16)/D16, )</f>
        <v>8.5170853408073788E-2</v>
      </c>
      <c r="Y16" s="160">
        <f>IFERROR((E16-monthly_reporting_2021!E16)/E16, )</f>
        <v>0.20030816640986132</v>
      </c>
      <c r="Z16" s="295"/>
    </row>
    <row r="17" spans="1:26" ht="17.25" customHeight="1" collapsed="1" x14ac:dyDescent="0.2">
      <c r="A17" s="7">
        <f t="shared" ref="A17:A35" si="11">IFERROR(IF(B17&gt;0,MONTH(B17)&amp;"-"&amp;YEAR(B17),B17),)</f>
        <v>0</v>
      </c>
      <c r="B17" s="38" t="s">
        <v>197</v>
      </c>
      <c r="C17" s="39"/>
      <c r="D17" s="40">
        <f t="shared" ref="D17:F17" si="12">SUM(D12:D16)</f>
        <v>292981.90000000002</v>
      </c>
      <c r="E17" s="41">
        <f t="shared" si="12"/>
        <v>4301</v>
      </c>
      <c r="F17" s="41">
        <f t="shared" si="12"/>
        <v>4023</v>
      </c>
      <c r="G17" s="42">
        <f t="shared" si="1"/>
        <v>1.0691026597066866</v>
      </c>
      <c r="H17" s="45">
        <f t="shared" si="2"/>
        <v>68.11948384096722</v>
      </c>
      <c r="I17" s="45">
        <f t="shared" si="3"/>
        <v>63.716503950758224</v>
      </c>
      <c r="J17" s="41">
        <f>SUM(J12:J16)</f>
        <v>36295</v>
      </c>
      <c r="K17" s="303">
        <f t="shared" si="4"/>
        <v>0.11850117096018735</v>
      </c>
      <c r="L17" s="40">
        <f t="shared" ref="L17:O17" si="13">SUM(L12:L16)</f>
        <v>19992.490000000002</v>
      </c>
      <c r="M17" s="41">
        <f t="shared" si="13"/>
        <v>2295190</v>
      </c>
      <c r="N17" s="41">
        <f t="shared" si="13"/>
        <v>1617</v>
      </c>
      <c r="O17" s="45">
        <f t="shared" si="13"/>
        <v>112605.61</v>
      </c>
      <c r="P17" s="46">
        <f t="shared" si="5"/>
        <v>0.17754435147591671</v>
      </c>
      <c r="Q17" s="42">
        <f t="shared" si="6"/>
        <v>5.6323954644969181</v>
      </c>
      <c r="R17" s="304">
        <f t="shared" si="7"/>
        <v>6.8237969649319635E-2</v>
      </c>
      <c r="S17" s="305"/>
      <c r="T17" s="112">
        <f>SUM(T12:T16)</f>
        <v>180376.29</v>
      </c>
      <c r="U17" s="340">
        <f t="shared" si="10"/>
        <v>6.8237969649319635E-2</v>
      </c>
      <c r="V17" s="39" t="s">
        <v>194</v>
      </c>
      <c r="W17" s="452" t="s">
        <v>194</v>
      </c>
      <c r="X17" s="51">
        <f>IFERROR((D17-monthly_reporting_2021!D17)/D17, )</f>
        <v>0.16146099810261322</v>
      </c>
      <c r="Y17" s="51">
        <f>IFERROR((E17-monthly_reporting_2021!E17)/E17, )</f>
        <v>0.22111136944896537</v>
      </c>
      <c r="Z17" s="1"/>
    </row>
    <row r="18" spans="1:26" ht="14" hidden="1" outlineLevel="1" x14ac:dyDescent="0.2">
      <c r="A18" s="7" t="str">
        <f t="shared" si="11"/>
        <v>2-2022</v>
      </c>
      <c r="B18" s="110">
        <v>44620</v>
      </c>
      <c r="C18" s="161" t="s">
        <v>32</v>
      </c>
      <c r="D18" s="149">
        <v>13514.56</v>
      </c>
      <c r="E18" s="150">
        <v>242</v>
      </c>
      <c r="F18" s="453">
        <v>228</v>
      </c>
      <c r="G18" s="288">
        <f t="shared" si="1"/>
        <v>1.0614035087719298</v>
      </c>
      <c r="H18" s="289">
        <f t="shared" si="2"/>
        <v>55.845289256198342</v>
      </c>
      <c r="I18" s="289">
        <f t="shared" si="3"/>
        <v>52.614570043029843</v>
      </c>
      <c r="J18" s="150">
        <v>1256</v>
      </c>
      <c r="K18" s="290">
        <f t="shared" si="4"/>
        <v>0.1926751592356688</v>
      </c>
      <c r="L18" s="199">
        <v>656.06</v>
      </c>
      <c r="M18" s="150">
        <v>58454</v>
      </c>
      <c r="N18" s="150">
        <v>79</v>
      </c>
      <c r="O18" s="155">
        <v>3579.5</v>
      </c>
      <c r="P18" s="291">
        <f t="shared" si="5"/>
        <v>0.18328258136611256</v>
      </c>
      <c r="Q18" s="292">
        <f t="shared" si="6"/>
        <v>5.456055848550438</v>
      </c>
      <c r="R18" s="293">
        <f t="shared" si="7"/>
        <v>4.8544680699926596E-2</v>
      </c>
      <c r="S18" s="290">
        <f t="shared" ref="S18:S22" si="14">O18/D18</f>
        <v>0.26486248904884807</v>
      </c>
      <c r="T18" s="202">
        <f t="shared" ref="T18:T22" si="15">D18-O18</f>
        <v>9935.06</v>
      </c>
      <c r="U18" s="294">
        <f t="shared" ref="U18:U22" si="16">L18/F18</f>
        <v>2.8774561403508772</v>
      </c>
      <c r="V18" s="160">
        <f t="shared" ref="V18:W18" si="17">IFERROR((D18-D12)/D18,)</f>
        <v>-0.21974300310183992</v>
      </c>
      <c r="W18" s="160">
        <f t="shared" si="17"/>
        <v>1.2396694214876033E-2</v>
      </c>
      <c r="X18" s="160">
        <f>IFERROR((D18-monthly_reporting_2021!D18)/D18, )</f>
        <v>-0.1710451542632539</v>
      </c>
      <c r="Y18" s="160">
        <f>IFERROR((E18-monthly_reporting_2021!E18)/E18, )</f>
        <v>-0.48347107438016529</v>
      </c>
      <c r="Z18" s="295"/>
    </row>
    <row r="19" spans="1:26" ht="14" hidden="1" outlineLevel="1" x14ac:dyDescent="0.2">
      <c r="A19" s="7" t="str">
        <f t="shared" si="11"/>
        <v>2-2022</v>
      </c>
      <c r="B19" s="110">
        <v>44620</v>
      </c>
      <c r="C19" s="161" t="s">
        <v>33</v>
      </c>
      <c r="D19" s="205">
        <v>28013</v>
      </c>
      <c r="E19" s="150">
        <v>619</v>
      </c>
      <c r="F19" s="454">
        <v>560</v>
      </c>
      <c r="G19" s="288">
        <f t="shared" si="1"/>
        <v>1.1053571428571429</v>
      </c>
      <c r="H19" s="289">
        <f t="shared" si="2"/>
        <v>45.25525040387722</v>
      </c>
      <c r="I19" s="289">
        <f t="shared" si="3"/>
        <v>40.94174511497777</v>
      </c>
      <c r="J19" s="150">
        <v>2368</v>
      </c>
      <c r="K19" s="290">
        <f t="shared" si="4"/>
        <v>0.26140202702702703</v>
      </c>
      <c r="L19" s="199">
        <v>2862.84</v>
      </c>
      <c r="M19" s="150">
        <v>249045</v>
      </c>
      <c r="N19" s="150">
        <v>261</v>
      </c>
      <c r="O19" s="200">
        <v>12668.73</v>
      </c>
      <c r="P19" s="291">
        <f t="shared" si="5"/>
        <v>0.22597687376714162</v>
      </c>
      <c r="Q19" s="292">
        <f t="shared" si="6"/>
        <v>4.4252315882131024</v>
      </c>
      <c r="R19" s="293">
        <f t="shared" si="7"/>
        <v>0.10219683718273659</v>
      </c>
      <c r="S19" s="290">
        <f t="shared" si="14"/>
        <v>0.45224467211651731</v>
      </c>
      <c r="T19" s="202">
        <f t="shared" si="15"/>
        <v>15344.27</v>
      </c>
      <c r="U19" s="294">
        <f t="shared" si="16"/>
        <v>5.1122142857142858</v>
      </c>
      <c r="V19" s="160">
        <f t="shared" ref="V19:W19" si="18">IFERROR((D19-D13)/D19,)</f>
        <v>-2.5473887123835311E-2</v>
      </c>
      <c r="W19" s="160">
        <f t="shared" si="18"/>
        <v>0.29240710823909533</v>
      </c>
      <c r="X19" s="160">
        <f>IFERROR((D19-monthly_reporting_2021!D19)/D19, )</f>
        <v>0.2472480633991361</v>
      </c>
      <c r="Y19" s="160">
        <f>IFERROR((E19-monthly_reporting_2021!E19)/E19, )</f>
        <v>0.45557350565428112</v>
      </c>
      <c r="Z19" s="295"/>
    </row>
    <row r="20" spans="1:26" ht="14" hidden="1" outlineLevel="1" x14ac:dyDescent="0.2">
      <c r="A20" s="7" t="str">
        <f t="shared" si="11"/>
        <v>2-2022</v>
      </c>
      <c r="B20" s="110">
        <v>44620</v>
      </c>
      <c r="C20" s="161" t="s">
        <v>34</v>
      </c>
      <c r="D20" s="206">
        <v>61190.11</v>
      </c>
      <c r="E20" s="150">
        <v>1049</v>
      </c>
      <c r="F20" s="454">
        <v>954</v>
      </c>
      <c r="G20" s="288">
        <f t="shared" si="1"/>
        <v>1.09958071278826</v>
      </c>
      <c r="H20" s="289">
        <f t="shared" si="2"/>
        <v>58.33184938036225</v>
      </c>
      <c r="I20" s="289">
        <f t="shared" si="3"/>
        <v>53.049174746297034</v>
      </c>
      <c r="J20" s="150">
        <v>4686</v>
      </c>
      <c r="K20" s="290">
        <f t="shared" si="4"/>
        <v>0.22385830132309006</v>
      </c>
      <c r="L20" s="199">
        <v>6395.03</v>
      </c>
      <c r="M20" s="150">
        <v>542639</v>
      </c>
      <c r="N20" s="150">
        <v>428</v>
      </c>
      <c r="O20" s="207">
        <v>27954.35</v>
      </c>
      <c r="P20" s="291">
        <f t="shared" si="5"/>
        <v>0.22876690032141689</v>
      </c>
      <c r="Q20" s="292">
        <f t="shared" si="6"/>
        <v>4.3712617454492007</v>
      </c>
      <c r="R20" s="293">
        <f t="shared" si="7"/>
        <v>0.10451084333726479</v>
      </c>
      <c r="S20" s="290">
        <f t="shared" si="14"/>
        <v>0.45684425146481999</v>
      </c>
      <c r="T20" s="202">
        <f t="shared" si="15"/>
        <v>33235.760000000002</v>
      </c>
      <c r="U20" s="294">
        <f t="shared" si="16"/>
        <v>6.7033857442348008</v>
      </c>
      <c r="V20" s="160">
        <f t="shared" ref="V20:W20" si="19">IFERROR((D20-D14)/D20,)</f>
        <v>-0.17034010888360887</v>
      </c>
      <c r="W20" s="160">
        <f t="shared" si="19"/>
        <v>-4.0991420400381312E-2</v>
      </c>
      <c r="X20" s="160">
        <f>IFERROR((D20-monthly_reporting_2021!D20)/D20, )</f>
        <v>-8.0578381048832508E-3</v>
      </c>
      <c r="Y20" s="160">
        <f>IFERROR((E20-monthly_reporting_2021!E20)/E20, )</f>
        <v>0.29551954242135364</v>
      </c>
      <c r="Z20" s="295"/>
    </row>
    <row r="21" spans="1:26" ht="14" hidden="1" outlineLevel="1" x14ac:dyDescent="0.2">
      <c r="A21" s="7" t="str">
        <f t="shared" si="11"/>
        <v>2-2022</v>
      </c>
      <c r="B21" s="110">
        <v>44620</v>
      </c>
      <c r="C21" s="161" t="s">
        <v>35</v>
      </c>
      <c r="D21" s="208">
        <v>32892.550000000003</v>
      </c>
      <c r="E21" s="150">
        <v>472</v>
      </c>
      <c r="F21" s="454">
        <v>448</v>
      </c>
      <c r="G21" s="288">
        <f t="shared" si="1"/>
        <v>1.0535714285714286</v>
      </c>
      <c r="H21" s="289">
        <f t="shared" si="2"/>
        <v>69.687605932203397</v>
      </c>
      <c r="I21" s="289">
        <f t="shared" si="3"/>
        <v>66.144168342430348</v>
      </c>
      <c r="J21" s="150">
        <v>1389</v>
      </c>
      <c r="K21" s="290">
        <f t="shared" si="4"/>
        <v>0.33981281497480204</v>
      </c>
      <c r="L21" s="199">
        <v>1343.84</v>
      </c>
      <c r="M21" s="150">
        <v>242856</v>
      </c>
      <c r="N21" s="150">
        <v>174</v>
      </c>
      <c r="O21" s="209">
        <v>12500.79</v>
      </c>
      <c r="P21" s="291">
        <f t="shared" si="5"/>
        <v>0.10750040597434241</v>
      </c>
      <c r="Q21" s="292">
        <f t="shared" si="6"/>
        <v>9.3022904512441968</v>
      </c>
      <c r="R21" s="293">
        <f t="shared" si="7"/>
        <v>4.0855452070453636E-2</v>
      </c>
      <c r="S21" s="290">
        <f t="shared" si="14"/>
        <v>0.38004928167624585</v>
      </c>
      <c r="T21" s="202">
        <f t="shared" si="15"/>
        <v>20391.760000000002</v>
      </c>
      <c r="U21" s="294">
        <f t="shared" si="16"/>
        <v>2.9996428571428568</v>
      </c>
      <c r="V21" s="160">
        <f t="shared" ref="V21:W21" si="20">IFERROR((D21-D15)/D21,)</f>
        <v>-0.22333537533575229</v>
      </c>
      <c r="W21" s="160">
        <f t="shared" si="20"/>
        <v>-0.23940677966101695</v>
      </c>
      <c r="X21" s="160">
        <f>IFERROR((D21-monthly_reporting_2021!D21)/D21, )</f>
        <v>0.258798724939234</v>
      </c>
      <c r="Y21" s="160">
        <f>IFERROR((E21-monthly_reporting_2021!E21)/E21, )</f>
        <v>0.22457627118644069</v>
      </c>
      <c r="Z21" s="295"/>
    </row>
    <row r="22" spans="1:26" ht="14" hidden="1" outlineLevel="1" x14ac:dyDescent="0.2">
      <c r="A22" s="7" t="str">
        <f t="shared" si="11"/>
        <v>2-2022</v>
      </c>
      <c r="B22" s="110">
        <v>44620</v>
      </c>
      <c r="C22" s="161" t="s">
        <v>36</v>
      </c>
      <c r="D22" s="210">
        <v>122373.5</v>
      </c>
      <c r="E22" s="150">
        <v>1840</v>
      </c>
      <c r="F22" s="454">
        <v>1724</v>
      </c>
      <c r="G22" s="288">
        <f t="shared" si="1"/>
        <v>1.0672853828306264</v>
      </c>
      <c r="H22" s="289">
        <f t="shared" si="2"/>
        <v>66.50733695652174</v>
      </c>
      <c r="I22" s="289">
        <f t="shared" si="3"/>
        <v>62.314483104914942</v>
      </c>
      <c r="J22" s="150">
        <v>4441</v>
      </c>
      <c r="K22" s="290">
        <f t="shared" si="4"/>
        <v>0.41432109885161</v>
      </c>
      <c r="L22" s="199">
        <v>5105.91</v>
      </c>
      <c r="M22" s="150">
        <v>409855</v>
      </c>
      <c r="N22" s="150">
        <v>760</v>
      </c>
      <c r="O22" s="211">
        <v>56509.19</v>
      </c>
      <c r="P22" s="291">
        <f t="shared" si="5"/>
        <v>9.0355391751323982E-2</v>
      </c>
      <c r="Q22" s="292">
        <f t="shared" si="6"/>
        <v>11.067408160347521</v>
      </c>
      <c r="R22" s="293">
        <f t="shared" si="7"/>
        <v>4.1723984359358847E-2</v>
      </c>
      <c r="S22" s="290">
        <f t="shared" si="14"/>
        <v>0.4617763649809804</v>
      </c>
      <c r="T22" s="202">
        <f t="shared" si="15"/>
        <v>65864.31</v>
      </c>
      <c r="U22" s="294">
        <f t="shared" si="16"/>
        <v>2.9616647331786541</v>
      </c>
      <c r="V22" s="160">
        <f t="shared" ref="V22:W22" si="21">IFERROR((D22-D16)/D22,)</f>
        <v>-0.11069104013532337</v>
      </c>
      <c r="W22" s="160">
        <f t="shared" si="21"/>
        <v>-5.8152173913043476E-2</v>
      </c>
      <c r="X22" s="160">
        <f>IFERROR((D22-monthly_reporting_2021!D22)/D22, )</f>
        <v>0.13054705471364306</v>
      </c>
      <c r="Y22" s="160">
        <f>IFERROR((E22-monthly_reporting_2021!E22)/E22, )</f>
        <v>0.18858695652173912</v>
      </c>
      <c r="Z22" s="295"/>
    </row>
    <row r="23" spans="1:26" ht="14" collapsed="1" x14ac:dyDescent="0.2">
      <c r="A23" s="7">
        <f t="shared" si="11"/>
        <v>0</v>
      </c>
      <c r="B23" s="38" t="s">
        <v>198</v>
      </c>
      <c r="C23" s="39"/>
      <c r="D23" s="40">
        <f t="shared" ref="D23:F23" si="22">SUM(D18:D22)</f>
        <v>257983.72</v>
      </c>
      <c r="E23" s="41">
        <f t="shared" si="22"/>
        <v>4222</v>
      </c>
      <c r="F23" s="455">
        <f t="shared" si="22"/>
        <v>3914</v>
      </c>
      <c r="G23" s="42">
        <f t="shared" si="1"/>
        <v>1.0786918753193664</v>
      </c>
      <c r="H23" s="45">
        <f t="shared" si="2"/>
        <v>61.104623401231642</v>
      </c>
      <c r="I23" s="45">
        <f t="shared" si="3"/>
        <v>56.646967312273958</v>
      </c>
      <c r="J23" s="41">
        <f>SUM(J18:J22)</f>
        <v>14140</v>
      </c>
      <c r="K23" s="303">
        <f t="shared" si="4"/>
        <v>0.29858557284299858</v>
      </c>
      <c r="L23" s="40">
        <f t="shared" ref="L23:O23" si="23">SUM(L18:L22)</f>
        <v>16363.68</v>
      </c>
      <c r="M23" s="41">
        <f t="shared" si="23"/>
        <v>1502849</v>
      </c>
      <c r="N23" s="41">
        <f t="shared" si="23"/>
        <v>1702</v>
      </c>
      <c r="O23" s="45">
        <f t="shared" si="23"/>
        <v>113212.56</v>
      </c>
      <c r="P23" s="46">
        <f t="shared" si="5"/>
        <v>0.14453943979360595</v>
      </c>
      <c r="Q23" s="42">
        <f t="shared" si="6"/>
        <v>6.9185268839283092</v>
      </c>
      <c r="R23" s="304">
        <f t="shared" si="7"/>
        <v>6.342911870562995E-2</v>
      </c>
      <c r="S23" s="305"/>
      <c r="T23" s="112">
        <f>SUM(T18:T22)</f>
        <v>144771.16</v>
      </c>
      <c r="U23" s="304"/>
      <c r="V23" s="50">
        <f t="shared" ref="V23:W23" si="24">IFERROR((D23-D17)/D23,)</f>
        <v>-0.13566042074282836</v>
      </c>
      <c r="W23" s="50">
        <f t="shared" si="24"/>
        <v>-1.8711511132164852E-2</v>
      </c>
      <c r="X23" s="51">
        <f>IFERROR((D23-monthly_reporting_2021!D23)/D23, )</f>
        <v>0.11089672635156984</v>
      </c>
      <c r="Y23" s="51">
        <f>IFERROR((E23-monthly_reporting_2021!E23)/E23, )</f>
        <v>0.2198010421601137</v>
      </c>
      <c r="Z23" s="1"/>
    </row>
    <row r="24" spans="1:26" ht="14" hidden="1" outlineLevel="1" x14ac:dyDescent="0.2">
      <c r="A24" s="7" t="str">
        <f t="shared" si="11"/>
        <v>3-2022</v>
      </c>
      <c r="B24" s="110">
        <v>44651</v>
      </c>
      <c r="C24" s="161" t="s">
        <v>32</v>
      </c>
      <c r="D24" s="149">
        <v>16057.24</v>
      </c>
      <c r="E24" s="150">
        <v>262</v>
      </c>
      <c r="F24" s="150">
        <v>221</v>
      </c>
      <c r="G24" s="288">
        <f t="shared" si="1"/>
        <v>1.1855203619909502</v>
      </c>
      <c r="H24" s="289">
        <f t="shared" si="2"/>
        <v>61.287175572519082</v>
      </c>
      <c r="I24" s="289">
        <f t="shared" si="3"/>
        <v>51.696434356972205</v>
      </c>
      <c r="J24" s="150">
        <v>2544</v>
      </c>
      <c r="K24" s="290">
        <f t="shared" si="4"/>
        <v>0.1029874213836478</v>
      </c>
      <c r="L24" s="199">
        <v>1554.52</v>
      </c>
      <c r="M24" s="150">
        <v>21902</v>
      </c>
      <c r="N24" s="150">
        <v>104</v>
      </c>
      <c r="O24" s="155">
        <v>7600.59</v>
      </c>
      <c r="P24" s="291">
        <f t="shared" si="5"/>
        <v>0.20452622756917554</v>
      </c>
      <c r="Q24" s="292">
        <f t="shared" si="6"/>
        <v>4.8893484805599154</v>
      </c>
      <c r="R24" s="293">
        <f t="shared" si="7"/>
        <v>9.6811158081961779E-2</v>
      </c>
      <c r="S24" s="290">
        <f t="shared" ref="S24:S28" si="25">O24/D24</f>
        <v>0.47334348866928566</v>
      </c>
      <c r="T24" s="202">
        <f t="shared" ref="T24:T28" si="26">D24-O24</f>
        <v>8456.65</v>
      </c>
      <c r="U24" s="294">
        <f t="shared" ref="U24:U28" si="27">L24/F24</f>
        <v>7.0340271493212665</v>
      </c>
      <c r="V24" s="160">
        <f t="shared" ref="V24:W24" si="28">IFERROR((D24-D18)/D24,)</f>
        <v>0.15835099930000426</v>
      </c>
      <c r="W24" s="160">
        <f t="shared" si="28"/>
        <v>7.6335877862595422E-2</v>
      </c>
      <c r="X24" s="160">
        <f>IFERROR((D24-monthly_reporting_2021!D24)/D24, )</f>
        <v>-0.12190700269784843</v>
      </c>
      <c r="Y24" s="160">
        <f>IFERROR((E24-monthly_reporting_2021!E24)/E24, )</f>
        <v>-0.98854961832061072</v>
      </c>
      <c r="Z24" s="295"/>
    </row>
    <row r="25" spans="1:26" ht="14" hidden="1" outlineLevel="1" x14ac:dyDescent="0.2">
      <c r="A25" s="7" t="str">
        <f t="shared" si="11"/>
        <v>3-2022</v>
      </c>
      <c r="B25" s="110">
        <v>44651</v>
      </c>
      <c r="C25" s="161" t="s">
        <v>33</v>
      </c>
      <c r="D25" s="205">
        <v>22759.97</v>
      </c>
      <c r="E25" s="150">
        <v>430</v>
      </c>
      <c r="F25" s="150">
        <v>418</v>
      </c>
      <c r="G25" s="288">
        <f t="shared" si="1"/>
        <v>1.0287081339712918</v>
      </c>
      <c r="H25" s="289">
        <f t="shared" si="2"/>
        <v>52.930162790697679</v>
      </c>
      <c r="I25" s="289">
        <f t="shared" si="3"/>
        <v>51.453041968631702</v>
      </c>
      <c r="J25" s="150">
        <v>3254</v>
      </c>
      <c r="K25" s="290">
        <f t="shared" si="4"/>
        <v>0.13214505224339274</v>
      </c>
      <c r="L25" s="199">
        <v>3546.04</v>
      </c>
      <c r="M25" s="150">
        <v>30181</v>
      </c>
      <c r="N25" s="150">
        <v>200</v>
      </c>
      <c r="O25" s="200">
        <v>10427.32</v>
      </c>
      <c r="P25" s="291">
        <f t="shared" si="5"/>
        <v>0.34007204152169496</v>
      </c>
      <c r="Q25" s="292">
        <f t="shared" si="6"/>
        <v>2.940553406052949</v>
      </c>
      <c r="R25" s="293">
        <f t="shared" si="7"/>
        <v>0.15580161133780052</v>
      </c>
      <c r="S25" s="290">
        <f t="shared" si="25"/>
        <v>0.45814295888790713</v>
      </c>
      <c r="T25" s="202">
        <f t="shared" si="26"/>
        <v>12332.650000000001</v>
      </c>
      <c r="U25" s="294">
        <f t="shared" si="27"/>
        <v>8.4833492822966505</v>
      </c>
      <c r="V25" s="160">
        <f t="shared" ref="V25:W25" si="29">IFERROR((D25-D19)/D25,)</f>
        <v>-0.23080127082768556</v>
      </c>
      <c r="W25" s="160">
        <f t="shared" si="29"/>
        <v>-0.43953488372093025</v>
      </c>
      <c r="X25" s="160">
        <f>IFERROR((D25-monthly_reporting_2021!D25)/D25, )</f>
        <v>6.728963175259027E-2</v>
      </c>
      <c r="Y25" s="160">
        <f>IFERROR((E25-monthly_reporting_2021!E25)/E25, )</f>
        <v>0.21162790697674419</v>
      </c>
      <c r="Z25" s="295"/>
    </row>
    <row r="26" spans="1:26" ht="14" hidden="1" outlineLevel="1" x14ac:dyDescent="0.2">
      <c r="A26" s="7" t="str">
        <f t="shared" si="11"/>
        <v>3-2022</v>
      </c>
      <c r="B26" s="110">
        <v>44651</v>
      </c>
      <c r="C26" s="161" t="s">
        <v>34</v>
      </c>
      <c r="D26" s="206">
        <v>63231</v>
      </c>
      <c r="E26" s="150">
        <v>956</v>
      </c>
      <c r="F26" s="150">
        <v>1031</v>
      </c>
      <c r="G26" s="288">
        <f t="shared" si="1"/>
        <v>0.92725509214354995</v>
      </c>
      <c r="H26" s="289">
        <f t="shared" si="2"/>
        <v>66.141213389121333</v>
      </c>
      <c r="I26" s="289">
        <f t="shared" si="3"/>
        <v>71.330116113163285</v>
      </c>
      <c r="J26" s="150">
        <v>13847</v>
      </c>
      <c r="K26" s="290">
        <f t="shared" si="4"/>
        <v>6.9040225319563803E-2</v>
      </c>
      <c r="L26" s="199">
        <v>6594.92</v>
      </c>
      <c r="M26" s="150">
        <v>389368</v>
      </c>
      <c r="N26" s="150">
        <v>367</v>
      </c>
      <c r="O26" s="207">
        <v>24880.400000000001</v>
      </c>
      <c r="P26" s="291">
        <f t="shared" si="5"/>
        <v>0.26506487033970516</v>
      </c>
      <c r="Q26" s="292">
        <f t="shared" si="6"/>
        <v>3.772661381790833</v>
      </c>
      <c r="R26" s="293">
        <f t="shared" si="7"/>
        <v>0.10429884075848872</v>
      </c>
      <c r="S26" s="290">
        <f t="shared" si="25"/>
        <v>0.39348420869510209</v>
      </c>
      <c r="T26" s="202">
        <f t="shared" si="26"/>
        <v>38350.6</v>
      </c>
      <c r="U26" s="294">
        <f t="shared" si="27"/>
        <v>6.3966246362754609</v>
      </c>
      <c r="V26" s="160">
        <f t="shared" ref="V26:W26" si="30">IFERROR((D26-D20)/D26,)</f>
        <v>3.227673135012888E-2</v>
      </c>
      <c r="W26" s="160">
        <f t="shared" si="30"/>
        <v>-9.7280334728033477E-2</v>
      </c>
      <c r="X26" s="160">
        <f>IFERROR((D26-monthly_reporting_2021!D26)/D26, )</f>
        <v>-5.9149625974601008E-2</v>
      </c>
      <c r="Y26" s="160">
        <f>IFERROR((E26-monthly_reporting_2021!E26)/E26, )</f>
        <v>3.6610878661087864E-2</v>
      </c>
      <c r="Z26" s="295"/>
    </row>
    <row r="27" spans="1:26" ht="14" hidden="1" outlineLevel="1" x14ac:dyDescent="0.2">
      <c r="A27" s="7" t="str">
        <f t="shared" si="11"/>
        <v>3-2022</v>
      </c>
      <c r="B27" s="110">
        <v>44651</v>
      </c>
      <c r="C27" s="161" t="s">
        <v>35</v>
      </c>
      <c r="D27" s="208">
        <v>25577.33</v>
      </c>
      <c r="E27" s="150">
        <v>359</v>
      </c>
      <c r="F27" s="150">
        <v>347</v>
      </c>
      <c r="G27" s="288">
        <f t="shared" si="1"/>
        <v>1.0345821325648414</v>
      </c>
      <c r="H27" s="289">
        <f t="shared" si="2"/>
        <v>71.246044568245125</v>
      </c>
      <c r="I27" s="289">
        <f t="shared" si="3"/>
        <v>68.864561184348361</v>
      </c>
      <c r="J27" s="150">
        <v>3896</v>
      </c>
      <c r="K27" s="290">
        <f t="shared" si="4"/>
        <v>9.2145790554414783E-2</v>
      </c>
      <c r="L27" s="199">
        <v>1367.56</v>
      </c>
      <c r="M27" s="150">
        <v>250541</v>
      </c>
      <c r="N27" s="150">
        <v>128</v>
      </c>
      <c r="O27" s="209">
        <v>9486.39</v>
      </c>
      <c r="P27" s="291">
        <f t="shared" si="5"/>
        <v>0.14416021268364468</v>
      </c>
      <c r="Q27" s="292">
        <f t="shared" si="6"/>
        <v>6.9367267249700193</v>
      </c>
      <c r="R27" s="293">
        <f t="shared" si="7"/>
        <v>5.3467660619775398E-2</v>
      </c>
      <c r="S27" s="290">
        <f t="shared" si="25"/>
        <v>0.37089055034282309</v>
      </c>
      <c r="T27" s="202">
        <f t="shared" si="26"/>
        <v>16090.940000000002</v>
      </c>
      <c r="U27" s="294">
        <f t="shared" si="27"/>
        <v>3.9410951008645529</v>
      </c>
      <c r="V27" s="160">
        <f t="shared" ref="V27:W27" si="31">IFERROR((D27-D21)/D27,)</f>
        <v>-0.28600405124381634</v>
      </c>
      <c r="W27" s="160">
        <f t="shared" si="31"/>
        <v>-0.31476323119777161</v>
      </c>
      <c r="X27" s="160">
        <f>IFERROR((D27-monthly_reporting_2021!D27)/D27, )</f>
        <v>-0.20994685528161058</v>
      </c>
      <c r="Y27" s="160">
        <f>IFERROR((E27-monthly_reporting_2021!E27)/E27, )</f>
        <v>-0.29805013927576601</v>
      </c>
      <c r="Z27" s="295"/>
    </row>
    <row r="28" spans="1:26" ht="14" hidden="1" outlineLevel="1" x14ac:dyDescent="0.2">
      <c r="A28" s="7" t="str">
        <f t="shared" si="11"/>
        <v>3-2022</v>
      </c>
      <c r="B28" s="110">
        <v>44651</v>
      </c>
      <c r="C28" s="161" t="s">
        <v>36</v>
      </c>
      <c r="D28" s="210">
        <v>130496.4</v>
      </c>
      <c r="E28" s="150">
        <v>1962</v>
      </c>
      <c r="F28" s="150">
        <v>1822</v>
      </c>
      <c r="G28" s="288">
        <f t="shared" si="1"/>
        <v>1.0768386388583973</v>
      </c>
      <c r="H28" s="289">
        <f t="shared" si="2"/>
        <v>66.511926605504584</v>
      </c>
      <c r="I28" s="289">
        <f t="shared" si="3"/>
        <v>61.765917571472663</v>
      </c>
      <c r="J28" s="150">
        <v>12754</v>
      </c>
      <c r="K28" s="290">
        <f t="shared" si="4"/>
        <v>0.15383409126548533</v>
      </c>
      <c r="L28" s="199">
        <v>6887.69</v>
      </c>
      <c r="M28" s="150">
        <v>333093</v>
      </c>
      <c r="N28" s="150">
        <v>812</v>
      </c>
      <c r="O28" s="211">
        <v>60073</v>
      </c>
      <c r="P28" s="291">
        <f t="shared" si="5"/>
        <v>0.1146553360078571</v>
      </c>
      <c r="Q28" s="292">
        <f t="shared" si="6"/>
        <v>8.7217920667161266</v>
      </c>
      <c r="R28" s="293">
        <f t="shared" si="7"/>
        <v>5.2780689735502283E-2</v>
      </c>
      <c r="S28" s="290">
        <f t="shared" si="25"/>
        <v>0.46034220101090911</v>
      </c>
      <c r="T28" s="202">
        <f t="shared" si="26"/>
        <v>70423.399999999994</v>
      </c>
      <c r="U28" s="294">
        <f t="shared" si="27"/>
        <v>3.7802908891328211</v>
      </c>
      <c r="V28" s="160">
        <f t="shared" ref="V28:W28" si="32">IFERROR((D28-D22)/D28,)</f>
        <v>6.224616157993626E-2</v>
      </c>
      <c r="W28" s="160">
        <f t="shared" si="32"/>
        <v>6.218144750254842E-2</v>
      </c>
      <c r="X28" s="160">
        <f>IFERROR((D28-monthly_reporting_2021!D28)/D28, )</f>
        <v>4.7457784276041276E-2</v>
      </c>
      <c r="Y28" s="160">
        <f>IFERROR((E28-monthly_reporting_2021!E28)/E28, )</f>
        <v>0.11416921508664628</v>
      </c>
      <c r="Z28" s="295"/>
    </row>
    <row r="29" spans="1:26" ht="14" collapsed="1" x14ac:dyDescent="0.2">
      <c r="A29" s="7">
        <f t="shared" si="11"/>
        <v>0</v>
      </c>
      <c r="B29" s="38" t="s">
        <v>199</v>
      </c>
      <c r="C29" s="39"/>
      <c r="D29" s="40">
        <f t="shared" ref="D29:F29" si="33">SUM(D24:D28)</f>
        <v>258121.94</v>
      </c>
      <c r="E29" s="41">
        <f t="shared" si="33"/>
        <v>3969</v>
      </c>
      <c r="F29" s="41">
        <f t="shared" si="33"/>
        <v>3839</v>
      </c>
      <c r="G29" s="42">
        <f t="shared" si="1"/>
        <v>1.0338629851523835</v>
      </c>
      <c r="H29" s="45">
        <f t="shared" si="2"/>
        <v>65.034502393550014</v>
      </c>
      <c r="I29" s="45">
        <f t="shared" si="3"/>
        <v>62.904372559546104</v>
      </c>
      <c r="J29" s="41">
        <f>SUM(J24:J28)</f>
        <v>36295</v>
      </c>
      <c r="K29" s="303">
        <f t="shared" si="4"/>
        <v>0.10935390549662488</v>
      </c>
      <c r="L29" s="40">
        <f t="shared" ref="L29:O29" si="34">SUM(L24:L28)</f>
        <v>19950.73</v>
      </c>
      <c r="M29" s="41">
        <f t="shared" si="34"/>
        <v>1025085</v>
      </c>
      <c r="N29" s="41">
        <f t="shared" si="34"/>
        <v>1611</v>
      </c>
      <c r="O29" s="45">
        <f t="shared" si="34"/>
        <v>112467.7</v>
      </c>
      <c r="P29" s="46">
        <f t="shared" si="5"/>
        <v>0.17739075307843941</v>
      </c>
      <c r="Q29" s="42">
        <f t="shared" si="6"/>
        <v>5.6372724206081681</v>
      </c>
      <c r="R29" s="304">
        <f t="shared" si="7"/>
        <v>7.7291879954102305E-2</v>
      </c>
      <c r="S29" s="305"/>
      <c r="T29" s="112">
        <f>SUM(T24:T28)</f>
        <v>145654.24</v>
      </c>
      <c r="U29" s="304"/>
      <c r="V29" s="50">
        <f t="shared" ref="V29:W29" si="35">IFERROR((D29-D23)/D29,)</f>
        <v>5.3548334558465335E-4</v>
      </c>
      <c r="W29" s="50">
        <f t="shared" si="35"/>
        <v>-6.3744016124968508E-2</v>
      </c>
      <c r="X29" s="51">
        <f>IFERROR((D29-monthly_reporting_2021!D29)/D29, )</f>
        <v>-1.2950778225206291E-2</v>
      </c>
      <c r="Y29" s="51">
        <f>IFERROR((E29-monthly_reporting_2021!E29)/E29, )</f>
        <v>-4.0312421264802221E-3</v>
      </c>
      <c r="Z29" s="1"/>
    </row>
    <row r="30" spans="1:26" ht="14" hidden="1" outlineLevel="1" x14ac:dyDescent="0.2">
      <c r="A30" s="7" t="str">
        <f t="shared" si="11"/>
        <v>4-2022</v>
      </c>
      <c r="B30" s="110">
        <v>44681</v>
      </c>
      <c r="C30" s="161" t="s">
        <v>32</v>
      </c>
      <c r="D30" s="149">
        <v>20493</v>
      </c>
      <c r="E30" s="150">
        <v>295</v>
      </c>
      <c r="F30" s="150">
        <v>253</v>
      </c>
      <c r="G30" s="288">
        <f t="shared" si="1"/>
        <v>1.1660079051383399</v>
      </c>
      <c r="H30" s="289">
        <f t="shared" si="2"/>
        <v>69.467796610169486</v>
      </c>
      <c r="I30" s="289">
        <f t="shared" si="3"/>
        <v>59.577466245331799</v>
      </c>
      <c r="J30" s="150">
        <v>3808</v>
      </c>
      <c r="K30" s="290">
        <f t="shared" si="4"/>
        <v>7.7468487394957986E-2</v>
      </c>
      <c r="L30" s="199">
        <v>3553.13</v>
      </c>
      <c r="M30" s="150">
        <v>21902</v>
      </c>
      <c r="N30" s="150">
        <v>89</v>
      </c>
      <c r="O30" s="155">
        <v>9317.48</v>
      </c>
      <c r="P30" s="291">
        <f t="shared" si="5"/>
        <v>0.38134023362540087</v>
      </c>
      <c r="Q30" s="292">
        <f t="shared" si="6"/>
        <v>2.6223301708634357</v>
      </c>
      <c r="R30" s="293">
        <f t="shared" si="7"/>
        <v>0.17338261845508224</v>
      </c>
      <c r="S30" s="290">
        <f t="shared" ref="S30:S34" si="36">O30/D30</f>
        <v>0.45466647147806566</v>
      </c>
      <c r="T30" s="202">
        <f t="shared" ref="T30:T34" si="37">D30-O30</f>
        <v>11175.52</v>
      </c>
      <c r="U30" s="294">
        <f t="shared" ref="U30:U34" si="38">L30/F30</f>
        <v>14.043992094861661</v>
      </c>
      <c r="V30" s="160">
        <f t="shared" ref="V30:W30" si="39">IFERROR((D30-D24)/D30,)</f>
        <v>0.21645244717708487</v>
      </c>
      <c r="W30" s="160">
        <f t="shared" si="39"/>
        <v>0.11186440677966102</v>
      </c>
      <c r="X30" s="160">
        <f>IFERROR((D30-monthly_reporting_2021!D30)/D30, )</f>
        <v>0.21666178695164198</v>
      </c>
      <c r="Y30" s="160">
        <f>IFERROR((E30-monthly_reporting_2021!E30)/E30, )</f>
        <v>-0.48474576271186443</v>
      </c>
      <c r="Z30" s="295"/>
    </row>
    <row r="31" spans="1:26" ht="14" hidden="1" outlineLevel="1" x14ac:dyDescent="0.2">
      <c r="A31" s="7" t="str">
        <f t="shared" si="11"/>
        <v>4-2022</v>
      </c>
      <c r="B31" s="110">
        <v>44681</v>
      </c>
      <c r="C31" s="161" t="s">
        <v>33</v>
      </c>
      <c r="D31" s="205">
        <v>39938</v>
      </c>
      <c r="E31" s="150">
        <v>768</v>
      </c>
      <c r="F31" s="150">
        <v>708</v>
      </c>
      <c r="G31" s="288">
        <f t="shared" si="1"/>
        <v>1.0847457627118644</v>
      </c>
      <c r="H31" s="289">
        <f t="shared" si="2"/>
        <v>52.002604166666664</v>
      </c>
      <c r="I31" s="289">
        <f t="shared" si="3"/>
        <v>47.939900716145829</v>
      </c>
      <c r="J31" s="150">
        <v>4864</v>
      </c>
      <c r="K31" s="290">
        <f t="shared" si="4"/>
        <v>0.15789473684210525</v>
      </c>
      <c r="L31" s="199">
        <v>4436.75</v>
      </c>
      <c r="M31" s="150">
        <v>30181</v>
      </c>
      <c r="N31" s="150">
        <v>273</v>
      </c>
      <c r="O31" s="200">
        <v>20442.77</v>
      </c>
      <c r="P31" s="291">
        <f t="shared" si="5"/>
        <v>0.21703272110384259</v>
      </c>
      <c r="Q31" s="292">
        <f t="shared" si="6"/>
        <v>4.6076001577731445</v>
      </c>
      <c r="R31" s="293">
        <f t="shared" si="7"/>
        <v>0.11109094095848565</v>
      </c>
      <c r="S31" s="290">
        <f t="shared" si="36"/>
        <v>0.51186263708748558</v>
      </c>
      <c r="T31" s="202">
        <f t="shared" si="37"/>
        <v>19495.23</v>
      </c>
      <c r="U31" s="294">
        <f t="shared" si="38"/>
        <v>6.2665960451977405</v>
      </c>
      <c r="V31" s="160">
        <f t="shared" ref="V31:W31" si="40">IFERROR((D31-D25)/D31,)</f>
        <v>0.43011743201963037</v>
      </c>
      <c r="W31" s="160">
        <f t="shared" si="40"/>
        <v>0.44010416666666669</v>
      </c>
      <c r="X31" s="160">
        <f>IFERROR((D31-monthly_reporting_2021!D31)/D31, )</f>
        <v>0.38708998948369971</v>
      </c>
      <c r="Y31" s="160">
        <f>IFERROR((E31-monthly_reporting_2021!E31)/E31, )</f>
        <v>0.48567708333333331</v>
      </c>
      <c r="Z31" s="295"/>
    </row>
    <row r="32" spans="1:26" ht="14" hidden="1" outlineLevel="1" x14ac:dyDescent="0.2">
      <c r="A32" s="7" t="str">
        <f t="shared" si="11"/>
        <v>4-2022</v>
      </c>
      <c r="B32" s="110">
        <v>44681</v>
      </c>
      <c r="C32" s="161" t="s">
        <v>34</v>
      </c>
      <c r="D32" s="206">
        <v>50346</v>
      </c>
      <c r="E32" s="150">
        <v>1505</v>
      </c>
      <c r="F32" s="150">
        <v>1407</v>
      </c>
      <c r="G32" s="288">
        <f t="shared" si="1"/>
        <v>1.0696517412935322</v>
      </c>
      <c r="H32" s="289">
        <f t="shared" si="2"/>
        <v>33.452491694352162</v>
      </c>
      <c r="I32" s="289">
        <f t="shared" si="3"/>
        <v>31.274189909603653</v>
      </c>
      <c r="J32" s="150">
        <v>11729</v>
      </c>
      <c r="K32" s="290">
        <f t="shared" si="4"/>
        <v>0.12831443430812517</v>
      </c>
      <c r="L32" s="199">
        <v>5642.03</v>
      </c>
      <c r="M32" s="150">
        <v>389368</v>
      </c>
      <c r="N32" s="150">
        <v>298</v>
      </c>
      <c r="O32" s="207">
        <v>20570.080000000002</v>
      </c>
      <c r="P32" s="291">
        <f t="shared" si="5"/>
        <v>0.27428332801817007</v>
      </c>
      <c r="Q32" s="292">
        <f t="shared" si="6"/>
        <v>3.6458650521177667</v>
      </c>
      <c r="R32" s="293">
        <f t="shared" si="7"/>
        <v>0.11206510944265681</v>
      </c>
      <c r="S32" s="290">
        <f t="shared" si="36"/>
        <v>0.4085742660787352</v>
      </c>
      <c r="T32" s="202">
        <f t="shared" si="37"/>
        <v>29775.919999999998</v>
      </c>
      <c r="U32" s="294">
        <f t="shared" si="38"/>
        <v>4.0099715707178394</v>
      </c>
      <c r="V32" s="160">
        <f t="shared" ref="V32:W32" si="41">IFERROR((D32-D26)/D32,)</f>
        <v>-0.25592897151710164</v>
      </c>
      <c r="W32" s="160">
        <f t="shared" si="41"/>
        <v>0.3647840531561462</v>
      </c>
      <c r="X32" s="160">
        <f>IFERROR((D32-monthly_reporting_2021!D32)/D32, )</f>
        <v>-0.57710622492352925</v>
      </c>
      <c r="Y32" s="160">
        <f>IFERROR((E32-monthly_reporting_2021!E32)/E32, )</f>
        <v>0.28704318936877077</v>
      </c>
      <c r="Z32" s="295"/>
    </row>
    <row r="33" spans="1:26" ht="14" hidden="1" outlineLevel="1" x14ac:dyDescent="0.2">
      <c r="A33" s="7" t="str">
        <f t="shared" si="11"/>
        <v>4-2022</v>
      </c>
      <c r="B33" s="110">
        <v>44681</v>
      </c>
      <c r="C33" s="161" t="s">
        <v>35</v>
      </c>
      <c r="D33" s="208">
        <v>33859</v>
      </c>
      <c r="E33" s="150">
        <v>492</v>
      </c>
      <c r="F33" s="150">
        <v>457</v>
      </c>
      <c r="G33" s="288">
        <f t="shared" si="1"/>
        <v>1.0765864332603938</v>
      </c>
      <c r="H33" s="289">
        <f t="shared" si="2"/>
        <v>68.819105691056905</v>
      </c>
      <c r="I33" s="289">
        <f t="shared" si="3"/>
        <v>63.923437603278472</v>
      </c>
      <c r="J33" s="150">
        <v>3109</v>
      </c>
      <c r="K33" s="290">
        <f t="shared" si="4"/>
        <v>0.15825024123512382</v>
      </c>
      <c r="L33" s="199">
        <v>3397.89</v>
      </c>
      <c r="M33" s="150">
        <v>250541</v>
      </c>
      <c r="N33" s="150">
        <v>157</v>
      </c>
      <c r="O33" s="209">
        <v>13076.33</v>
      </c>
      <c r="P33" s="291">
        <f t="shared" si="5"/>
        <v>0.25985043204018254</v>
      </c>
      <c r="Q33" s="292">
        <f t="shared" si="6"/>
        <v>3.8483676634617368</v>
      </c>
      <c r="R33" s="293">
        <f t="shared" si="7"/>
        <v>0.10035411559703476</v>
      </c>
      <c r="S33" s="290">
        <f t="shared" si="36"/>
        <v>0.3861995333589297</v>
      </c>
      <c r="T33" s="202">
        <f t="shared" si="37"/>
        <v>20782.669999999998</v>
      </c>
      <c r="U33" s="294">
        <f t="shared" si="38"/>
        <v>7.4352078774617061</v>
      </c>
      <c r="V33" s="160">
        <f t="shared" ref="V33:W33" si="42">IFERROR((D33-D27)/D33,)</f>
        <v>0.24459287043326733</v>
      </c>
      <c r="W33" s="160">
        <f t="shared" si="42"/>
        <v>0.27032520325203252</v>
      </c>
      <c r="X33" s="160">
        <f>IFERROR((D33-monthly_reporting_2021!D33)/D33, )</f>
        <v>1.1019817478366244E-2</v>
      </c>
      <c r="Y33" s="160">
        <f>IFERROR((E33-monthly_reporting_2021!E33)/E33, )</f>
        <v>-2.4390243902439025E-2</v>
      </c>
      <c r="Z33" s="295"/>
    </row>
    <row r="34" spans="1:26" ht="14" hidden="1" outlineLevel="1" x14ac:dyDescent="0.2">
      <c r="A34" s="7" t="str">
        <f t="shared" si="11"/>
        <v>4-2022</v>
      </c>
      <c r="B34" s="110">
        <v>44681</v>
      </c>
      <c r="C34" s="161" t="s">
        <v>36</v>
      </c>
      <c r="D34" s="210">
        <v>130093</v>
      </c>
      <c r="E34" s="150">
        <v>1951</v>
      </c>
      <c r="F34" s="150">
        <v>1774</v>
      </c>
      <c r="G34" s="288">
        <f t="shared" si="1"/>
        <v>1.0997745208568208</v>
      </c>
      <c r="H34" s="289">
        <f t="shared" si="2"/>
        <v>66.680164018452075</v>
      </c>
      <c r="I34" s="289">
        <f t="shared" si="3"/>
        <v>60.630759081872874</v>
      </c>
      <c r="J34" s="150">
        <v>10485</v>
      </c>
      <c r="K34" s="290">
        <f t="shared" si="4"/>
        <v>0.1860753457319981</v>
      </c>
      <c r="L34" s="199">
        <v>7398.16</v>
      </c>
      <c r="M34" s="150">
        <v>333093</v>
      </c>
      <c r="N34" s="150">
        <v>733</v>
      </c>
      <c r="O34" s="211">
        <v>57256.37</v>
      </c>
      <c r="P34" s="291">
        <f t="shared" si="5"/>
        <v>0.12921112532981047</v>
      </c>
      <c r="Q34" s="292">
        <f t="shared" si="6"/>
        <v>7.7392716567362703</v>
      </c>
      <c r="R34" s="293">
        <f t="shared" si="7"/>
        <v>5.6868240412627891E-2</v>
      </c>
      <c r="S34" s="290">
        <f t="shared" si="36"/>
        <v>0.44011876119391513</v>
      </c>
      <c r="T34" s="202">
        <f t="shared" si="37"/>
        <v>72836.63</v>
      </c>
      <c r="U34" s="294">
        <f t="shared" si="38"/>
        <v>4.1703269447576101</v>
      </c>
      <c r="V34" s="160">
        <f t="shared" ref="V34:W34" si="43">IFERROR((D34-D28)/D34,)</f>
        <v>-3.1008586165281312E-3</v>
      </c>
      <c r="W34" s="160">
        <f t="shared" si="43"/>
        <v>-5.6381342901076371E-3</v>
      </c>
      <c r="X34" s="160">
        <f>IFERROR((D34-monthly_reporting_2021!D34)/D34, )</f>
        <v>4.8231034721314785E-2</v>
      </c>
      <c r="Y34" s="160">
        <f>IFERROR((E34-monthly_reporting_2021!E34)/E34, )</f>
        <v>0.12301383905689391</v>
      </c>
      <c r="Z34" s="295"/>
    </row>
    <row r="35" spans="1:26" ht="14" collapsed="1" x14ac:dyDescent="0.2">
      <c r="A35" s="7">
        <f t="shared" si="11"/>
        <v>0</v>
      </c>
      <c r="B35" s="38" t="s">
        <v>200</v>
      </c>
      <c r="C35" s="39"/>
      <c r="D35" s="40">
        <f t="shared" ref="D35:F35" si="44">SUM(D30:D34)</f>
        <v>274729</v>
      </c>
      <c r="E35" s="41">
        <f t="shared" si="44"/>
        <v>5011</v>
      </c>
      <c r="F35" s="41">
        <f t="shared" si="44"/>
        <v>4599</v>
      </c>
      <c r="G35" s="42">
        <f t="shared" si="1"/>
        <v>1.0895846923244183</v>
      </c>
      <c r="H35" s="45">
        <f t="shared" si="2"/>
        <v>54.825184593893432</v>
      </c>
      <c r="I35" s="45">
        <f t="shared" si="3"/>
        <v>50.317506275656733</v>
      </c>
      <c r="J35" s="41">
        <f>SUM(J30:J34)</f>
        <v>33995</v>
      </c>
      <c r="K35" s="303">
        <f t="shared" si="4"/>
        <v>0.14740403000441241</v>
      </c>
      <c r="L35" s="40">
        <f t="shared" ref="L35:O35" si="45">SUM(L30:L34)</f>
        <v>24427.96</v>
      </c>
      <c r="M35" s="41">
        <f t="shared" si="45"/>
        <v>1025085</v>
      </c>
      <c r="N35" s="41">
        <f t="shared" si="45"/>
        <v>1550</v>
      </c>
      <c r="O35" s="45">
        <f t="shared" si="45"/>
        <v>120663.03</v>
      </c>
      <c r="P35" s="46">
        <f t="shared" si="5"/>
        <v>0.20244775885372676</v>
      </c>
      <c r="Q35" s="42">
        <f t="shared" si="6"/>
        <v>4.9395459137807665</v>
      </c>
      <c r="R35" s="304">
        <f t="shared" si="7"/>
        <v>8.8916568691328537E-2</v>
      </c>
      <c r="S35" s="305"/>
      <c r="T35" s="112">
        <f>SUM(T30:T34)</f>
        <v>154065.97</v>
      </c>
      <c r="U35" s="304"/>
      <c r="V35" s="50">
        <f t="shared" ref="V35:W35" si="46">IFERROR((D35-D29)/D35,)</f>
        <v>6.0448878713204639E-2</v>
      </c>
      <c r="W35" s="50">
        <f t="shared" si="46"/>
        <v>0.20794252644182798</v>
      </c>
      <c r="X35" s="51">
        <f>IFERROR((D35-monthly_reporting_2021!D35)/D35, )</f>
        <v>-9.1279042256187434E-3</v>
      </c>
      <c r="Y35" s="51">
        <f>IFERROR((E35-monthly_reporting_2021!E35)/E35, )</f>
        <v>0.1776092596288166</v>
      </c>
      <c r="Z35" s="1"/>
    </row>
    <row r="36" spans="1:26" ht="14" hidden="1" outlineLevel="1" x14ac:dyDescent="0.2">
      <c r="A36" s="204">
        <v>44682</v>
      </c>
      <c r="B36" s="110">
        <v>44712</v>
      </c>
      <c r="C36" s="161" t="s">
        <v>32</v>
      </c>
      <c r="D36" s="149">
        <v>21257</v>
      </c>
      <c r="E36" s="150">
        <v>290</v>
      </c>
      <c r="F36" s="150">
        <v>280</v>
      </c>
      <c r="G36" s="288">
        <f t="shared" si="1"/>
        <v>1.0357142857142858</v>
      </c>
      <c r="H36" s="289">
        <f t="shared" si="2"/>
        <v>73.3</v>
      </c>
      <c r="I36" s="289">
        <f t="shared" si="3"/>
        <v>70.772413793103439</v>
      </c>
      <c r="J36" s="154">
        <v>3068</v>
      </c>
      <c r="K36" s="290">
        <f t="shared" si="4"/>
        <v>9.4524119947848761E-2</v>
      </c>
      <c r="L36" s="199">
        <v>1537.61</v>
      </c>
      <c r="M36" s="150">
        <v>195864</v>
      </c>
      <c r="N36" s="150">
        <v>116</v>
      </c>
      <c r="O36" s="155">
        <v>9513.2800000000007</v>
      </c>
      <c r="P36" s="291">
        <f t="shared" si="5"/>
        <v>0.16162774563557467</v>
      </c>
      <c r="Q36" s="292">
        <f t="shared" si="6"/>
        <v>6.1870565357925624</v>
      </c>
      <c r="R36" s="293">
        <f t="shared" si="7"/>
        <v>7.2334289880980382E-2</v>
      </c>
      <c r="S36" s="290">
        <f t="shared" ref="S36:S39" si="47">O36/D36</f>
        <v>0.44753634097003342</v>
      </c>
      <c r="T36" s="202">
        <f t="shared" ref="T36:T39" si="48">D36-O36</f>
        <v>11743.72</v>
      </c>
      <c r="U36" s="294">
        <f t="shared" ref="U36:U39" si="49">L36/F36</f>
        <v>5.4914642857142857</v>
      </c>
      <c r="V36" s="160">
        <f t="shared" ref="V36:W36" si="50">IFERROR((D36-D30)/D36,)</f>
        <v>3.5941101754716091E-2</v>
      </c>
      <c r="W36" s="160">
        <f t="shared" si="50"/>
        <v>-1.7241379310344827E-2</v>
      </c>
      <c r="X36" s="160">
        <f>IFERROR((D36-monthly_reporting_2021!D36)/D36, )</f>
        <v>0.180991673331138</v>
      </c>
      <c r="Y36" s="160">
        <f>IFERROR((E36-monthly_reporting_2021!E36)/E36, )</f>
        <v>-0.6827586206896552</v>
      </c>
      <c r="Z36" s="214"/>
    </row>
    <row r="37" spans="1:26" ht="14" hidden="1" outlineLevel="1" x14ac:dyDescent="0.2">
      <c r="A37" s="204">
        <v>44682</v>
      </c>
      <c r="B37" s="110">
        <v>44712</v>
      </c>
      <c r="C37" s="161" t="s">
        <v>33</v>
      </c>
      <c r="D37" s="205">
        <v>37040.42</v>
      </c>
      <c r="E37" s="150">
        <v>563</v>
      </c>
      <c r="F37" s="150">
        <v>534</v>
      </c>
      <c r="G37" s="288">
        <f t="shared" si="1"/>
        <v>1.0543071161048689</v>
      </c>
      <c r="H37" s="289">
        <f t="shared" si="2"/>
        <v>65.791154529307278</v>
      </c>
      <c r="I37" s="289">
        <f t="shared" si="3"/>
        <v>62.402267351065873</v>
      </c>
      <c r="J37" s="154">
        <v>3320</v>
      </c>
      <c r="K37" s="290">
        <f t="shared" si="4"/>
        <v>0.16957831325301204</v>
      </c>
      <c r="L37" s="199">
        <v>0</v>
      </c>
      <c r="M37" s="150">
        <v>0</v>
      </c>
      <c r="N37" s="150">
        <v>0</v>
      </c>
      <c r="O37" s="200">
        <v>0</v>
      </c>
      <c r="P37" s="291" t="e">
        <f t="shared" si="5"/>
        <v>#DIV/0!</v>
      </c>
      <c r="Q37" s="292" t="e">
        <f t="shared" si="6"/>
        <v>#DIV/0!</v>
      </c>
      <c r="R37" s="293">
        <f t="shared" si="7"/>
        <v>0</v>
      </c>
      <c r="S37" s="290">
        <f t="shared" si="47"/>
        <v>0</v>
      </c>
      <c r="T37" s="202">
        <f t="shared" si="48"/>
        <v>37040.42</v>
      </c>
      <c r="U37" s="294">
        <f t="shared" si="49"/>
        <v>0</v>
      </c>
      <c r="V37" s="160">
        <f t="shared" ref="V37:W37" si="51">IFERROR((D37-D31)/D37,)</f>
        <v>-7.8227514698807468E-2</v>
      </c>
      <c r="W37" s="160">
        <f t="shared" si="51"/>
        <v>-0.36412078152753108</v>
      </c>
      <c r="X37" s="160">
        <f>IFERROR((D37-monthly_reporting_2021!D37)/D37, )</f>
        <v>0.30250007964272546</v>
      </c>
      <c r="Y37" s="160">
        <f>IFERROR((E37-monthly_reporting_2021!E37)/E37, )</f>
        <v>0.23978685612788633</v>
      </c>
      <c r="Z37" s="214"/>
    </row>
    <row r="38" spans="1:26" ht="14" hidden="1" outlineLevel="1" x14ac:dyDescent="0.2">
      <c r="A38" s="204">
        <v>44682</v>
      </c>
      <c r="B38" s="110">
        <v>44712</v>
      </c>
      <c r="C38" s="161" t="s">
        <v>34</v>
      </c>
      <c r="D38" s="206">
        <v>35045</v>
      </c>
      <c r="E38" s="150">
        <v>503</v>
      </c>
      <c r="F38" s="150">
        <v>475</v>
      </c>
      <c r="G38" s="288">
        <f t="shared" si="1"/>
        <v>1.0589473684210526</v>
      </c>
      <c r="H38" s="289">
        <f t="shared" si="2"/>
        <v>69.671968190854869</v>
      </c>
      <c r="I38" s="289">
        <f t="shared" si="3"/>
        <v>65.793608132517022</v>
      </c>
      <c r="J38" s="154">
        <v>3983</v>
      </c>
      <c r="K38" s="290">
        <f t="shared" si="4"/>
        <v>0.12628671855385387</v>
      </c>
      <c r="L38" s="199">
        <v>4129.54</v>
      </c>
      <c r="M38" s="150">
        <v>474529</v>
      </c>
      <c r="N38" s="150">
        <v>160</v>
      </c>
      <c r="O38" s="207">
        <v>11718.11</v>
      </c>
      <c r="P38" s="291">
        <f t="shared" si="5"/>
        <v>0.35240665943569394</v>
      </c>
      <c r="Q38" s="292">
        <f t="shared" si="6"/>
        <v>2.8376308257094012</v>
      </c>
      <c r="R38" s="293">
        <f t="shared" si="7"/>
        <v>0.11783535454415751</v>
      </c>
      <c r="S38" s="290">
        <f t="shared" si="47"/>
        <v>0.33437323441289774</v>
      </c>
      <c r="T38" s="202">
        <f t="shared" si="48"/>
        <v>23326.89</v>
      </c>
      <c r="U38" s="294">
        <f t="shared" si="49"/>
        <v>8.6937684210526314</v>
      </c>
      <c r="V38" s="160">
        <f t="shared" ref="V38:W38" si="52">IFERROR((D38-D32)/D38,)</f>
        <v>-0.43661007276358965</v>
      </c>
      <c r="W38" s="160">
        <f t="shared" si="52"/>
        <v>-1.9920477137176937</v>
      </c>
      <c r="X38" s="160">
        <f>IFERROR((D38-monthly_reporting_2021!D38)/D38, )</f>
        <v>-0.79920388072478243</v>
      </c>
      <c r="Y38" s="160">
        <f>IFERROR((E38-monthly_reporting_2021!E38)/E38, )</f>
        <v>-1.0417495029821073</v>
      </c>
      <c r="Z38" s="214"/>
    </row>
    <row r="39" spans="1:26" ht="14" hidden="1" outlineLevel="1" x14ac:dyDescent="0.2">
      <c r="A39" s="204">
        <v>44682</v>
      </c>
      <c r="B39" s="110">
        <v>44712</v>
      </c>
      <c r="C39" s="161" t="s">
        <v>35</v>
      </c>
      <c r="D39" s="208">
        <v>30920.2</v>
      </c>
      <c r="E39" s="150">
        <v>451</v>
      </c>
      <c r="F39" s="150">
        <v>425</v>
      </c>
      <c r="G39" s="288">
        <f t="shared" si="1"/>
        <v>1.0611764705882354</v>
      </c>
      <c r="H39" s="289">
        <f t="shared" si="2"/>
        <v>68.559201773835923</v>
      </c>
      <c r="I39" s="289">
        <f t="shared" si="3"/>
        <v>64.606786593969545</v>
      </c>
      <c r="J39" s="150">
        <v>2937</v>
      </c>
      <c r="K39" s="290">
        <f t="shared" si="4"/>
        <v>0.15355805243445692</v>
      </c>
      <c r="L39" s="199">
        <v>3409.61</v>
      </c>
      <c r="M39" s="150">
        <v>439901</v>
      </c>
      <c r="N39" s="150">
        <v>186</v>
      </c>
      <c r="O39" s="209">
        <v>13811.08</v>
      </c>
      <c r="P39" s="291">
        <f t="shared" si="5"/>
        <v>0.24687497284788737</v>
      </c>
      <c r="Q39" s="292">
        <f t="shared" si="6"/>
        <v>4.0506333568941901</v>
      </c>
      <c r="R39" s="293">
        <f t="shared" si="7"/>
        <v>0.110271278969735</v>
      </c>
      <c r="S39" s="290">
        <f t="shared" si="47"/>
        <v>0.44666852090219339</v>
      </c>
      <c r="T39" s="202">
        <f t="shared" si="48"/>
        <v>17109.120000000003</v>
      </c>
      <c r="U39" s="294">
        <f t="shared" si="49"/>
        <v>8.0226117647058821</v>
      </c>
      <c r="V39" s="160">
        <f t="shared" ref="V39:W39" si="53">IFERROR((D39-D33)/D39,)</f>
        <v>-9.5044663359227927E-2</v>
      </c>
      <c r="W39" s="160">
        <f t="shared" si="53"/>
        <v>-9.0909090909090912E-2</v>
      </c>
      <c r="X39" s="160">
        <f>IFERROR((D39-monthly_reporting_2021!D39)/D39, )</f>
        <v>-7.8611069786094584E-2</v>
      </c>
      <c r="Y39" s="160">
        <f>IFERROR((E39-monthly_reporting_2021!E39)/E39, )</f>
        <v>-0.15077605321507762</v>
      </c>
      <c r="Z39" s="214"/>
    </row>
    <row r="40" spans="1:26" ht="14" hidden="1" outlineLevel="1" x14ac:dyDescent="0.2">
      <c r="A40" s="204">
        <v>44682</v>
      </c>
      <c r="B40" s="110">
        <v>44712</v>
      </c>
      <c r="C40" s="161" t="s">
        <v>193</v>
      </c>
      <c r="D40" s="210"/>
      <c r="E40" s="150"/>
      <c r="F40" s="150"/>
      <c r="G40" s="288"/>
      <c r="H40" s="289"/>
      <c r="I40" s="289"/>
      <c r="J40" s="150"/>
      <c r="K40" s="290"/>
      <c r="L40" s="199"/>
      <c r="M40" s="150"/>
      <c r="N40" s="150"/>
      <c r="O40" s="211"/>
      <c r="P40" s="291"/>
      <c r="Q40" s="292"/>
      <c r="R40" s="293"/>
      <c r="S40" s="290"/>
      <c r="T40" s="202"/>
      <c r="U40" s="294"/>
      <c r="V40" s="160"/>
      <c r="W40" s="160"/>
      <c r="X40" s="160"/>
      <c r="Y40" s="160"/>
      <c r="Z40" s="214"/>
    </row>
    <row r="41" spans="1:26" ht="14" hidden="1" outlineLevel="1" x14ac:dyDescent="0.2">
      <c r="A41" s="204">
        <v>44682</v>
      </c>
      <c r="B41" s="110">
        <v>44712</v>
      </c>
      <c r="C41" s="161" t="s">
        <v>36</v>
      </c>
      <c r="D41" s="210">
        <v>122074</v>
      </c>
      <c r="E41" s="150">
        <v>1951</v>
      </c>
      <c r="F41" s="150">
        <v>1774</v>
      </c>
      <c r="G41" s="288">
        <f t="shared" ref="G41:G46" si="54">E41/F41</f>
        <v>1.0997745208568208</v>
      </c>
      <c r="H41" s="289">
        <f t="shared" ref="H41:H46" si="55">D41/E41</f>
        <v>62.569964120963611</v>
      </c>
      <c r="I41" s="289">
        <f t="shared" ref="I41:I46" si="56">H41/G41</f>
        <v>56.89344764253687</v>
      </c>
      <c r="J41" s="150">
        <v>10485</v>
      </c>
      <c r="K41" s="290">
        <f t="shared" ref="K41:K46" si="57">E41/J41</f>
        <v>0.1860753457319981</v>
      </c>
      <c r="L41" s="199">
        <v>7216.39</v>
      </c>
      <c r="M41" s="150">
        <v>749357</v>
      </c>
      <c r="N41" s="150">
        <v>674</v>
      </c>
      <c r="O41" s="211">
        <v>47859.45</v>
      </c>
      <c r="P41" s="291">
        <f t="shared" ref="P41:P46" si="58">L41/O41</f>
        <v>0.15078296971653457</v>
      </c>
      <c r="Q41" s="292">
        <f t="shared" ref="Q41:Q46" si="59">O41/L41</f>
        <v>6.6320487113362772</v>
      </c>
      <c r="R41" s="293">
        <f t="shared" ref="R41:R46" si="60">L41/D41</f>
        <v>5.9114881137670598E-2</v>
      </c>
      <c r="S41" s="290">
        <f>O41/D41</f>
        <v>0.39205277126988547</v>
      </c>
      <c r="T41" s="202">
        <f>D41-O41</f>
        <v>74214.55</v>
      </c>
      <c r="U41" s="294">
        <f>L41/F41</f>
        <v>4.0678635851183769</v>
      </c>
      <c r="V41" s="160">
        <f t="shared" ref="V41:W41" si="61">IFERROR((D41-D34)/D41,)</f>
        <v>-6.5689663646640556E-2</v>
      </c>
      <c r="W41" s="160">
        <f t="shared" si="61"/>
        <v>0</v>
      </c>
      <c r="X41" s="160">
        <f>IFERROR((D41-monthly_reporting_2021!D41)/D41, )</f>
        <v>-1.0002401821845766</v>
      </c>
      <c r="Y41" s="160">
        <f>IFERROR((E41-monthly_reporting_2021!E40)/E41, )</f>
        <v>0.25781650435674014</v>
      </c>
      <c r="Z41" s="214"/>
    </row>
    <row r="42" spans="1:26" ht="14" collapsed="1" x14ac:dyDescent="0.2">
      <c r="A42" s="7">
        <f>IFERROR(IF(B42&gt;0,MONTH(B42)&amp;"-"&amp;YEAR(B42),B42),)</f>
        <v>0</v>
      </c>
      <c r="B42" s="38" t="s">
        <v>201</v>
      </c>
      <c r="C42" s="39"/>
      <c r="D42" s="40">
        <f t="shared" ref="D42:F42" si="62">SUM(D36:D41)</f>
        <v>246336.62</v>
      </c>
      <c r="E42" s="41">
        <f t="shared" si="62"/>
        <v>3758</v>
      </c>
      <c r="F42" s="41">
        <f t="shared" si="62"/>
        <v>3488</v>
      </c>
      <c r="G42" s="42">
        <f t="shared" si="54"/>
        <v>1.0774082568807339</v>
      </c>
      <c r="H42" s="45">
        <f t="shared" si="55"/>
        <v>65.549925492283123</v>
      </c>
      <c r="I42" s="45">
        <f t="shared" si="56"/>
        <v>60.840377891719939</v>
      </c>
      <c r="J42" s="111">
        <f>SUM(J36:J41)</f>
        <v>23793</v>
      </c>
      <c r="K42" s="303">
        <f t="shared" si="57"/>
        <v>0.15794561425629386</v>
      </c>
      <c r="L42" s="40">
        <f t="shared" ref="L42:O42" si="63">SUM(L36:L41)</f>
        <v>16293.150000000001</v>
      </c>
      <c r="M42" s="41">
        <f t="shared" si="63"/>
        <v>1859651</v>
      </c>
      <c r="N42" s="41">
        <f t="shared" si="63"/>
        <v>1136</v>
      </c>
      <c r="O42" s="45">
        <f t="shared" si="63"/>
        <v>82901.919999999998</v>
      </c>
      <c r="P42" s="46">
        <f t="shared" si="58"/>
        <v>0.1965352551545248</v>
      </c>
      <c r="Q42" s="42">
        <f t="shared" si="59"/>
        <v>5.0881456317532212</v>
      </c>
      <c r="R42" s="304">
        <f t="shared" si="60"/>
        <v>6.6141810340663118E-2</v>
      </c>
      <c r="S42" s="305"/>
      <c r="T42" s="112">
        <f>SUM(T36:T41)</f>
        <v>163434.70000000001</v>
      </c>
      <c r="U42" s="304"/>
      <c r="V42" s="50">
        <f t="shared" ref="V42:W42" si="64">IFERROR((D42-D35)/D42,)</f>
        <v>-0.11525846218073466</v>
      </c>
      <c r="W42" s="50">
        <f t="shared" si="64"/>
        <v>-0.3334220329962746</v>
      </c>
      <c r="X42" s="51">
        <f>IFERROR((D42-monthly_reporting_2021!D41)/D42, )</f>
        <v>8.7656475923067727E-3</v>
      </c>
      <c r="Y42" s="51">
        <f>IFERROR((E42-monthly_reporting_2021!E41)/E42, )</f>
        <v>-4.0447046301224053E-2</v>
      </c>
      <c r="Z42" s="298"/>
    </row>
    <row r="43" spans="1:26" ht="14" hidden="1" outlineLevel="1" x14ac:dyDescent="0.2">
      <c r="A43" s="204">
        <v>44713</v>
      </c>
      <c r="B43" s="110">
        <v>44742</v>
      </c>
      <c r="C43" s="161" t="s">
        <v>32</v>
      </c>
      <c r="D43" s="149">
        <v>14949.13</v>
      </c>
      <c r="E43" s="150">
        <v>222</v>
      </c>
      <c r="F43" s="150">
        <v>203</v>
      </c>
      <c r="G43" s="288">
        <f t="shared" si="54"/>
        <v>1.0935960591133005</v>
      </c>
      <c r="H43" s="289">
        <f t="shared" si="55"/>
        <v>67.338423423423421</v>
      </c>
      <c r="I43" s="289">
        <f t="shared" si="56"/>
        <v>61.575225022319614</v>
      </c>
      <c r="J43" s="150">
        <v>2560</v>
      </c>
      <c r="K43" s="290">
        <f t="shared" si="57"/>
        <v>8.6718749999999997E-2</v>
      </c>
      <c r="L43" s="199">
        <v>1390.73</v>
      </c>
      <c r="M43" s="150">
        <v>228544</v>
      </c>
      <c r="N43" s="150">
        <v>85</v>
      </c>
      <c r="O43" s="155">
        <v>6394</v>
      </c>
      <c r="P43" s="291">
        <f t="shared" si="58"/>
        <v>0.21750547388176417</v>
      </c>
      <c r="Q43" s="292">
        <f t="shared" si="59"/>
        <v>4.5975854407397554</v>
      </c>
      <c r="R43" s="293">
        <f t="shared" si="60"/>
        <v>9.3030831894565111E-2</v>
      </c>
      <c r="S43" s="290">
        <f t="shared" ref="S43:S46" si="65">O43/D43</f>
        <v>0.42771719825836019</v>
      </c>
      <c r="T43" s="202">
        <f t="shared" ref="T43:T46" si="66">D43-O43</f>
        <v>8555.1299999999992</v>
      </c>
      <c r="U43" s="294">
        <f t="shared" ref="U43:U46" si="67">L43/F43</f>
        <v>6.8508866995073889</v>
      </c>
      <c r="V43" s="160">
        <f t="shared" ref="V43:W43" si="68">IFERROR((D43-D36)/D43,)</f>
        <v>-0.4219556589580799</v>
      </c>
      <c r="W43" s="160">
        <f t="shared" si="68"/>
        <v>-0.30630630630630629</v>
      </c>
      <c r="X43" s="160"/>
      <c r="Y43" s="160"/>
      <c r="Z43" s="214"/>
    </row>
    <row r="44" spans="1:26" ht="14" hidden="1" outlineLevel="1" x14ac:dyDescent="0.2">
      <c r="A44" s="204">
        <v>44713</v>
      </c>
      <c r="B44" s="110">
        <v>44742</v>
      </c>
      <c r="C44" s="161" t="s">
        <v>33</v>
      </c>
      <c r="D44" s="205">
        <v>3359.44</v>
      </c>
      <c r="E44" s="150">
        <v>57</v>
      </c>
      <c r="F44" s="150">
        <v>55</v>
      </c>
      <c r="G44" s="288">
        <f t="shared" si="54"/>
        <v>1.0363636363636364</v>
      </c>
      <c r="H44" s="289">
        <f t="shared" si="55"/>
        <v>58.937543859649125</v>
      </c>
      <c r="I44" s="289">
        <f t="shared" si="56"/>
        <v>56.869559864573716</v>
      </c>
      <c r="J44" s="150">
        <v>564</v>
      </c>
      <c r="K44" s="290">
        <f t="shared" si="57"/>
        <v>0.10106382978723404</v>
      </c>
      <c r="L44" s="199">
        <v>0</v>
      </c>
      <c r="M44" s="150">
        <v>0</v>
      </c>
      <c r="N44" s="150">
        <v>0</v>
      </c>
      <c r="O44" s="200">
        <v>0</v>
      </c>
      <c r="P44" s="291" t="e">
        <f t="shared" si="58"/>
        <v>#DIV/0!</v>
      </c>
      <c r="Q44" s="292" t="e">
        <f t="shared" si="59"/>
        <v>#DIV/0!</v>
      </c>
      <c r="R44" s="293">
        <f t="shared" si="60"/>
        <v>0</v>
      </c>
      <c r="S44" s="290">
        <f t="shared" si="65"/>
        <v>0</v>
      </c>
      <c r="T44" s="202">
        <f t="shared" si="66"/>
        <v>3359.44</v>
      </c>
      <c r="U44" s="294">
        <f t="shared" si="67"/>
        <v>0</v>
      </c>
      <c r="V44" s="160">
        <f t="shared" ref="V44:W44" si="69">IFERROR((D44-D37)/D44,)</f>
        <v>-10.025772152501606</v>
      </c>
      <c r="W44" s="160">
        <f t="shared" si="69"/>
        <v>-8.8771929824561404</v>
      </c>
      <c r="X44" s="160"/>
      <c r="Y44" s="160"/>
      <c r="Z44" s="214"/>
    </row>
    <row r="45" spans="1:26" ht="14" hidden="1" outlineLevel="1" x14ac:dyDescent="0.2">
      <c r="A45" s="204">
        <v>44713</v>
      </c>
      <c r="B45" s="110">
        <v>44742</v>
      </c>
      <c r="C45" s="161" t="s">
        <v>34</v>
      </c>
      <c r="D45" s="206">
        <v>31228.37</v>
      </c>
      <c r="E45" s="150">
        <v>459</v>
      </c>
      <c r="F45" s="150">
        <v>437</v>
      </c>
      <c r="G45" s="288">
        <f t="shared" si="54"/>
        <v>1.0503432494279177</v>
      </c>
      <c r="H45" s="289">
        <f t="shared" si="55"/>
        <v>68.035664488017431</v>
      </c>
      <c r="I45" s="289">
        <f t="shared" si="56"/>
        <v>64.774695819746441</v>
      </c>
      <c r="J45" s="150">
        <v>3393</v>
      </c>
      <c r="K45" s="290">
        <f t="shared" si="57"/>
        <v>0.13527851458885942</v>
      </c>
      <c r="L45" s="199">
        <v>4598</v>
      </c>
      <c r="M45" s="150">
        <v>475329</v>
      </c>
      <c r="N45" s="150">
        <v>160</v>
      </c>
      <c r="O45" s="207">
        <v>10918.54</v>
      </c>
      <c r="P45" s="291">
        <f t="shared" si="58"/>
        <v>0.42111857446142065</v>
      </c>
      <c r="Q45" s="292">
        <f t="shared" si="59"/>
        <v>2.3746280991735538</v>
      </c>
      <c r="R45" s="293">
        <f t="shared" si="60"/>
        <v>0.14723791219330373</v>
      </c>
      <c r="S45" s="290">
        <f t="shared" si="65"/>
        <v>0.34963528355786744</v>
      </c>
      <c r="T45" s="202">
        <f t="shared" si="66"/>
        <v>20309.829999999998</v>
      </c>
      <c r="U45" s="294">
        <f t="shared" si="67"/>
        <v>10.521739130434783</v>
      </c>
      <c r="V45" s="160">
        <f t="shared" ref="V45:W45" si="70">IFERROR((D45-D38)/D45,)</f>
        <v>-0.12221675354813591</v>
      </c>
      <c r="W45" s="160">
        <f t="shared" si="70"/>
        <v>-9.586056644880174E-2</v>
      </c>
      <c r="X45" s="160"/>
      <c r="Y45" s="160"/>
      <c r="Z45" s="214"/>
    </row>
    <row r="46" spans="1:26" ht="14" hidden="1" outlineLevel="1" x14ac:dyDescent="0.2">
      <c r="A46" s="204">
        <v>44713</v>
      </c>
      <c r="B46" s="110">
        <v>44742</v>
      </c>
      <c r="C46" s="161" t="s">
        <v>35</v>
      </c>
      <c r="D46" s="208">
        <v>31570.54</v>
      </c>
      <c r="E46" s="150">
        <v>480</v>
      </c>
      <c r="F46" s="150">
        <v>431</v>
      </c>
      <c r="G46" s="288">
        <f t="shared" si="54"/>
        <v>1.1136890951276102</v>
      </c>
      <c r="H46" s="289">
        <f t="shared" si="55"/>
        <v>65.77195833333333</v>
      </c>
      <c r="I46" s="289">
        <f t="shared" si="56"/>
        <v>59.057737586805558</v>
      </c>
      <c r="J46" s="150">
        <v>2730</v>
      </c>
      <c r="K46" s="290">
        <f t="shared" si="57"/>
        <v>0.17582417582417584</v>
      </c>
      <c r="L46" s="199">
        <v>2881.41</v>
      </c>
      <c r="M46" s="150">
        <v>517407</v>
      </c>
      <c r="N46" s="150">
        <v>148</v>
      </c>
      <c r="O46" s="209">
        <v>10837.24</v>
      </c>
      <c r="P46" s="291">
        <f t="shared" si="58"/>
        <v>0.26588042711982018</v>
      </c>
      <c r="Q46" s="292">
        <f t="shared" si="59"/>
        <v>3.7610891889734539</v>
      </c>
      <c r="R46" s="293">
        <f t="shared" si="60"/>
        <v>9.1268948836478556E-2</v>
      </c>
      <c r="S46" s="290">
        <f t="shared" si="65"/>
        <v>0.34327065675785079</v>
      </c>
      <c r="T46" s="202">
        <f t="shared" si="66"/>
        <v>20733.300000000003</v>
      </c>
      <c r="U46" s="294">
        <f t="shared" si="67"/>
        <v>6.6854060324825983</v>
      </c>
      <c r="V46" s="160">
        <f t="shared" ref="V46:W46" si="71">IFERROR((D46-D39)/D46,)</f>
        <v>2.0599584295992408E-2</v>
      </c>
      <c r="W46" s="160">
        <f t="shared" si="71"/>
        <v>6.0416666666666667E-2</v>
      </c>
      <c r="X46" s="160"/>
      <c r="Y46" s="160"/>
      <c r="Z46" s="214"/>
    </row>
    <row r="47" spans="1:26" ht="14" hidden="1" outlineLevel="1" x14ac:dyDescent="0.2">
      <c r="A47" s="204">
        <v>44713</v>
      </c>
      <c r="B47" s="110">
        <v>44742</v>
      </c>
      <c r="C47" s="161" t="s">
        <v>193</v>
      </c>
      <c r="D47" s="210"/>
      <c r="E47" s="150"/>
      <c r="F47" s="150"/>
      <c r="G47" s="288"/>
      <c r="H47" s="289"/>
      <c r="I47" s="289"/>
      <c r="J47" s="150"/>
      <c r="K47" s="290"/>
      <c r="L47" s="199"/>
      <c r="M47" s="150"/>
      <c r="N47" s="150"/>
      <c r="O47" s="211"/>
      <c r="P47" s="291"/>
      <c r="Q47" s="292"/>
      <c r="R47" s="293"/>
      <c r="S47" s="290"/>
      <c r="T47" s="202"/>
      <c r="U47" s="294"/>
      <c r="V47" s="160"/>
      <c r="W47" s="160"/>
      <c r="X47" s="160"/>
      <c r="Y47" s="160"/>
      <c r="Z47" s="214"/>
    </row>
    <row r="48" spans="1:26" ht="14" hidden="1" outlineLevel="1" x14ac:dyDescent="0.2">
      <c r="A48" s="204">
        <v>44713</v>
      </c>
      <c r="B48" s="110">
        <v>44742</v>
      </c>
      <c r="C48" s="161" t="s">
        <v>36</v>
      </c>
      <c r="D48" s="210">
        <v>111599.95</v>
      </c>
      <c r="E48" s="150">
        <v>1856</v>
      </c>
      <c r="F48" s="150">
        <v>1670</v>
      </c>
      <c r="G48" s="288">
        <f t="shared" ref="G48:G88" si="72">E48/F48</f>
        <v>1.1113772455089821</v>
      </c>
      <c r="H48" s="289">
        <f t="shared" ref="H48:H88" si="73">D48/E48</f>
        <v>60.129283405172416</v>
      </c>
      <c r="I48" s="289">
        <f t="shared" ref="I48:I88" si="74">H48/G48</f>
        <v>54.103396167369574</v>
      </c>
      <c r="J48" s="150">
        <v>8539</v>
      </c>
      <c r="K48" s="290">
        <f t="shared" ref="K48:K88" si="75">E48/J48</f>
        <v>0.21735566225553343</v>
      </c>
      <c r="L48" s="199">
        <v>7099.12</v>
      </c>
      <c r="M48" s="150">
        <v>801561</v>
      </c>
      <c r="N48" s="150">
        <v>572</v>
      </c>
      <c r="O48" s="211">
        <v>38814.69</v>
      </c>
      <c r="P48" s="291">
        <f t="shared" ref="P48:P88" si="76">L48/O48</f>
        <v>0.18289776370750352</v>
      </c>
      <c r="Q48" s="292">
        <f t="shared" ref="Q48:Q88" si="77">O48/L48</f>
        <v>5.4675354128399016</v>
      </c>
      <c r="R48" s="293">
        <f t="shared" ref="R48:R88" si="78">L48/D48</f>
        <v>6.3612214880024595E-2</v>
      </c>
      <c r="S48" s="290">
        <f>O48/D48</f>
        <v>0.34780203754571576</v>
      </c>
      <c r="T48" s="202">
        <f>D48-O48</f>
        <v>72785.259999999995</v>
      </c>
      <c r="U48" s="294">
        <f>L48/F48</f>
        <v>4.2509700598802391</v>
      </c>
      <c r="V48" s="160">
        <f t="shared" ref="V48:W48" si="79">IFERROR((D48-D41)/D48,)</f>
        <v>-9.3853536672731511E-2</v>
      </c>
      <c r="W48" s="160">
        <f t="shared" si="79"/>
        <v>-5.1185344827586209E-2</v>
      </c>
      <c r="X48" s="160"/>
      <c r="Y48" s="160"/>
      <c r="Z48" s="214"/>
    </row>
    <row r="49" spans="1:26" ht="14" collapsed="1" x14ac:dyDescent="0.2">
      <c r="A49" s="7">
        <f>IFERROR(IF(B49&gt;0,MONTH(B49)&amp;"-"&amp;YEAR(B49),B49),)</f>
        <v>0</v>
      </c>
      <c r="B49" s="38" t="s">
        <v>202</v>
      </c>
      <c r="C49" s="39"/>
      <c r="D49" s="40">
        <f t="shared" ref="D49:F49" si="80">SUM(D43:D48)</f>
        <v>192707.43</v>
      </c>
      <c r="E49" s="41">
        <f t="shared" si="80"/>
        <v>3074</v>
      </c>
      <c r="F49" s="41">
        <f t="shared" si="80"/>
        <v>2796</v>
      </c>
      <c r="G49" s="42">
        <f t="shared" si="72"/>
        <v>1.0994277539341917</v>
      </c>
      <c r="H49" s="45">
        <f t="shared" si="73"/>
        <v>62.689469746258943</v>
      </c>
      <c r="I49" s="45">
        <f t="shared" si="74"/>
        <v>57.020090244157451</v>
      </c>
      <c r="J49" s="41">
        <f>SUM(J43:J48)</f>
        <v>17786</v>
      </c>
      <c r="K49" s="303">
        <f t="shared" si="75"/>
        <v>0.17283256493871585</v>
      </c>
      <c r="L49" s="40">
        <f t="shared" ref="L49:O49" si="81">SUM(L43:L48)</f>
        <v>15969.259999999998</v>
      </c>
      <c r="M49" s="41">
        <f t="shared" si="81"/>
        <v>2022841</v>
      </c>
      <c r="N49" s="41">
        <f t="shared" si="81"/>
        <v>965</v>
      </c>
      <c r="O49" s="45">
        <f t="shared" si="81"/>
        <v>66964.47</v>
      </c>
      <c r="P49" s="46">
        <f t="shared" si="76"/>
        <v>0.23847362638724681</v>
      </c>
      <c r="Q49" s="42">
        <f t="shared" si="77"/>
        <v>4.1933358214469552</v>
      </c>
      <c r="R49" s="304">
        <f t="shared" si="78"/>
        <v>8.2867899800230849E-2</v>
      </c>
      <c r="S49" s="305"/>
      <c r="T49" s="112">
        <f>SUM(T43:T48)</f>
        <v>125742.95999999999</v>
      </c>
      <c r="U49" s="304"/>
      <c r="V49" s="50">
        <f t="shared" ref="V49:W49" si="82">IFERROR((D49-D42)/D49,)</f>
        <v>-0.27829331749170233</v>
      </c>
      <c r="W49" s="50">
        <f t="shared" si="82"/>
        <v>-0.22251138581652569</v>
      </c>
      <c r="X49" s="51"/>
      <c r="Y49" s="51"/>
      <c r="Z49" s="298"/>
    </row>
    <row r="50" spans="1:26" ht="14" hidden="1" outlineLevel="1" x14ac:dyDescent="0.2">
      <c r="A50" s="204">
        <v>44743</v>
      </c>
      <c r="B50" s="110">
        <v>44773</v>
      </c>
      <c r="C50" s="161" t="s">
        <v>32</v>
      </c>
      <c r="D50" s="149">
        <v>16554.84</v>
      </c>
      <c r="E50" s="150">
        <v>267</v>
      </c>
      <c r="F50" s="150">
        <v>235</v>
      </c>
      <c r="G50" s="288">
        <f t="shared" si="72"/>
        <v>1.1361702127659574</v>
      </c>
      <c r="H50" s="289">
        <f t="shared" si="73"/>
        <v>62.003146067415734</v>
      </c>
      <c r="I50" s="289">
        <f t="shared" si="74"/>
        <v>54.57205740015992</v>
      </c>
      <c r="J50" s="154">
        <v>2626</v>
      </c>
      <c r="K50" s="290">
        <f t="shared" si="75"/>
        <v>0.10167555217060167</v>
      </c>
      <c r="L50" s="199">
        <v>1615.33</v>
      </c>
      <c r="M50" s="150">
        <v>391439</v>
      </c>
      <c r="N50" s="150">
        <v>100</v>
      </c>
      <c r="O50" s="155">
        <v>6223.84</v>
      </c>
      <c r="P50" s="291">
        <f t="shared" si="76"/>
        <v>0.25953912696984499</v>
      </c>
      <c r="Q50" s="292">
        <f t="shared" si="77"/>
        <v>3.8529836008741252</v>
      </c>
      <c r="R50" s="293">
        <f t="shared" si="78"/>
        <v>9.7574485769720512E-2</v>
      </c>
      <c r="S50" s="290">
        <f t="shared" ref="S50:S55" si="83">O50/D50</f>
        <v>0.37595289353445882</v>
      </c>
      <c r="T50" s="202">
        <f t="shared" ref="T50:T55" si="84">D50-O50</f>
        <v>10331</v>
      </c>
      <c r="U50" s="294">
        <f t="shared" ref="U50:U55" si="85">L50/F50</f>
        <v>6.8737446808510638</v>
      </c>
      <c r="V50" s="160">
        <f t="shared" ref="V50:W50" si="86">IFERROR((D50-D43)/D50,)</f>
        <v>9.6993386828262973E-2</v>
      </c>
      <c r="W50" s="160">
        <f t="shared" si="86"/>
        <v>0.16853932584269662</v>
      </c>
      <c r="X50" s="160"/>
      <c r="Y50" s="160"/>
      <c r="Z50" s="214"/>
    </row>
    <row r="51" spans="1:26" ht="14" hidden="1" outlineLevel="1" x14ac:dyDescent="0.2">
      <c r="A51" s="204">
        <v>44743</v>
      </c>
      <c r="B51" s="110">
        <v>44773</v>
      </c>
      <c r="C51" s="161" t="s">
        <v>33</v>
      </c>
      <c r="D51" s="205">
        <v>13796.58</v>
      </c>
      <c r="E51" s="150">
        <v>236</v>
      </c>
      <c r="F51" s="150">
        <v>216</v>
      </c>
      <c r="G51" s="288">
        <f t="shared" si="72"/>
        <v>1.0925925925925926</v>
      </c>
      <c r="H51" s="289">
        <f t="shared" si="73"/>
        <v>58.460084745762714</v>
      </c>
      <c r="I51" s="289">
        <f t="shared" si="74"/>
        <v>53.505840275782823</v>
      </c>
      <c r="J51" s="154">
        <v>1008</v>
      </c>
      <c r="K51" s="290">
        <f t="shared" si="75"/>
        <v>0.23412698412698413</v>
      </c>
      <c r="L51" s="199">
        <v>368.27</v>
      </c>
      <c r="M51" s="150">
        <v>35835</v>
      </c>
      <c r="N51" s="150">
        <v>24</v>
      </c>
      <c r="O51" s="200">
        <v>1579.34</v>
      </c>
      <c r="P51" s="291">
        <f t="shared" si="76"/>
        <v>0.23317968265224714</v>
      </c>
      <c r="Q51" s="292">
        <f t="shared" si="77"/>
        <v>4.288538300703288</v>
      </c>
      <c r="R51" s="293">
        <f t="shared" si="78"/>
        <v>2.6692847067896534E-2</v>
      </c>
      <c r="S51" s="290">
        <f t="shared" si="83"/>
        <v>0.11447329700548976</v>
      </c>
      <c r="T51" s="202">
        <f t="shared" si="84"/>
        <v>12217.24</v>
      </c>
      <c r="U51" s="294">
        <f t="shared" si="85"/>
        <v>1.7049537037037037</v>
      </c>
      <c r="V51" s="160">
        <f t="shared" ref="V51:W51" si="87">IFERROR((D51-D44)/D51,)</f>
        <v>0.75650197367753458</v>
      </c>
      <c r="W51" s="160">
        <f t="shared" si="87"/>
        <v>0.75847457627118642</v>
      </c>
      <c r="X51" s="160"/>
      <c r="Y51" s="160"/>
      <c r="Z51" s="214"/>
    </row>
    <row r="52" spans="1:26" ht="14" hidden="1" outlineLevel="1" x14ac:dyDescent="0.2">
      <c r="A52" s="204">
        <v>44743</v>
      </c>
      <c r="B52" s="110">
        <v>44773</v>
      </c>
      <c r="C52" s="161" t="s">
        <v>34</v>
      </c>
      <c r="D52" s="206">
        <v>24908.22</v>
      </c>
      <c r="E52" s="150">
        <v>435</v>
      </c>
      <c r="F52" s="150">
        <v>378</v>
      </c>
      <c r="G52" s="288">
        <f t="shared" si="72"/>
        <v>1.1507936507936507</v>
      </c>
      <c r="H52" s="289">
        <f t="shared" si="73"/>
        <v>57.260275862068966</v>
      </c>
      <c r="I52" s="289">
        <f t="shared" si="74"/>
        <v>49.757205231866827</v>
      </c>
      <c r="J52" s="154">
        <v>2811</v>
      </c>
      <c r="K52" s="290">
        <f t="shared" si="75"/>
        <v>0.15474919957310565</v>
      </c>
      <c r="L52" s="199">
        <v>4016.04</v>
      </c>
      <c r="M52" s="150">
        <v>411478</v>
      </c>
      <c r="N52" s="150">
        <v>133</v>
      </c>
      <c r="O52" s="207">
        <v>9037.4599999999991</v>
      </c>
      <c r="P52" s="291">
        <f t="shared" si="76"/>
        <v>0.44437707054858339</v>
      </c>
      <c r="Q52" s="292">
        <f t="shared" si="77"/>
        <v>2.2503411320604374</v>
      </c>
      <c r="R52" s="293">
        <f t="shared" si="78"/>
        <v>0.16123352050046127</v>
      </c>
      <c r="S52" s="290">
        <f t="shared" si="83"/>
        <v>0.36283042304909779</v>
      </c>
      <c r="T52" s="202">
        <f t="shared" si="84"/>
        <v>15870.760000000002</v>
      </c>
      <c r="U52" s="294">
        <f t="shared" si="85"/>
        <v>10.624444444444444</v>
      </c>
      <c r="V52" s="160">
        <f t="shared" ref="V52:W52" si="88">IFERROR((D52-D45)/D52,)</f>
        <v>-0.25373752118778448</v>
      </c>
      <c r="W52" s="160">
        <f t="shared" si="88"/>
        <v>-5.5172413793103448E-2</v>
      </c>
      <c r="X52" s="160"/>
      <c r="Y52" s="160"/>
      <c r="Z52" s="214"/>
    </row>
    <row r="53" spans="1:26" ht="14" hidden="1" outlineLevel="1" x14ac:dyDescent="0.2">
      <c r="A53" s="204">
        <v>44743</v>
      </c>
      <c r="B53" s="110">
        <v>44773</v>
      </c>
      <c r="C53" s="161" t="s">
        <v>35</v>
      </c>
      <c r="D53" s="208">
        <v>34086.720000000001</v>
      </c>
      <c r="E53" s="150">
        <v>540</v>
      </c>
      <c r="F53" s="150">
        <v>497</v>
      </c>
      <c r="G53" s="288">
        <f t="shared" si="72"/>
        <v>1.0865191146881288</v>
      </c>
      <c r="H53" s="289">
        <f t="shared" si="73"/>
        <v>63.123555555555555</v>
      </c>
      <c r="I53" s="289">
        <f t="shared" si="74"/>
        <v>58.097050205761313</v>
      </c>
      <c r="J53" s="150">
        <v>3157</v>
      </c>
      <c r="K53" s="290">
        <f t="shared" si="75"/>
        <v>0.17104846373139057</v>
      </c>
      <c r="L53" s="199">
        <v>3211.37</v>
      </c>
      <c r="M53" s="150">
        <v>526575</v>
      </c>
      <c r="N53" s="150">
        <v>196</v>
      </c>
      <c r="O53" s="209">
        <v>13121.66</v>
      </c>
      <c r="P53" s="291">
        <f t="shared" si="76"/>
        <v>0.24473808954050019</v>
      </c>
      <c r="Q53" s="292">
        <f t="shared" si="77"/>
        <v>4.0860006788380039</v>
      </c>
      <c r="R53" s="293">
        <f t="shared" si="78"/>
        <v>9.421176340815425E-2</v>
      </c>
      <c r="S53" s="290">
        <f t="shared" si="83"/>
        <v>0.38494932924024367</v>
      </c>
      <c r="T53" s="202">
        <f t="shared" si="84"/>
        <v>20965.060000000001</v>
      </c>
      <c r="U53" s="294">
        <f t="shared" si="85"/>
        <v>6.4615090543259557</v>
      </c>
      <c r="V53" s="160">
        <f t="shared" ref="V53:W53" si="89">IFERROR((D53-D46)/D53,)</f>
        <v>7.3817017301752719E-2</v>
      </c>
      <c r="W53" s="160">
        <f t="shared" si="89"/>
        <v>0.1111111111111111</v>
      </c>
      <c r="X53" s="160"/>
      <c r="Y53" s="160"/>
      <c r="Z53" s="214"/>
    </row>
    <row r="54" spans="1:26" ht="14" hidden="1" outlineLevel="1" x14ac:dyDescent="0.2">
      <c r="A54" s="204">
        <v>44743</v>
      </c>
      <c r="B54" s="110">
        <v>44773</v>
      </c>
      <c r="C54" s="161" t="s">
        <v>193</v>
      </c>
      <c r="D54" s="208">
        <v>4265.46</v>
      </c>
      <c r="E54" s="150">
        <v>104</v>
      </c>
      <c r="F54" s="150">
        <v>89</v>
      </c>
      <c r="G54" s="288">
        <f t="shared" si="72"/>
        <v>1.1685393258426966</v>
      </c>
      <c r="H54" s="289">
        <f t="shared" si="73"/>
        <v>41.014038461538462</v>
      </c>
      <c r="I54" s="289">
        <f t="shared" si="74"/>
        <v>35.098552144970412</v>
      </c>
      <c r="J54" s="154">
        <v>1712</v>
      </c>
      <c r="K54" s="290">
        <f t="shared" si="75"/>
        <v>6.0747663551401869E-2</v>
      </c>
      <c r="L54" s="199">
        <v>1624.55</v>
      </c>
      <c r="M54" s="150">
        <v>531394</v>
      </c>
      <c r="N54" s="150">
        <v>36</v>
      </c>
      <c r="O54" s="209">
        <v>1872.95</v>
      </c>
      <c r="P54" s="291">
        <f t="shared" si="76"/>
        <v>0.86737499666301821</v>
      </c>
      <c r="Q54" s="292">
        <f t="shared" si="77"/>
        <v>1.1529038810747592</v>
      </c>
      <c r="R54" s="293">
        <f t="shared" si="78"/>
        <v>0.38086161867653195</v>
      </c>
      <c r="S54" s="290">
        <f t="shared" si="83"/>
        <v>0.43909683832458868</v>
      </c>
      <c r="T54" s="202">
        <f t="shared" si="84"/>
        <v>2392.5100000000002</v>
      </c>
      <c r="U54" s="294">
        <f t="shared" si="85"/>
        <v>18.253370786516854</v>
      </c>
      <c r="V54" s="160">
        <f t="shared" ref="V54:W54" si="90">IFERROR((D54-D47)/D54,)</f>
        <v>1</v>
      </c>
      <c r="W54" s="160">
        <f t="shared" si="90"/>
        <v>1</v>
      </c>
      <c r="X54" s="160"/>
      <c r="Y54" s="160"/>
      <c r="Z54" s="214"/>
    </row>
    <row r="55" spans="1:26" ht="14" hidden="1" outlineLevel="1" x14ac:dyDescent="0.2">
      <c r="A55" s="204">
        <v>44743</v>
      </c>
      <c r="B55" s="110">
        <v>44773</v>
      </c>
      <c r="C55" s="161" t="s">
        <v>36</v>
      </c>
      <c r="D55" s="210">
        <v>120438</v>
      </c>
      <c r="E55" s="150">
        <v>2168</v>
      </c>
      <c r="F55" s="150">
        <v>1810</v>
      </c>
      <c r="G55" s="288">
        <f t="shared" si="72"/>
        <v>1.1977900552486187</v>
      </c>
      <c r="H55" s="289">
        <f t="shared" si="73"/>
        <v>55.552583025830259</v>
      </c>
      <c r="I55" s="289">
        <f t="shared" si="74"/>
        <v>46.379232138723609</v>
      </c>
      <c r="J55" s="154">
        <v>9342</v>
      </c>
      <c r="K55" s="290">
        <f t="shared" si="75"/>
        <v>0.23207022050952686</v>
      </c>
      <c r="L55" s="199">
        <v>9256.82</v>
      </c>
      <c r="M55" s="150">
        <v>982414</v>
      </c>
      <c r="N55" s="150">
        <v>707</v>
      </c>
      <c r="O55" s="211">
        <v>46892.4</v>
      </c>
      <c r="P55" s="291">
        <f t="shared" si="76"/>
        <v>0.19740554972660815</v>
      </c>
      <c r="Q55" s="292">
        <f t="shared" si="77"/>
        <v>5.0657137116201891</v>
      </c>
      <c r="R55" s="293">
        <f t="shared" si="78"/>
        <v>7.6859629020740963E-2</v>
      </c>
      <c r="S55" s="290">
        <f t="shared" si="83"/>
        <v>0.38934887660040851</v>
      </c>
      <c r="T55" s="202">
        <f t="shared" si="84"/>
        <v>73545.600000000006</v>
      </c>
      <c r="U55" s="294">
        <f t="shared" si="85"/>
        <v>5.1142651933701657</v>
      </c>
      <c r="V55" s="160">
        <f t="shared" ref="V55:W55" si="91">IFERROR((D55-D48)/D55,)</f>
        <v>7.3382570285125986E-2</v>
      </c>
      <c r="W55" s="160">
        <f t="shared" si="91"/>
        <v>0.14391143911439114</v>
      </c>
      <c r="X55" s="160"/>
      <c r="Y55" s="160"/>
      <c r="Z55" s="214"/>
    </row>
    <row r="56" spans="1:26" ht="14" collapsed="1" x14ac:dyDescent="0.2">
      <c r="A56" s="7">
        <f>IFERROR(IF(B56&gt;0,MONTH(B56)&amp;"-"&amp;YEAR(B56),B56),)</f>
        <v>0</v>
      </c>
      <c r="B56" s="38" t="s">
        <v>203</v>
      </c>
      <c r="C56" s="39"/>
      <c r="D56" s="40">
        <f t="shared" ref="D56:F56" si="92">SUM(D50:D55)</f>
        <v>214049.82</v>
      </c>
      <c r="E56" s="41">
        <f t="shared" si="92"/>
        <v>3750</v>
      </c>
      <c r="F56" s="41">
        <f t="shared" si="92"/>
        <v>3225</v>
      </c>
      <c r="G56" s="42">
        <f t="shared" si="72"/>
        <v>1.1627906976744187</v>
      </c>
      <c r="H56" s="45">
        <f t="shared" si="73"/>
        <v>57.079951999999999</v>
      </c>
      <c r="I56" s="45">
        <f t="shared" si="74"/>
        <v>49.088758719999994</v>
      </c>
      <c r="J56" s="111">
        <f>SUM(J50:J55)</f>
        <v>20656</v>
      </c>
      <c r="K56" s="303">
        <f t="shared" si="75"/>
        <v>0.18154531371030208</v>
      </c>
      <c r="L56" s="40">
        <f t="shared" ref="L56:O56" si="93">SUM(L50:L55)</f>
        <v>20092.379999999997</v>
      </c>
      <c r="M56" s="41">
        <f t="shared" si="93"/>
        <v>2879135</v>
      </c>
      <c r="N56" s="41">
        <f t="shared" si="93"/>
        <v>1196</v>
      </c>
      <c r="O56" s="45">
        <f t="shared" si="93"/>
        <v>78727.649999999994</v>
      </c>
      <c r="P56" s="46">
        <f t="shared" si="76"/>
        <v>0.25521376543056978</v>
      </c>
      <c r="Q56" s="42">
        <f t="shared" si="77"/>
        <v>3.9182839464513415</v>
      </c>
      <c r="R56" s="304">
        <f t="shared" si="78"/>
        <v>9.3867773399669271E-2</v>
      </c>
      <c r="S56" s="305"/>
      <c r="T56" s="112">
        <f>SUM(T50:T55)</f>
        <v>135322.17000000001</v>
      </c>
      <c r="U56" s="304"/>
      <c r="V56" s="50">
        <f t="shared" ref="V56:W56" si="94">IFERROR((D56-D49)/D56,)</f>
        <v>9.9707582094673161E-2</v>
      </c>
      <c r="W56" s="50">
        <f t="shared" si="94"/>
        <v>0.18026666666666666</v>
      </c>
      <c r="X56" s="51"/>
      <c r="Y56" s="51"/>
      <c r="Z56" s="298"/>
    </row>
    <row r="57" spans="1:26" ht="14" hidden="1" outlineLevel="1" x14ac:dyDescent="0.2">
      <c r="A57" s="424">
        <v>44774</v>
      </c>
      <c r="B57" s="122">
        <v>44804</v>
      </c>
      <c r="C57" s="83" t="s">
        <v>32</v>
      </c>
      <c r="D57" s="391">
        <v>15521.51</v>
      </c>
      <c r="E57" s="123">
        <v>252</v>
      </c>
      <c r="F57" s="123">
        <v>223</v>
      </c>
      <c r="G57" s="57">
        <f t="shared" si="72"/>
        <v>1.1300448430493273</v>
      </c>
      <c r="H57" s="58">
        <f t="shared" si="73"/>
        <v>61.593293650793655</v>
      </c>
      <c r="I57" s="58">
        <f t="shared" si="74"/>
        <v>54.505176524313434</v>
      </c>
      <c r="J57" s="276">
        <v>2703</v>
      </c>
      <c r="K57" s="59">
        <f t="shared" si="75"/>
        <v>9.3229744728079905E-2</v>
      </c>
      <c r="L57" s="425">
        <v>1342.31</v>
      </c>
      <c r="M57" s="123">
        <v>299670</v>
      </c>
      <c r="N57" s="123">
        <v>103</v>
      </c>
      <c r="O57" s="391">
        <v>6974.24</v>
      </c>
      <c r="P57" s="61">
        <f t="shared" si="76"/>
        <v>0.19246684943449036</v>
      </c>
      <c r="Q57" s="62">
        <f t="shared" si="77"/>
        <v>5.1956999500860457</v>
      </c>
      <c r="R57" s="61">
        <f t="shared" si="78"/>
        <v>8.6480632361155579E-2</v>
      </c>
      <c r="S57" s="59">
        <f t="shared" ref="S57:S62" si="95">O57/D57</f>
        <v>0.44932741724226571</v>
      </c>
      <c r="T57" s="271">
        <f t="shared" ref="T57:T62" si="96">D57-O57</f>
        <v>8547.27</v>
      </c>
      <c r="U57" s="64">
        <f t="shared" ref="U57:U62" si="97">L57/F57</f>
        <v>6.0193273542600894</v>
      </c>
      <c r="V57" s="476">
        <f t="shared" ref="V57:W57" si="98">IFERROR((D57-D50)/D57,)</f>
        <v>-6.6574063992485263E-2</v>
      </c>
      <c r="W57" s="476">
        <f t="shared" si="98"/>
        <v>-5.9523809523809521E-2</v>
      </c>
      <c r="X57" s="84"/>
      <c r="Y57" s="85"/>
      <c r="Z57" s="66"/>
    </row>
    <row r="58" spans="1:26" ht="14" hidden="1" outlineLevel="1" x14ac:dyDescent="0.2">
      <c r="A58" s="424">
        <v>44774</v>
      </c>
      <c r="B58" s="411">
        <v>44804</v>
      </c>
      <c r="C58" s="393" t="s">
        <v>33</v>
      </c>
      <c r="D58" s="394">
        <v>28726</v>
      </c>
      <c r="E58" s="395">
        <v>476</v>
      </c>
      <c r="F58" s="395">
        <v>420</v>
      </c>
      <c r="G58" s="396">
        <f t="shared" si="72"/>
        <v>1.1333333333333333</v>
      </c>
      <c r="H58" s="397">
        <f t="shared" si="73"/>
        <v>60.34873949579832</v>
      </c>
      <c r="I58" s="397">
        <f t="shared" si="74"/>
        <v>53.248887790410286</v>
      </c>
      <c r="J58" s="415">
        <v>3125</v>
      </c>
      <c r="K58" s="398">
        <f t="shared" si="75"/>
        <v>0.15232000000000001</v>
      </c>
      <c r="L58" s="426">
        <v>3485.2</v>
      </c>
      <c r="M58" s="395">
        <v>358721</v>
      </c>
      <c r="N58" s="395">
        <v>176</v>
      </c>
      <c r="O58" s="394">
        <v>11574.43</v>
      </c>
      <c r="P58" s="399">
        <f t="shared" si="76"/>
        <v>0.3011120202031547</v>
      </c>
      <c r="Q58" s="400">
        <f t="shared" si="77"/>
        <v>3.3210231837484221</v>
      </c>
      <c r="R58" s="399">
        <f t="shared" si="78"/>
        <v>0.12132562835062312</v>
      </c>
      <c r="S58" s="398">
        <f t="shared" si="95"/>
        <v>0.40292522453526425</v>
      </c>
      <c r="T58" s="427">
        <f t="shared" si="96"/>
        <v>17151.57</v>
      </c>
      <c r="U58" s="402">
        <f t="shared" si="97"/>
        <v>8.2980952380952377</v>
      </c>
      <c r="V58" s="477">
        <f t="shared" ref="V58:W58" si="99">IFERROR((D58-D51)/D58,)</f>
        <v>0.51971802548214163</v>
      </c>
      <c r="W58" s="477">
        <f t="shared" si="99"/>
        <v>0.50420168067226889</v>
      </c>
      <c r="X58" s="403"/>
      <c r="Y58" s="404"/>
      <c r="Z58" s="66"/>
    </row>
    <row r="59" spans="1:26" ht="14" hidden="1" outlineLevel="1" x14ac:dyDescent="0.2">
      <c r="A59" s="424">
        <v>44774</v>
      </c>
      <c r="B59" s="411">
        <v>44804</v>
      </c>
      <c r="C59" s="393" t="s">
        <v>34</v>
      </c>
      <c r="D59" s="405">
        <v>23498.9</v>
      </c>
      <c r="E59" s="395">
        <v>368</v>
      </c>
      <c r="F59" s="395">
        <v>343</v>
      </c>
      <c r="G59" s="396">
        <f t="shared" si="72"/>
        <v>1.0728862973760933</v>
      </c>
      <c r="H59" s="397">
        <f t="shared" si="73"/>
        <v>63.855706521739137</v>
      </c>
      <c r="I59" s="397">
        <f t="shared" si="74"/>
        <v>59.517682980860116</v>
      </c>
      <c r="J59" s="415">
        <v>3367</v>
      </c>
      <c r="K59" s="398">
        <f t="shared" si="75"/>
        <v>0.10929610929610929</v>
      </c>
      <c r="L59" s="426">
        <v>4140.54</v>
      </c>
      <c r="M59" s="395">
        <v>482198</v>
      </c>
      <c r="N59" s="395">
        <v>118</v>
      </c>
      <c r="O59" s="405">
        <v>7983.72</v>
      </c>
      <c r="P59" s="399">
        <f t="shared" si="76"/>
        <v>0.51862289759660907</v>
      </c>
      <c r="Q59" s="400">
        <f t="shared" si="77"/>
        <v>1.9281832804416816</v>
      </c>
      <c r="R59" s="399">
        <f t="shared" si="78"/>
        <v>0.17620143921630374</v>
      </c>
      <c r="S59" s="398">
        <f t="shared" si="95"/>
        <v>0.33974866908663809</v>
      </c>
      <c r="T59" s="427">
        <f t="shared" si="96"/>
        <v>15515.18</v>
      </c>
      <c r="U59" s="402">
        <f t="shared" si="97"/>
        <v>12.071545189504373</v>
      </c>
      <c r="V59" s="478">
        <f t="shared" ref="V59:W59" si="100">IFERROR((D59-D52)/D59,)</f>
        <v>-5.9973871117371437E-2</v>
      </c>
      <c r="W59" s="478">
        <f t="shared" si="100"/>
        <v>-0.18206521739130435</v>
      </c>
      <c r="X59" s="403"/>
      <c r="Y59" s="404"/>
      <c r="Z59" s="66"/>
    </row>
    <row r="60" spans="1:26" ht="14" hidden="1" outlineLevel="1" x14ac:dyDescent="0.2">
      <c r="A60" s="424">
        <v>44774</v>
      </c>
      <c r="B60" s="411">
        <v>44804</v>
      </c>
      <c r="C60" s="393" t="s">
        <v>35</v>
      </c>
      <c r="D60" s="407">
        <v>32461.81</v>
      </c>
      <c r="E60" s="395">
        <v>509</v>
      </c>
      <c r="F60" s="395">
        <v>461</v>
      </c>
      <c r="G60" s="396">
        <f t="shared" si="72"/>
        <v>1.1041214750542299</v>
      </c>
      <c r="H60" s="397">
        <f t="shared" si="73"/>
        <v>63.77565815324165</v>
      </c>
      <c r="I60" s="397">
        <f t="shared" si="74"/>
        <v>57.761450704605899</v>
      </c>
      <c r="J60" s="415">
        <v>2661</v>
      </c>
      <c r="K60" s="398">
        <f t="shared" si="75"/>
        <v>0.19128147313040211</v>
      </c>
      <c r="L60" s="426">
        <v>1726.78</v>
      </c>
      <c r="M60" s="395">
        <v>426893</v>
      </c>
      <c r="N60" s="395">
        <v>151</v>
      </c>
      <c r="O60" s="407">
        <v>10549.43</v>
      </c>
      <c r="P60" s="399">
        <f t="shared" si="76"/>
        <v>0.1636846730107693</v>
      </c>
      <c r="Q60" s="400">
        <f t="shared" si="77"/>
        <v>6.1093074971913044</v>
      </c>
      <c r="R60" s="399">
        <f t="shared" si="78"/>
        <v>5.3194199584065086E-2</v>
      </c>
      <c r="S60" s="398">
        <f t="shared" si="95"/>
        <v>0.3249797223260194</v>
      </c>
      <c r="T60" s="427">
        <f t="shared" si="96"/>
        <v>21912.38</v>
      </c>
      <c r="U60" s="402">
        <f t="shared" si="97"/>
        <v>3.7457266811279828</v>
      </c>
      <c r="V60" s="478">
        <f t="shared" ref="V60:W60" si="101">IFERROR((D60-D53)/D60,)</f>
        <v>-5.0056050479009018E-2</v>
      </c>
      <c r="W60" s="478">
        <f t="shared" si="101"/>
        <v>-6.0903732809430254E-2</v>
      </c>
      <c r="X60" s="403"/>
      <c r="Y60" s="404"/>
      <c r="Z60" s="66"/>
    </row>
    <row r="61" spans="1:26" ht="14" hidden="1" outlineLevel="1" x14ac:dyDescent="0.2">
      <c r="A61" s="424">
        <v>44774</v>
      </c>
      <c r="B61" s="411">
        <v>44804</v>
      </c>
      <c r="C61" s="393" t="s">
        <v>193</v>
      </c>
      <c r="D61" s="407">
        <v>5958.55</v>
      </c>
      <c r="E61" s="395">
        <v>129</v>
      </c>
      <c r="F61" s="395">
        <v>117</v>
      </c>
      <c r="G61" s="396">
        <f t="shared" si="72"/>
        <v>1.1025641025641026</v>
      </c>
      <c r="H61" s="397">
        <f t="shared" si="73"/>
        <v>46.190310077519378</v>
      </c>
      <c r="I61" s="397">
        <f t="shared" si="74"/>
        <v>41.893537047052455</v>
      </c>
      <c r="J61" s="415">
        <v>2162</v>
      </c>
      <c r="K61" s="398">
        <f t="shared" si="75"/>
        <v>5.9666975023126734E-2</v>
      </c>
      <c r="L61" s="426">
        <v>2993.95</v>
      </c>
      <c r="M61" s="395">
        <v>400868</v>
      </c>
      <c r="N61" s="395">
        <v>71</v>
      </c>
      <c r="O61" s="407">
        <v>3368.3</v>
      </c>
      <c r="P61" s="399">
        <f t="shared" si="76"/>
        <v>0.88886084968678547</v>
      </c>
      <c r="Q61" s="400">
        <f t="shared" si="77"/>
        <v>1.1250354882346065</v>
      </c>
      <c r="R61" s="399">
        <f t="shared" si="78"/>
        <v>0.50246284750484593</v>
      </c>
      <c r="S61" s="398">
        <f t="shared" si="95"/>
        <v>0.56528853496236497</v>
      </c>
      <c r="T61" s="427">
        <f t="shared" si="96"/>
        <v>2590.25</v>
      </c>
      <c r="U61" s="402">
        <f t="shared" si="97"/>
        <v>25.589316239316236</v>
      </c>
      <c r="V61" s="477">
        <f t="shared" ref="V61:W61" si="102">IFERROR((D61-D54)/D61,)</f>
        <v>0.28414463250287403</v>
      </c>
      <c r="W61" s="477">
        <f t="shared" si="102"/>
        <v>0.19379844961240311</v>
      </c>
      <c r="X61" s="403"/>
      <c r="Y61" s="404"/>
      <c r="Z61" s="66"/>
    </row>
    <row r="62" spans="1:26" ht="14" hidden="1" outlineLevel="1" x14ac:dyDescent="0.2">
      <c r="A62" s="424">
        <v>44774</v>
      </c>
      <c r="B62" s="411">
        <v>44804</v>
      </c>
      <c r="C62" s="393" t="s">
        <v>36</v>
      </c>
      <c r="D62" s="412">
        <v>111955</v>
      </c>
      <c r="E62" s="395">
        <v>1934</v>
      </c>
      <c r="F62" s="395">
        <v>1707</v>
      </c>
      <c r="G62" s="396">
        <f t="shared" si="72"/>
        <v>1.1329818394844757</v>
      </c>
      <c r="H62" s="397">
        <f t="shared" si="73"/>
        <v>57.887797311271974</v>
      </c>
      <c r="I62" s="397">
        <f t="shared" si="74"/>
        <v>51.09331437970075</v>
      </c>
      <c r="J62" s="415">
        <v>7364</v>
      </c>
      <c r="K62" s="398">
        <f t="shared" si="75"/>
        <v>0.2626290059750136</v>
      </c>
      <c r="L62" s="426">
        <v>6861.16</v>
      </c>
      <c r="M62" s="395">
        <v>840302</v>
      </c>
      <c r="N62" s="395">
        <v>587</v>
      </c>
      <c r="O62" s="412">
        <v>39541.949999999997</v>
      </c>
      <c r="P62" s="399">
        <f t="shared" si="76"/>
        <v>0.17351597480650297</v>
      </c>
      <c r="Q62" s="400">
        <f t="shared" si="77"/>
        <v>5.7631581248651829</v>
      </c>
      <c r="R62" s="399">
        <f t="shared" si="78"/>
        <v>6.1284980572551467E-2</v>
      </c>
      <c r="S62" s="398">
        <f t="shared" si="95"/>
        <v>0.35319503371890487</v>
      </c>
      <c r="T62" s="427">
        <f t="shared" si="96"/>
        <v>72413.05</v>
      </c>
      <c r="U62" s="402">
        <f t="shared" si="97"/>
        <v>4.0194258933801992</v>
      </c>
      <c r="V62" s="478">
        <f t="shared" ref="V62:W62" si="103">IFERROR((D62-D55)/D62,)</f>
        <v>-7.5771515340985224E-2</v>
      </c>
      <c r="W62" s="478">
        <f t="shared" si="103"/>
        <v>-0.12099276111685625</v>
      </c>
      <c r="X62" s="403"/>
      <c r="Y62" s="404"/>
      <c r="Z62" s="66"/>
    </row>
    <row r="63" spans="1:26" ht="14" collapsed="1" x14ac:dyDescent="0.2">
      <c r="A63" s="255">
        <f>IFERROR(IF(B63&gt;0,MONTH(B63)&amp;"-"&amp;YEAR(B63),B63),)</f>
        <v>0</v>
      </c>
      <c r="B63" s="38" t="s">
        <v>204</v>
      </c>
      <c r="C63" s="134"/>
      <c r="D63" s="135">
        <f t="shared" ref="D63:F63" si="104">SUM(D57:D62)</f>
        <v>218121.77000000002</v>
      </c>
      <c r="E63" s="136">
        <f t="shared" si="104"/>
        <v>3668</v>
      </c>
      <c r="F63" s="136">
        <f t="shared" si="104"/>
        <v>3271</v>
      </c>
      <c r="G63" s="137">
        <f t="shared" si="72"/>
        <v>1.1213696117395291</v>
      </c>
      <c r="H63" s="135">
        <f t="shared" si="73"/>
        <v>59.466131406761185</v>
      </c>
      <c r="I63" s="135">
        <f t="shared" si="74"/>
        <v>53.029911622550671</v>
      </c>
      <c r="J63" s="256">
        <f>SUM(J57:J62)</f>
        <v>21382</v>
      </c>
      <c r="K63" s="257">
        <f t="shared" si="75"/>
        <v>0.17154616032176598</v>
      </c>
      <c r="L63" s="135">
        <f t="shared" ref="L63:O63" si="105">SUM(L57:L62)</f>
        <v>20549.939999999999</v>
      </c>
      <c r="M63" s="136">
        <f t="shared" si="105"/>
        <v>2808652</v>
      </c>
      <c r="N63" s="136">
        <f t="shared" si="105"/>
        <v>1206</v>
      </c>
      <c r="O63" s="135">
        <f t="shared" si="105"/>
        <v>79992.070000000007</v>
      </c>
      <c r="P63" s="258">
        <f t="shared" si="76"/>
        <v>0.25689971518426757</v>
      </c>
      <c r="Q63" s="137">
        <f t="shared" si="77"/>
        <v>3.8925695160180522</v>
      </c>
      <c r="R63" s="259">
        <f t="shared" si="78"/>
        <v>9.4213154422871204E-2</v>
      </c>
      <c r="S63" s="260"/>
      <c r="T63" s="261">
        <f>SUM(T57:T62)</f>
        <v>138129.70000000001</v>
      </c>
      <c r="U63" s="145"/>
      <c r="V63" s="301">
        <f t="shared" ref="V63:W63" si="106">IFERROR((D63-D56)/D63,)</f>
        <v>1.8668242055802184E-2</v>
      </c>
      <c r="W63" s="262">
        <f t="shared" si="106"/>
        <v>-2.2355507088331516E-2</v>
      </c>
      <c r="X63" s="145"/>
      <c r="Y63" s="143"/>
      <c r="Z63" s="67"/>
    </row>
    <row r="64" spans="1:26" ht="14" hidden="1" outlineLevel="1" x14ac:dyDescent="0.2">
      <c r="A64" s="424">
        <v>44805</v>
      </c>
      <c r="B64" s="122">
        <v>44834</v>
      </c>
      <c r="C64" s="83" t="s">
        <v>32</v>
      </c>
      <c r="D64" s="391">
        <v>11190.57</v>
      </c>
      <c r="E64" s="123">
        <v>175</v>
      </c>
      <c r="F64" s="123">
        <v>156</v>
      </c>
      <c r="G64" s="57">
        <f t="shared" si="72"/>
        <v>1.1217948717948718</v>
      </c>
      <c r="H64" s="58">
        <f t="shared" si="73"/>
        <v>63.946114285714287</v>
      </c>
      <c r="I64" s="58">
        <f t="shared" si="74"/>
        <v>57.003393306122447</v>
      </c>
      <c r="J64" s="276">
        <v>1872</v>
      </c>
      <c r="K64" s="59">
        <f t="shared" si="75"/>
        <v>9.3482905982905984E-2</v>
      </c>
      <c r="L64" s="425">
        <v>927.52</v>
      </c>
      <c r="M64" s="123">
        <v>135771</v>
      </c>
      <c r="N64" s="123">
        <v>71</v>
      </c>
      <c r="O64" s="391">
        <v>4839.22</v>
      </c>
      <c r="P64" s="61">
        <f t="shared" si="76"/>
        <v>0.19166725216047212</v>
      </c>
      <c r="Q64" s="62">
        <f t="shared" si="77"/>
        <v>5.2173753665689153</v>
      </c>
      <c r="R64" s="61">
        <f t="shared" si="78"/>
        <v>8.288407114204191E-2</v>
      </c>
      <c r="S64" s="59">
        <f t="shared" ref="S64:S69" si="107">O64/D64</f>
        <v>0.43243731105743499</v>
      </c>
      <c r="T64" s="271">
        <f t="shared" ref="T64:T69" si="108">D64-O64</f>
        <v>6351.3499999999995</v>
      </c>
      <c r="U64" s="64">
        <f t="shared" ref="U64:U69" si="109">L64/F64</f>
        <v>5.9456410256410255</v>
      </c>
      <c r="V64" s="476">
        <f t="shared" ref="V64:W64" si="110">IFERROR((D64-D43)/D64,)</f>
        <v>-0.33586850357041687</v>
      </c>
      <c r="W64" s="476">
        <f t="shared" si="110"/>
        <v>-0.26857142857142857</v>
      </c>
      <c r="X64" s="84"/>
      <c r="Y64" s="85"/>
      <c r="Z64" s="66"/>
    </row>
    <row r="65" spans="1:26" ht="14" hidden="1" outlineLevel="1" x14ac:dyDescent="0.2">
      <c r="A65" s="424">
        <v>44805</v>
      </c>
      <c r="B65" s="411">
        <v>44834</v>
      </c>
      <c r="C65" s="393" t="s">
        <v>33</v>
      </c>
      <c r="D65" s="394">
        <v>16159.89</v>
      </c>
      <c r="E65" s="395">
        <v>312</v>
      </c>
      <c r="F65" s="395">
        <v>289</v>
      </c>
      <c r="G65" s="396">
        <f t="shared" si="72"/>
        <v>1.0795847750865053</v>
      </c>
      <c r="H65" s="397">
        <f t="shared" si="73"/>
        <v>51.794519230769232</v>
      </c>
      <c r="I65" s="397">
        <f t="shared" si="74"/>
        <v>47.976333518244573</v>
      </c>
      <c r="J65" s="415">
        <v>2495</v>
      </c>
      <c r="K65" s="398">
        <f t="shared" si="75"/>
        <v>0.1250501002004008</v>
      </c>
      <c r="L65" s="426">
        <v>1272.54</v>
      </c>
      <c r="M65" s="395">
        <v>112614</v>
      </c>
      <c r="N65" s="395">
        <v>73</v>
      </c>
      <c r="O65" s="394">
        <v>3909.64</v>
      </c>
      <c r="P65" s="399">
        <f t="shared" si="76"/>
        <v>0.32548776869481588</v>
      </c>
      <c r="Q65" s="400">
        <f t="shared" si="77"/>
        <v>3.0723120687758341</v>
      </c>
      <c r="R65" s="399">
        <f t="shared" si="78"/>
        <v>7.8746823152880369E-2</v>
      </c>
      <c r="S65" s="398">
        <f t="shared" si="107"/>
        <v>0.24193481515035065</v>
      </c>
      <c r="T65" s="427">
        <f t="shared" si="108"/>
        <v>12250.25</v>
      </c>
      <c r="U65" s="402">
        <f t="shared" si="109"/>
        <v>4.4032525951557089</v>
      </c>
      <c r="V65" s="477">
        <f t="shared" ref="V65:W65" si="111">IFERROR((D65-D44)/D65,)</f>
        <v>0.79211244630996869</v>
      </c>
      <c r="W65" s="477">
        <f t="shared" si="111"/>
        <v>0.81730769230769229</v>
      </c>
      <c r="X65" s="403"/>
      <c r="Y65" s="404"/>
      <c r="Z65" s="66"/>
    </row>
    <row r="66" spans="1:26" ht="14" hidden="1" outlineLevel="1" x14ac:dyDescent="0.2">
      <c r="A66" s="424">
        <v>44805</v>
      </c>
      <c r="B66" s="411">
        <v>44834</v>
      </c>
      <c r="C66" s="393" t="s">
        <v>34</v>
      </c>
      <c r="D66" s="405">
        <v>19659.57</v>
      </c>
      <c r="E66" s="395">
        <v>306</v>
      </c>
      <c r="F66" s="395">
        <v>287</v>
      </c>
      <c r="G66" s="396">
        <f t="shared" si="72"/>
        <v>1.0662020905923344</v>
      </c>
      <c r="H66" s="397">
        <f t="shared" si="73"/>
        <v>64.246960784313728</v>
      </c>
      <c r="I66" s="397">
        <f t="shared" si="74"/>
        <v>60.25777040881713</v>
      </c>
      <c r="J66" s="415">
        <v>2909</v>
      </c>
      <c r="K66" s="398">
        <f t="shared" si="75"/>
        <v>0.10519078721210037</v>
      </c>
      <c r="L66" s="426">
        <v>3415.59</v>
      </c>
      <c r="M66" s="395">
        <v>430481</v>
      </c>
      <c r="N66" s="395">
        <v>82</v>
      </c>
      <c r="O66" s="405">
        <v>5526.54</v>
      </c>
      <c r="P66" s="399">
        <f t="shared" si="76"/>
        <v>0.61803406833208485</v>
      </c>
      <c r="Q66" s="400">
        <f t="shared" si="77"/>
        <v>1.6180337804010434</v>
      </c>
      <c r="R66" s="399">
        <f t="shared" si="78"/>
        <v>0.17373676026484813</v>
      </c>
      <c r="S66" s="398">
        <f t="shared" si="107"/>
        <v>0.28111194700596198</v>
      </c>
      <c r="T66" s="427">
        <f t="shared" si="108"/>
        <v>14133.029999999999</v>
      </c>
      <c r="U66" s="402">
        <f t="shared" si="109"/>
        <v>11.901010452961673</v>
      </c>
      <c r="V66" s="478">
        <f t="shared" ref="V66:W66" si="112">IFERROR((D66-D45)/D66,)</f>
        <v>-0.58845641079637034</v>
      </c>
      <c r="W66" s="478">
        <f t="shared" si="112"/>
        <v>-0.5</v>
      </c>
      <c r="X66" s="403"/>
      <c r="Y66" s="404"/>
      <c r="Z66" s="66"/>
    </row>
    <row r="67" spans="1:26" ht="14" hidden="1" outlineLevel="1" x14ac:dyDescent="0.2">
      <c r="A67" s="424">
        <v>44805</v>
      </c>
      <c r="B67" s="411">
        <v>44834</v>
      </c>
      <c r="C67" s="393" t="s">
        <v>35</v>
      </c>
      <c r="D67" s="407">
        <v>32114.92</v>
      </c>
      <c r="E67" s="395">
        <v>495</v>
      </c>
      <c r="F67" s="395">
        <v>451</v>
      </c>
      <c r="G67" s="396">
        <f t="shared" si="72"/>
        <v>1.0975609756097562</v>
      </c>
      <c r="H67" s="397">
        <f t="shared" si="73"/>
        <v>64.878626262626256</v>
      </c>
      <c r="I67" s="397">
        <f t="shared" si="74"/>
        <v>59.111637261503915</v>
      </c>
      <c r="J67" s="415">
        <v>2635</v>
      </c>
      <c r="K67" s="398">
        <f t="shared" si="75"/>
        <v>0.18785578747628084</v>
      </c>
      <c r="L67" s="426">
        <v>1660.14</v>
      </c>
      <c r="M67" s="395">
        <v>262035</v>
      </c>
      <c r="N67" s="395">
        <v>120</v>
      </c>
      <c r="O67" s="407">
        <v>8838.7199999999993</v>
      </c>
      <c r="P67" s="399">
        <f t="shared" si="76"/>
        <v>0.18782583903551647</v>
      </c>
      <c r="Q67" s="400">
        <f t="shared" si="77"/>
        <v>5.3240811015938405</v>
      </c>
      <c r="R67" s="399">
        <f t="shared" si="78"/>
        <v>5.1693729892523479E-2</v>
      </c>
      <c r="S67" s="398">
        <f t="shared" si="107"/>
        <v>0.27522161039168086</v>
      </c>
      <c r="T67" s="427">
        <f t="shared" si="108"/>
        <v>23276.199999999997</v>
      </c>
      <c r="U67" s="402">
        <f t="shared" si="109"/>
        <v>3.6810199556541021</v>
      </c>
      <c r="V67" s="477">
        <f t="shared" ref="V67:W67" si="113">IFERROR((D67-D46)/D67,)</f>
        <v>1.6950999722247399E-2</v>
      </c>
      <c r="W67" s="477">
        <f t="shared" si="113"/>
        <v>3.0303030303030304E-2</v>
      </c>
      <c r="X67" s="403"/>
      <c r="Y67" s="404"/>
      <c r="Z67" s="66"/>
    </row>
    <row r="68" spans="1:26" ht="14" hidden="1" outlineLevel="1" x14ac:dyDescent="0.2">
      <c r="A68" s="424">
        <v>44805</v>
      </c>
      <c r="B68" s="411">
        <v>44834</v>
      </c>
      <c r="C68" s="393" t="s">
        <v>193</v>
      </c>
      <c r="D68" s="407">
        <v>4800.1499999999996</v>
      </c>
      <c r="E68" s="395">
        <v>137</v>
      </c>
      <c r="F68" s="395">
        <v>127</v>
      </c>
      <c r="G68" s="396">
        <f t="shared" si="72"/>
        <v>1.078740157480315</v>
      </c>
      <c r="H68" s="397">
        <f t="shared" si="73"/>
        <v>35.037591240875912</v>
      </c>
      <c r="I68" s="397">
        <f t="shared" si="74"/>
        <v>32.480102829133145</v>
      </c>
      <c r="J68" s="415">
        <v>2413</v>
      </c>
      <c r="K68" s="398">
        <f t="shared" si="75"/>
        <v>5.6775797762121841E-2</v>
      </c>
      <c r="L68" s="426">
        <v>1415.61</v>
      </c>
      <c r="M68" s="395">
        <v>214589</v>
      </c>
      <c r="N68" s="395">
        <v>30</v>
      </c>
      <c r="O68" s="407">
        <v>1044.5</v>
      </c>
      <c r="P68" s="399">
        <f t="shared" si="76"/>
        <v>1.3552991862134991</v>
      </c>
      <c r="Q68" s="400">
        <f t="shared" si="77"/>
        <v>0.73784446281108507</v>
      </c>
      <c r="R68" s="399">
        <f t="shared" si="78"/>
        <v>0.29490953407706011</v>
      </c>
      <c r="S68" s="398">
        <f t="shared" si="107"/>
        <v>0.21759736674895577</v>
      </c>
      <c r="T68" s="427">
        <f t="shared" si="108"/>
        <v>3755.6499999999996</v>
      </c>
      <c r="U68" s="402">
        <f t="shared" si="109"/>
        <v>11.146535433070865</v>
      </c>
      <c r="V68" s="477">
        <f t="shared" ref="V68:W68" si="114">IFERROR((D68-D47)/D68,)</f>
        <v>1</v>
      </c>
      <c r="W68" s="477">
        <f t="shared" si="114"/>
        <v>1</v>
      </c>
      <c r="X68" s="403"/>
      <c r="Y68" s="404"/>
      <c r="Z68" s="66"/>
    </row>
    <row r="69" spans="1:26" ht="14" hidden="1" outlineLevel="1" x14ac:dyDescent="0.2">
      <c r="A69" s="424">
        <v>44805</v>
      </c>
      <c r="B69" s="411">
        <v>44834</v>
      </c>
      <c r="C69" s="393" t="s">
        <v>36</v>
      </c>
      <c r="D69" s="412">
        <v>105713</v>
      </c>
      <c r="E69" s="395">
        <v>1848</v>
      </c>
      <c r="F69" s="395">
        <v>1621</v>
      </c>
      <c r="G69" s="396">
        <f t="shared" si="72"/>
        <v>1.1400370141887723</v>
      </c>
      <c r="H69" s="397">
        <f t="shared" si="73"/>
        <v>57.204004329004327</v>
      </c>
      <c r="I69" s="397">
        <f t="shared" si="74"/>
        <v>50.177321979067109</v>
      </c>
      <c r="J69" s="415">
        <v>6661</v>
      </c>
      <c r="K69" s="398">
        <f t="shared" si="75"/>
        <v>0.2774358204473803</v>
      </c>
      <c r="L69" s="426">
        <v>6431.4</v>
      </c>
      <c r="M69" s="395">
        <v>909332</v>
      </c>
      <c r="N69" s="395">
        <v>527</v>
      </c>
      <c r="O69" s="412">
        <v>35144</v>
      </c>
      <c r="P69" s="399">
        <f t="shared" si="76"/>
        <v>0.18300136580924198</v>
      </c>
      <c r="Q69" s="400">
        <f t="shared" si="77"/>
        <v>5.4644400908044908</v>
      </c>
      <c r="R69" s="399">
        <f t="shared" si="78"/>
        <v>6.0838307492928963E-2</v>
      </c>
      <c r="S69" s="398">
        <f t="shared" si="107"/>
        <v>0.33244728652105227</v>
      </c>
      <c r="T69" s="427">
        <f t="shared" si="108"/>
        <v>70569</v>
      </c>
      <c r="U69" s="402">
        <f t="shared" si="109"/>
        <v>3.9675508945095617</v>
      </c>
      <c r="V69" s="478">
        <f t="shared" ref="V69:W69" si="115">IFERROR((D69-D48)/D69,)</f>
        <v>-5.568804215186398E-2</v>
      </c>
      <c r="W69" s="478">
        <f t="shared" si="115"/>
        <v>-4.329004329004329E-3</v>
      </c>
      <c r="X69" s="403"/>
      <c r="Y69" s="404"/>
      <c r="Z69" s="66"/>
    </row>
    <row r="70" spans="1:26" ht="14" collapsed="1" x14ac:dyDescent="0.2">
      <c r="A70" s="255">
        <f>IFERROR(IF(B70&gt;0,MONTH(B70)&amp;"-"&amp;YEAR(B70),B70),)</f>
        <v>0</v>
      </c>
      <c r="B70" s="38" t="s">
        <v>205</v>
      </c>
      <c r="C70" s="134"/>
      <c r="D70" s="135">
        <f t="shared" ref="D70:F70" si="116">SUM(D64:D69)</f>
        <v>189638.09999999998</v>
      </c>
      <c r="E70" s="136">
        <f t="shared" si="116"/>
        <v>3273</v>
      </c>
      <c r="F70" s="136">
        <f t="shared" si="116"/>
        <v>2931</v>
      </c>
      <c r="G70" s="137">
        <f t="shared" si="72"/>
        <v>1.1166837256908906</v>
      </c>
      <c r="H70" s="135">
        <f t="shared" si="73"/>
        <v>57.940146654445456</v>
      </c>
      <c r="I70" s="135">
        <f t="shared" si="74"/>
        <v>51.885905849123013</v>
      </c>
      <c r="J70" s="256">
        <f>SUM(J64:J69)</f>
        <v>18985</v>
      </c>
      <c r="K70" s="257">
        <f t="shared" si="75"/>
        <v>0.17239926257571767</v>
      </c>
      <c r="L70" s="135">
        <f t="shared" ref="L70:O70" si="117">SUM(L64:L69)</f>
        <v>15122.8</v>
      </c>
      <c r="M70" s="136">
        <f t="shared" si="117"/>
        <v>2064822</v>
      </c>
      <c r="N70" s="136">
        <f t="shared" si="117"/>
        <v>903</v>
      </c>
      <c r="O70" s="135">
        <f t="shared" si="117"/>
        <v>59302.62</v>
      </c>
      <c r="P70" s="258">
        <f t="shared" si="76"/>
        <v>0.25501065551572594</v>
      </c>
      <c r="Q70" s="137">
        <f t="shared" si="77"/>
        <v>3.9214047663131169</v>
      </c>
      <c r="R70" s="259">
        <f t="shared" si="78"/>
        <v>7.9745578551989299E-2</v>
      </c>
      <c r="S70" s="260"/>
      <c r="T70" s="261">
        <f>SUM(T64:T69)</f>
        <v>130335.48</v>
      </c>
      <c r="U70" s="145"/>
      <c r="V70" s="262">
        <f t="shared" ref="V70:W70" si="118">IFERROR((D70-D56)/D70,)</f>
        <v>-0.12872792967236033</v>
      </c>
      <c r="W70" s="262">
        <f t="shared" si="118"/>
        <v>-0.14573785517873511</v>
      </c>
      <c r="X70" s="145"/>
      <c r="Y70" s="143"/>
      <c r="Z70" s="67"/>
    </row>
    <row r="71" spans="1:26" ht="14" hidden="1" outlineLevel="1" x14ac:dyDescent="0.2">
      <c r="A71" s="424">
        <v>44835</v>
      </c>
      <c r="B71" s="122">
        <v>44865</v>
      </c>
      <c r="C71" s="83" t="s">
        <v>32</v>
      </c>
      <c r="D71" s="391">
        <v>5870.85</v>
      </c>
      <c r="E71" s="123">
        <v>94</v>
      </c>
      <c r="F71" s="123">
        <v>86</v>
      </c>
      <c r="G71" s="57">
        <f t="shared" si="72"/>
        <v>1.0930232558139534</v>
      </c>
      <c r="H71" s="58">
        <f t="shared" si="73"/>
        <v>62.45585106382979</v>
      </c>
      <c r="I71" s="58">
        <f t="shared" si="74"/>
        <v>57.140459483929384</v>
      </c>
      <c r="J71" s="276">
        <v>893</v>
      </c>
      <c r="K71" s="59">
        <f t="shared" si="75"/>
        <v>0.10526315789473684</v>
      </c>
      <c r="L71" s="425">
        <v>464.14</v>
      </c>
      <c r="M71" s="276">
        <v>126180</v>
      </c>
      <c r="N71" s="123">
        <v>21</v>
      </c>
      <c r="O71" s="391">
        <v>1420.83</v>
      </c>
      <c r="P71" s="61">
        <f t="shared" si="76"/>
        <v>0.32666821505739602</v>
      </c>
      <c r="Q71" s="62">
        <f t="shared" si="77"/>
        <v>3.0612099797474901</v>
      </c>
      <c r="R71" s="61">
        <f t="shared" si="78"/>
        <v>7.9058398698655219E-2</v>
      </c>
      <c r="S71" s="59">
        <f t="shared" ref="S71:S75" si="119">O71/D71</f>
        <v>0.24201435907917931</v>
      </c>
      <c r="T71" s="271">
        <f t="shared" ref="T71:T75" si="120">D71-O71</f>
        <v>4450.0200000000004</v>
      </c>
      <c r="U71" s="64">
        <f t="shared" ref="U71:U75" si="121">L71/F71</f>
        <v>5.3969767441860466</v>
      </c>
      <c r="V71" s="479">
        <f t="shared" ref="V71:W71" si="122">IFERROR((D71-D44)/D71,)</f>
        <v>0.42777621639115293</v>
      </c>
      <c r="W71" s="479">
        <f t="shared" si="122"/>
        <v>0.39361702127659576</v>
      </c>
      <c r="X71" s="84"/>
      <c r="Y71" s="85"/>
      <c r="Z71" s="66"/>
    </row>
    <row r="72" spans="1:26" ht="14" hidden="1" outlineLevel="1" x14ac:dyDescent="0.2">
      <c r="A72" s="424">
        <v>44835</v>
      </c>
      <c r="B72" s="411">
        <v>44865</v>
      </c>
      <c r="C72" s="393" t="s">
        <v>33</v>
      </c>
      <c r="D72" s="394">
        <v>26460.65</v>
      </c>
      <c r="E72" s="395">
        <v>574</v>
      </c>
      <c r="F72" s="395">
        <v>508</v>
      </c>
      <c r="G72" s="396">
        <f t="shared" si="72"/>
        <v>1.1299212598425197</v>
      </c>
      <c r="H72" s="397">
        <f t="shared" si="73"/>
        <v>46.098693379790944</v>
      </c>
      <c r="I72" s="397">
        <f t="shared" si="74"/>
        <v>40.798146754240072</v>
      </c>
      <c r="J72" s="415">
        <v>3129</v>
      </c>
      <c r="K72" s="398">
        <f t="shared" si="75"/>
        <v>0.18344519015659955</v>
      </c>
      <c r="L72" s="426">
        <v>3759.28</v>
      </c>
      <c r="M72" s="415">
        <v>316146</v>
      </c>
      <c r="N72" s="395">
        <v>200</v>
      </c>
      <c r="O72" s="394">
        <v>9744.5499999999993</v>
      </c>
      <c r="P72" s="399">
        <f t="shared" si="76"/>
        <v>0.38578282219291815</v>
      </c>
      <c r="Q72" s="400">
        <f t="shared" si="77"/>
        <v>2.5921320040007658</v>
      </c>
      <c r="R72" s="399">
        <f t="shared" si="78"/>
        <v>0.14207058405594722</v>
      </c>
      <c r="S72" s="398">
        <f t="shared" si="119"/>
        <v>0.3682657077585017</v>
      </c>
      <c r="T72" s="427">
        <f t="shared" si="120"/>
        <v>16716.100000000002</v>
      </c>
      <c r="U72" s="402">
        <f t="shared" si="121"/>
        <v>7.4001574803149612</v>
      </c>
      <c r="V72" s="478">
        <f t="shared" ref="V72:W72" si="123">IFERROR((D72-D45)/D72,)</f>
        <v>-0.1801815148153956</v>
      </c>
      <c r="W72" s="477">
        <f t="shared" si="123"/>
        <v>0.20034843205574912</v>
      </c>
      <c r="X72" s="403"/>
      <c r="Y72" s="404"/>
      <c r="Z72" s="66"/>
    </row>
    <row r="73" spans="1:26" ht="14" hidden="1" outlineLevel="1" x14ac:dyDescent="0.2">
      <c r="A73" s="424">
        <v>44835</v>
      </c>
      <c r="B73" s="411">
        <v>44865</v>
      </c>
      <c r="C73" s="393" t="s">
        <v>34</v>
      </c>
      <c r="D73" s="405">
        <v>22134.03</v>
      </c>
      <c r="E73" s="395">
        <v>345</v>
      </c>
      <c r="F73" s="395">
        <v>323</v>
      </c>
      <c r="G73" s="396">
        <f t="shared" si="72"/>
        <v>1.068111455108359</v>
      </c>
      <c r="H73" s="397">
        <f t="shared" si="73"/>
        <v>64.156608695652167</v>
      </c>
      <c r="I73" s="397">
        <f t="shared" si="74"/>
        <v>60.065462633900438</v>
      </c>
      <c r="J73" s="415">
        <v>3921</v>
      </c>
      <c r="K73" s="398">
        <f t="shared" si="75"/>
        <v>8.7987758224942619E-2</v>
      </c>
      <c r="L73" s="426">
        <v>5631.14</v>
      </c>
      <c r="M73" s="415">
        <v>580815</v>
      </c>
      <c r="N73" s="395">
        <v>116</v>
      </c>
      <c r="O73" s="405">
        <v>8131.18</v>
      </c>
      <c r="P73" s="399">
        <f t="shared" si="76"/>
        <v>0.6925366305997408</v>
      </c>
      <c r="Q73" s="400">
        <f t="shared" si="77"/>
        <v>1.4439669409746516</v>
      </c>
      <c r="R73" s="399">
        <f t="shared" si="78"/>
        <v>0.2544109680885045</v>
      </c>
      <c r="S73" s="398">
        <f t="shared" si="119"/>
        <v>0.3673610273411575</v>
      </c>
      <c r="T73" s="427">
        <f t="shared" si="120"/>
        <v>14002.849999999999</v>
      </c>
      <c r="U73" s="402">
        <f t="shared" si="121"/>
        <v>17.433869969040249</v>
      </c>
      <c r="V73" s="478">
        <f t="shared" ref="V73:W73" si="124">IFERROR((D73-D46)/D73,)</f>
        <v>-0.42633492409651574</v>
      </c>
      <c r="W73" s="478">
        <f t="shared" si="124"/>
        <v>-0.39130434782608697</v>
      </c>
      <c r="X73" s="403"/>
      <c r="Y73" s="404"/>
      <c r="Z73" s="66"/>
    </row>
    <row r="74" spans="1:26" ht="14" hidden="1" outlineLevel="1" x14ac:dyDescent="0.2">
      <c r="A74" s="424">
        <v>44835</v>
      </c>
      <c r="B74" s="411">
        <v>44865</v>
      </c>
      <c r="C74" s="393" t="s">
        <v>35</v>
      </c>
      <c r="D74" s="407">
        <v>30197.55</v>
      </c>
      <c r="E74" s="395">
        <v>464</v>
      </c>
      <c r="F74" s="395">
        <v>423</v>
      </c>
      <c r="G74" s="396">
        <f t="shared" si="72"/>
        <v>1.0969267139479906</v>
      </c>
      <c r="H74" s="397">
        <f t="shared" si="73"/>
        <v>65.080926724137925</v>
      </c>
      <c r="I74" s="397">
        <f t="shared" si="74"/>
        <v>59.330241388599873</v>
      </c>
      <c r="J74" s="415">
        <v>2437</v>
      </c>
      <c r="K74" s="398">
        <f t="shared" si="75"/>
        <v>0.19039803036520311</v>
      </c>
      <c r="L74" s="426">
        <v>1756.78</v>
      </c>
      <c r="M74" s="415">
        <v>183452</v>
      </c>
      <c r="N74" s="395">
        <v>130</v>
      </c>
      <c r="O74" s="407">
        <v>9715.23</v>
      </c>
      <c r="P74" s="399">
        <f t="shared" si="76"/>
        <v>0.18082742251084122</v>
      </c>
      <c r="Q74" s="400">
        <f t="shared" si="77"/>
        <v>5.5301346782181033</v>
      </c>
      <c r="R74" s="399">
        <f t="shared" si="78"/>
        <v>5.8176242774662185E-2</v>
      </c>
      <c r="S74" s="398">
        <f t="shared" si="119"/>
        <v>0.32172245761659474</v>
      </c>
      <c r="T74" s="427">
        <f t="shared" si="120"/>
        <v>20482.32</v>
      </c>
      <c r="U74" s="402">
        <f t="shared" si="121"/>
        <v>4.1531442080378254</v>
      </c>
      <c r="V74" s="477">
        <f t="shared" ref="V74:W74" si="125">IFERROR((D74-D47)/D74,)</f>
        <v>1</v>
      </c>
      <c r="W74" s="477">
        <f t="shared" si="125"/>
        <v>1</v>
      </c>
      <c r="X74" s="403"/>
      <c r="Y74" s="404"/>
      <c r="Z74" s="66"/>
    </row>
    <row r="75" spans="1:26" ht="14" hidden="1" outlineLevel="1" x14ac:dyDescent="0.2">
      <c r="A75" s="424">
        <v>44835</v>
      </c>
      <c r="B75" s="411">
        <v>44865</v>
      </c>
      <c r="C75" s="393" t="s">
        <v>36</v>
      </c>
      <c r="D75" s="412">
        <v>126495</v>
      </c>
      <c r="E75" s="395">
        <v>2268</v>
      </c>
      <c r="F75" s="395">
        <v>1868</v>
      </c>
      <c r="G75" s="396">
        <f t="shared" si="72"/>
        <v>1.2141327623126339</v>
      </c>
      <c r="H75" s="397">
        <f t="shared" si="73"/>
        <v>55.773809523809526</v>
      </c>
      <c r="I75" s="397">
        <f t="shared" si="74"/>
        <v>45.93715881414294</v>
      </c>
      <c r="J75" s="415">
        <v>8256</v>
      </c>
      <c r="K75" s="398">
        <f t="shared" si="75"/>
        <v>0.27470930232558138</v>
      </c>
      <c r="L75" s="426">
        <v>8721.4500000000007</v>
      </c>
      <c r="M75" s="415">
        <v>1148432</v>
      </c>
      <c r="N75" s="395">
        <v>712</v>
      </c>
      <c r="O75" s="412">
        <v>44297.67</v>
      </c>
      <c r="P75" s="399">
        <f t="shared" si="76"/>
        <v>0.19688281573274624</v>
      </c>
      <c r="Q75" s="400">
        <f t="shared" si="77"/>
        <v>5.0791634418588645</v>
      </c>
      <c r="R75" s="399">
        <f t="shared" si="78"/>
        <v>6.8946993952330143E-2</v>
      </c>
      <c r="S75" s="398">
        <f t="shared" si="119"/>
        <v>0.35019305110873944</v>
      </c>
      <c r="T75" s="427">
        <f t="shared" si="120"/>
        <v>82197.33</v>
      </c>
      <c r="U75" s="402">
        <f t="shared" si="121"/>
        <v>4.6688704496788009</v>
      </c>
      <c r="V75" s="478">
        <f t="shared" ref="V75:W75" si="126">IFERROR((D75-D49)/D75,)</f>
        <v>-0.52343910826514872</v>
      </c>
      <c r="W75" s="478">
        <f t="shared" si="126"/>
        <v>-0.35537918871252205</v>
      </c>
      <c r="X75" s="403"/>
      <c r="Y75" s="404"/>
      <c r="Z75" s="66"/>
    </row>
    <row r="76" spans="1:26" ht="14" collapsed="1" x14ac:dyDescent="0.2">
      <c r="A76" s="255">
        <f>IFERROR(IF(B76&gt;0,MONTH(B76)&amp;"-"&amp;YEAR(B76),B76),)</f>
        <v>0</v>
      </c>
      <c r="B76" s="38" t="s">
        <v>206</v>
      </c>
      <c r="C76" s="134"/>
      <c r="D76" s="135">
        <f t="shared" ref="D76:F76" si="127">SUM(D71:D75)</f>
        <v>211158.08000000002</v>
      </c>
      <c r="E76" s="136">
        <f t="shared" si="127"/>
        <v>3745</v>
      </c>
      <c r="F76" s="136">
        <f t="shared" si="127"/>
        <v>3208</v>
      </c>
      <c r="G76" s="137">
        <f t="shared" si="72"/>
        <v>1.1673940149625934</v>
      </c>
      <c r="H76" s="135">
        <f t="shared" si="73"/>
        <v>56.384000000000007</v>
      </c>
      <c r="I76" s="135">
        <f t="shared" si="74"/>
        <v>48.299031241655548</v>
      </c>
      <c r="J76" s="256">
        <f>SUM(J71:J75)</f>
        <v>18636</v>
      </c>
      <c r="K76" s="257">
        <f t="shared" si="75"/>
        <v>0.20095514058810904</v>
      </c>
      <c r="L76" s="135">
        <f t="shared" ref="L76:O76" si="128">SUM(L71:L75)</f>
        <v>20332.79</v>
      </c>
      <c r="M76" s="256">
        <f t="shared" si="128"/>
        <v>2355025</v>
      </c>
      <c r="N76" s="136">
        <f t="shared" si="128"/>
        <v>1179</v>
      </c>
      <c r="O76" s="135">
        <f t="shared" si="128"/>
        <v>73309.459999999992</v>
      </c>
      <c r="P76" s="258">
        <f t="shared" si="76"/>
        <v>0.2773556100399594</v>
      </c>
      <c r="Q76" s="137">
        <f t="shared" si="77"/>
        <v>3.6054796218325174</v>
      </c>
      <c r="R76" s="259">
        <f t="shared" si="78"/>
        <v>9.6291792386064501E-2</v>
      </c>
      <c r="S76" s="260"/>
      <c r="T76" s="261">
        <f>SUM(T71:T75)</f>
        <v>137848.62</v>
      </c>
      <c r="U76" s="145"/>
      <c r="V76" s="262">
        <f t="shared" ref="V76:W76" si="129">IFERROR((D76-D56)/D76,)</f>
        <v>-1.3694668941865688E-2</v>
      </c>
      <c r="W76" s="262">
        <f t="shared" si="129"/>
        <v>-1.3351134846461949E-3</v>
      </c>
      <c r="X76" s="145"/>
      <c r="Y76" s="143"/>
      <c r="Z76" s="67"/>
    </row>
    <row r="77" spans="1:26" ht="14" x14ac:dyDescent="0.2">
      <c r="A77" s="204">
        <v>44866</v>
      </c>
      <c r="B77" s="110">
        <v>44895</v>
      </c>
      <c r="C77" s="161" t="s">
        <v>32</v>
      </c>
      <c r="D77" s="149">
        <v>8039.65</v>
      </c>
      <c r="E77" s="150">
        <v>131</v>
      </c>
      <c r="F77" s="150">
        <v>113</v>
      </c>
      <c r="G77" s="288">
        <f t="shared" si="72"/>
        <v>1.1592920353982301</v>
      </c>
      <c r="H77" s="289">
        <f t="shared" si="73"/>
        <v>61.371374045801524</v>
      </c>
      <c r="I77" s="289">
        <f t="shared" si="74"/>
        <v>52.938666161645585</v>
      </c>
      <c r="J77" s="154">
        <v>793</v>
      </c>
      <c r="K77" s="290">
        <f t="shared" si="75"/>
        <v>0.16519546027742749</v>
      </c>
      <c r="L77" s="199">
        <v>646.82000000000005</v>
      </c>
      <c r="M77" s="154">
        <v>225553</v>
      </c>
      <c r="N77" s="150">
        <v>26</v>
      </c>
      <c r="O77" s="155">
        <v>1765.97</v>
      </c>
      <c r="P77" s="291">
        <f t="shared" si="76"/>
        <v>0.36626896266640996</v>
      </c>
      <c r="Q77" s="292">
        <f t="shared" si="77"/>
        <v>2.7302340682106303</v>
      </c>
      <c r="R77" s="293">
        <f t="shared" si="78"/>
        <v>8.0453751096129816E-2</v>
      </c>
      <c r="S77" s="290">
        <f t="shared" ref="S77:S81" si="130">O77/D77</f>
        <v>0.21965757215799198</v>
      </c>
      <c r="T77" s="202">
        <f t="shared" ref="T77:T81" si="131">D77-O77</f>
        <v>6273.6799999999994</v>
      </c>
      <c r="U77" s="294">
        <f t="shared" ref="U77:U81" si="132">L77/F77</f>
        <v>5.7240707964601771</v>
      </c>
      <c r="V77" s="160">
        <f t="shared" ref="V77:W77" si="133">IFERROR((D77-D44)/D77,)</f>
        <v>0.5821410136013383</v>
      </c>
      <c r="W77" s="160">
        <f t="shared" si="133"/>
        <v>0.56488549618320616</v>
      </c>
      <c r="X77" s="160"/>
      <c r="Y77" s="160"/>
      <c r="Z77" s="214"/>
    </row>
    <row r="78" spans="1:26" ht="14" x14ac:dyDescent="0.2">
      <c r="A78" s="204">
        <v>44866</v>
      </c>
      <c r="B78" s="110">
        <v>44895</v>
      </c>
      <c r="C78" s="161" t="s">
        <v>33</v>
      </c>
      <c r="D78" s="205">
        <v>32956.449999999997</v>
      </c>
      <c r="E78" s="150">
        <v>757</v>
      </c>
      <c r="F78" s="150">
        <v>667</v>
      </c>
      <c r="G78" s="288">
        <f t="shared" si="72"/>
        <v>1.1349325337331335</v>
      </c>
      <c r="H78" s="289">
        <f t="shared" si="73"/>
        <v>43.535601056803166</v>
      </c>
      <c r="I78" s="289">
        <f t="shared" si="74"/>
        <v>38.359637919270419</v>
      </c>
      <c r="J78" s="154">
        <v>3540</v>
      </c>
      <c r="K78" s="290">
        <f t="shared" si="75"/>
        <v>0.21384180790960453</v>
      </c>
      <c r="L78" s="199">
        <v>5484.88</v>
      </c>
      <c r="M78" s="154">
        <v>463486</v>
      </c>
      <c r="N78" s="150">
        <v>309</v>
      </c>
      <c r="O78" s="200">
        <v>15027.5</v>
      </c>
      <c r="P78" s="291">
        <f t="shared" si="76"/>
        <v>0.36498951921477291</v>
      </c>
      <c r="Q78" s="292">
        <f t="shared" si="77"/>
        <v>2.7398046994647101</v>
      </c>
      <c r="R78" s="293">
        <f t="shared" si="78"/>
        <v>0.16642811953350559</v>
      </c>
      <c r="S78" s="290">
        <f t="shared" si="130"/>
        <v>0.45598054402097316</v>
      </c>
      <c r="T78" s="202">
        <f t="shared" si="131"/>
        <v>17928.949999999997</v>
      </c>
      <c r="U78" s="294">
        <f t="shared" si="132"/>
        <v>8.2232083958020983</v>
      </c>
      <c r="V78" s="160">
        <f t="shared" ref="V78:W78" si="134">IFERROR((D78-D45)/D78,)</f>
        <v>5.243525925880968E-2</v>
      </c>
      <c r="W78" s="160">
        <f t="shared" si="134"/>
        <v>0.39365918097754293</v>
      </c>
      <c r="X78" s="160"/>
      <c r="Y78" s="160"/>
      <c r="Z78" s="214"/>
    </row>
    <row r="79" spans="1:26" ht="14" x14ac:dyDescent="0.2">
      <c r="A79" s="204">
        <v>44866</v>
      </c>
      <c r="B79" s="110">
        <v>44895</v>
      </c>
      <c r="C79" s="161" t="s">
        <v>34</v>
      </c>
      <c r="D79" s="206">
        <v>28721.39</v>
      </c>
      <c r="E79" s="150">
        <v>476</v>
      </c>
      <c r="F79" s="150">
        <v>444</v>
      </c>
      <c r="G79" s="288">
        <f t="shared" si="72"/>
        <v>1.072072072072072</v>
      </c>
      <c r="H79" s="289">
        <f t="shared" si="73"/>
        <v>60.339054621848739</v>
      </c>
      <c r="I79" s="289">
        <f t="shared" si="74"/>
        <v>56.282647588447148</v>
      </c>
      <c r="J79" s="154">
        <v>4675</v>
      </c>
      <c r="K79" s="290">
        <f t="shared" si="75"/>
        <v>0.10181818181818182</v>
      </c>
      <c r="L79" s="199">
        <v>7239.34</v>
      </c>
      <c r="M79" s="154">
        <v>656142</v>
      </c>
      <c r="N79" s="150">
        <v>176</v>
      </c>
      <c r="O79" s="207">
        <v>10982.06</v>
      </c>
      <c r="P79" s="291">
        <f t="shared" si="76"/>
        <v>0.65919690841244727</v>
      </c>
      <c r="Q79" s="292">
        <f t="shared" si="77"/>
        <v>1.516997405840864</v>
      </c>
      <c r="R79" s="293">
        <f t="shared" si="78"/>
        <v>0.25205395699859934</v>
      </c>
      <c r="S79" s="290">
        <f t="shared" si="130"/>
        <v>0.38236519889879983</v>
      </c>
      <c r="T79" s="202">
        <f t="shared" si="131"/>
        <v>17739.330000000002</v>
      </c>
      <c r="U79" s="294">
        <f t="shared" si="132"/>
        <v>16.304819819819819</v>
      </c>
      <c r="V79" s="160">
        <f t="shared" ref="V79:W79" si="135">IFERROR((D79-D46)/D79,)</f>
        <v>-9.9199586092455883E-2</v>
      </c>
      <c r="W79" s="160">
        <f t="shared" si="135"/>
        <v>-8.4033613445378148E-3</v>
      </c>
      <c r="X79" s="160"/>
      <c r="Y79" s="160"/>
      <c r="Z79" s="214"/>
    </row>
    <row r="80" spans="1:26" ht="14" x14ac:dyDescent="0.2">
      <c r="A80" s="204">
        <v>44866</v>
      </c>
      <c r="B80" s="110">
        <v>44895</v>
      </c>
      <c r="C80" s="161" t="s">
        <v>35</v>
      </c>
      <c r="D80" s="208">
        <v>30021.56</v>
      </c>
      <c r="E80" s="150">
        <v>486</v>
      </c>
      <c r="F80" s="150">
        <v>449</v>
      </c>
      <c r="G80" s="288">
        <f t="shared" si="72"/>
        <v>1.0824053452115814</v>
      </c>
      <c r="H80" s="289">
        <f t="shared" si="73"/>
        <v>61.772757201646094</v>
      </c>
      <c r="I80" s="289">
        <f t="shared" si="74"/>
        <v>57.06989297024505</v>
      </c>
      <c r="J80" s="150">
        <v>2507</v>
      </c>
      <c r="K80" s="290">
        <f t="shared" si="75"/>
        <v>0.19385719984044675</v>
      </c>
      <c r="L80" s="199">
        <v>837.58</v>
      </c>
      <c r="M80" s="154">
        <v>236069</v>
      </c>
      <c r="N80" s="150">
        <v>25</v>
      </c>
      <c r="O80" s="209">
        <v>1646.73</v>
      </c>
      <c r="P80" s="291">
        <f t="shared" si="76"/>
        <v>0.50863225908315268</v>
      </c>
      <c r="Q80" s="292">
        <f t="shared" si="77"/>
        <v>1.9660569736622173</v>
      </c>
      <c r="R80" s="293">
        <f t="shared" si="78"/>
        <v>2.789928304858242E-2</v>
      </c>
      <c r="S80" s="290">
        <f t="shared" si="130"/>
        <v>5.485157999784155E-2</v>
      </c>
      <c r="T80" s="202">
        <f t="shared" si="131"/>
        <v>28374.83</v>
      </c>
      <c r="U80" s="294">
        <f t="shared" si="132"/>
        <v>1.86543429844098</v>
      </c>
      <c r="V80" s="160">
        <f t="shared" ref="V80:W80" si="136">IFERROR((D80-D47)/D80,)</f>
        <v>1</v>
      </c>
      <c r="W80" s="160">
        <f t="shared" si="136"/>
        <v>1</v>
      </c>
      <c r="X80" s="160"/>
      <c r="Y80" s="160"/>
      <c r="Z80" s="214"/>
    </row>
    <row r="81" spans="1:26" ht="14" x14ac:dyDescent="0.2">
      <c r="A81" s="204">
        <v>44866</v>
      </c>
      <c r="B81" s="110">
        <v>44895</v>
      </c>
      <c r="C81" s="161" t="s">
        <v>36</v>
      </c>
      <c r="D81" s="210">
        <v>119932</v>
      </c>
      <c r="E81" s="150">
        <v>2186</v>
      </c>
      <c r="F81" s="150">
        <v>1806</v>
      </c>
      <c r="G81" s="288">
        <f t="shared" si="72"/>
        <v>1.2104097452934661</v>
      </c>
      <c r="H81" s="289">
        <f t="shared" si="73"/>
        <v>54.863677950594692</v>
      </c>
      <c r="I81" s="289">
        <f t="shared" si="74"/>
        <v>45.326533567600194</v>
      </c>
      <c r="J81" s="154">
        <v>7491</v>
      </c>
      <c r="K81" s="290">
        <f t="shared" si="75"/>
        <v>0.2918168468829262</v>
      </c>
      <c r="L81" s="199">
        <v>8659.98</v>
      </c>
      <c r="M81" s="154">
        <v>906596</v>
      </c>
      <c r="N81" s="150">
        <v>601</v>
      </c>
      <c r="O81" s="211">
        <v>39255.32</v>
      </c>
      <c r="P81" s="291">
        <f t="shared" si="76"/>
        <v>0.2206065318025684</v>
      </c>
      <c r="Q81" s="292">
        <f t="shared" si="77"/>
        <v>4.5329573509407641</v>
      </c>
      <c r="R81" s="293">
        <f t="shared" si="78"/>
        <v>7.2207417536604077E-2</v>
      </c>
      <c r="S81" s="290">
        <f t="shared" si="130"/>
        <v>0.32731314411499851</v>
      </c>
      <c r="T81" s="202">
        <f t="shared" si="131"/>
        <v>80676.679999999993</v>
      </c>
      <c r="U81" s="294">
        <f t="shared" si="132"/>
        <v>4.7951162790697675</v>
      </c>
      <c r="V81" s="160">
        <f t="shared" ref="V81:W81" si="137">IFERROR((D81-D49)/D81,)</f>
        <v>-0.60680577327152052</v>
      </c>
      <c r="W81" s="160">
        <f t="shared" si="137"/>
        <v>-0.40622140896614822</v>
      </c>
      <c r="X81" s="160"/>
      <c r="Y81" s="160"/>
      <c r="Z81" s="214"/>
    </row>
    <row r="82" spans="1:26" ht="14" x14ac:dyDescent="0.2">
      <c r="A82" s="255">
        <f>IFERROR(IF(B82&gt;0,MONTH(B82)&amp;"-"&amp;YEAR(B82),B82),)</f>
        <v>0</v>
      </c>
      <c r="B82" s="95" t="s">
        <v>43</v>
      </c>
      <c r="C82" s="134"/>
      <c r="D82" s="135">
        <f t="shared" ref="D82:F82" si="138">SUM(D77:D81)</f>
        <v>219671.05</v>
      </c>
      <c r="E82" s="136">
        <f t="shared" si="138"/>
        <v>4036</v>
      </c>
      <c r="F82" s="136">
        <f t="shared" si="138"/>
        <v>3479</v>
      </c>
      <c r="G82" s="137">
        <f t="shared" si="72"/>
        <v>1.1601034780109227</v>
      </c>
      <c r="H82" s="135">
        <f t="shared" si="73"/>
        <v>54.427911298315159</v>
      </c>
      <c r="I82" s="135">
        <f t="shared" si="74"/>
        <v>46.916427999712198</v>
      </c>
      <c r="J82" s="256">
        <f>SUM(J77:J81)</f>
        <v>19006</v>
      </c>
      <c r="K82" s="257">
        <f t="shared" si="75"/>
        <v>0.21235399347574449</v>
      </c>
      <c r="L82" s="135">
        <f t="shared" ref="L82:O82" si="139">SUM(L77:L81)</f>
        <v>22868.6</v>
      </c>
      <c r="M82" s="256">
        <f t="shared" si="139"/>
        <v>2487846</v>
      </c>
      <c r="N82" s="136">
        <f t="shared" si="139"/>
        <v>1137</v>
      </c>
      <c r="O82" s="135">
        <f t="shared" si="139"/>
        <v>68677.58</v>
      </c>
      <c r="P82" s="258">
        <f t="shared" si="76"/>
        <v>0.33298494210192026</v>
      </c>
      <c r="Q82" s="137">
        <f t="shared" si="77"/>
        <v>3.0031388016756604</v>
      </c>
      <c r="R82" s="259">
        <f t="shared" si="78"/>
        <v>0.10410384072002205</v>
      </c>
      <c r="S82" s="260"/>
      <c r="T82" s="261">
        <f>SUM(T77:T81)</f>
        <v>150993.47</v>
      </c>
      <c r="U82" s="139"/>
      <c r="V82" s="301">
        <f t="shared" ref="V82:W82" si="140">IFERROR((D82-D56)/D82,)</f>
        <v>2.5589307284687633E-2</v>
      </c>
      <c r="W82" s="262">
        <f t="shared" si="140"/>
        <v>7.0862239841427158E-2</v>
      </c>
      <c r="X82" s="301"/>
      <c r="Y82" s="302"/>
      <c r="Z82" s="67"/>
    </row>
    <row r="83" spans="1:26" ht="14" x14ac:dyDescent="0.2">
      <c r="A83" s="204">
        <v>44896</v>
      </c>
      <c r="B83" s="110">
        <v>44926</v>
      </c>
      <c r="C83" s="161" t="s">
        <v>32</v>
      </c>
      <c r="D83" s="149">
        <v>8507.16</v>
      </c>
      <c r="E83" s="150">
        <v>140</v>
      </c>
      <c r="F83" s="150">
        <v>120</v>
      </c>
      <c r="G83" s="288">
        <f t="shared" si="72"/>
        <v>1.1666666666666667</v>
      </c>
      <c r="H83" s="289">
        <f t="shared" si="73"/>
        <v>60.765428571428572</v>
      </c>
      <c r="I83" s="289">
        <f t="shared" si="74"/>
        <v>52.084653061224486</v>
      </c>
      <c r="J83" s="154">
        <v>589</v>
      </c>
      <c r="K83" s="290">
        <f t="shared" si="75"/>
        <v>0.23769100169779286</v>
      </c>
      <c r="L83" s="199">
        <v>433.33</v>
      </c>
      <c r="M83" s="154">
        <v>101651</v>
      </c>
      <c r="N83" s="150">
        <v>29</v>
      </c>
      <c r="O83" s="155">
        <v>1939.15</v>
      </c>
      <c r="P83" s="291">
        <f t="shared" si="76"/>
        <v>0.22346388881726528</v>
      </c>
      <c r="Q83" s="292">
        <f t="shared" si="77"/>
        <v>4.4749959615073962</v>
      </c>
      <c r="R83" s="293">
        <f t="shared" si="78"/>
        <v>5.0937092989904974E-2</v>
      </c>
      <c r="S83" s="290">
        <f t="shared" ref="S83:S87" si="141">O83/D83</f>
        <v>0.22794328542075148</v>
      </c>
      <c r="T83" s="202">
        <f t="shared" ref="T83:T87" si="142">D83-O83</f>
        <v>6568.01</v>
      </c>
      <c r="U83" s="294">
        <f t="shared" ref="U83:U87" si="143">L83/F83</f>
        <v>3.6110833333333332</v>
      </c>
      <c r="V83" s="160">
        <f t="shared" ref="V83:W83" si="144">IFERROR((D83-D50)/D83,)</f>
        <v>-0.94598902571480969</v>
      </c>
      <c r="W83" s="160">
        <f t="shared" si="144"/>
        <v>-0.90714285714285714</v>
      </c>
      <c r="X83" s="160"/>
      <c r="Y83" s="160"/>
      <c r="Z83" s="214"/>
    </row>
    <row r="84" spans="1:26" ht="14" x14ac:dyDescent="0.2">
      <c r="A84" s="204">
        <v>44896</v>
      </c>
      <c r="B84" s="110">
        <v>44926</v>
      </c>
      <c r="C84" s="161" t="s">
        <v>33</v>
      </c>
      <c r="D84" s="205">
        <v>26304</v>
      </c>
      <c r="E84" s="150">
        <v>571</v>
      </c>
      <c r="F84" s="150">
        <v>510</v>
      </c>
      <c r="G84" s="288">
        <f t="shared" si="72"/>
        <v>1.1196078431372549</v>
      </c>
      <c r="H84" s="289">
        <f t="shared" si="73"/>
        <v>46.066549912434326</v>
      </c>
      <c r="I84" s="289">
        <f t="shared" si="74"/>
        <v>41.145254737901062</v>
      </c>
      <c r="J84" s="154">
        <v>2728</v>
      </c>
      <c r="K84" s="290">
        <f t="shared" si="75"/>
        <v>0.20931085043988271</v>
      </c>
      <c r="L84" s="199">
        <v>4429.3599999999997</v>
      </c>
      <c r="M84" s="154">
        <v>382380</v>
      </c>
      <c r="N84" s="150">
        <v>184</v>
      </c>
      <c r="O84" s="200">
        <v>9255.92</v>
      </c>
      <c r="P84" s="291">
        <f t="shared" si="76"/>
        <v>0.47854346191410468</v>
      </c>
      <c r="Q84" s="292">
        <f t="shared" si="77"/>
        <v>2.0896743547600556</v>
      </c>
      <c r="R84" s="293">
        <f t="shared" si="78"/>
        <v>0.16839111922141117</v>
      </c>
      <c r="S84" s="290">
        <f t="shared" si="141"/>
        <v>0.35188260340632604</v>
      </c>
      <c r="T84" s="202">
        <f t="shared" si="142"/>
        <v>17048.080000000002</v>
      </c>
      <c r="U84" s="294">
        <f t="shared" si="143"/>
        <v>8.6850196078431363</v>
      </c>
      <c r="V84" s="160">
        <f t="shared" ref="V84:W84" si="145">IFERROR((D84-D51)/D84,)</f>
        <v>0.47549498175182481</v>
      </c>
      <c r="W84" s="160">
        <f t="shared" si="145"/>
        <v>0.58669001751313488</v>
      </c>
      <c r="X84" s="160"/>
      <c r="Y84" s="160"/>
      <c r="Z84" s="214"/>
    </row>
    <row r="85" spans="1:26" ht="14" x14ac:dyDescent="0.2">
      <c r="A85" s="204">
        <v>44896</v>
      </c>
      <c r="B85" s="110">
        <v>44926</v>
      </c>
      <c r="C85" s="161" t="s">
        <v>34</v>
      </c>
      <c r="D85" s="206">
        <v>34603.410000000003</v>
      </c>
      <c r="E85" s="150">
        <v>549</v>
      </c>
      <c r="F85" s="150">
        <v>516</v>
      </c>
      <c r="G85" s="288">
        <f t="shared" si="72"/>
        <v>1.0639534883720929</v>
      </c>
      <c r="H85" s="289">
        <f t="shared" si="73"/>
        <v>63.029890710382517</v>
      </c>
      <c r="I85" s="289">
        <f t="shared" si="74"/>
        <v>59.241208755113625</v>
      </c>
      <c r="J85" s="154">
        <v>5554</v>
      </c>
      <c r="K85" s="290">
        <f t="shared" si="75"/>
        <v>9.8847677349657909E-2</v>
      </c>
      <c r="L85" s="199">
        <v>8843.1200000000008</v>
      </c>
      <c r="M85" s="154">
        <v>789318</v>
      </c>
      <c r="N85" s="150">
        <v>252</v>
      </c>
      <c r="O85" s="207">
        <v>16094.47</v>
      </c>
      <c r="P85" s="291">
        <f t="shared" si="76"/>
        <v>0.54945083621890012</v>
      </c>
      <c r="Q85" s="292">
        <f t="shared" si="77"/>
        <v>1.8199990501090111</v>
      </c>
      <c r="R85" s="293">
        <f t="shared" si="78"/>
        <v>0.25555631655955297</v>
      </c>
      <c r="S85" s="290">
        <f t="shared" si="141"/>
        <v>0.46511225338774409</v>
      </c>
      <c r="T85" s="202">
        <f t="shared" si="142"/>
        <v>18508.940000000002</v>
      </c>
      <c r="U85" s="294">
        <f t="shared" si="143"/>
        <v>17.137829457364344</v>
      </c>
      <c r="V85" s="160">
        <f t="shared" ref="V85:W85" si="146">IFERROR((D85-D52)/D85,)</f>
        <v>0.28018019033384284</v>
      </c>
      <c r="W85" s="160">
        <f t="shared" si="146"/>
        <v>0.20765027322404372</v>
      </c>
      <c r="X85" s="160"/>
      <c r="Y85" s="160"/>
      <c r="Z85" s="214"/>
    </row>
    <row r="86" spans="1:26" ht="14" x14ac:dyDescent="0.2">
      <c r="A86" s="204">
        <v>44896</v>
      </c>
      <c r="B86" s="110">
        <v>44926</v>
      </c>
      <c r="C86" s="161" t="s">
        <v>35</v>
      </c>
      <c r="D86" s="208">
        <v>34639.980000000003</v>
      </c>
      <c r="E86" s="150">
        <v>542</v>
      </c>
      <c r="F86" s="150">
        <v>490</v>
      </c>
      <c r="G86" s="288">
        <f t="shared" si="72"/>
        <v>1.1061224489795918</v>
      </c>
      <c r="H86" s="289">
        <f t="shared" si="73"/>
        <v>63.911402214022146</v>
      </c>
      <c r="I86" s="289">
        <f t="shared" si="74"/>
        <v>57.779680968396406</v>
      </c>
      <c r="J86" s="150">
        <v>3214</v>
      </c>
      <c r="K86" s="290">
        <f t="shared" si="75"/>
        <v>0.16863721219663971</v>
      </c>
      <c r="L86" s="199">
        <v>2917.56</v>
      </c>
      <c r="M86" s="154">
        <v>350133</v>
      </c>
      <c r="N86" s="150">
        <v>197</v>
      </c>
      <c r="O86" s="209">
        <v>14089.86</v>
      </c>
      <c r="P86" s="291">
        <f t="shared" si="76"/>
        <v>0.20706806171246556</v>
      </c>
      <c r="Q86" s="292">
        <f t="shared" si="77"/>
        <v>4.8293299880722254</v>
      </c>
      <c r="R86" s="293">
        <f t="shared" si="78"/>
        <v>8.4225221839042616E-2</v>
      </c>
      <c r="S86" s="290">
        <f t="shared" si="141"/>
        <v>0.40675138957932422</v>
      </c>
      <c r="T86" s="202">
        <f t="shared" si="142"/>
        <v>20550.120000000003</v>
      </c>
      <c r="U86" s="294">
        <f t="shared" si="143"/>
        <v>5.9542040816326534</v>
      </c>
      <c r="V86" s="160">
        <f t="shared" ref="V86:W86" si="147">IFERROR((D86-D53)/D86,)</f>
        <v>1.5971718228474784E-2</v>
      </c>
      <c r="W86" s="160">
        <f t="shared" si="147"/>
        <v>3.6900369003690036E-3</v>
      </c>
      <c r="X86" s="160"/>
      <c r="Y86" s="160"/>
      <c r="Z86" s="214"/>
    </row>
    <row r="87" spans="1:26" ht="14" x14ac:dyDescent="0.2">
      <c r="A87" s="204">
        <v>44896</v>
      </c>
      <c r="B87" s="110">
        <v>44926</v>
      </c>
      <c r="C87" s="161" t="s">
        <v>36</v>
      </c>
      <c r="D87" s="210">
        <v>117736</v>
      </c>
      <c r="E87" s="150">
        <v>2032</v>
      </c>
      <c r="F87" s="150">
        <v>1794</v>
      </c>
      <c r="G87" s="288">
        <f t="shared" si="72"/>
        <v>1.1326644370122632</v>
      </c>
      <c r="H87" s="289">
        <f t="shared" si="73"/>
        <v>57.940944881889763</v>
      </c>
      <c r="I87" s="289">
        <f t="shared" si="74"/>
        <v>51.154554684109364</v>
      </c>
      <c r="J87" s="154">
        <v>8279</v>
      </c>
      <c r="K87" s="290">
        <f t="shared" si="75"/>
        <v>0.2454402705640778</v>
      </c>
      <c r="L87" s="199">
        <v>11125.91</v>
      </c>
      <c r="M87" s="154">
        <v>1119127</v>
      </c>
      <c r="N87" s="150">
        <v>675</v>
      </c>
      <c r="O87" s="211">
        <v>44834.29</v>
      </c>
      <c r="P87" s="291">
        <f t="shared" si="76"/>
        <v>0.24815626610792765</v>
      </c>
      <c r="Q87" s="292">
        <f t="shared" si="77"/>
        <v>4.02971891737395</v>
      </c>
      <c r="R87" s="293">
        <f t="shared" si="78"/>
        <v>9.4498793911802673E-2</v>
      </c>
      <c r="S87" s="290">
        <f t="shared" si="141"/>
        <v>0.38080357749541349</v>
      </c>
      <c r="T87" s="202">
        <f t="shared" si="142"/>
        <v>72901.709999999992</v>
      </c>
      <c r="U87" s="294">
        <f t="shared" si="143"/>
        <v>6.2017335562987732</v>
      </c>
      <c r="V87" s="160">
        <f t="shared" ref="V87:W87" si="148">IFERROR((D87-D55)/D87,)</f>
        <v>-2.29496500645512E-2</v>
      </c>
      <c r="W87" s="160">
        <f t="shared" si="148"/>
        <v>-6.6929133858267723E-2</v>
      </c>
      <c r="X87" s="160"/>
      <c r="Y87" s="160"/>
      <c r="Z87" s="214"/>
    </row>
    <row r="88" spans="1:26" ht="14" x14ac:dyDescent="0.2">
      <c r="A88" s="7">
        <f>IFERROR(IF(B88&gt;0,MONTH(B88)&amp;"-"&amp;YEAR(B88),B88),)</f>
        <v>0</v>
      </c>
      <c r="B88" s="38" t="s">
        <v>44</v>
      </c>
      <c r="C88" s="39"/>
      <c r="D88" s="40">
        <f t="shared" ref="D88:F88" si="149">SUM(D83:D87)</f>
        <v>221790.55000000002</v>
      </c>
      <c r="E88" s="41">
        <f t="shared" si="149"/>
        <v>3834</v>
      </c>
      <c r="F88" s="41">
        <f t="shared" si="149"/>
        <v>3430</v>
      </c>
      <c r="G88" s="42">
        <f t="shared" si="72"/>
        <v>1.1177842565597667</v>
      </c>
      <c r="H88" s="45">
        <f t="shared" si="73"/>
        <v>57.848343766301518</v>
      </c>
      <c r="I88" s="45">
        <f t="shared" si="74"/>
        <v>51.752691475851393</v>
      </c>
      <c r="J88" s="111">
        <f>SUM(J83:J87)</f>
        <v>20364</v>
      </c>
      <c r="K88" s="303">
        <f t="shared" si="75"/>
        <v>0.18827342368886271</v>
      </c>
      <c r="L88" s="40">
        <f t="shared" ref="L88:O88" si="150">SUM(L83:L87)</f>
        <v>27749.280000000002</v>
      </c>
      <c r="M88" s="111">
        <f t="shared" si="150"/>
        <v>2742609</v>
      </c>
      <c r="N88" s="41">
        <f t="shared" si="150"/>
        <v>1337</v>
      </c>
      <c r="O88" s="45">
        <f t="shared" si="150"/>
        <v>86213.69</v>
      </c>
      <c r="P88" s="46">
        <f t="shared" si="76"/>
        <v>0.3218662836493833</v>
      </c>
      <c r="Q88" s="42">
        <f t="shared" si="77"/>
        <v>3.1068802505866815</v>
      </c>
      <c r="R88" s="304">
        <f t="shared" si="78"/>
        <v>0.12511479862419747</v>
      </c>
      <c r="S88" s="305"/>
      <c r="T88" s="112">
        <f>SUM(T83:T87)</f>
        <v>135576.85999999999</v>
      </c>
      <c r="U88" s="304"/>
      <c r="V88" s="50">
        <f t="shared" ref="V88:W88" si="151">IFERROR((D88-D56)/D88,)</f>
        <v>3.4901081222802367E-2</v>
      </c>
      <c r="W88" s="50">
        <f t="shared" si="151"/>
        <v>2.1909233176838811E-2</v>
      </c>
      <c r="X88" s="51"/>
      <c r="Y88" s="51"/>
      <c r="Z88" s="298"/>
    </row>
    <row r="89" spans="1:26" ht="14" x14ac:dyDescent="0.2">
      <c r="A89" s="7"/>
      <c r="B89" s="18"/>
      <c r="C89" s="18"/>
      <c r="D89" s="115"/>
      <c r="E89" s="18"/>
      <c r="F89" s="18"/>
      <c r="G89" s="116"/>
      <c r="H89" s="115"/>
      <c r="I89" s="115"/>
      <c r="J89" s="18"/>
      <c r="K89" s="117"/>
      <c r="L89" s="115"/>
      <c r="M89" s="18"/>
      <c r="N89" s="18"/>
      <c r="O89" s="115"/>
      <c r="P89" s="118"/>
      <c r="Q89" s="116"/>
      <c r="R89" s="118"/>
      <c r="S89" s="13"/>
      <c r="T89" s="119"/>
      <c r="U89" s="118"/>
      <c r="V89" s="120"/>
      <c r="W89" s="120"/>
      <c r="X89" s="118"/>
      <c r="Y89" s="118"/>
      <c r="Z89" s="298"/>
    </row>
    <row r="90" spans="1:26" ht="14" x14ac:dyDescent="0.2">
      <c r="A90" s="7"/>
      <c r="B90" s="18"/>
      <c r="C90" s="18"/>
      <c r="D90" s="115"/>
      <c r="E90" s="18"/>
      <c r="F90" s="18"/>
      <c r="G90" s="116"/>
      <c r="H90" s="115"/>
      <c r="I90" s="115"/>
      <c r="J90" s="18"/>
      <c r="K90" s="117"/>
      <c r="L90" s="115"/>
      <c r="M90" s="18"/>
      <c r="N90" s="18"/>
      <c r="O90" s="115"/>
      <c r="P90" s="118"/>
      <c r="Q90" s="116"/>
      <c r="R90" s="118"/>
      <c r="S90" s="13"/>
      <c r="T90" s="119"/>
      <c r="U90" s="118"/>
      <c r="V90" s="120"/>
      <c r="W90" s="120"/>
      <c r="X90" s="118"/>
      <c r="Y90" s="118"/>
      <c r="Z90" s="298"/>
    </row>
    <row r="91" spans="1:26" ht="14" x14ac:dyDescent="0.2">
      <c r="A91" s="7"/>
      <c r="B91" s="18"/>
      <c r="C91" s="18"/>
      <c r="D91" s="115"/>
      <c r="E91" s="18"/>
      <c r="F91" s="18"/>
      <c r="G91" s="116"/>
      <c r="H91" s="115"/>
      <c r="I91" s="115"/>
      <c r="J91" s="18"/>
      <c r="K91" s="117"/>
      <c r="L91" s="115"/>
      <c r="M91" s="18"/>
      <c r="N91" s="18"/>
      <c r="O91" s="115"/>
      <c r="P91" s="118"/>
      <c r="Q91" s="116"/>
      <c r="R91" s="118"/>
      <c r="S91" s="13"/>
      <c r="T91" s="119"/>
      <c r="U91" s="118"/>
      <c r="V91" s="120"/>
      <c r="W91" s="120"/>
      <c r="X91" s="118"/>
      <c r="Y91" s="118"/>
      <c r="Z91" s="298"/>
    </row>
    <row r="92" spans="1:26" ht="14" x14ac:dyDescent="0.2">
      <c r="A92" s="7"/>
      <c r="B92" s="18"/>
      <c r="C92" s="18"/>
      <c r="D92" s="115"/>
      <c r="E92" s="18"/>
      <c r="F92" s="18"/>
      <c r="G92" s="116"/>
      <c r="H92" s="115"/>
      <c r="I92" s="115"/>
      <c r="J92" s="18"/>
      <c r="K92" s="117"/>
      <c r="L92" s="115"/>
      <c r="M92" s="18"/>
      <c r="N92" s="18"/>
      <c r="O92" s="115"/>
      <c r="P92" s="118"/>
      <c r="Q92" s="116"/>
      <c r="R92" s="118"/>
      <c r="S92" s="13"/>
      <c r="T92" s="119"/>
      <c r="U92" s="118"/>
      <c r="V92" s="120"/>
      <c r="W92" s="120"/>
      <c r="X92" s="118"/>
      <c r="Y92" s="118"/>
      <c r="Z92"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56" priority="1" operator="greaterThanOrEqual">
      <formula>0</formula>
    </cfRule>
    <cfRule type="cellIs" dxfId="55" priority="2" operator="lessThanOrEqual">
      <formula>0</formula>
    </cfRule>
  </conditionalFormatting>
  <conditionalFormatting sqref="F9:N9">
    <cfRule type="cellIs" dxfId="54" priority="3" operator="lessThanOrEqual">
      <formula>0</formula>
    </cfRule>
    <cfRule type="cellIs" dxfId="53" priority="4" operator="greaterThanOrEqual">
      <formula>0</formula>
    </cfRule>
  </conditionalFormatting>
  <conditionalFormatting sqref="V18:Y92">
    <cfRule type="cellIs" dxfId="52" priority="5" operator="greaterThanOrEqual">
      <formula>0</formula>
    </cfRule>
    <cfRule type="cellIs" dxfId="51" priority="6" operator="lessThan">
      <formula>0</formula>
    </cfRule>
  </conditionalFormatting>
  <conditionalFormatting sqref="X12:Y92">
    <cfRule type="cellIs" dxfId="50" priority="7" operator="greaterThanOrEqual">
      <formula>0</formula>
    </cfRule>
    <cfRule type="cellIs" dxfId="49" priority="8" operator="lessThan">
      <formula>0</formula>
    </cfRule>
  </conditionalFormatting>
  <dataValidations count="1">
    <dataValidation type="list" allowBlank="1" sqref="B17 B23 B29 B35 B42 B49 B56 B63 B70 B76 B88" xr:uid="{00000000-0002-0000-1100-000000000000}">
      <formula1>"Previous Week,Current Week"</formula1>
    </dataValidation>
  </dataValidations>
  <hyperlinks>
    <hyperlink ref="A1" r:id="rId1" location="/report?id=102%3ADetailSalesTrafficByParentItem&amp;chartCols=&amp;columns=0%2F1%2F2%2F7%2F8%2F13%2F14%2F19%2F20%2F25%2F26%2F27%2F28%2F29%2F30%2F31%2F32%2F33%2F34%2F35%2F36&amp;fromDate=2022-10-30&amp;toDate=2022-11-05" xr:uid="{00000000-0004-0000-11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9CB9C"/>
    <outlinePr summaryRight="0"/>
  </sheetPr>
  <dimension ref="A1:Z68"/>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207</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-244047.86999999988</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564820.20000000007</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32</v>
      </c>
      <c r="D12" s="205">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200">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9" t="s">
        <v>32</v>
      </c>
      <c r="D13" s="205">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200">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c r="Y13" s="160"/>
      <c r="Z13" s="295"/>
    </row>
    <row r="14" spans="1:26" ht="14" outlineLevel="1" x14ac:dyDescent="0.2">
      <c r="A14" s="7" t="str">
        <f t="shared" si="0"/>
        <v>1-2022</v>
      </c>
      <c r="B14" s="110">
        <v>44565</v>
      </c>
      <c r="C14" s="279" t="s">
        <v>32</v>
      </c>
      <c r="D14" s="205">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200">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c r="Y14" s="160"/>
      <c r="Z14" s="295"/>
    </row>
    <row r="15" spans="1:26" ht="14" outlineLevel="1" x14ac:dyDescent="0.2">
      <c r="A15" s="7" t="str">
        <f t="shared" si="0"/>
        <v>1-2022</v>
      </c>
      <c r="B15" s="110">
        <v>44566</v>
      </c>
      <c r="C15" s="279" t="s">
        <v>32</v>
      </c>
      <c r="D15" s="205">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200">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c r="Y15" s="160"/>
      <c r="Z15" s="295"/>
    </row>
    <row r="16" spans="1:26" ht="14" outlineLevel="1" x14ac:dyDescent="0.2">
      <c r="A16" s="7" t="str">
        <f t="shared" si="0"/>
        <v>1-2022</v>
      </c>
      <c r="B16" s="110">
        <v>44567</v>
      </c>
      <c r="C16" s="279" t="s">
        <v>32</v>
      </c>
      <c r="D16" s="205">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200">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c r="Y16" s="160"/>
      <c r="Z16" s="295"/>
    </row>
    <row r="17" spans="1:26" ht="14" outlineLevel="1" x14ac:dyDescent="0.2">
      <c r="A17" s="7" t="str">
        <f t="shared" si="0"/>
        <v>1-2022</v>
      </c>
      <c r="B17" s="110">
        <v>44568</v>
      </c>
      <c r="C17" s="279" t="s">
        <v>32</v>
      </c>
      <c r="D17" s="205">
        <v>135919.15</v>
      </c>
      <c r="E17" s="150">
        <v>1947</v>
      </c>
      <c r="F17" s="150">
        <v>1801</v>
      </c>
      <c r="G17" s="288">
        <f t="shared" si="1"/>
        <v>1.0810660744031093</v>
      </c>
      <c r="H17" s="289">
        <f t="shared" si="2"/>
        <v>69.809527478171546</v>
      </c>
      <c r="I17" s="289">
        <f t="shared" si="3"/>
        <v>64.574709290286066</v>
      </c>
      <c r="J17" s="150">
        <v>12754</v>
      </c>
      <c r="K17" s="290">
        <f t="shared" si="4"/>
        <v>0.15265798965030578</v>
      </c>
      <c r="L17" s="199">
        <v>6887.69</v>
      </c>
      <c r="M17" s="150">
        <v>696883</v>
      </c>
      <c r="N17" s="150">
        <v>812</v>
      </c>
      <c r="O17" s="200">
        <v>60073.61</v>
      </c>
      <c r="P17" s="291">
        <f t="shared" si="5"/>
        <v>0.11465417177359576</v>
      </c>
      <c r="Q17" s="292">
        <f t="shared" si="6"/>
        <v>8.721880630516182</v>
      </c>
      <c r="R17" s="293">
        <f t="shared" si="7"/>
        <v>5.0674904897507082E-2</v>
      </c>
      <c r="S17" s="290">
        <f t="shared" si="8"/>
        <v>0.44198047147881664</v>
      </c>
      <c r="T17" s="202">
        <f t="shared" si="9"/>
        <v>75845.539999999994</v>
      </c>
      <c r="U17" s="293">
        <f t="shared" si="10"/>
        <v>5.0674904897507082E-2</v>
      </c>
      <c r="V17" s="161"/>
      <c r="W17" s="451"/>
      <c r="X17" s="160"/>
      <c r="Y17" s="160"/>
      <c r="Z17" s="295"/>
    </row>
    <row r="18" spans="1:26" ht="14" outlineLevel="1" x14ac:dyDescent="0.2">
      <c r="A18" s="7" t="str">
        <f t="shared" si="0"/>
        <v>1-2022</v>
      </c>
      <c r="B18" s="110">
        <v>44569</v>
      </c>
      <c r="C18" s="279" t="s">
        <v>32</v>
      </c>
      <c r="D18" s="205">
        <v>135919.15</v>
      </c>
      <c r="E18" s="150">
        <v>1947</v>
      </c>
      <c r="F18" s="150">
        <v>1801</v>
      </c>
      <c r="G18" s="288">
        <f t="shared" si="1"/>
        <v>1.0810660744031093</v>
      </c>
      <c r="H18" s="289">
        <f t="shared" si="2"/>
        <v>69.809527478171546</v>
      </c>
      <c r="I18" s="289">
        <f t="shared" si="3"/>
        <v>64.574709290286066</v>
      </c>
      <c r="J18" s="150">
        <v>12754</v>
      </c>
      <c r="K18" s="290">
        <f t="shared" si="4"/>
        <v>0.15265798965030578</v>
      </c>
      <c r="L18" s="199">
        <v>6887.69</v>
      </c>
      <c r="M18" s="150">
        <v>696883</v>
      </c>
      <c r="N18" s="150">
        <v>812</v>
      </c>
      <c r="O18" s="200">
        <v>60073.61</v>
      </c>
      <c r="P18" s="291">
        <f t="shared" si="5"/>
        <v>0.11465417177359576</v>
      </c>
      <c r="Q18" s="292">
        <f t="shared" si="6"/>
        <v>8.721880630516182</v>
      </c>
      <c r="R18" s="293">
        <f t="shared" si="7"/>
        <v>5.0674904897507082E-2</v>
      </c>
      <c r="S18" s="290">
        <f t="shared" si="8"/>
        <v>0.44198047147881664</v>
      </c>
      <c r="T18" s="202">
        <f t="shared" si="9"/>
        <v>75845.539999999994</v>
      </c>
      <c r="U18" s="293">
        <f t="shared" si="10"/>
        <v>5.0674904897507082E-2</v>
      </c>
      <c r="V18" s="161"/>
      <c r="W18" s="451"/>
      <c r="X18" s="160"/>
      <c r="Y18" s="160"/>
      <c r="Z18" s="295"/>
    </row>
    <row r="19" spans="1:26" ht="17.25" customHeight="1" x14ac:dyDescent="0.2">
      <c r="A19" s="7">
        <f t="shared" si="0"/>
        <v>0</v>
      </c>
      <c r="B19" s="38" t="s">
        <v>182</v>
      </c>
      <c r="C19" s="39"/>
      <c r="D19" s="40">
        <f t="shared" ref="D19:F19" si="11">SUM(D12:D18)</f>
        <v>564820.20000000007</v>
      </c>
      <c r="E19" s="41">
        <f t="shared" si="11"/>
        <v>8195</v>
      </c>
      <c r="F19" s="41">
        <f t="shared" si="11"/>
        <v>7625</v>
      </c>
      <c r="G19" s="42">
        <f t="shared" si="1"/>
        <v>1.0747540983606558</v>
      </c>
      <c r="H19" s="45">
        <f t="shared" si="2"/>
        <v>68.922538133007947</v>
      </c>
      <c r="I19" s="45">
        <f t="shared" si="3"/>
        <v>64.128658116435091</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5.9785167031915644E-2</v>
      </c>
      <c r="S19" s="305"/>
      <c r="T19" s="112">
        <f>SUM(T12:T18)</f>
        <v>332067.37</v>
      </c>
      <c r="U19" s="340">
        <f t="shared" si="10"/>
        <v>5.9785167031915644E-2</v>
      </c>
      <c r="V19" s="39" t="s">
        <v>194</v>
      </c>
      <c r="W19" s="452" t="s">
        <v>194</v>
      </c>
      <c r="X19" s="51"/>
      <c r="Y19" s="51"/>
      <c r="Z19" s="1"/>
    </row>
    <row r="20" spans="1:26" ht="14" outlineLevel="1" x14ac:dyDescent="0.2">
      <c r="A20" s="7" t="str">
        <f t="shared" si="0"/>
        <v>1-2022</v>
      </c>
      <c r="B20" s="110">
        <v>44570</v>
      </c>
      <c r="C20" s="275" t="s">
        <v>32</v>
      </c>
      <c r="D20" s="205">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200">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161"/>
      <c r="W20" s="451"/>
      <c r="X20" s="160">
        <f t="shared" ref="X20:Y20" si="15">IFERROR((D20-D12)/D20, )</f>
        <v>0</v>
      </c>
      <c r="Y20" s="160">
        <f t="shared" si="15"/>
        <v>0</v>
      </c>
      <c r="Z20" s="295"/>
    </row>
    <row r="21" spans="1:26" ht="14" outlineLevel="1" x14ac:dyDescent="0.2">
      <c r="A21" s="7" t="str">
        <f t="shared" si="0"/>
        <v>1-2022</v>
      </c>
      <c r="B21" s="110">
        <v>44571</v>
      </c>
      <c r="C21" s="279" t="s">
        <v>32</v>
      </c>
      <c r="D21" s="205">
        <v>28726.6</v>
      </c>
      <c r="E21" s="150">
        <v>438</v>
      </c>
      <c r="F21" s="150">
        <v>418</v>
      </c>
      <c r="G21" s="288">
        <f t="shared" si="1"/>
        <v>1.0478468899521531</v>
      </c>
      <c r="H21" s="289">
        <f t="shared" si="2"/>
        <v>65.585844748858449</v>
      </c>
      <c r="I21" s="289">
        <f t="shared" si="3"/>
        <v>62.591057317403724</v>
      </c>
      <c r="J21" s="150">
        <v>3254</v>
      </c>
      <c r="K21" s="290">
        <f t="shared" si="4"/>
        <v>0.13460356484326982</v>
      </c>
      <c r="L21" s="199">
        <v>3546.04</v>
      </c>
      <c r="M21" s="150">
        <v>402000</v>
      </c>
      <c r="N21" s="150">
        <v>200</v>
      </c>
      <c r="O21" s="200">
        <v>10427.32</v>
      </c>
      <c r="P21" s="291">
        <f t="shared" si="5"/>
        <v>0.34007204152169496</v>
      </c>
      <c r="Q21" s="292">
        <f t="shared" si="6"/>
        <v>2.940553406052949</v>
      </c>
      <c r="R21" s="293">
        <f t="shared" si="7"/>
        <v>0.12344099197259684</v>
      </c>
      <c r="S21" s="290">
        <f t="shared" si="13"/>
        <v>0.36298482939157439</v>
      </c>
      <c r="T21" s="202">
        <f t="shared" si="14"/>
        <v>18299.28</v>
      </c>
      <c r="U21" s="293">
        <f t="shared" si="10"/>
        <v>0.12344099197259684</v>
      </c>
      <c r="V21" s="161"/>
      <c r="W21" s="451"/>
      <c r="X21" s="160">
        <f t="shared" ref="X21:Y21" si="16">IFERROR((D21-D13)/D21, )</f>
        <v>0</v>
      </c>
      <c r="Y21" s="160">
        <f t="shared" si="16"/>
        <v>0</v>
      </c>
      <c r="Z21" s="295"/>
    </row>
    <row r="22" spans="1:26" ht="14" outlineLevel="1" x14ac:dyDescent="0.2">
      <c r="A22" s="7" t="str">
        <f t="shared" si="0"/>
        <v>1-2022</v>
      </c>
      <c r="B22" s="110">
        <v>44572</v>
      </c>
      <c r="C22" s="279" t="s">
        <v>32</v>
      </c>
      <c r="D22" s="205">
        <v>71613.240000000005</v>
      </c>
      <c r="E22" s="150">
        <v>1092</v>
      </c>
      <c r="F22" s="150">
        <v>1031</v>
      </c>
      <c r="G22" s="288">
        <f t="shared" si="1"/>
        <v>1.0591658583899126</v>
      </c>
      <c r="H22" s="289">
        <f t="shared" si="2"/>
        <v>65.579890109890115</v>
      </c>
      <c r="I22" s="289">
        <f t="shared" si="3"/>
        <v>61.916544600088564</v>
      </c>
      <c r="J22" s="150">
        <v>13847</v>
      </c>
      <c r="K22" s="290">
        <f t="shared" si="4"/>
        <v>7.8861847331551965E-2</v>
      </c>
      <c r="L22" s="199">
        <v>6646.89</v>
      </c>
      <c r="M22" s="150">
        <v>656344</v>
      </c>
      <c r="N22" s="150">
        <v>375</v>
      </c>
      <c r="O22" s="200">
        <v>25147.7</v>
      </c>
      <c r="P22" s="291">
        <f t="shared" si="5"/>
        <v>0.26431403269483889</v>
      </c>
      <c r="Q22" s="292">
        <f t="shared" si="6"/>
        <v>3.7833783919998676</v>
      </c>
      <c r="R22" s="293">
        <f t="shared" si="7"/>
        <v>9.2816495944046104E-2</v>
      </c>
      <c r="S22" s="290">
        <f t="shared" si="13"/>
        <v>0.35115992517584738</v>
      </c>
      <c r="T22" s="202">
        <f t="shared" si="14"/>
        <v>46465.540000000008</v>
      </c>
      <c r="U22" s="293">
        <f t="shared" si="10"/>
        <v>9.2816495944046104E-2</v>
      </c>
      <c r="V22" s="161"/>
      <c r="W22" s="451"/>
      <c r="X22" s="160">
        <f t="shared" ref="X22:Y22" si="17">IFERROR((D22-D14)/D22, )</f>
        <v>0</v>
      </c>
      <c r="Y22" s="160">
        <f t="shared" si="17"/>
        <v>0</v>
      </c>
      <c r="Z22" s="295"/>
    </row>
    <row r="23" spans="1:26" ht="14" outlineLevel="1" x14ac:dyDescent="0.2">
      <c r="A23" s="7" t="str">
        <f t="shared" si="0"/>
        <v>1-2022</v>
      </c>
      <c r="B23" s="110">
        <v>44573</v>
      </c>
      <c r="C23" s="279" t="s">
        <v>32</v>
      </c>
      <c r="D23" s="205">
        <v>40238.620000000003</v>
      </c>
      <c r="E23" s="150">
        <v>585</v>
      </c>
      <c r="F23" s="150">
        <v>552</v>
      </c>
      <c r="G23" s="288">
        <f t="shared" si="1"/>
        <v>1.0597826086956521</v>
      </c>
      <c r="H23" s="289">
        <f t="shared" si="2"/>
        <v>68.783965811965814</v>
      </c>
      <c r="I23" s="289">
        <f t="shared" si="3"/>
        <v>64.90384466359852</v>
      </c>
      <c r="J23" s="150">
        <v>3896</v>
      </c>
      <c r="K23" s="290">
        <f t="shared" si="4"/>
        <v>0.15015400410677618</v>
      </c>
      <c r="L23" s="199">
        <v>1367.56</v>
      </c>
      <c r="M23" s="150">
        <v>223742</v>
      </c>
      <c r="N23" s="150">
        <v>128</v>
      </c>
      <c r="O23" s="200">
        <v>9486.2900000000009</v>
      </c>
      <c r="P23" s="291">
        <f t="shared" si="5"/>
        <v>0.14416173235269003</v>
      </c>
      <c r="Q23" s="292">
        <f t="shared" si="6"/>
        <v>6.9366536020357437</v>
      </c>
      <c r="R23" s="293">
        <f t="shared" si="7"/>
        <v>3.3986254995822418E-2</v>
      </c>
      <c r="S23" s="290">
        <f t="shared" si="13"/>
        <v>0.23575087813647685</v>
      </c>
      <c r="T23" s="202">
        <f t="shared" si="14"/>
        <v>30752.33</v>
      </c>
      <c r="U23" s="293">
        <f t="shared" si="10"/>
        <v>3.3986254995822418E-2</v>
      </c>
      <c r="V23" s="161"/>
      <c r="W23" s="451"/>
      <c r="X23" s="160">
        <f t="shared" ref="X23:Y23" si="18">IFERROR((D23-D15)/D23, )</f>
        <v>0</v>
      </c>
      <c r="Y23" s="160">
        <f t="shared" si="18"/>
        <v>0</v>
      </c>
      <c r="Z23" s="295"/>
    </row>
    <row r="24" spans="1:26" ht="14" outlineLevel="1" x14ac:dyDescent="0.2">
      <c r="A24" s="7" t="str">
        <f t="shared" si="0"/>
        <v>1-2022</v>
      </c>
      <c r="B24" s="110">
        <v>44574</v>
      </c>
      <c r="C24" s="275" t="s">
        <v>32</v>
      </c>
      <c r="D24" s="480">
        <v>135919.15</v>
      </c>
      <c r="E24" s="52">
        <v>1947</v>
      </c>
      <c r="F24" s="52">
        <v>1801</v>
      </c>
      <c r="G24" s="481">
        <f t="shared" si="1"/>
        <v>1.0810660744031093</v>
      </c>
      <c r="H24" s="482">
        <f t="shared" si="2"/>
        <v>69.809527478171546</v>
      </c>
      <c r="I24" s="482">
        <f t="shared" si="3"/>
        <v>64.574709290286066</v>
      </c>
      <c r="J24" s="52">
        <v>12754</v>
      </c>
      <c r="K24" s="483">
        <f t="shared" si="4"/>
        <v>0.15265798965030578</v>
      </c>
      <c r="L24" s="484">
        <v>6887.69</v>
      </c>
      <c r="M24" s="52">
        <v>696883</v>
      </c>
      <c r="N24" s="52">
        <v>812</v>
      </c>
      <c r="O24" s="480">
        <v>60073.61</v>
      </c>
      <c r="P24" s="485">
        <f t="shared" si="5"/>
        <v>0.11465417177359576</v>
      </c>
      <c r="Q24" s="486">
        <f t="shared" si="6"/>
        <v>8.721880630516182</v>
      </c>
      <c r="R24" s="485">
        <f t="shared" si="7"/>
        <v>5.0674904897507082E-2</v>
      </c>
      <c r="S24" s="483">
        <f t="shared" si="13"/>
        <v>0.44198047147881664</v>
      </c>
      <c r="T24" s="484">
        <f t="shared" si="14"/>
        <v>75845.539999999994</v>
      </c>
      <c r="U24" s="483">
        <f t="shared" si="10"/>
        <v>5.0674904897507082E-2</v>
      </c>
      <c r="V24" s="67"/>
      <c r="W24" s="67"/>
      <c r="X24" s="160">
        <f t="shared" ref="X24:Y24" si="19">IFERROR((D24-D16)/D24, )</f>
        <v>0</v>
      </c>
      <c r="Y24" s="160">
        <f t="shared" si="19"/>
        <v>0</v>
      </c>
      <c r="Z24" s="67"/>
    </row>
    <row r="25" spans="1:26" ht="14" outlineLevel="1" x14ac:dyDescent="0.2">
      <c r="A25" s="7" t="str">
        <f t="shared" si="0"/>
        <v>1-2022</v>
      </c>
      <c r="B25" s="110">
        <v>44575</v>
      </c>
      <c r="C25" s="487" t="s">
        <v>32</v>
      </c>
      <c r="D25" s="480">
        <v>135919.15</v>
      </c>
      <c r="E25" s="52">
        <v>1947</v>
      </c>
      <c r="F25" s="52">
        <v>1801</v>
      </c>
      <c r="G25" s="481">
        <f t="shared" si="1"/>
        <v>1.0810660744031093</v>
      </c>
      <c r="H25" s="482">
        <f t="shared" si="2"/>
        <v>69.809527478171546</v>
      </c>
      <c r="I25" s="482">
        <f t="shared" si="3"/>
        <v>64.574709290286066</v>
      </c>
      <c r="J25" s="52">
        <v>12754</v>
      </c>
      <c r="K25" s="483">
        <f t="shared" si="4"/>
        <v>0.15265798965030578</v>
      </c>
      <c r="L25" s="484">
        <v>6887.69</v>
      </c>
      <c r="M25" s="52">
        <v>696883</v>
      </c>
      <c r="N25" s="52">
        <v>812</v>
      </c>
      <c r="O25" s="480">
        <v>60073.61</v>
      </c>
      <c r="P25" s="485">
        <f t="shared" si="5"/>
        <v>0.11465417177359576</v>
      </c>
      <c r="Q25" s="486">
        <f t="shared" si="6"/>
        <v>8.721880630516182</v>
      </c>
      <c r="R25" s="485">
        <f t="shared" si="7"/>
        <v>5.0674904897507082E-2</v>
      </c>
      <c r="S25" s="483">
        <f t="shared" si="13"/>
        <v>0.44198047147881664</v>
      </c>
      <c r="T25" s="484">
        <f t="shared" si="14"/>
        <v>75845.539999999994</v>
      </c>
      <c r="U25" s="483">
        <f t="shared" si="10"/>
        <v>5.0674904897507082E-2</v>
      </c>
      <c r="V25" s="67"/>
      <c r="W25" s="67"/>
      <c r="X25" s="160">
        <f t="shared" ref="X25:Y25" si="20">IFERROR((D25-D17)/D25, )</f>
        <v>0</v>
      </c>
      <c r="Y25" s="160">
        <f t="shared" si="20"/>
        <v>0</v>
      </c>
      <c r="Z25" s="67"/>
    </row>
    <row r="26" spans="1:26" ht="14" outlineLevel="1" x14ac:dyDescent="0.2">
      <c r="A26" s="7" t="str">
        <f t="shared" si="0"/>
        <v>1-2022</v>
      </c>
      <c r="B26" s="110">
        <v>44576</v>
      </c>
      <c r="C26" s="487" t="s">
        <v>32</v>
      </c>
      <c r="D26" s="480">
        <v>135919.15</v>
      </c>
      <c r="E26" s="52">
        <v>1947</v>
      </c>
      <c r="F26" s="52">
        <v>1801</v>
      </c>
      <c r="G26" s="481">
        <f t="shared" si="1"/>
        <v>1.0810660744031093</v>
      </c>
      <c r="H26" s="482">
        <f t="shared" si="2"/>
        <v>69.809527478171546</v>
      </c>
      <c r="I26" s="482">
        <f t="shared" si="3"/>
        <v>64.574709290286066</v>
      </c>
      <c r="J26" s="52">
        <v>12754</v>
      </c>
      <c r="K26" s="483">
        <f t="shared" si="4"/>
        <v>0.15265798965030578</v>
      </c>
      <c r="L26" s="484">
        <v>6887.69</v>
      </c>
      <c r="M26" s="52">
        <v>696883</v>
      </c>
      <c r="N26" s="52">
        <v>812</v>
      </c>
      <c r="O26" s="480">
        <v>60073.61</v>
      </c>
      <c r="P26" s="485">
        <f t="shared" si="5"/>
        <v>0.11465417177359576</v>
      </c>
      <c r="Q26" s="486">
        <f t="shared" si="6"/>
        <v>8.721880630516182</v>
      </c>
      <c r="R26" s="485">
        <f t="shared" si="7"/>
        <v>5.0674904897507082E-2</v>
      </c>
      <c r="S26" s="483">
        <f t="shared" si="13"/>
        <v>0.44198047147881664</v>
      </c>
      <c r="T26" s="484">
        <f t="shared" si="14"/>
        <v>75845.539999999994</v>
      </c>
      <c r="U26" s="483">
        <f t="shared" si="10"/>
        <v>5.0674904897507082E-2</v>
      </c>
      <c r="V26" s="67"/>
      <c r="W26" s="67"/>
      <c r="X26" s="160">
        <f t="shared" ref="X26:Y26" si="21">IFERROR((D26-D18)/D26, )</f>
        <v>0</v>
      </c>
      <c r="Y26" s="160">
        <f t="shared" si="21"/>
        <v>0</v>
      </c>
      <c r="Z26" s="67"/>
    </row>
    <row r="27" spans="1:26" ht="17.25" customHeight="1" x14ac:dyDescent="0.2">
      <c r="A27" s="7">
        <f t="shared" si="0"/>
        <v>0</v>
      </c>
      <c r="B27" s="38" t="s">
        <v>183</v>
      </c>
      <c r="C27" s="39"/>
      <c r="D27" s="40">
        <f t="shared" ref="D27:F27" si="22">SUM(D20:D26)</f>
        <v>564820.20000000007</v>
      </c>
      <c r="E27" s="41">
        <f t="shared" si="22"/>
        <v>8195</v>
      </c>
      <c r="F27" s="41">
        <f t="shared" si="22"/>
        <v>7625</v>
      </c>
      <c r="G27" s="42">
        <f t="shared" si="1"/>
        <v>1.0747540983606558</v>
      </c>
      <c r="H27" s="45">
        <f t="shared" si="2"/>
        <v>68.922538133007947</v>
      </c>
      <c r="I27" s="45">
        <f t="shared" si="3"/>
        <v>64.128658116435091</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5.9785167031915644E-2</v>
      </c>
      <c r="S27" s="305"/>
      <c r="T27" s="112">
        <f>SUM(T20:T26)</f>
        <v>332067.37</v>
      </c>
      <c r="U27" s="340">
        <f t="shared" si="10"/>
        <v>5.9785167031915644E-2</v>
      </c>
      <c r="V27" s="39" t="s">
        <v>194</v>
      </c>
      <c r="W27" s="452" t="s">
        <v>194</v>
      </c>
      <c r="X27" s="51">
        <f t="shared" ref="X27:Y27" si="24">IFERROR((D27-D19)/D27, )</f>
        <v>0</v>
      </c>
      <c r="Y27" s="51">
        <f t="shared" si="24"/>
        <v>0</v>
      </c>
      <c r="Z27" s="1"/>
    </row>
    <row r="28" spans="1:26" ht="14" outlineLevel="1" x14ac:dyDescent="0.2">
      <c r="A28" s="7" t="str">
        <f t="shared" si="0"/>
        <v>1-2022</v>
      </c>
      <c r="B28" s="110">
        <v>44577</v>
      </c>
      <c r="C28" s="275" t="s">
        <v>32</v>
      </c>
      <c r="D28" s="205">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200">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161"/>
      <c r="W28" s="451"/>
      <c r="X28" s="160">
        <f t="shared" ref="X28:Y28" si="27">IFERROR((D28-D20)/D28, )</f>
        <v>0</v>
      </c>
      <c r="Y28" s="160">
        <f t="shared" si="27"/>
        <v>0</v>
      </c>
      <c r="Z28" s="295"/>
    </row>
    <row r="29" spans="1:26" ht="14" outlineLevel="1" x14ac:dyDescent="0.2">
      <c r="A29" s="7" t="str">
        <f t="shared" si="0"/>
        <v>1-2022</v>
      </c>
      <c r="B29" s="110">
        <v>44578</v>
      </c>
      <c r="C29" s="279" t="s">
        <v>32</v>
      </c>
      <c r="D29" s="205">
        <v>28726.6</v>
      </c>
      <c r="E29" s="150">
        <v>438</v>
      </c>
      <c r="F29" s="150">
        <v>418</v>
      </c>
      <c r="G29" s="288">
        <f t="shared" si="1"/>
        <v>1.0478468899521531</v>
      </c>
      <c r="H29" s="289">
        <f t="shared" si="2"/>
        <v>65.585844748858449</v>
      </c>
      <c r="I29" s="289">
        <f t="shared" si="3"/>
        <v>62.591057317403724</v>
      </c>
      <c r="J29" s="150">
        <v>3254</v>
      </c>
      <c r="K29" s="290">
        <f t="shared" si="4"/>
        <v>0.13460356484326982</v>
      </c>
      <c r="L29" s="199">
        <v>3546.04</v>
      </c>
      <c r="M29" s="150">
        <v>402000</v>
      </c>
      <c r="N29" s="150">
        <v>200</v>
      </c>
      <c r="O29" s="200">
        <v>10427.32</v>
      </c>
      <c r="P29" s="291">
        <f t="shared" si="5"/>
        <v>0.34007204152169496</v>
      </c>
      <c r="Q29" s="292">
        <f t="shared" si="6"/>
        <v>2.940553406052949</v>
      </c>
      <c r="R29" s="293">
        <f t="shared" si="7"/>
        <v>0.12344099197259684</v>
      </c>
      <c r="S29" s="290">
        <f t="shared" si="25"/>
        <v>0.36298482939157439</v>
      </c>
      <c r="T29" s="202">
        <f t="shared" si="26"/>
        <v>18299.28</v>
      </c>
      <c r="U29" s="293">
        <f t="shared" si="10"/>
        <v>0.12344099197259684</v>
      </c>
      <c r="V29" s="161"/>
      <c r="W29" s="451"/>
      <c r="X29" s="160">
        <f t="shared" ref="X29:Y29" si="28">IFERROR((D29-D21)/D29, )</f>
        <v>0</v>
      </c>
      <c r="Y29" s="160">
        <f t="shared" si="28"/>
        <v>0</v>
      </c>
      <c r="Z29" s="295"/>
    </row>
    <row r="30" spans="1:26" ht="14" outlineLevel="1" x14ac:dyDescent="0.2">
      <c r="A30" s="7" t="str">
        <f t="shared" si="0"/>
        <v>1-2022</v>
      </c>
      <c r="B30" s="110">
        <v>44579</v>
      </c>
      <c r="C30" s="279" t="s">
        <v>32</v>
      </c>
      <c r="D30" s="205">
        <v>71613.240000000005</v>
      </c>
      <c r="E30" s="150">
        <v>1092</v>
      </c>
      <c r="F30" s="150">
        <v>1031</v>
      </c>
      <c r="G30" s="288">
        <f t="shared" si="1"/>
        <v>1.0591658583899126</v>
      </c>
      <c r="H30" s="289">
        <f t="shared" si="2"/>
        <v>65.579890109890115</v>
      </c>
      <c r="I30" s="289">
        <f t="shared" si="3"/>
        <v>61.916544600088564</v>
      </c>
      <c r="J30" s="150">
        <v>13847</v>
      </c>
      <c r="K30" s="290">
        <f t="shared" si="4"/>
        <v>7.8861847331551965E-2</v>
      </c>
      <c r="L30" s="199">
        <v>6646.89</v>
      </c>
      <c r="M30" s="150">
        <v>656344</v>
      </c>
      <c r="N30" s="150">
        <v>375</v>
      </c>
      <c r="O30" s="200">
        <v>25147.7</v>
      </c>
      <c r="P30" s="291">
        <f t="shared" si="5"/>
        <v>0.26431403269483889</v>
      </c>
      <c r="Q30" s="292">
        <f t="shared" si="6"/>
        <v>3.7833783919998676</v>
      </c>
      <c r="R30" s="293">
        <f t="shared" si="7"/>
        <v>9.2816495944046104E-2</v>
      </c>
      <c r="S30" s="290">
        <f t="shared" si="25"/>
        <v>0.35115992517584738</v>
      </c>
      <c r="T30" s="202">
        <f t="shared" si="26"/>
        <v>46465.540000000008</v>
      </c>
      <c r="U30" s="293">
        <f t="shared" si="10"/>
        <v>9.2816495944046104E-2</v>
      </c>
      <c r="V30" s="161"/>
      <c r="W30" s="451"/>
      <c r="X30" s="160">
        <f t="shared" ref="X30:Y30" si="29">IFERROR((D30-D22)/D30, )</f>
        <v>0</v>
      </c>
      <c r="Y30" s="160">
        <f t="shared" si="29"/>
        <v>0</v>
      </c>
      <c r="Z30" s="295"/>
    </row>
    <row r="31" spans="1:26" ht="14" outlineLevel="1" x14ac:dyDescent="0.2">
      <c r="A31" s="7" t="str">
        <f t="shared" si="0"/>
        <v>1-2022</v>
      </c>
      <c r="B31" s="110">
        <v>44580</v>
      </c>
      <c r="C31" s="279" t="s">
        <v>32</v>
      </c>
      <c r="D31" s="205">
        <v>40238.620000000003</v>
      </c>
      <c r="E31" s="150">
        <v>585</v>
      </c>
      <c r="F31" s="150">
        <v>552</v>
      </c>
      <c r="G31" s="288">
        <f t="shared" si="1"/>
        <v>1.0597826086956521</v>
      </c>
      <c r="H31" s="289">
        <f t="shared" si="2"/>
        <v>68.783965811965814</v>
      </c>
      <c r="I31" s="289">
        <f t="shared" si="3"/>
        <v>64.90384466359852</v>
      </c>
      <c r="J31" s="150">
        <v>3896</v>
      </c>
      <c r="K31" s="290">
        <f t="shared" si="4"/>
        <v>0.15015400410677618</v>
      </c>
      <c r="L31" s="199">
        <v>1367.56</v>
      </c>
      <c r="M31" s="150">
        <v>223742</v>
      </c>
      <c r="N31" s="150">
        <v>128</v>
      </c>
      <c r="O31" s="200">
        <v>9486.2900000000009</v>
      </c>
      <c r="P31" s="291">
        <f t="shared" si="5"/>
        <v>0.14416173235269003</v>
      </c>
      <c r="Q31" s="292">
        <f t="shared" si="6"/>
        <v>6.9366536020357437</v>
      </c>
      <c r="R31" s="293">
        <f t="shared" si="7"/>
        <v>3.3986254995822418E-2</v>
      </c>
      <c r="S31" s="290">
        <f t="shared" si="25"/>
        <v>0.23575087813647685</v>
      </c>
      <c r="T31" s="202">
        <f t="shared" si="26"/>
        <v>30752.33</v>
      </c>
      <c r="U31" s="293">
        <f t="shared" si="10"/>
        <v>3.3986254995822418E-2</v>
      </c>
      <c r="V31" s="161"/>
      <c r="W31" s="451"/>
      <c r="X31" s="160">
        <f t="shared" ref="X31:Y31" si="30">IFERROR((D31-D23)/D31, )</f>
        <v>0</v>
      </c>
      <c r="Y31" s="160">
        <f t="shared" si="30"/>
        <v>0</v>
      </c>
      <c r="Z31" s="295"/>
    </row>
    <row r="32" spans="1:26" ht="14" outlineLevel="1" x14ac:dyDescent="0.2">
      <c r="A32" s="7" t="str">
        <f t="shared" si="0"/>
        <v>1-2022</v>
      </c>
      <c r="B32" s="110">
        <v>44581</v>
      </c>
      <c r="C32" s="275" t="s">
        <v>32</v>
      </c>
      <c r="D32" s="480">
        <v>135919.15</v>
      </c>
      <c r="E32" s="52">
        <v>1947</v>
      </c>
      <c r="F32" s="52">
        <v>1801</v>
      </c>
      <c r="G32" s="481">
        <f t="shared" si="1"/>
        <v>1.0810660744031093</v>
      </c>
      <c r="H32" s="482">
        <f t="shared" si="2"/>
        <v>69.809527478171546</v>
      </c>
      <c r="I32" s="482">
        <f t="shared" si="3"/>
        <v>64.574709290286066</v>
      </c>
      <c r="J32" s="52">
        <v>12754</v>
      </c>
      <c r="K32" s="483">
        <f t="shared" si="4"/>
        <v>0.15265798965030578</v>
      </c>
      <c r="L32" s="484">
        <v>6887.69</v>
      </c>
      <c r="M32" s="52">
        <v>696883</v>
      </c>
      <c r="N32" s="52">
        <v>812</v>
      </c>
      <c r="O32" s="480">
        <v>60073.61</v>
      </c>
      <c r="P32" s="485">
        <f t="shared" si="5"/>
        <v>0.11465417177359576</v>
      </c>
      <c r="Q32" s="486">
        <f t="shared" si="6"/>
        <v>8.721880630516182</v>
      </c>
      <c r="R32" s="485">
        <f t="shared" si="7"/>
        <v>5.0674904897507082E-2</v>
      </c>
      <c r="S32" s="483">
        <f t="shared" si="25"/>
        <v>0.44198047147881664</v>
      </c>
      <c r="T32" s="484">
        <f t="shared" si="26"/>
        <v>75845.539999999994</v>
      </c>
      <c r="U32" s="483">
        <f t="shared" si="10"/>
        <v>5.0674904897507082E-2</v>
      </c>
      <c r="V32" s="67"/>
      <c r="W32" s="67"/>
      <c r="X32" s="160">
        <f t="shared" ref="X32:Y32" si="31">IFERROR((D32-D24)/D32, )</f>
        <v>0</v>
      </c>
      <c r="Y32" s="160">
        <f t="shared" si="31"/>
        <v>0</v>
      </c>
      <c r="Z32" s="67"/>
    </row>
    <row r="33" spans="1:26" ht="14" outlineLevel="1" x14ac:dyDescent="0.2">
      <c r="A33" s="7" t="str">
        <f t="shared" si="0"/>
        <v>1-2022</v>
      </c>
      <c r="B33" s="110">
        <v>44582</v>
      </c>
      <c r="C33" s="487" t="s">
        <v>32</v>
      </c>
      <c r="D33" s="480">
        <v>135919.15</v>
      </c>
      <c r="E33" s="52">
        <v>1947</v>
      </c>
      <c r="F33" s="52">
        <v>1801</v>
      </c>
      <c r="G33" s="481">
        <f t="shared" si="1"/>
        <v>1.0810660744031093</v>
      </c>
      <c r="H33" s="482">
        <f t="shared" si="2"/>
        <v>69.809527478171546</v>
      </c>
      <c r="I33" s="482">
        <f t="shared" si="3"/>
        <v>64.574709290286066</v>
      </c>
      <c r="J33" s="52">
        <v>12754</v>
      </c>
      <c r="K33" s="483">
        <f t="shared" si="4"/>
        <v>0.15265798965030578</v>
      </c>
      <c r="L33" s="484">
        <v>6887.69</v>
      </c>
      <c r="M33" s="52">
        <v>696883</v>
      </c>
      <c r="N33" s="52">
        <v>812</v>
      </c>
      <c r="O33" s="480">
        <v>60073.61</v>
      </c>
      <c r="P33" s="485">
        <f t="shared" si="5"/>
        <v>0.11465417177359576</v>
      </c>
      <c r="Q33" s="486">
        <f t="shared" si="6"/>
        <v>8.721880630516182</v>
      </c>
      <c r="R33" s="485">
        <f t="shared" si="7"/>
        <v>5.0674904897507082E-2</v>
      </c>
      <c r="S33" s="483">
        <f t="shared" si="25"/>
        <v>0.44198047147881664</v>
      </c>
      <c r="T33" s="484">
        <f t="shared" si="26"/>
        <v>75845.539999999994</v>
      </c>
      <c r="U33" s="483">
        <f t="shared" si="10"/>
        <v>5.0674904897507082E-2</v>
      </c>
      <c r="V33" s="67"/>
      <c r="W33" s="67"/>
      <c r="X33" s="160">
        <f t="shared" ref="X33:Y33" si="32">IFERROR((D33-D25)/D33, )</f>
        <v>0</v>
      </c>
      <c r="Y33" s="160">
        <f t="shared" si="32"/>
        <v>0</v>
      </c>
      <c r="Z33" s="67"/>
    </row>
    <row r="34" spans="1:26" ht="14" outlineLevel="1" x14ac:dyDescent="0.2">
      <c r="A34" s="7" t="str">
        <f t="shared" si="0"/>
        <v>1-2022</v>
      </c>
      <c r="B34" s="110">
        <v>44583</v>
      </c>
      <c r="C34" s="487" t="s">
        <v>32</v>
      </c>
      <c r="D34" s="480">
        <v>135919.15</v>
      </c>
      <c r="E34" s="52">
        <v>1947</v>
      </c>
      <c r="F34" s="52">
        <v>1801</v>
      </c>
      <c r="G34" s="481">
        <f t="shared" si="1"/>
        <v>1.0810660744031093</v>
      </c>
      <c r="H34" s="482">
        <f t="shared" si="2"/>
        <v>69.809527478171546</v>
      </c>
      <c r="I34" s="482">
        <f t="shared" si="3"/>
        <v>64.574709290286066</v>
      </c>
      <c r="J34" s="52">
        <v>12754</v>
      </c>
      <c r="K34" s="483">
        <f t="shared" si="4"/>
        <v>0.15265798965030578</v>
      </c>
      <c r="L34" s="484">
        <v>6887.69</v>
      </c>
      <c r="M34" s="52">
        <v>696883</v>
      </c>
      <c r="N34" s="52">
        <v>812</v>
      </c>
      <c r="O34" s="480">
        <v>60073.61</v>
      </c>
      <c r="P34" s="485">
        <f t="shared" si="5"/>
        <v>0.11465417177359576</v>
      </c>
      <c r="Q34" s="486">
        <f t="shared" si="6"/>
        <v>8.721880630516182</v>
      </c>
      <c r="R34" s="485">
        <f t="shared" si="7"/>
        <v>5.0674904897507082E-2</v>
      </c>
      <c r="S34" s="483">
        <f t="shared" si="25"/>
        <v>0.44198047147881664</v>
      </c>
      <c r="T34" s="484">
        <f t="shared" si="26"/>
        <v>75845.539999999994</v>
      </c>
      <c r="U34" s="483">
        <f t="shared" si="10"/>
        <v>5.0674904897507082E-2</v>
      </c>
      <c r="V34" s="67"/>
      <c r="W34" s="67"/>
      <c r="X34" s="160">
        <f t="shared" ref="X34:Y34" si="33">IFERROR((D34-D26)/D34, )</f>
        <v>0</v>
      </c>
      <c r="Y34" s="160">
        <f t="shared" si="33"/>
        <v>0</v>
      </c>
      <c r="Z34" s="67"/>
    </row>
    <row r="35" spans="1:26" ht="17.25" customHeight="1" x14ac:dyDescent="0.2">
      <c r="A35" s="7">
        <f t="shared" si="0"/>
        <v>0</v>
      </c>
      <c r="B35" s="38" t="s">
        <v>184</v>
      </c>
      <c r="C35" s="39"/>
      <c r="D35" s="40">
        <f t="shared" ref="D35:F35" si="34">SUM(D28:D34)</f>
        <v>564820.20000000007</v>
      </c>
      <c r="E35" s="41">
        <f t="shared" si="34"/>
        <v>8195</v>
      </c>
      <c r="F35" s="41">
        <f t="shared" si="34"/>
        <v>7625</v>
      </c>
      <c r="G35" s="42">
        <f t="shared" si="1"/>
        <v>1.0747540983606558</v>
      </c>
      <c r="H35" s="45">
        <f t="shared" si="2"/>
        <v>68.922538133007947</v>
      </c>
      <c r="I35" s="45">
        <f t="shared" si="3"/>
        <v>64.128658116435091</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5.9785167031915644E-2</v>
      </c>
      <c r="S35" s="305"/>
      <c r="T35" s="112">
        <f>SUM(T28:T34)</f>
        <v>332067.37</v>
      </c>
      <c r="U35" s="340">
        <f t="shared" si="10"/>
        <v>5.9785167031915644E-2</v>
      </c>
      <c r="V35" s="39" t="s">
        <v>194</v>
      </c>
      <c r="W35" s="452" t="s">
        <v>194</v>
      </c>
      <c r="X35" s="51">
        <f t="shared" ref="X35:Y35" si="36">IFERROR((D35-D27)/D35, )</f>
        <v>0</v>
      </c>
      <c r="Y35" s="51">
        <f t="shared" si="36"/>
        <v>0</v>
      </c>
      <c r="Z35" s="1"/>
    </row>
    <row r="36" spans="1:26" ht="14" outlineLevel="1" x14ac:dyDescent="0.2">
      <c r="A36" s="7" t="str">
        <f t="shared" si="0"/>
        <v>1-2022</v>
      </c>
      <c r="B36" s="110">
        <v>44584</v>
      </c>
      <c r="C36" s="275" t="s">
        <v>32</v>
      </c>
      <c r="D36" s="205">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200">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160">
        <f t="shared" ref="X36:Y36" si="39">IFERROR((D36-D28)/D36, )</f>
        <v>0</v>
      </c>
      <c r="Y36" s="160">
        <f t="shared" si="39"/>
        <v>0</v>
      </c>
      <c r="Z36" s="295"/>
    </row>
    <row r="37" spans="1:26" ht="14" outlineLevel="1" x14ac:dyDescent="0.2">
      <c r="A37" s="7" t="str">
        <f t="shared" si="0"/>
        <v>1-2022</v>
      </c>
      <c r="B37" s="110">
        <v>44585</v>
      </c>
      <c r="C37" s="279" t="s">
        <v>32</v>
      </c>
      <c r="D37" s="205">
        <v>28726.6</v>
      </c>
      <c r="E37" s="150">
        <v>438</v>
      </c>
      <c r="F37" s="150">
        <v>418</v>
      </c>
      <c r="G37" s="288">
        <f t="shared" si="1"/>
        <v>1.0478468899521531</v>
      </c>
      <c r="H37" s="289">
        <f t="shared" si="2"/>
        <v>65.585844748858449</v>
      </c>
      <c r="I37" s="289">
        <f t="shared" si="3"/>
        <v>62.591057317403724</v>
      </c>
      <c r="J37" s="150">
        <v>3254</v>
      </c>
      <c r="K37" s="290">
        <f t="shared" si="4"/>
        <v>0.13460356484326982</v>
      </c>
      <c r="L37" s="199">
        <v>3546.04</v>
      </c>
      <c r="M37" s="150">
        <v>402000</v>
      </c>
      <c r="N37" s="150">
        <v>200</v>
      </c>
      <c r="O37" s="200">
        <v>10427.32</v>
      </c>
      <c r="P37" s="291">
        <f t="shared" si="5"/>
        <v>0.34007204152169496</v>
      </c>
      <c r="Q37" s="292">
        <f t="shared" si="6"/>
        <v>2.940553406052949</v>
      </c>
      <c r="R37" s="293">
        <f t="shared" si="7"/>
        <v>0.12344099197259684</v>
      </c>
      <c r="S37" s="290">
        <f t="shared" si="37"/>
        <v>0.36298482939157439</v>
      </c>
      <c r="T37" s="202">
        <f t="shared" si="38"/>
        <v>18299.28</v>
      </c>
      <c r="U37" s="293">
        <f t="shared" si="10"/>
        <v>0.12344099197259684</v>
      </c>
      <c r="V37" s="161"/>
      <c r="W37" s="451"/>
      <c r="X37" s="160">
        <f t="shared" ref="X37:Y37" si="40">IFERROR((D37-D29)/D37, )</f>
        <v>0</v>
      </c>
      <c r="Y37" s="160">
        <f t="shared" si="40"/>
        <v>0</v>
      </c>
      <c r="Z37" s="295"/>
    </row>
    <row r="38" spans="1:26" ht="14" outlineLevel="1" x14ac:dyDescent="0.2">
      <c r="A38" s="7" t="str">
        <f t="shared" si="0"/>
        <v>2-2022</v>
      </c>
      <c r="B38" s="110">
        <v>44617</v>
      </c>
      <c r="C38" s="279" t="s">
        <v>32</v>
      </c>
      <c r="D38" s="205">
        <v>71613.240000000005</v>
      </c>
      <c r="E38" s="150">
        <v>1092</v>
      </c>
      <c r="F38" s="150">
        <v>1031</v>
      </c>
      <c r="G38" s="288">
        <f t="shared" si="1"/>
        <v>1.0591658583899126</v>
      </c>
      <c r="H38" s="289">
        <f t="shared" si="2"/>
        <v>65.579890109890115</v>
      </c>
      <c r="I38" s="289">
        <f t="shared" si="3"/>
        <v>61.916544600088564</v>
      </c>
      <c r="J38" s="150">
        <v>13847</v>
      </c>
      <c r="K38" s="290">
        <f t="shared" si="4"/>
        <v>7.8861847331551965E-2</v>
      </c>
      <c r="L38" s="199">
        <v>6646.89</v>
      </c>
      <c r="M38" s="150">
        <v>656344</v>
      </c>
      <c r="N38" s="150">
        <v>375</v>
      </c>
      <c r="O38" s="200">
        <v>25147.7</v>
      </c>
      <c r="P38" s="291">
        <f t="shared" si="5"/>
        <v>0.26431403269483889</v>
      </c>
      <c r="Q38" s="292">
        <f t="shared" si="6"/>
        <v>3.7833783919998676</v>
      </c>
      <c r="R38" s="293">
        <f t="shared" si="7"/>
        <v>9.2816495944046104E-2</v>
      </c>
      <c r="S38" s="290">
        <f t="shared" si="37"/>
        <v>0.35115992517584738</v>
      </c>
      <c r="T38" s="202">
        <f t="shared" si="38"/>
        <v>46465.540000000008</v>
      </c>
      <c r="U38" s="293">
        <f t="shared" si="10"/>
        <v>9.2816495944046104E-2</v>
      </c>
      <c r="V38" s="161"/>
      <c r="W38" s="451"/>
      <c r="X38" s="160">
        <f t="shared" ref="X38:Y38" si="41">IFERROR((D38-D30)/D38, )</f>
        <v>0</v>
      </c>
      <c r="Y38" s="160">
        <f t="shared" si="41"/>
        <v>0</v>
      </c>
      <c r="Z38" s="295"/>
    </row>
    <row r="39" spans="1:26" ht="14" outlineLevel="1" x14ac:dyDescent="0.2">
      <c r="A39" s="7" t="str">
        <f t="shared" si="0"/>
        <v>2-2022</v>
      </c>
      <c r="B39" s="110">
        <v>44618</v>
      </c>
      <c r="C39" s="279" t="s">
        <v>32</v>
      </c>
      <c r="D39" s="205">
        <v>40238.620000000003</v>
      </c>
      <c r="E39" s="150">
        <v>585</v>
      </c>
      <c r="F39" s="150">
        <v>552</v>
      </c>
      <c r="G39" s="288">
        <f t="shared" si="1"/>
        <v>1.0597826086956521</v>
      </c>
      <c r="H39" s="289">
        <f t="shared" si="2"/>
        <v>68.783965811965814</v>
      </c>
      <c r="I39" s="289">
        <f t="shared" si="3"/>
        <v>64.90384466359852</v>
      </c>
      <c r="J39" s="150">
        <v>3896</v>
      </c>
      <c r="K39" s="290">
        <f t="shared" si="4"/>
        <v>0.15015400410677618</v>
      </c>
      <c r="L39" s="199">
        <v>1367.56</v>
      </c>
      <c r="M39" s="150">
        <v>223742</v>
      </c>
      <c r="N39" s="150">
        <v>128</v>
      </c>
      <c r="O39" s="200">
        <v>9486.2900000000009</v>
      </c>
      <c r="P39" s="291">
        <f t="shared" si="5"/>
        <v>0.14416173235269003</v>
      </c>
      <c r="Q39" s="292">
        <f t="shared" si="6"/>
        <v>6.9366536020357437</v>
      </c>
      <c r="R39" s="293">
        <f t="shared" si="7"/>
        <v>3.3986254995822418E-2</v>
      </c>
      <c r="S39" s="290">
        <f t="shared" si="37"/>
        <v>0.23575087813647685</v>
      </c>
      <c r="T39" s="202">
        <f t="shared" si="38"/>
        <v>30752.33</v>
      </c>
      <c r="U39" s="293">
        <f t="shared" si="10"/>
        <v>3.3986254995822418E-2</v>
      </c>
      <c r="V39" s="161"/>
      <c r="W39" s="451"/>
      <c r="X39" s="160">
        <f t="shared" ref="X39:Y39" si="42">IFERROR((D39-D31)/D39, )</f>
        <v>0</v>
      </c>
      <c r="Y39" s="160">
        <f t="shared" si="42"/>
        <v>0</v>
      </c>
      <c r="Z39" s="295"/>
    </row>
    <row r="40" spans="1:26" ht="14" outlineLevel="1" x14ac:dyDescent="0.2">
      <c r="A40" s="7" t="str">
        <f t="shared" si="0"/>
        <v>2-2022</v>
      </c>
      <c r="B40" s="110">
        <v>44619</v>
      </c>
      <c r="C40" s="275" t="s">
        <v>32</v>
      </c>
      <c r="D40" s="480">
        <v>135919.15</v>
      </c>
      <c r="E40" s="52">
        <v>1947</v>
      </c>
      <c r="F40" s="52">
        <v>1801</v>
      </c>
      <c r="G40" s="481">
        <f t="shared" si="1"/>
        <v>1.0810660744031093</v>
      </c>
      <c r="H40" s="482">
        <f t="shared" si="2"/>
        <v>69.809527478171546</v>
      </c>
      <c r="I40" s="482">
        <f t="shared" si="3"/>
        <v>64.574709290286066</v>
      </c>
      <c r="J40" s="52">
        <v>12754</v>
      </c>
      <c r="K40" s="483">
        <f t="shared" si="4"/>
        <v>0.15265798965030578</v>
      </c>
      <c r="L40" s="484">
        <v>6887.69</v>
      </c>
      <c r="M40" s="52">
        <v>696883</v>
      </c>
      <c r="N40" s="52">
        <v>812</v>
      </c>
      <c r="O40" s="480">
        <v>60073.61</v>
      </c>
      <c r="P40" s="485">
        <f t="shared" si="5"/>
        <v>0.11465417177359576</v>
      </c>
      <c r="Q40" s="486">
        <f t="shared" si="6"/>
        <v>8.721880630516182</v>
      </c>
      <c r="R40" s="485">
        <f t="shared" si="7"/>
        <v>5.0674904897507082E-2</v>
      </c>
      <c r="S40" s="483">
        <f t="shared" si="37"/>
        <v>0.44198047147881664</v>
      </c>
      <c r="T40" s="484">
        <f t="shared" si="38"/>
        <v>75845.539999999994</v>
      </c>
      <c r="U40" s="483">
        <f t="shared" si="10"/>
        <v>5.0674904897507082E-2</v>
      </c>
      <c r="V40" s="67"/>
      <c r="W40" s="67"/>
      <c r="X40" s="160">
        <f t="shared" ref="X40:Y40" si="43">IFERROR((D40-D32)/D40, )</f>
        <v>0</v>
      </c>
      <c r="Y40" s="160">
        <f t="shared" si="43"/>
        <v>0</v>
      </c>
      <c r="Z40" s="67"/>
    </row>
    <row r="41" spans="1:26" ht="14" outlineLevel="1" x14ac:dyDescent="0.2">
      <c r="A41" s="7" t="str">
        <f t="shared" si="0"/>
        <v>2-2022</v>
      </c>
      <c r="B41" s="110">
        <v>44620</v>
      </c>
      <c r="C41" s="487" t="s">
        <v>32</v>
      </c>
      <c r="D41" s="480">
        <v>135919.15</v>
      </c>
      <c r="E41" s="52">
        <v>1947</v>
      </c>
      <c r="F41" s="52">
        <v>1801</v>
      </c>
      <c r="G41" s="481">
        <f t="shared" si="1"/>
        <v>1.0810660744031093</v>
      </c>
      <c r="H41" s="482">
        <f t="shared" si="2"/>
        <v>69.809527478171546</v>
      </c>
      <c r="I41" s="482">
        <f t="shared" si="3"/>
        <v>64.574709290286066</v>
      </c>
      <c r="J41" s="52">
        <v>12754</v>
      </c>
      <c r="K41" s="483">
        <f t="shared" si="4"/>
        <v>0.15265798965030578</v>
      </c>
      <c r="L41" s="484">
        <v>6887.69</v>
      </c>
      <c r="M41" s="52">
        <v>696883</v>
      </c>
      <c r="N41" s="52">
        <v>812</v>
      </c>
      <c r="O41" s="480">
        <v>60073.61</v>
      </c>
      <c r="P41" s="485">
        <f t="shared" si="5"/>
        <v>0.11465417177359576</v>
      </c>
      <c r="Q41" s="486">
        <f t="shared" si="6"/>
        <v>8.721880630516182</v>
      </c>
      <c r="R41" s="485">
        <f t="shared" si="7"/>
        <v>5.0674904897507082E-2</v>
      </c>
      <c r="S41" s="483">
        <f t="shared" si="37"/>
        <v>0.44198047147881664</v>
      </c>
      <c r="T41" s="484">
        <f t="shared" si="38"/>
        <v>75845.539999999994</v>
      </c>
      <c r="U41" s="483">
        <f t="shared" si="10"/>
        <v>5.0674904897507082E-2</v>
      </c>
      <c r="V41" s="67"/>
      <c r="W41" s="67"/>
      <c r="X41" s="160">
        <f t="shared" ref="X41:Y41" si="44">IFERROR((D41-D33)/D41, )</f>
        <v>0</v>
      </c>
      <c r="Y41" s="160">
        <f t="shared" si="44"/>
        <v>0</v>
      </c>
      <c r="Z41" s="67"/>
    </row>
    <row r="42" spans="1:26" ht="14" outlineLevel="1" x14ac:dyDescent="0.2">
      <c r="A42" s="7" t="str">
        <f t="shared" si="0"/>
        <v>1-2022</v>
      </c>
      <c r="B42" s="110">
        <v>44590</v>
      </c>
      <c r="C42" s="487" t="s">
        <v>32</v>
      </c>
      <c r="D42" s="480">
        <v>135919.15</v>
      </c>
      <c r="E42" s="52">
        <v>1947</v>
      </c>
      <c r="F42" s="52">
        <v>1801</v>
      </c>
      <c r="G42" s="481">
        <f t="shared" si="1"/>
        <v>1.0810660744031093</v>
      </c>
      <c r="H42" s="482">
        <f t="shared" si="2"/>
        <v>69.809527478171546</v>
      </c>
      <c r="I42" s="482">
        <f t="shared" si="3"/>
        <v>64.574709290286066</v>
      </c>
      <c r="J42" s="52">
        <v>12754</v>
      </c>
      <c r="K42" s="483">
        <f t="shared" si="4"/>
        <v>0.15265798965030578</v>
      </c>
      <c r="L42" s="484">
        <v>6887.69</v>
      </c>
      <c r="M42" s="52">
        <v>696883</v>
      </c>
      <c r="N42" s="52">
        <v>812</v>
      </c>
      <c r="O42" s="480">
        <v>60073.61</v>
      </c>
      <c r="P42" s="485">
        <f t="shared" si="5"/>
        <v>0.11465417177359576</v>
      </c>
      <c r="Q42" s="486">
        <f t="shared" si="6"/>
        <v>8.721880630516182</v>
      </c>
      <c r="R42" s="485">
        <f t="shared" si="7"/>
        <v>5.0674904897507082E-2</v>
      </c>
      <c r="S42" s="483">
        <f t="shared" si="37"/>
        <v>0.44198047147881664</v>
      </c>
      <c r="T42" s="484">
        <f t="shared" si="38"/>
        <v>75845.539999999994</v>
      </c>
      <c r="U42" s="483">
        <f t="shared" si="10"/>
        <v>5.0674904897507082E-2</v>
      </c>
      <c r="V42" s="67"/>
      <c r="W42" s="67"/>
      <c r="X42" s="160">
        <f t="shared" ref="X42:Y42" si="45">IFERROR((D42-D34)/D42, )</f>
        <v>0</v>
      </c>
      <c r="Y42" s="160">
        <f t="shared" si="45"/>
        <v>0</v>
      </c>
      <c r="Z42" s="67"/>
    </row>
    <row r="43" spans="1:26" ht="17.25" customHeight="1" x14ac:dyDescent="0.2">
      <c r="A43" s="7">
        <f t="shared" si="0"/>
        <v>0</v>
      </c>
      <c r="B43" s="38" t="s">
        <v>185</v>
      </c>
      <c r="C43" s="39"/>
      <c r="D43" s="40">
        <f t="shared" ref="D43:F43" si="46">SUM(D36:D42)</f>
        <v>564820.20000000007</v>
      </c>
      <c r="E43" s="41">
        <f t="shared" si="46"/>
        <v>8195</v>
      </c>
      <c r="F43" s="41">
        <f t="shared" si="46"/>
        <v>7625</v>
      </c>
      <c r="G43" s="42">
        <f t="shared" si="1"/>
        <v>1.0747540983606558</v>
      </c>
      <c r="H43" s="45">
        <f t="shared" si="2"/>
        <v>68.922538133007947</v>
      </c>
      <c r="I43" s="45">
        <f t="shared" si="3"/>
        <v>64.128658116435091</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5.9785167031915644E-2</v>
      </c>
      <c r="S43" s="305"/>
      <c r="T43" s="112">
        <f>SUM(T36:T42)</f>
        <v>332067.37</v>
      </c>
      <c r="U43" s="340">
        <f t="shared" si="10"/>
        <v>5.9785167031915644E-2</v>
      </c>
      <c r="V43" s="39" t="s">
        <v>194</v>
      </c>
      <c r="W43" s="452" t="s">
        <v>194</v>
      </c>
      <c r="X43" s="51">
        <f t="shared" ref="X43:Y43" si="48">IFERROR((D43-D35)/D43, )</f>
        <v>0</v>
      </c>
      <c r="Y43" s="51">
        <f t="shared" si="48"/>
        <v>0</v>
      </c>
      <c r="Z43" s="1"/>
    </row>
    <row r="44" spans="1:26" ht="14" outlineLevel="1" x14ac:dyDescent="0.2">
      <c r="A44" s="7" t="str">
        <f t="shared" si="0"/>
        <v>1-2022</v>
      </c>
      <c r="B44" s="110">
        <v>44591</v>
      </c>
      <c r="C44" s="275" t="s">
        <v>32</v>
      </c>
      <c r="D44" s="205">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200">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160">
        <f t="shared" ref="X44:Y44" si="51">IFERROR((D44-D36)/D44, )</f>
        <v>0</v>
      </c>
      <c r="Y44" s="160">
        <f t="shared" si="51"/>
        <v>0</v>
      </c>
      <c r="Z44" s="295"/>
    </row>
    <row r="45" spans="1:26" ht="14" outlineLevel="1" x14ac:dyDescent="0.2">
      <c r="A45" s="7" t="str">
        <f t="shared" si="0"/>
        <v>1-2022</v>
      </c>
      <c r="B45" s="110">
        <v>44592</v>
      </c>
      <c r="C45" s="279" t="s">
        <v>32</v>
      </c>
      <c r="D45" s="205">
        <v>28726.6</v>
      </c>
      <c r="E45" s="150">
        <v>438</v>
      </c>
      <c r="F45" s="150">
        <v>418</v>
      </c>
      <c r="G45" s="288">
        <f t="shared" si="1"/>
        <v>1.0478468899521531</v>
      </c>
      <c r="H45" s="289">
        <f t="shared" si="2"/>
        <v>65.585844748858449</v>
      </c>
      <c r="I45" s="289">
        <f t="shared" si="3"/>
        <v>62.591057317403724</v>
      </c>
      <c r="J45" s="150">
        <v>3254</v>
      </c>
      <c r="K45" s="290">
        <f t="shared" si="4"/>
        <v>0.13460356484326982</v>
      </c>
      <c r="L45" s="199">
        <v>3546.04</v>
      </c>
      <c r="M45" s="150">
        <v>402000</v>
      </c>
      <c r="N45" s="150">
        <v>200</v>
      </c>
      <c r="O45" s="200">
        <v>10427.32</v>
      </c>
      <c r="P45" s="291">
        <f t="shared" si="5"/>
        <v>0.34007204152169496</v>
      </c>
      <c r="Q45" s="292">
        <f t="shared" si="6"/>
        <v>2.940553406052949</v>
      </c>
      <c r="R45" s="293">
        <f t="shared" si="7"/>
        <v>0.12344099197259684</v>
      </c>
      <c r="S45" s="290">
        <f t="shared" si="49"/>
        <v>0.36298482939157439</v>
      </c>
      <c r="T45" s="202">
        <f t="shared" si="50"/>
        <v>18299.28</v>
      </c>
      <c r="U45" s="293">
        <f t="shared" si="10"/>
        <v>0.12344099197259684</v>
      </c>
      <c r="V45" s="161"/>
      <c r="W45" s="451"/>
      <c r="X45" s="160">
        <f t="shared" ref="X45:Y45" si="52">IFERROR((D45-D37)/D45, )</f>
        <v>0</v>
      </c>
      <c r="Y45" s="160">
        <f t="shared" si="52"/>
        <v>0</v>
      </c>
      <c r="Z45" s="295"/>
    </row>
    <row r="46" spans="1:26" ht="14" outlineLevel="1" x14ac:dyDescent="0.2">
      <c r="A46" s="7" t="str">
        <f t="shared" si="0"/>
        <v>2-2022</v>
      </c>
      <c r="B46" s="110">
        <v>44593</v>
      </c>
      <c r="C46" s="279" t="s">
        <v>32</v>
      </c>
      <c r="D46" s="205">
        <v>71613.240000000005</v>
      </c>
      <c r="E46" s="150">
        <v>1092</v>
      </c>
      <c r="F46" s="150">
        <v>1031</v>
      </c>
      <c r="G46" s="288">
        <f t="shared" si="1"/>
        <v>1.0591658583899126</v>
      </c>
      <c r="H46" s="289">
        <f t="shared" si="2"/>
        <v>65.579890109890115</v>
      </c>
      <c r="I46" s="289">
        <f t="shared" si="3"/>
        <v>61.916544600088564</v>
      </c>
      <c r="J46" s="150">
        <v>13847</v>
      </c>
      <c r="K46" s="290">
        <f t="shared" si="4"/>
        <v>7.8861847331551965E-2</v>
      </c>
      <c r="L46" s="199">
        <v>6646.89</v>
      </c>
      <c r="M46" s="150">
        <v>656344</v>
      </c>
      <c r="N46" s="150">
        <v>375</v>
      </c>
      <c r="O46" s="200">
        <v>25147.7</v>
      </c>
      <c r="P46" s="291">
        <f t="shared" si="5"/>
        <v>0.26431403269483889</v>
      </c>
      <c r="Q46" s="292">
        <f t="shared" si="6"/>
        <v>3.7833783919998676</v>
      </c>
      <c r="R46" s="293">
        <f t="shared" si="7"/>
        <v>9.2816495944046104E-2</v>
      </c>
      <c r="S46" s="290">
        <f t="shared" si="49"/>
        <v>0.35115992517584738</v>
      </c>
      <c r="T46" s="202">
        <f t="shared" si="50"/>
        <v>46465.540000000008</v>
      </c>
      <c r="U46" s="293">
        <f t="shared" si="10"/>
        <v>9.2816495944046104E-2</v>
      </c>
      <c r="V46" s="161"/>
      <c r="W46" s="451"/>
      <c r="X46" s="160">
        <f t="shared" ref="X46:Y46" si="53">IFERROR((D46-D38)/D46, )</f>
        <v>0</v>
      </c>
      <c r="Y46" s="160">
        <f t="shared" si="53"/>
        <v>0</v>
      </c>
      <c r="Z46" s="295"/>
    </row>
    <row r="47" spans="1:26" ht="14" outlineLevel="1" x14ac:dyDescent="0.2">
      <c r="A47" s="7" t="str">
        <f t="shared" si="0"/>
        <v>2-2022</v>
      </c>
      <c r="B47" s="110">
        <v>44594</v>
      </c>
      <c r="C47" s="279" t="s">
        <v>32</v>
      </c>
      <c r="D47" s="205">
        <v>40238.620000000003</v>
      </c>
      <c r="E47" s="150">
        <v>585</v>
      </c>
      <c r="F47" s="150">
        <v>552</v>
      </c>
      <c r="G47" s="288">
        <f t="shared" si="1"/>
        <v>1.0597826086956521</v>
      </c>
      <c r="H47" s="289">
        <f t="shared" si="2"/>
        <v>68.783965811965814</v>
      </c>
      <c r="I47" s="289">
        <f t="shared" si="3"/>
        <v>64.90384466359852</v>
      </c>
      <c r="J47" s="150">
        <v>3896</v>
      </c>
      <c r="K47" s="290">
        <f t="shared" si="4"/>
        <v>0.15015400410677618</v>
      </c>
      <c r="L47" s="199">
        <v>1367.56</v>
      </c>
      <c r="M47" s="150">
        <v>223742</v>
      </c>
      <c r="N47" s="150">
        <v>128</v>
      </c>
      <c r="O47" s="200">
        <v>9486.2900000000009</v>
      </c>
      <c r="P47" s="291">
        <f t="shared" si="5"/>
        <v>0.14416173235269003</v>
      </c>
      <c r="Q47" s="292">
        <f t="shared" si="6"/>
        <v>6.9366536020357437</v>
      </c>
      <c r="R47" s="293">
        <f t="shared" si="7"/>
        <v>3.3986254995822418E-2</v>
      </c>
      <c r="S47" s="290">
        <f t="shared" si="49"/>
        <v>0.23575087813647685</v>
      </c>
      <c r="T47" s="202">
        <f t="shared" si="50"/>
        <v>30752.33</v>
      </c>
      <c r="U47" s="293">
        <f t="shared" si="10"/>
        <v>3.3986254995822418E-2</v>
      </c>
      <c r="V47" s="161"/>
      <c r="W47" s="451"/>
      <c r="X47" s="160">
        <f t="shared" ref="X47:Y47" si="54">IFERROR((D47-D39)/D47, )</f>
        <v>0</v>
      </c>
      <c r="Y47" s="160">
        <f t="shared" si="54"/>
        <v>0</v>
      </c>
      <c r="Z47" s="295"/>
    </row>
    <row r="48" spans="1:26" ht="14" outlineLevel="1" x14ac:dyDescent="0.2">
      <c r="A48" s="7" t="str">
        <f t="shared" si="0"/>
        <v>2-2022</v>
      </c>
      <c r="B48" s="110">
        <v>44595</v>
      </c>
      <c r="C48" s="275" t="s">
        <v>32</v>
      </c>
      <c r="D48" s="480">
        <v>135919.15</v>
      </c>
      <c r="E48" s="52">
        <v>1947</v>
      </c>
      <c r="F48" s="52">
        <v>1801</v>
      </c>
      <c r="G48" s="481">
        <f t="shared" si="1"/>
        <v>1.0810660744031093</v>
      </c>
      <c r="H48" s="482">
        <f t="shared" si="2"/>
        <v>69.809527478171546</v>
      </c>
      <c r="I48" s="482">
        <f t="shared" si="3"/>
        <v>64.574709290286066</v>
      </c>
      <c r="J48" s="52">
        <v>12754</v>
      </c>
      <c r="K48" s="483">
        <f t="shared" si="4"/>
        <v>0.15265798965030578</v>
      </c>
      <c r="L48" s="484">
        <v>6887.69</v>
      </c>
      <c r="M48" s="52">
        <v>696883</v>
      </c>
      <c r="N48" s="52">
        <v>812</v>
      </c>
      <c r="O48" s="480">
        <v>60073.61</v>
      </c>
      <c r="P48" s="485">
        <f t="shared" si="5"/>
        <v>0.11465417177359576</v>
      </c>
      <c r="Q48" s="486">
        <f t="shared" si="6"/>
        <v>8.721880630516182</v>
      </c>
      <c r="R48" s="485">
        <f t="shared" si="7"/>
        <v>5.0674904897507082E-2</v>
      </c>
      <c r="S48" s="483">
        <f t="shared" si="49"/>
        <v>0.44198047147881664</v>
      </c>
      <c r="T48" s="484">
        <f t="shared" si="50"/>
        <v>75845.539999999994</v>
      </c>
      <c r="U48" s="483">
        <f t="shared" si="10"/>
        <v>5.0674904897507082E-2</v>
      </c>
      <c r="V48" s="67"/>
      <c r="W48" s="67"/>
      <c r="X48" s="160">
        <f t="shared" ref="X48:Y48" si="55">IFERROR((D48-D40)/D48, )</f>
        <v>0</v>
      </c>
      <c r="Y48" s="160">
        <f t="shared" si="55"/>
        <v>0</v>
      </c>
      <c r="Z48" s="67"/>
    </row>
    <row r="49" spans="1:26" ht="14" outlineLevel="1" x14ac:dyDescent="0.2">
      <c r="A49" s="7" t="str">
        <f t="shared" si="0"/>
        <v>2-2022</v>
      </c>
      <c r="B49" s="110">
        <v>44596</v>
      </c>
      <c r="C49" s="487" t="s">
        <v>32</v>
      </c>
      <c r="D49" s="480">
        <v>135919.15</v>
      </c>
      <c r="E49" s="52">
        <v>1947</v>
      </c>
      <c r="F49" s="52">
        <v>1801</v>
      </c>
      <c r="G49" s="481">
        <f t="shared" si="1"/>
        <v>1.0810660744031093</v>
      </c>
      <c r="H49" s="482">
        <f t="shared" si="2"/>
        <v>69.809527478171546</v>
      </c>
      <c r="I49" s="482">
        <f t="shared" si="3"/>
        <v>64.574709290286066</v>
      </c>
      <c r="J49" s="52">
        <v>12754</v>
      </c>
      <c r="K49" s="483">
        <f t="shared" si="4"/>
        <v>0.15265798965030578</v>
      </c>
      <c r="L49" s="484">
        <v>6887.69</v>
      </c>
      <c r="M49" s="52">
        <v>696883</v>
      </c>
      <c r="N49" s="52">
        <v>812</v>
      </c>
      <c r="O49" s="480">
        <v>60073.61</v>
      </c>
      <c r="P49" s="485">
        <f t="shared" si="5"/>
        <v>0.11465417177359576</v>
      </c>
      <c r="Q49" s="486">
        <f t="shared" si="6"/>
        <v>8.721880630516182</v>
      </c>
      <c r="R49" s="485">
        <f t="shared" si="7"/>
        <v>5.0674904897507082E-2</v>
      </c>
      <c r="S49" s="483">
        <f t="shared" si="49"/>
        <v>0.44198047147881664</v>
      </c>
      <c r="T49" s="484">
        <f t="shared" si="50"/>
        <v>75845.539999999994</v>
      </c>
      <c r="U49" s="483">
        <f t="shared" si="10"/>
        <v>5.0674904897507082E-2</v>
      </c>
      <c r="V49" s="67"/>
      <c r="W49" s="67"/>
      <c r="X49" s="160">
        <f t="shared" ref="X49:Y49" si="56">IFERROR((D49-D41)/D49, )</f>
        <v>0</v>
      </c>
      <c r="Y49" s="160">
        <f t="shared" si="56"/>
        <v>0</v>
      </c>
      <c r="Z49" s="67"/>
    </row>
    <row r="50" spans="1:26" ht="14" outlineLevel="1" x14ac:dyDescent="0.2">
      <c r="A50" s="7" t="str">
        <f t="shared" si="0"/>
        <v>2-2022</v>
      </c>
      <c r="B50" s="110">
        <v>44597</v>
      </c>
      <c r="C50" s="487" t="s">
        <v>32</v>
      </c>
      <c r="D50" s="480">
        <v>135919.15</v>
      </c>
      <c r="E50" s="52">
        <v>1947</v>
      </c>
      <c r="F50" s="52">
        <v>1801</v>
      </c>
      <c r="G50" s="481">
        <f t="shared" si="1"/>
        <v>1.0810660744031093</v>
      </c>
      <c r="H50" s="482">
        <f t="shared" si="2"/>
        <v>69.809527478171546</v>
      </c>
      <c r="I50" s="482">
        <f t="shared" si="3"/>
        <v>64.574709290286066</v>
      </c>
      <c r="J50" s="52">
        <v>12754</v>
      </c>
      <c r="K50" s="483">
        <f t="shared" si="4"/>
        <v>0.15265798965030578</v>
      </c>
      <c r="L50" s="484">
        <v>6887.69</v>
      </c>
      <c r="M50" s="52">
        <v>696883</v>
      </c>
      <c r="N50" s="52">
        <v>812</v>
      </c>
      <c r="O50" s="480">
        <v>60073.61</v>
      </c>
      <c r="P50" s="485">
        <f t="shared" si="5"/>
        <v>0.11465417177359576</v>
      </c>
      <c r="Q50" s="486">
        <f t="shared" si="6"/>
        <v>8.721880630516182</v>
      </c>
      <c r="R50" s="485">
        <f t="shared" si="7"/>
        <v>5.0674904897507082E-2</v>
      </c>
      <c r="S50" s="483">
        <f t="shared" si="49"/>
        <v>0.44198047147881664</v>
      </c>
      <c r="T50" s="484">
        <f t="shared" si="50"/>
        <v>75845.539999999994</v>
      </c>
      <c r="U50" s="483">
        <f t="shared" si="10"/>
        <v>5.0674904897507082E-2</v>
      </c>
      <c r="V50" s="67"/>
      <c r="W50" s="67"/>
      <c r="X50" s="160">
        <f t="shared" ref="X50:Y50" si="57">IFERROR((D50-D42)/D50, )</f>
        <v>0</v>
      </c>
      <c r="Y50" s="160">
        <f t="shared" si="57"/>
        <v>0</v>
      </c>
      <c r="Z50" s="67"/>
    </row>
    <row r="51" spans="1:26" ht="17.25" customHeight="1" x14ac:dyDescent="0.2">
      <c r="A51" s="7">
        <f t="shared" si="0"/>
        <v>0</v>
      </c>
      <c r="B51" s="38" t="s">
        <v>186</v>
      </c>
      <c r="C51" s="39"/>
      <c r="D51" s="40">
        <f t="shared" ref="D51:F51" si="58">SUM(D44:D50)</f>
        <v>564820.20000000007</v>
      </c>
      <c r="E51" s="41">
        <f t="shared" si="58"/>
        <v>8195</v>
      </c>
      <c r="F51" s="41">
        <f t="shared" si="58"/>
        <v>7625</v>
      </c>
      <c r="G51" s="42">
        <f t="shared" si="1"/>
        <v>1.0747540983606558</v>
      </c>
      <c r="H51" s="45">
        <f t="shared" si="2"/>
        <v>68.922538133007947</v>
      </c>
      <c r="I51" s="45">
        <f t="shared" si="3"/>
        <v>64.128658116435091</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5.9785167031915644E-2</v>
      </c>
      <c r="S51" s="305"/>
      <c r="T51" s="112">
        <f>SUM(T44:T50)</f>
        <v>332067.37</v>
      </c>
      <c r="U51" s="340">
        <f t="shared" si="10"/>
        <v>5.9785167031915644E-2</v>
      </c>
      <c r="V51" s="39" t="s">
        <v>194</v>
      </c>
      <c r="W51" s="452" t="s">
        <v>194</v>
      </c>
      <c r="X51" s="51">
        <f t="shared" ref="X51:Y51" si="60">IFERROR((D51-D43)/D51, )</f>
        <v>0</v>
      </c>
      <c r="Y51" s="51">
        <f t="shared" si="60"/>
        <v>0</v>
      </c>
      <c r="Z51" s="1"/>
    </row>
    <row r="52" spans="1:26" ht="14" outlineLevel="1" x14ac:dyDescent="0.2">
      <c r="A52" s="7" t="str">
        <f t="shared" si="0"/>
        <v>2-2022</v>
      </c>
      <c r="B52" s="110">
        <v>44598</v>
      </c>
      <c r="C52" s="275" t="s">
        <v>32</v>
      </c>
      <c r="D52" s="205">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200">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160">
        <f t="shared" ref="X52:Y52" si="63">IFERROR((D52-D44)/D52, )</f>
        <v>0</v>
      </c>
      <c r="Y52" s="160">
        <f t="shared" si="63"/>
        <v>0</v>
      </c>
      <c r="Z52" s="295"/>
    </row>
    <row r="53" spans="1:26" ht="14" outlineLevel="1" x14ac:dyDescent="0.2">
      <c r="A53" s="7" t="str">
        <f t="shared" si="0"/>
        <v>2-2022</v>
      </c>
      <c r="B53" s="110">
        <v>44599</v>
      </c>
      <c r="C53" s="279" t="s">
        <v>32</v>
      </c>
      <c r="D53" s="205">
        <v>28726.6</v>
      </c>
      <c r="E53" s="150">
        <v>438</v>
      </c>
      <c r="F53" s="150">
        <v>418</v>
      </c>
      <c r="G53" s="288">
        <f t="shared" si="1"/>
        <v>1.0478468899521531</v>
      </c>
      <c r="H53" s="289">
        <f t="shared" si="2"/>
        <v>65.585844748858449</v>
      </c>
      <c r="I53" s="289">
        <f t="shared" si="3"/>
        <v>62.591057317403724</v>
      </c>
      <c r="J53" s="150">
        <v>3254</v>
      </c>
      <c r="K53" s="290">
        <f t="shared" si="4"/>
        <v>0.13460356484326982</v>
      </c>
      <c r="L53" s="199">
        <v>3546.04</v>
      </c>
      <c r="M53" s="150">
        <v>402000</v>
      </c>
      <c r="N53" s="150">
        <v>200</v>
      </c>
      <c r="O53" s="200">
        <v>10427.32</v>
      </c>
      <c r="P53" s="291">
        <f t="shared" si="5"/>
        <v>0.34007204152169496</v>
      </c>
      <c r="Q53" s="292">
        <f t="shared" si="6"/>
        <v>2.940553406052949</v>
      </c>
      <c r="R53" s="293">
        <f t="shared" si="7"/>
        <v>0.12344099197259684</v>
      </c>
      <c r="S53" s="290">
        <f t="shared" si="61"/>
        <v>0.36298482939157439</v>
      </c>
      <c r="T53" s="202">
        <f t="shared" si="62"/>
        <v>18299.28</v>
      </c>
      <c r="U53" s="293">
        <f t="shared" si="10"/>
        <v>0.12344099197259684</v>
      </c>
      <c r="V53" s="161"/>
      <c r="W53" s="451"/>
      <c r="X53" s="160">
        <f t="shared" ref="X53:Y53" si="64">IFERROR((D53-D45)/D53, )</f>
        <v>0</v>
      </c>
      <c r="Y53" s="160">
        <f t="shared" si="64"/>
        <v>0</v>
      </c>
      <c r="Z53" s="295"/>
    </row>
    <row r="54" spans="1:26" ht="14" outlineLevel="1" x14ac:dyDescent="0.2">
      <c r="A54" s="7" t="str">
        <f t="shared" si="0"/>
        <v>2-2022</v>
      </c>
      <c r="B54" s="110">
        <v>44600</v>
      </c>
      <c r="C54" s="279" t="s">
        <v>32</v>
      </c>
      <c r="D54" s="205">
        <v>71613.240000000005</v>
      </c>
      <c r="E54" s="150">
        <v>1092</v>
      </c>
      <c r="F54" s="150">
        <v>1031</v>
      </c>
      <c r="G54" s="288">
        <f t="shared" si="1"/>
        <v>1.0591658583899126</v>
      </c>
      <c r="H54" s="289">
        <f t="shared" si="2"/>
        <v>65.579890109890115</v>
      </c>
      <c r="I54" s="289">
        <f t="shared" si="3"/>
        <v>61.916544600088564</v>
      </c>
      <c r="J54" s="150">
        <v>13847</v>
      </c>
      <c r="K54" s="290">
        <f t="shared" si="4"/>
        <v>7.8861847331551965E-2</v>
      </c>
      <c r="L54" s="199">
        <v>6646.89</v>
      </c>
      <c r="M54" s="150">
        <v>656344</v>
      </c>
      <c r="N54" s="150">
        <v>375</v>
      </c>
      <c r="O54" s="200">
        <v>25147.7</v>
      </c>
      <c r="P54" s="291">
        <f t="shared" si="5"/>
        <v>0.26431403269483889</v>
      </c>
      <c r="Q54" s="292">
        <f t="shared" si="6"/>
        <v>3.7833783919998676</v>
      </c>
      <c r="R54" s="293">
        <f t="shared" si="7"/>
        <v>9.2816495944046104E-2</v>
      </c>
      <c r="S54" s="290">
        <f t="shared" si="61"/>
        <v>0.35115992517584738</v>
      </c>
      <c r="T54" s="202">
        <f t="shared" si="62"/>
        <v>46465.540000000008</v>
      </c>
      <c r="U54" s="293">
        <f t="shared" si="10"/>
        <v>9.2816495944046104E-2</v>
      </c>
      <c r="V54" s="161"/>
      <c r="W54" s="451"/>
      <c r="X54" s="160">
        <f t="shared" ref="X54:Y54" si="65">IFERROR((D54-D46)/D54, )</f>
        <v>0</v>
      </c>
      <c r="Y54" s="160">
        <f t="shared" si="65"/>
        <v>0</v>
      </c>
      <c r="Z54" s="295"/>
    </row>
    <row r="55" spans="1:26" ht="14" outlineLevel="1" x14ac:dyDescent="0.2">
      <c r="A55" s="7" t="str">
        <f t="shared" si="0"/>
        <v>2-2022</v>
      </c>
      <c r="B55" s="110">
        <v>44601</v>
      </c>
      <c r="C55" s="279" t="s">
        <v>32</v>
      </c>
      <c r="D55" s="205">
        <v>40238.620000000003</v>
      </c>
      <c r="E55" s="150">
        <v>585</v>
      </c>
      <c r="F55" s="150">
        <v>552</v>
      </c>
      <c r="G55" s="288">
        <f t="shared" si="1"/>
        <v>1.0597826086956521</v>
      </c>
      <c r="H55" s="289">
        <f t="shared" si="2"/>
        <v>68.783965811965814</v>
      </c>
      <c r="I55" s="289">
        <f t="shared" si="3"/>
        <v>64.90384466359852</v>
      </c>
      <c r="J55" s="150">
        <v>3896</v>
      </c>
      <c r="K55" s="290">
        <f t="shared" si="4"/>
        <v>0.15015400410677618</v>
      </c>
      <c r="L55" s="199">
        <v>1367.56</v>
      </c>
      <c r="M55" s="150">
        <v>223742</v>
      </c>
      <c r="N55" s="150">
        <v>128</v>
      </c>
      <c r="O55" s="200">
        <v>9486.2900000000009</v>
      </c>
      <c r="P55" s="291">
        <f t="shared" si="5"/>
        <v>0.14416173235269003</v>
      </c>
      <c r="Q55" s="292">
        <f t="shared" si="6"/>
        <v>6.9366536020357437</v>
      </c>
      <c r="R55" s="293">
        <f t="shared" si="7"/>
        <v>3.3986254995822418E-2</v>
      </c>
      <c r="S55" s="290">
        <f t="shared" si="61"/>
        <v>0.23575087813647685</v>
      </c>
      <c r="T55" s="202">
        <f t="shared" si="62"/>
        <v>30752.33</v>
      </c>
      <c r="U55" s="293">
        <f t="shared" si="10"/>
        <v>3.3986254995822418E-2</v>
      </c>
      <c r="V55" s="161"/>
      <c r="W55" s="451"/>
      <c r="X55" s="160">
        <f t="shared" ref="X55:Y55" si="66">IFERROR((D55-D47)/D55, )</f>
        <v>0</v>
      </c>
      <c r="Y55" s="160">
        <f t="shared" si="66"/>
        <v>0</v>
      </c>
      <c r="Z55" s="295"/>
    </row>
    <row r="56" spans="1:26" ht="14" outlineLevel="1" x14ac:dyDescent="0.2">
      <c r="A56" s="7" t="str">
        <f t="shared" si="0"/>
        <v>2-2022</v>
      </c>
      <c r="B56" s="110">
        <v>44602</v>
      </c>
      <c r="C56" s="275" t="s">
        <v>32</v>
      </c>
      <c r="D56" s="480">
        <v>135919.15</v>
      </c>
      <c r="E56" s="52">
        <v>1947</v>
      </c>
      <c r="F56" s="52">
        <v>1801</v>
      </c>
      <c r="G56" s="481">
        <f t="shared" si="1"/>
        <v>1.0810660744031093</v>
      </c>
      <c r="H56" s="482">
        <f t="shared" si="2"/>
        <v>69.809527478171546</v>
      </c>
      <c r="I56" s="482">
        <f t="shared" si="3"/>
        <v>64.574709290286066</v>
      </c>
      <c r="J56" s="52">
        <v>12754</v>
      </c>
      <c r="K56" s="483">
        <f t="shared" si="4"/>
        <v>0.15265798965030578</v>
      </c>
      <c r="L56" s="484">
        <v>6887.69</v>
      </c>
      <c r="M56" s="52">
        <v>696883</v>
      </c>
      <c r="N56" s="52">
        <v>812</v>
      </c>
      <c r="O56" s="480">
        <v>60073.61</v>
      </c>
      <c r="P56" s="485">
        <f t="shared" si="5"/>
        <v>0.11465417177359576</v>
      </c>
      <c r="Q56" s="486">
        <f t="shared" si="6"/>
        <v>8.721880630516182</v>
      </c>
      <c r="R56" s="485">
        <f t="shared" si="7"/>
        <v>5.0674904897507082E-2</v>
      </c>
      <c r="S56" s="483">
        <f t="shared" si="61"/>
        <v>0.44198047147881664</v>
      </c>
      <c r="T56" s="484">
        <f t="shared" si="62"/>
        <v>75845.539999999994</v>
      </c>
      <c r="U56" s="483">
        <f t="shared" si="10"/>
        <v>5.0674904897507082E-2</v>
      </c>
      <c r="V56" s="67"/>
      <c r="W56" s="67"/>
      <c r="X56" s="160">
        <f t="shared" ref="X56:Y56" si="67">IFERROR((D56-D48)/D56, )</f>
        <v>0</v>
      </c>
      <c r="Y56" s="160">
        <f t="shared" si="67"/>
        <v>0</v>
      </c>
      <c r="Z56" s="67"/>
    </row>
    <row r="57" spans="1:26" ht="14" outlineLevel="1" x14ac:dyDescent="0.2">
      <c r="A57" s="7" t="str">
        <f t="shared" si="0"/>
        <v>2-2022</v>
      </c>
      <c r="B57" s="110">
        <v>44603</v>
      </c>
      <c r="C57" s="487" t="s">
        <v>32</v>
      </c>
      <c r="D57" s="480">
        <v>135919.15</v>
      </c>
      <c r="E57" s="52">
        <v>1947</v>
      </c>
      <c r="F57" s="52">
        <v>1801</v>
      </c>
      <c r="G57" s="481">
        <f t="shared" si="1"/>
        <v>1.0810660744031093</v>
      </c>
      <c r="H57" s="482">
        <f t="shared" si="2"/>
        <v>69.809527478171546</v>
      </c>
      <c r="I57" s="482">
        <f t="shared" si="3"/>
        <v>64.574709290286066</v>
      </c>
      <c r="J57" s="52">
        <v>12754</v>
      </c>
      <c r="K57" s="483">
        <f t="shared" si="4"/>
        <v>0.15265798965030578</v>
      </c>
      <c r="L57" s="484">
        <v>6887.69</v>
      </c>
      <c r="M57" s="52">
        <v>696883</v>
      </c>
      <c r="N57" s="52">
        <v>812</v>
      </c>
      <c r="O57" s="480">
        <v>60073.61</v>
      </c>
      <c r="P57" s="485">
        <f t="shared" si="5"/>
        <v>0.11465417177359576</v>
      </c>
      <c r="Q57" s="486">
        <f t="shared" si="6"/>
        <v>8.721880630516182</v>
      </c>
      <c r="R57" s="485">
        <f t="shared" si="7"/>
        <v>5.0674904897507082E-2</v>
      </c>
      <c r="S57" s="483">
        <f t="shared" si="61"/>
        <v>0.44198047147881664</v>
      </c>
      <c r="T57" s="484">
        <f t="shared" si="62"/>
        <v>75845.539999999994</v>
      </c>
      <c r="U57" s="483">
        <f t="shared" si="10"/>
        <v>5.0674904897507082E-2</v>
      </c>
      <c r="V57" s="67"/>
      <c r="W57" s="67"/>
      <c r="X57" s="160">
        <f t="shared" ref="X57:Y57" si="68">IFERROR((D57-D49)/D57, )</f>
        <v>0</v>
      </c>
      <c r="Y57" s="160">
        <f t="shared" si="68"/>
        <v>0</v>
      </c>
      <c r="Z57" s="67"/>
    </row>
    <row r="58" spans="1:26" ht="14" outlineLevel="1" x14ac:dyDescent="0.2">
      <c r="A58" s="7" t="str">
        <f t="shared" si="0"/>
        <v>2-2022</v>
      </c>
      <c r="B58" s="110">
        <v>44604</v>
      </c>
      <c r="C58" s="487" t="s">
        <v>32</v>
      </c>
      <c r="D58" s="480">
        <v>135919.15</v>
      </c>
      <c r="E58" s="52">
        <v>1947</v>
      </c>
      <c r="F58" s="52">
        <v>1801</v>
      </c>
      <c r="G58" s="481">
        <f t="shared" si="1"/>
        <v>1.0810660744031093</v>
      </c>
      <c r="H58" s="482">
        <f t="shared" si="2"/>
        <v>69.809527478171546</v>
      </c>
      <c r="I58" s="482">
        <f t="shared" si="3"/>
        <v>64.574709290286066</v>
      </c>
      <c r="J58" s="52">
        <v>12754</v>
      </c>
      <c r="K58" s="483">
        <f t="shared" si="4"/>
        <v>0.15265798965030578</v>
      </c>
      <c r="L58" s="484">
        <v>6887.69</v>
      </c>
      <c r="M58" s="52">
        <v>696883</v>
      </c>
      <c r="N58" s="52">
        <v>812</v>
      </c>
      <c r="O58" s="480">
        <v>60073.61</v>
      </c>
      <c r="P58" s="485">
        <f t="shared" si="5"/>
        <v>0.11465417177359576</v>
      </c>
      <c r="Q58" s="486">
        <f t="shared" si="6"/>
        <v>8.721880630516182</v>
      </c>
      <c r="R58" s="485">
        <f t="shared" si="7"/>
        <v>5.0674904897507082E-2</v>
      </c>
      <c r="S58" s="483">
        <f t="shared" si="61"/>
        <v>0.44198047147881664</v>
      </c>
      <c r="T58" s="484">
        <f t="shared" si="62"/>
        <v>75845.539999999994</v>
      </c>
      <c r="U58" s="483">
        <f t="shared" si="10"/>
        <v>5.0674904897507082E-2</v>
      </c>
      <c r="V58" s="67"/>
      <c r="W58" s="67"/>
      <c r="X58" s="160">
        <f t="shared" ref="X58:Y58" si="69">IFERROR((D58-D50)/D58, )</f>
        <v>0</v>
      </c>
      <c r="Y58" s="160">
        <f t="shared" si="69"/>
        <v>0</v>
      </c>
      <c r="Z58" s="67"/>
    </row>
    <row r="59" spans="1:26" ht="17.25" customHeight="1" x14ac:dyDescent="0.2">
      <c r="A59" s="7">
        <f t="shared" si="0"/>
        <v>0</v>
      </c>
      <c r="B59" s="38" t="s">
        <v>43</v>
      </c>
      <c r="C59" s="39"/>
      <c r="D59" s="40">
        <f t="shared" ref="D59:F59" si="70">SUM(D52:D58)</f>
        <v>564820.20000000007</v>
      </c>
      <c r="E59" s="41">
        <f t="shared" si="70"/>
        <v>8195</v>
      </c>
      <c r="F59" s="41">
        <f t="shared" si="70"/>
        <v>7625</v>
      </c>
      <c r="G59" s="42">
        <f t="shared" si="1"/>
        <v>1.0747540983606558</v>
      </c>
      <c r="H59" s="45">
        <f t="shared" si="2"/>
        <v>68.922538133007947</v>
      </c>
      <c r="I59" s="45">
        <f t="shared" si="3"/>
        <v>64.128658116435091</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5.9785167031915644E-2</v>
      </c>
      <c r="S59" s="305"/>
      <c r="T59" s="112">
        <f>SUM(T52:T58)</f>
        <v>332067.37</v>
      </c>
      <c r="U59" s="340">
        <f t="shared" si="10"/>
        <v>5.9785167031915644E-2</v>
      </c>
      <c r="V59" s="39" t="s">
        <v>194</v>
      </c>
      <c r="W59" s="452" t="s">
        <v>194</v>
      </c>
      <c r="X59" s="51">
        <f t="shared" ref="X59:Y59" si="72">IFERROR((D59-D51)/D59, )</f>
        <v>0</v>
      </c>
      <c r="Y59" s="51">
        <f t="shared" si="72"/>
        <v>0</v>
      </c>
      <c r="Z59" s="1"/>
    </row>
    <row r="60" spans="1:26" ht="14" outlineLevel="1" x14ac:dyDescent="0.2">
      <c r="A60" s="7" t="str">
        <f t="shared" si="0"/>
        <v>2-2022</v>
      </c>
      <c r="B60" s="110">
        <v>44605</v>
      </c>
      <c r="C60" s="275" t="s">
        <v>32</v>
      </c>
      <c r="D60" s="205">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200">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160">
        <f t="shared" ref="X60:Y60" si="75">IFERROR((D60-D52)/D60, )</f>
        <v>0</v>
      </c>
      <c r="Y60" s="160">
        <f t="shared" si="75"/>
        <v>0</v>
      </c>
      <c r="Z60" s="295"/>
    </row>
    <row r="61" spans="1:26" ht="14" outlineLevel="1" x14ac:dyDescent="0.2">
      <c r="A61" s="7" t="str">
        <f t="shared" si="0"/>
        <v>2-2022</v>
      </c>
      <c r="B61" s="110">
        <v>44606</v>
      </c>
      <c r="C61" s="279" t="s">
        <v>32</v>
      </c>
      <c r="D61" s="205">
        <v>28726.6</v>
      </c>
      <c r="E61" s="150">
        <v>438</v>
      </c>
      <c r="F61" s="150">
        <v>418</v>
      </c>
      <c r="G61" s="288">
        <f t="shared" si="1"/>
        <v>1.0478468899521531</v>
      </c>
      <c r="H61" s="289">
        <f t="shared" si="2"/>
        <v>65.585844748858449</v>
      </c>
      <c r="I61" s="289">
        <f t="shared" si="3"/>
        <v>62.591057317403724</v>
      </c>
      <c r="J61" s="150">
        <v>3254</v>
      </c>
      <c r="K61" s="290">
        <f t="shared" si="4"/>
        <v>0.13460356484326982</v>
      </c>
      <c r="L61" s="199">
        <v>3546.04</v>
      </c>
      <c r="M61" s="150">
        <v>402000</v>
      </c>
      <c r="N61" s="150">
        <v>200</v>
      </c>
      <c r="O61" s="200">
        <v>10427.32</v>
      </c>
      <c r="P61" s="291">
        <f t="shared" si="5"/>
        <v>0.34007204152169496</v>
      </c>
      <c r="Q61" s="292">
        <f t="shared" si="6"/>
        <v>2.940553406052949</v>
      </c>
      <c r="R61" s="293">
        <f t="shared" si="7"/>
        <v>0.12344099197259684</v>
      </c>
      <c r="S61" s="290">
        <f t="shared" si="73"/>
        <v>0.36298482939157439</v>
      </c>
      <c r="T61" s="202">
        <f t="shared" si="74"/>
        <v>18299.28</v>
      </c>
      <c r="U61" s="293">
        <f t="shared" si="10"/>
        <v>0.12344099197259684</v>
      </c>
      <c r="V61" s="161"/>
      <c r="W61" s="451"/>
      <c r="X61" s="160">
        <f t="shared" ref="X61:Y61" si="76">IFERROR((D61-D53)/D61, )</f>
        <v>0</v>
      </c>
      <c r="Y61" s="160">
        <f t="shared" si="76"/>
        <v>0</v>
      </c>
      <c r="Z61" s="295"/>
    </row>
    <row r="62" spans="1:26" ht="14" outlineLevel="1" x14ac:dyDescent="0.2">
      <c r="A62" s="7" t="str">
        <f t="shared" si="0"/>
        <v>2-2022</v>
      </c>
      <c r="B62" s="110">
        <v>44607</v>
      </c>
      <c r="C62" s="279" t="s">
        <v>32</v>
      </c>
      <c r="D62" s="205">
        <v>71613.240000000005</v>
      </c>
      <c r="E62" s="150">
        <v>1092</v>
      </c>
      <c r="F62" s="150">
        <v>1031</v>
      </c>
      <c r="G62" s="288">
        <f t="shared" si="1"/>
        <v>1.0591658583899126</v>
      </c>
      <c r="H62" s="289">
        <f t="shared" si="2"/>
        <v>65.579890109890115</v>
      </c>
      <c r="I62" s="289">
        <f t="shared" si="3"/>
        <v>61.916544600088564</v>
      </c>
      <c r="J62" s="150">
        <v>13847</v>
      </c>
      <c r="K62" s="290">
        <f t="shared" si="4"/>
        <v>7.8861847331551965E-2</v>
      </c>
      <c r="L62" s="199">
        <v>6646.89</v>
      </c>
      <c r="M62" s="150">
        <v>656344</v>
      </c>
      <c r="N62" s="150">
        <v>375</v>
      </c>
      <c r="O62" s="200">
        <v>25147.7</v>
      </c>
      <c r="P62" s="291">
        <f t="shared" si="5"/>
        <v>0.26431403269483889</v>
      </c>
      <c r="Q62" s="292">
        <f t="shared" si="6"/>
        <v>3.7833783919998676</v>
      </c>
      <c r="R62" s="293">
        <f t="shared" si="7"/>
        <v>9.2816495944046104E-2</v>
      </c>
      <c r="S62" s="290">
        <f t="shared" si="73"/>
        <v>0.35115992517584738</v>
      </c>
      <c r="T62" s="202">
        <f t="shared" si="74"/>
        <v>46465.540000000008</v>
      </c>
      <c r="U62" s="293">
        <f t="shared" si="10"/>
        <v>9.2816495944046104E-2</v>
      </c>
      <c r="V62" s="161"/>
      <c r="W62" s="451"/>
      <c r="X62" s="160">
        <f t="shared" ref="X62:Y62" si="77">IFERROR((D62-D54)/D62, )</f>
        <v>0</v>
      </c>
      <c r="Y62" s="160">
        <f t="shared" si="77"/>
        <v>0</v>
      </c>
      <c r="Z62" s="295"/>
    </row>
    <row r="63" spans="1:26" ht="14" outlineLevel="1" x14ac:dyDescent="0.2">
      <c r="A63" s="7" t="str">
        <f t="shared" si="0"/>
        <v>2-2022</v>
      </c>
      <c r="B63" s="110">
        <v>44608</v>
      </c>
      <c r="C63" s="279" t="s">
        <v>32</v>
      </c>
      <c r="D63" s="205">
        <v>40238.620000000003</v>
      </c>
      <c r="E63" s="150">
        <v>585</v>
      </c>
      <c r="F63" s="150">
        <v>552</v>
      </c>
      <c r="G63" s="288">
        <f t="shared" si="1"/>
        <v>1.0597826086956521</v>
      </c>
      <c r="H63" s="289">
        <f t="shared" si="2"/>
        <v>68.783965811965814</v>
      </c>
      <c r="I63" s="289">
        <f t="shared" si="3"/>
        <v>64.90384466359852</v>
      </c>
      <c r="J63" s="150">
        <v>3896</v>
      </c>
      <c r="K63" s="290">
        <f t="shared" si="4"/>
        <v>0.15015400410677618</v>
      </c>
      <c r="L63" s="199">
        <v>1367.56</v>
      </c>
      <c r="M63" s="150">
        <v>223742</v>
      </c>
      <c r="N63" s="150">
        <v>128</v>
      </c>
      <c r="O63" s="200">
        <v>9486.2900000000009</v>
      </c>
      <c r="P63" s="291">
        <f t="shared" si="5"/>
        <v>0.14416173235269003</v>
      </c>
      <c r="Q63" s="292">
        <f t="shared" si="6"/>
        <v>6.9366536020357437</v>
      </c>
      <c r="R63" s="293">
        <f t="shared" si="7"/>
        <v>3.3986254995822418E-2</v>
      </c>
      <c r="S63" s="290">
        <f t="shared" si="73"/>
        <v>0.23575087813647685</v>
      </c>
      <c r="T63" s="202">
        <f t="shared" si="74"/>
        <v>30752.33</v>
      </c>
      <c r="U63" s="293">
        <f t="shared" si="10"/>
        <v>3.3986254995822418E-2</v>
      </c>
      <c r="V63" s="161"/>
      <c r="W63" s="451"/>
      <c r="X63" s="160">
        <f t="shared" ref="X63:Y63" si="78">IFERROR((D63-D55)/D63, )</f>
        <v>0</v>
      </c>
      <c r="Y63" s="160">
        <f t="shared" si="78"/>
        <v>0</v>
      </c>
      <c r="Z63" s="295"/>
    </row>
    <row r="64" spans="1:26" ht="14" outlineLevel="1" x14ac:dyDescent="0.2">
      <c r="A64" s="7" t="str">
        <f t="shared" si="0"/>
        <v>2-2022</v>
      </c>
      <c r="B64" s="110">
        <v>44609</v>
      </c>
      <c r="C64" s="275" t="s">
        <v>32</v>
      </c>
      <c r="D64" s="480">
        <v>135919.15</v>
      </c>
      <c r="E64" s="52">
        <v>1947</v>
      </c>
      <c r="F64" s="52">
        <v>1801</v>
      </c>
      <c r="G64" s="481">
        <f t="shared" si="1"/>
        <v>1.0810660744031093</v>
      </c>
      <c r="H64" s="482">
        <f t="shared" si="2"/>
        <v>69.809527478171546</v>
      </c>
      <c r="I64" s="482">
        <f t="shared" si="3"/>
        <v>64.574709290286066</v>
      </c>
      <c r="J64" s="52">
        <v>12754</v>
      </c>
      <c r="K64" s="483">
        <f t="shared" si="4"/>
        <v>0.15265798965030578</v>
      </c>
      <c r="L64" s="484">
        <v>6887.69</v>
      </c>
      <c r="M64" s="52">
        <v>696883</v>
      </c>
      <c r="N64" s="52">
        <v>812</v>
      </c>
      <c r="O64" s="480">
        <v>60073.61</v>
      </c>
      <c r="P64" s="485">
        <f t="shared" si="5"/>
        <v>0.11465417177359576</v>
      </c>
      <c r="Q64" s="486">
        <f t="shared" si="6"/>
        <v>8.721880630516182</v>
      </c>
      <c r="R64" s="485">
        <f t="shared" si="7"/>
        <v>5.0674904897507082E-2</v>
      </c>
      <c r="S64" s="483">
        <f t="shared" si="73"/>
        <v>0.44198047147881664</v>
      </c>
      <c r="T64" s="484">
        <f t="shared" si="74"/>
        <v>75845.539999999994</v>
      </c>
      <c r="U64" s="483">
        <f t="shared" si="10"/>
        <v>5.0674904897507082E-2</v>
      </c>
      <c r="V64" s="67"/>
      <c r="W64" s="67"/>
      <c r="X64" s="160">
        <f t="shared" ref="X64:Y64" si="79">IFERROR((D64-D56)/D64, )</f>
        <v>0</v>
      </c>
      <c r="Y64" s="160">
        <f t="shared" si="79"/>
        <v>0</v>
      </c>
      <c r="Z64" s="67"/>
    </row>
    <row r="65" spans="1:26" ht="14" outlineLevel="1" x14ac:dyDescent="0.2">
      <c r="A65" s="7" t="str">
        <f t="shared" si="0"/>
        <v>2-2022</v>
      </c>
      <c r="B65" s="110">
        <v>44610</v>
      </c>
      <c r="C65" s="487" t="s">
        <v>32</v>
      </c>
      <c r="D65" s="480">
        <v>135919.15</v>
      </c>
      <c r="E65" s="52">
        <v>1947</v>
      </c>
      <c r="F65" s="52">
        <v>1801</v>
      </c>
      <c r="G65" s="481">
        <f t="shared" si="1"/>
        <v>1.0810660744031093</v>
      </c>
      <c r="H65" s="482">
        <f t="shared" si="2"/>
        <v>69.809527478171546</v>
      </c>
      <c r="I65" s="482">
        <f t="shared" si="3"/>
        <v>64.574709290286066</v>
      </c>
      <c r="J65" s="52">
        <v>12754</v>
      </c>
      <c r="K65" s="483">
        <f t="shared" si="4"/>
        <v>0.15265798965030578</v>
      </c>
      <c r="L65" s="484">
        <v>6887.69</v>
      </c>
      <c r="M65" s="52">
        <v>696883</v>
      </c>
      <c r="N65" s="52">
        <v>812</v>
      </c>
      <c r="O65" s="480">
        <v>60073.61</v>
      </c>
      <c r="P65" s="485">
        <f t="shared" si="5"/>
        <v>0.11465417177359576</v>
      </c>
      <c r="Q65" s="486">
        <f t="shared" si="6"/>
        <v>8.721880630516182</v>
      </c>
      <c r="R65" s="485">
        <f t="shared" si="7"/>
        <v>5.0674904897507082E-2</v>
      </c>
      <c r="S65" s="483">
        <f t="shared" si="73"/>
        <v>0.44198047147881664</v>
      </c>
      <c r="T65" s="484">
        <f t="shared" si="74"/>
        <v>75845.539999999994</v>
      </c>
      <c r="U65" s="483">
        <f t="shared" si="10"/>
        <v>5.0674904897507082E-2</v>
      </c>
      <c r="V65" s="67"/>
      <c r="W65" s="67"/>
      <c r="X65" s="160">
        <f t="shared" ref="X65:Y65" si="80">IFERROR((D65-D57)/D65, )</f>
        <v>0</v>
      </c>
      <c r="Y65" s="160">
        <f t="shared" si="80"/>
        <v>0</v>
      </c>
      <c r="Z65" s="67"/>
    </row>
    <row r="66" spans="1:26" ht="14" outlineLevel="1" x14ac:dyDescent="0.2">
      <c r="A66" s="7" t="str">
        <f t="shared" si="0"/>
        <v>2-2022</v>
      </c>
      <c r="B66" s="110">
        <v>44611</v>
      </c>
      <c r="C66" s="487" t="s">
        <v>32</v>
      </c>
      <c r="D66" s="480">
        <v>135919.15</v>
      </c>
      <c r="E66" s="52">
        <v>1947</v>
      </c>
      <c r="F66" s="52">
        <v>1801</v>
      </c>
      <c r="G66" s="481">
        <f t="shared" si="1"/>
        <v>1.0810660744031093</v>
      </c>
      <c r="H66" s="482">
        <f t="shared" si="2"/>
        <v>69.809527478171546</v>
      </c>
      <c r="I66" s="482">
        <f t="shared" si="3"/>
        <v>64.574709290286066</v>
      </c>
      <c r="J66" s="52">
        <v>12754</v>
      </c>
      <c r="K66" s="483">
        <f t="shared" si="4"/>
        <v>0.15265798965030578</v>
      </c>
      <c r="L66" s="484">
        <v>6887.69</v>
      </c>
      <c r="M66" s="52">
        <v>696883</v>
      </c>
      <c r="N66" s="52">
        <v>812</v>
      </c>
      <c r="O66" s="480">
        <v>60073.61</v>
      </c>
      <c r="P66" s="485">
        <f t="shared" si="5"/>
        <v>0.11465417177359576</v>
      </c>
      <c r="Q66" s="486">
        <f t="shared" si="6"/>
        <v>8.721880630516182</v>
      </c>
      <c r="R66" s="485">
        <f t="shared" si="7"/>
        <v>5.0674904897507082E-2</v>
      </c>
      <c r="S66" s="483">
        <f t="shared" si="73"/>
        <v>0.44198047147881664</v>
      </c>
      <c r="T66" s="484">
        <f t="shared" si="74"/>
        <v>75845.539999999994</v>
      </c>
      <c r="U66" s="483">
        <f t="shared" si="10"/>
        <v>5.0674904897507082E-2</v>
      </c>
      <c r="V66" s="67"/>
      <c r="W66" s="67"/>
      <c r="X66" s="160">
        <f t="shared" ref="X66:Y66" si="81">IFERROR((D66-D58)/D66, )</f>
        <v>0</v>
      </c>
      <c r="Y66" s="160">
        <f t="shared" si="81"/>
        <v>0</v>
      </c>
      <c r="Z66" s="67"/>
    </row>
    <row r="67" spans="1:26" ht="17.25" customHeight="1" x14ac:dyDescent="0.2">
      <c r="A67" s="7">
        <f t="shared" si="0"/>
        <v>0</v>
      </c>
      <c r="B67" s="38" t="s">
        <v>44</v>
      </c>
      <c r="C67" s="39"/>
      <c r="D67" s="40">
        <f t="shared" ref="D67:F67" si="82">SUM(D60:D66)</f>
        <v>564820.20000000007</v>
      </c>
      <c r="E67" s="41">
        <f t="shared" si="82"/>
        <v>8195</v>
      </c>
      <c r="F67" s="41">
        <f t="shared" si="82"/>
        <v>7625</v>
      </c>
      <c r="G67" s="42">
        <f t="shared" si="1"/>
        <v>1.0747540983606558</v>
      </c>
      <c r="H67" s="45">
        <f t="shared" si="2"/>
        <v>68.922538133007947</v>
      </c>
      <c r="I67" s="45">
        <f t="shared" si="3"/>
        <v>64.128658116435091</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5.9785167031915644E-2</v>
      </c>
      <c r="S67" s="305"/>
      <c r="T67" s="112">
        <f>SUM(T60:T66)</f>
        <v>332067.37</v>
      </c>
      <c r="U67" s="340">
        <f t="shared" si="10"/>
        <v>5.9785167031915644E-2</v>
      </c>
      <c r="V67" s="39" t="s">
        <v>194</v>
      </c>
      <c r="W67" s="452" t="s">
        <v>194</v>
      </c>
      <c r="X67" s="51">
        <f t="shared" ref="X67:Y67" si="84">IFERROR((D67-D59)/D67, )</f>
        <v>0</v>
      </c>
      <c r="Y67" s="51">
        <f t="shared" si="84"/>
        <v>0</v>
      </c>
      <c r="Z67" s="1"/>
    </row>
    <row r="68" spans="1:26" ht="14"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cfRule type="cellIs" dxfId="48" priority="1" operator="greaterThanOrEqual">
      <formula>0</formula>
    </cfRule>
    <cfRule type="cellIs" dxfId="47" priority="2" operator="lessThanOrEqual">
      <formula>0</formula>
    </cfRule>
  </conditionalFormatting>
  <conditionalFormatting sqref="F9:N9">
    <cfRule type="cellIs" dxfId="46" priority="3" operator="lessThanOrEqual">
      <formula>0</formula>
    </cfRule>
    <cfRule type="cellIs" dxfId="45" priority="4" operator="greaterThanOrEqual">
      <formula>0</formula>
    </cfRule>
  </conditionalFormatting>
  <conditionalFormatting sqref="V20:Y68">
    <cfRule type="cellIs" dxfId="44" priority="5" operator="greaterThanOrEqual">
      <formula>0</formula>
    </cfRule>
    <cfRule type="cellIs" dxfId="43" priority="6" operator="lessThan">
      <formula>0</formula>
    </cfRule>
  </conditionalFormatting>
  <conditionalFormatting sqref="X12:Y68">
    <cfRule type="cellIs" dxfId="42" priority="7" operator="greaterThanOrEqual">
      <formula>0</formula>
    </cfRule>
    <cfRule type="cellIs" dxfId="41" priority="8" operator="lessThan">
      <formula>0</formula>
    </cfRule>
  </conditionalFormatting>
  <dataValidations count="1">
    <dataValidation type="list" allowBlank="1" sqref="B19 B27 B35 B43 B51 B59 B67" xr:uid="{00000000-0002-0000-1200-000000000000}">
      <formula1>"Previous Week,Current Week"</formula1>
    </dataValidation>
  </dataValidations>
  <hyperlinks>
    <hyperlink ref="A1" r:id="rId1" location="/report?id=102%3ADetailSalesTrafficByParentItem&amp;chartCols=&amp;columns=0%2F1%2F2%2F5%2F8%2F11%2F14%2F15%2F16%2F17%2F18%2F19%2F20%2F21%2F22%2F23" xr:uid="{00000000-0004-0000-12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C9DAF8"/>
    <outlinePr summaryRight="0"/>
  </sheetPr>
  <dimension ref="A1:Z69"/>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210</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-244047.86999999988</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564820.20000000007</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33</v>
      </c>
      <c r="D12" s="162">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163">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5" t="s">
        <v>33</v>
      </c>
      <c r="D13" s="162">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163">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c r="Y13" s="160"/>
      <c r="Z13" s="295"/>
    </row>
    <row r="14" spans="1:26" ht="14" outlineLevel="1" x14ac:dyDescent="0.2">
      <c r="A14" s="7" t="str">
        <f t="shared" si="0"/>
        <v>1-2022</v>
      </c>
      <c r="B14" s="110">
        <v>44565</v>
      </c>
      <c r="C14" s="275" t="s">
        <v>33</v>
      </c>
      <c r="D14" s="162">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163">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c r="Y14" s="160"/>
      <c r="Z14" s="295"/>
    </row>
    <row r="15" spans="1:26" ht="14" outlineLevel="1" x14ac:dyDescent="0.2">
      <c r="A15" s="7" t="str">
        <f t="shared" si="0"/>
        <v>1-2022</v>
      </c>
      <c r="B15" s="110">
        <v>44566</v>
      </c>
      <c r="C15" s="275" t="s">
        <v>33</v>
      </c>
      <c r="D15" s="162">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163">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c r="Y15" s="160"/>
      <c r="Z15" s="295"/>
    </row>
    <row r="16" spans="1:26" ht="14" outlineLevel="1" x14ac:dyDescent="0.2">
      <c r="A16" s="7" t="str">
        <f t="shared" si="0"/>
        <v>1-2022</v>
      </c>
      <c r="B16" s="110">
        <v>44567</v>
      </c>
      <c r="C16" s="275" t="s">
        <v>33</v>
      </c>
      <c r="D16" s="162">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163">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c r="Y16" s="160"/>
      <c r="Z16" s="295"/>
    </row>
    <row r="17" spans="1:26" ht="14" outlineLevel="1" x14ac:dyDescent="0.2">
      <c r="A17" s="7" t="str">
        <f t="shared" si="0"/>
        <v>1-2022</v>
      </c>
      <c r="B17" s="110">
        <v>44568</v>
      </c>
      <c r="C17" s="275" t="s">
        <v>33</v>
      </c>
      <c r="D17" s="162">
        <v>135919.15</v>
      </c>
      <c r="E17" s="150">
        <v>1947</v>
      </c>
      <c r="F17" s="150">
        <v>1801</v>
      </c>
      <c r="G17" s="288">
        <f t="shared" si="1"/>
        <v>1.0810660744031093</v>
      </c>
      <c r="H17" s="289">
        <f t="shared" si="2"/>
        <v>69.809527478171546</v>
      </c>
      <c r="I17" s="289">
        <f t="shared" si="3"/>
        <v>64.574709290286066</v>
      </c>
      <c r="J17" s="150">
        <v>12754</v>
      </c>
      <c r="K17" s="290">
        <f t="shared" si="4"/>
        <v>0.15265798965030578</v>
      </c>
      <c r="L17" s="199">
        <v>6887.69</v>
      </c>
      <c r="M17" s="150">
        <v>696883</v>
      </c>
      <c r="N17" s="150">
        <v>812</v>
      </c>
      <c r="O17" s="163">
        <v>60073.61</v>
      </c>
      <c r="P17" s="291">
        <f t="shared" si="5"/>
        <v>0.11465417177359576</v>
      </c>
      <c r="Q17" s="292">
        <f t="shared" si="6"/>
        <v>8.721880630516182</v>
      </c>
      <c r="R17" s="293">
        <f t="shared" si="7"/>
        <v>5.0674904897507082E-2</v>
      </c>
      <c r="S17" s="290">
        <f t="shared" si="8"/>
        <v>0.44198047147881664</v>
      </c>
      <c r="T17" s="202">
        <f t="shared" si="9"/>
        <v>75845.539999999994</v>
      </c>
      <c r="U17" s="293">
        <f t="shared" si="10"/>
        <v>5.0674904897507082E-2</v>
      </c>
      <c r="V17" s="161"/>
      <c r="W17" s="451"/>
      <c r="X17" s="160"/>
      <c r="Y17" s="160"/>
      <c r="Z17" s="295"/>
    </row>
    <row r="18" spans="1:26" ht="14" outlineLevel="1" x14ac:dyDescent="0.2">
      <c r="A18" s="7" t="str">
        <f t="shared" si="0"/>
        <v>1-2022</v>
      </c>
      <c r="B18" s="110">
        <v>44569</v>
      </c>
      <c r="C18" s="275" t="s">
        <v>33</v>
      </c>
      <c r="D18" s="162">
        <v>135919.15</v>
      </c>
      <c r="E18" s="150">
        <v>1947</v>
      </c>
      <c r="F18" s="150">
        <v>1801</v>
      </c>
      <c r="G18" s="288">
        <f t="shared" si="1"/>
        <v>1.0810660744031093</v>
      </c>
      <c r="H18" s="289">
        <f t="shared" si="2"/>
        <v>69.809527478171546</v>
      </c>
      <c r="I18" s="289">
        <f t="shared" si="3"/>
        <v>64.574709290286066</v>
      </c>
      <c r="J18" s="150">
        <v>12754</v>
      </c>
      <c r="K18" s="290">
        <f t="shared" si="4"/>
        <v>0.15265798965030578</v>
      </c>
      <c r="L18" s="199">
        <v>6887.69</v>
      </c>
      <c r="M18" s="150">
        <v>696883</v>
      </c>
      <c r="N18" s="150">
        <v>812</v>
      </c>
      <c r="O18" s="163">
        <v>60073.61</v>
      </c>
      <c r="P18" s="291">
        <f t="shared" si="5"/>
        <v>0.11465417177359576</v>
      </c>
      <c r="Q18" s="292">
        <f t="shared" si="6"/>
        <v>8.721880630516182</v>
      </c>
      <c r="R18" s="293">
        <f t="shared" si="7"/>
        <v>5.0674904897507082E-2</v>
      </c>
      <c r="S18" s="290">
        <f t="shared" si="8"/>
        <v>0.44198047147881664</v>
      </c>
      <c r="T18" s="202">
        <f t="shared" si="9"/>
        <v>75845.539999999994</v>
      </c>
      <c r="U18" s="293">
        <f t="shared" si="10"/>
        <v>5.0674904897507082E-2</v>
      </c>
      <c r="V18" s="161"/>
      <c r="W18" s="451"/>
      <c r="X18" s="160"/>
      <c r="Y18" s="160"/>
      <c r="Z18" s="295"/>
    </row>
    <row r="19" spans="1:26" ht="17.25" customHeight="1" x14ac:dyDescent="0.2">
      <c r="A19" s="7">
        <f t="shared" si="0"/>
        <v>0</v>
      </c>
      <c r="B19" s="38" t="s">
        <v>182</v>
      </c>
      <c r="C19" s="39"/>
      <c r="D19" s="40">
        <f t="shared" ref="D19:F19" si="11">SUM(D12:D18)</f>
        <v>564820.20000000007</v>
      </c>
      <c r="E19" s="41">
        <f t="shared" si="11"/>
        <v>8195</v>
      </c>
      <c r="F19" s="41">
        <f t="shared" si="11"/>
        <v>7625</v>
      </c>
      <c r="G19" s="42">
        <f t="shared" si="1"/>
        <v>1.0747540983606558</v>
      </c>
      <c r="H19" s="45">
        <f t="shared" si="2"/>
        <v>68.922538133007947</v>
      </c>
      <c r="I19" s="45">
        <f t="shared" si="3"/>
        <v>64.128658116435091</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5.9785167031915644E-2</v>
      </c>
      <c r="S19" s="305"/>
      <c r="T19" s="112">
        <f>SUM(T12:T18)</f>
        <v>332067.37</v>
      </c>
      <c r="U19" s="340">
        <f t="shared" si="10"/>
        <v>5.9785167031915644E-2</v>
      </c>
      <c r="V19" s="39" t="s">
        <v>194</v>
      </c>
      <c r="W19" s="452" t="s">
        <v>194</v>
      </c>
      <c r="X19" s="51"/>
      <c r="Y19" s="51"/>
      <c r="Z19" s="1"/>
    </row>
    <row r="20" spans="1:26" ht="14" outlineLevel="1" x14ac:dyDescent="0.2">
      <c r="A20" s="7" t="str">
        <f t="shared" si="0"/>
        <v>1-2022</v>
      </c>
      <c r="B20" s="110">
        <v>44570</v>
      </c>
      <c r="C20" s="275" t="s">
        <v>33</v>
      </c>
      <c r="D20" s="162">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163">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161"/>
      <c r="W20" s="451"/>
      <c r="X20" s="160">
        <f t="shared" ref="X20:Y20" si="15">IFERROR((D20-D12)/D20, )</f>
        <v>0</v>
      </c>
      <c r="Y20" s="160">
        <f t="shared" si="15"/>
        <v>0</v>
      </c>
      <c r="Z20" s="295"/>
    </row>
    <row r="21" spans="1:26" ht="14" outlineLevel="1" x14ac:dyDescent="0.2">
      <c r="A21" s="7" t="str">
        <f t="shared" si="0"/>
        <v>1-2022</v>
      </c>
      <c r="B21" s="110">
        <v>44571</v>
      </c>
      <c r="C21" s="275" t="s">
        <v>33</v>
      </c>
      <c r="D21" s="162">
        <v>28726.6</v>
      </c>
      <c r="E21" s="150">
        <v>438</v>
      </c>
      <c r="F21" s="150">
        <v>418</v>
      </c>
      <c r="G21" s="288">
        <f t="shared" si="1"/>
        <v>1.0478468899521531</v>
      </c>
      <c r="H21" s="289">
        <f t="shared" si="2"/>
        <v>65.585844748858449</v>
      </c>
      <c r="I21" s="289">
        <f t="shared" si="3"/>
        <v>62.591057317403724</v>
      </c>
      <c r="J21" s="150">
        <v>3254</v>
      </c>
      <c r="K21" s="290">
        <f t="shared" si="4"/>
        <v>0.13460356484326982</v>
      </c>
      <c r="L21" s="199">
        <v>3546.04</v>
      </c>
      <c r="M21" s="150">
        <v>402000</v>
      </c>
      <c r="N21" s="150">
        <v>200</v>
      </c>
      <c r="O21" s="163">
        <v>10427.32</v>
      </c>
      <c r="P21" s="291">
        <f t="shared" si="5"/>
        <v>0.34007204152169496</v>
      </c>
      <c r="Q21" s="292">
        <f t="shared" si="6"/>
        <v>2.940553406052949</v>
      </c>
      <c r="R21" s="293">
        <f t="shared" si="7"/>
        <v>0.12344099197259684</v>
      </c>
      <c r="S21" s="290">
        <f t="shared" si="13"/>
        <v>0.36298482939157439</v>
      </c>
      <c r="T21" s="202">
        <f t="shared" si="14"/>
        <v>18299.28</v>
      </c>
      <c r="U21" s="293">
        <f t="shared" si="10"/>
        <v>0.12344099197259684</v>
      </c>
      <c r="V21" s="161"/>
      <c r="W21" s="451"/>
      <c r="X21" s="160">
        <f t="shared" ref="X21:Y21" si="16">IFERROR((D21-D13)/D21, )</f>
        <v>0</v>
      </c>
      <c r="Y21" s="160">
        <f t="shared" si="16"/>
        <v>0</v>
      </c>
      <c r="Z21" s="295"/>
    </row>
    <row r="22" spans="1:26" ht="14" outlineLevel="1" x14ac:dyDescent="0.2">
      <c r="A22" s="7" t="str">
        <f t="shared" si="0"/>
        <v>1-2022</v>
      </c>
      <c r="B22" s="110">
        <v>44572</v>
      </c>
      <c r="C22" s="275" t="s">
        <v>33</v>
      </c>
      <c r="D22" s="162">
        <v>71613.240000000005</v>
      </c>
      <c r="E22" s="150">
        <v>1092</v>
      </c>
      <c r="F22" s="150">
        <v>1031</v>
      </c>
      <c r="G22" s="288">
        <f t="shared" si="1"/>
        <v>1.0591658583899126</v>
      </c>
      <c r="H22" s="289">
        <f t="shared" si="2"/>
        <v>65.579890109890115</v>
      </c>
      <c r="I22" s="289">
        <f t="shared" si="3"/>
        <v>61.916544600088564</v>
      </c>
      <c r="J22" s="150">
        <v>13847</v>
      </c>
      <c r="K22" s="290">
        <f t="shared" si="4"/>
        <v>7.8861847331551965E-2</v>
      </c>
      <c r="L22" s="199">
        <v>6646.89</v>
      </c>
      <c r="M22" s="150">
        <v>656344</v>
      </c>
      <c r="N22" s="150">
        <v>375</v>
      </c>
      <c r="O22" s="163">
        <v>25147.7</v>
      </c>
      <c r="P22" s="291">
        <f t="shared" si="5"/>
        <v>0.26431403269483889</v>
      </c>
      <c r="Q22" s="292">
        <f t="shared" si="6"/>
        <v>3.7833783919998676</v>
      </c>
      <c r="R22" s="293">
        <f t="shared" si="7"/>
        <v>9.2816495944046104E-2</v>
      </c>
      <c r="S22" s="290">
        <f t="shared" si="13"/>
        <v>0.35115992517584738</v>
      </c>
      <c r="T22" s="202">
        <f t="shared" si="14"/>
        <v>46465.540000000008</v>
      </c>
      <c r="U22" s="293">
        <f t="shared" si="10"/>
        <v>9.2816495944046104E-2</v>
      </c>
      <c r="V22" s="161"/>
      <c r="W22" s="451"/>
      <c r="X22" s="160">
        <f t="shared" ref="X22:Y22" si="17">IFERROR((D22-D14)/D22, )</f>
        <v>0</v>
      </c>
      <c r="Y22" s="160">
        <f t="shared" si="17"/>
        <v>0</v>
      </c>
      <c r="Z22" s="295"/>
    </row>
    <row r="23" spans="1:26" ht="14" outlineLevel="1" x14ac:dyDescent="0.2">
      <c r="A23" s="7" t="str">
        <f t="shared" si="0"/>
        <v>1-2022</v>
      </c>
      <c r="B23" s="110">
        <v>44573</v>
      </c>
      <c r="C23" s="275" t="s">
        <v>33</v>
      </c>
      <c r="D23" s="162">
        <v>40238.620000000003</v>
      </c>
      <c r="E23" s="150">
        <v>585</v>
      </c>
      <c r="F23" s="150">
        <v>552</v>
      </c>
      <c r="G23" s="288">
        <f t="shared" si="1"/>
        <v>1.0597826086956521</v>
      </c>
      <c r="H23" s="289">
        <f t="shared" si="2"/>
        <v>68.783965811965814</v>
      </c>
      <c r="I23" s="289">
        <f t="shared" si="3"/>
        <v>64.90384466359852</v>
      </c>
      <c r="J23" s="150">
        <v>3896</v>
      </c>
      <c r="K23" s="290">
        <f t="shared" si="4"/>
        <v>0.15015400410677618</v>
      </c>
      <c r="L23" s="199">
        <v>1367.56</v>
      </c>
      <c r="M23" s="150">
        <v>223742</v>
      </c>
      <c r="N23" s="150">
        <v>128</v>
      </c>
      <c r="O23" s="163">
        <v>9486.2900000000009</v>
      </c>
      <c r="P23" s="291">
        <f t="shared" si="5"/>
        <v>0.14416173235269003</v>
      </c>
      <c r="Q23" s="292">
        <f t="shared" si="6"/>
        <v>6.9366536020357437</v>
      </c>
      <c r="R23" s="293">
        <f t="shared" si="7"/>
        <v>3.3986254995822418E-2</v>
      </c>
      <c r="S23" s="290">
        <f t="shared" si="13"/>
        <v>0.23575087813647685</v>
      </c>
      <c r="T23" s="202">
        <f t="shared" si="14"/>
        <v>30752.33</v>
      </c>
      <c r="U23" s="293">
        <f t="shared" si="10"/>
        <v>3.3986254995822418E-2</v>
      </c>
      <c r="V23" s="161"/>
      <c r="W23" s="451"/>
      <c r="X23" s="160">
        <f t="shared" ref="X23:Y23" si="18">IFERROR((D23-D15)/D23, )</f>
        <v>0</v>
      </c>
      <c r="Y23" s="160">
        <f t="shared" si="18"/>
        <v>0</v>
      </c>
      <c r="Z23" s="295"/>
    </row>
    <row r="24" spans="1:26" ht="14" outlineLevel="1" x14ac:dyDescent="0.2">
      <c r="A24" s="7" t="str">
        <f t="shared" si="0"/>
        <v>1-2022</v>
      </c>
      <c r="B24" s="110">
        <v>44574</v>
      </c>
      <c r="C24" s="275" t="s">
        <v>33</v>
      </c>
      <c r="D24" s="162">
        <v>135919.15</v>
      </c>
      <c r="E24" s="52">
        <v>1947</v>
      </c>
      <c r="F24" s="52">
        <v>1801</v>
      </c>
      <c r="G24" s="481">
        <f t="shared" si="1"/>
        <v>1.0810660744031093</v>
      </c>
      <c r="H24" s="482">
        <f t="shared" si="2"/>
        <v>69.809527478171546</v>
      </c>
      <c r="I24" s="482">
        <f t="shared" si="3"/>
        <v>64.574709290286066</v>
      </c>
      <c r="J24" s="52">
        <v>12754</v>
      </c>
      <c r="K24" s="483">
        <f t="shared" si="4"/>
        <v>0.15265798965030578</v>
      </c>
      <c r="L24" s="484">
        <v>6887.69</v>
      </c>
      <c r="M24" s="52">
        <v>696883</v>
      </c>
      <c r="N24" s="52">
        <v>812</v>
      </c>
      <c r="O24" s="163">
        <v>60073.61</v>
      </c>
      <c r="P24" s="485">
        <f t="shared" si="5"/>
        <v>0.11465417177359576</v>
      </c>
      <c r="Q24" s="486">
        <f t="shared" si="6"/>
        <v>8.721880630516182</v>
      </c>
      <c r="R24" s="485">
        <f t="shared" si="7"/>
        <v>5.0674904897507082E-2</v>
      </c>
      <c r="S24" s="483">
        <f t="shared" si="13"/>
        <v>0.44198047147881664</v>
      </c>
      <c r="T24" s="484">
        <f t="shared" si="14"/>
        <v>75845.539999999994</v>
      </c>
      <c r="U24" s="483">
        <f t="shared" si="10"/>
        <v>5.0674904897507082E-2</v>
      </c>
      <c r="V24" s="67"/>
      <c r="W24" s="67"/>
      <c r="X24" s="160">
        <f t="shared" ref="X24:Y24" si="19">IFERROR((D24-D16)/D24, )</f>
        <v>0</v>
      </c>
      <c r="Y24" s="160">
        <f t="shared" si="19"/>
        <v>0</v>
      </c>
      <c r="Z24" s="67"/>
    </row>
    <row r="25" spans="1:26" ht="14" outlineLevel="1" x14ac:dyDescent="0.2">
      <c r="A25" s="7" t="str">
        <f t="shared" si="0"/>
        <v>1-2022</v>
      </c>
      <c r="B25" s="110">
        <v>44575</v>
      </c>
      <c r="C25" s="275" t="s">
        <v>33</v>
      </c>
      <c r="D25" s="162">
        <v>135919.15</v>
      </c>
      <c r="E25" s="52">
        <v>1947</v>
      </c>
      <c r="F25" s="52">
        <v>1801</v>
      </c>
      <c r="G25" s="481">
        <f t="shared" si="1"/>
        <v>1.0810660744031093</v>
      </c>
      <c r="H25" s="482">
        <f t="shared" si="2"/>
        <v>69.809527478171546</v>
      </c>
      <c r="I25" s="482">
        <f t="shared" si="3"/>
        <v>64.574709290286066</v>
      </c>
      <c r="J25" s="52">
        <v>12754</v>
      </c>
      <c r="K25" s="483">
        <f t="shared" si="4"/>
        <v>0.15265798965030578</v>
      </c>
      <c r="L25" s="484">
        <v>6887.69</v>
      </c>
      <c r="M25" s="52">
        <v>696883</v>
      </c>
      <c r="N25" s="52">
        <v>812</v>
      </c>
      <c r="O25" s="163">
        <v>60073.61</v>
      </c>
      <c r="P25" s="485">
        <f t="shared" si="5"/>
        <v>0.11465417177359576</v>
      </c>
      <c r="Q25" s="486">
        <f t="shared" si="6"/>
        <v>8.721880630516182</v>
      </c>
      <c r="R25" s="485">
        <f t="shared" si="7"/>
        <v>5.0674904897507082E-2</v>
      </c>
      <c r="S25" s="483">
        <f t="shared" si="13"/>
        <v>0.44198047147881664</v>
      </c>
      <c r="T25" s="484">
        <f t="shared" si="14"/>
        <v>75845.539999999994</v>
      </c>
      <c r="U25" s="483">
        <f t="shared" si="10"/>
        <v>5.0674904897507082E-2</v>
      </c>
      <c r="V25" s="67"/>
      <c r="W25" s="67"/>
      <c r="X25" s="160">
        <f t="shared" ref="X25:Y25" si="20">IFERROR((D25-D17)/D25, )</f>
        <v>0</v>
      </c>
      <c r="Y25" s="160">
        <f t="shared" si="20"/>
        <v>0</v>
      </c>
      <c r="Z25" s="67"/>
    </row>
    <row r="26" spans="1:26" ht="14" outlineLevel="1" x14ac:dyDescent="0.2">
      <c r="A26" s="7" t="str">
        <f t="shared" si="0"/>
        <v>1-2022</v>
      </c>
      <c r="B26" s="110">
        <v>44576</v>
      </c>
      <c r="C26" s="275" t="s">
        <v>33</v>
      </c>
      <c r="D26" s="162">
        <v>135919.15</v>
      </c>
      <c r="E26" s="52">
        <v>1947</v>
      </c>
      <c r="F26" s="52">
        <v>1801</v>
      </c>
      <c r="G26" s="481">
        <f t="shared" si="1"/>
        <v>1.0810660744031093</v>
      </c>
      <c r="H26" s="482">
        <f t="shared" si="2"/>
        <v>69.809527478171546</v>
      </c>
      <c r="I26" s="482">
        <f t="shared" si="3"/>
        <v>64.574709290286066</v>
      </c>
      <c r="J26" s="52">
        <v>12754</v>
      </c>
      <c r="K26" s="483">
        <f t="shared" si="4"/>
        <v>0.15265798965030578</v>
      </c>
      <c r="L26" s="484">
        <v>6887.69</v>
      </c>
      <c r="M26" s="52">
        <v>696883</v>
      </c>
      <c r="N26" s="52">
        <v>812</v>
      </c>
      <c r="O26" s="163">
        <v>60073.61</v>
      </c>
      <c r="P26" s="485">
        <f t="shared" si="5"/>
        <v>0.11465417177359576</v>
      </c>
      <c r="Q26" s="486">
        <f t="shared" si="6"/>
        <v>8.721880630516182</v>
      </c>
      <c r="R26" s="485">
        <f t="shared" si="7"/>
        <v>5.0674904897507082E-2</v>
      </c>
      <c r="S26" s="483">
        <f t="shared" si="13"/>
        <v>0.44198047147881664</v>
      </c>
      <c r="T26" s="484">
        <f t="shared" si="14"/>
        <v>75845.539999999994</v>
      </c>
      <c r="U26" s="483">
        <f t="shared" si="10"/>
        <v>5.0674904897507082E-2</v>
      </c>
      <c r="V26" s="67"/>
      <c r="W26" s="67"/>
      <c r="X26" s="160">
        <f t="shared" ref="X26:Y26" si="21">IFERROR((D26-D18)/D26, )</f>
        <v>0</v>
      </c>
      <c r="Y26" s="160">
        <f t="shared" si="21"/>
        <v>0</v>
      </c>
      <c r="Z26" s="67"/>
    </row>
    <row r="27" spans="1:26" ht="17.25" customHeight="1" x14ac:dyDescent="0.2">
      <c r="A27" s="7">
        <f t="shared" si="0"/>
        <v>0</v>
      </c>
      <c r="B27" s="38" t="s">
        <v>183</v>
      </c>
      <c r="C27" s="39"/>
      <c r="D27" s="40">
        <f t="shared" ref="D27:F27" si="22">SUM(D20:D26)</f>
        <v>564820.20000000007</v>
      </c>
      <c r="E27" s="41">
        <f t="shared" si="22"/>
        <v>8195</v>
      </c>
      <c r="F27" s="41">
        <f t="shared" si="22"/>
        <v>7625</v>
      </c>
      <c r="G27" s="42">
        <f t="shared" si="1"/>
        <v>1.0747540983606558</v>
      </c>
      <c r="H27" s="45">
        <f t="shared" si="2"/>
        <v>68.922538133007947</v>
      </c>
      <c r="I27" s="45">
        <f t="shared" si="3"/>
        <v>64.128658116435091</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5.9785167031915644E-2</v>
      </c>
      <c r="S27" s="305"/>
      <c r="T27" s="112">
        <f>SUM(T20:T26)</f>
        <v>332067.37</v>
      </c>
      <c r="U27" s="340">
        <f t="shared" si="10"/>
        <v>5.9785167031915644E-2</v>
      </c>
      <c r="V27" s="39" t="s">
        <v>194</v>
      </c>
      <c r="W27" s="452" t="s">
        <v>194</v>
      </c>
      <c r="X27" s="51">
        <f t="shared" ref="X27:Y27" si="24">IFERROR((D27-D19)/D27, )</f>
        <v>0</v>
      </c>
      <c r="Y27" s="51">
        <f t="shared" si="24"/>
        <v>0</v>
      </c>
      <c r="Z27" s="1"/>
    </row>
    <row r="28" spans="1:26" ht="14" outlineLevel="1" x14ac:dyDescent="0.2">
      <c r="A28" s="7" t="str">
        <f t="shared" si="0"/>
        <v>1-2022</v>
      </c>
      <c r="B28" s="110">
        <v>44577</v>
      </c>
      <c r="C28" s="275" t="s">
        <v>33</v>
      </c>
      <c r="D28" s="162">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163">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161"/>
      <c r="W28" s="451"/>
      <c r="X28" s="160">
        <f t="shared" ref="X28:Y28" si="27">IFERROR((D28-D20)/D28, )</f>
        <v>0</v>
      </c>
      <c r="Y28" s="160">
        <f t="shared" si="27"/>
        <v>0</v>
      </c>
      <c r="Z28" s="295"/>
    </row>
    <row r="29" spans="1:26" ht="14" outlineLevel="1" x14ac:dyDescent="0.2">
      <c r="A29" s="7" t="str">
        <f t="shared" si="0"/>
        <v>1-2022</v>
      </c>
      <c r="B29" s="110">
        <v>44578</v>
      </c>
      <c r="C29" s="275" t="s">
        <v>33</v>
      </c>
      <c r="D29" s="162">
        <v>28726.6</v>
      </c>
      <c r="E29" s="150">
        <v>438</v>
      </c>
      <c r="F29" s="150">
        <v>418</v>
      </c>
      <c r="G29" s="288">
        <f t="shared" si="1"/>
        <v>1.0478468899521531</v>
      </c>
      <c r="H29" s="289">
        <f t="shared" si="2"/>
        <v>65.585844748858449</v>
      </c>
      <c r="I29" s="289">
        <f t="shared" si="3"/>
        <v>62.591057317403724</v>
      </c>
      <c r="J29" s="150">
        <v>3254</v>
      </c>
      <c r="K29" s="290">
        <f t="shared" si="4"/>
        <v>0.13460356484326982</v>
      </c>
      <c r="L29" s="199">
        <v>3546.04</v>
      </c>
      <c r="M29" s="150">
        <v>402000</v>
      </c>
      <c r="N29" s="150">
        <v>200</v>
      </c>
      <c r="O29" s="163">
        <v>10427.32</v>
      </c>
      <c r="P29" s="291">
        <f t="shared" si="5"/>
        <v>0.34007204152169496</v>
      </c>
      <c r="Q29" s="292">
        <f t="shared" si="6"/>
        <v>2.940553406052949</v>
      </c>
      <c r="R29" s="293">
        <f t="shared" si="7"/>
        <v>0.12344099197259684</v>
      </c>
      <c r="S29" s="290">
        <f t="shared" si="25"/>
        <v>0.36298482939157439</v>
      </c>
      <c r="T29" s="202">
        <f t="shared" si="26"/>
        <v>18299.28</v>
      </c>
      <c r="U29" s="293">
        <f t="shared" si="10"/>
        <v>0.12344099197259684</v>
      </c>
      <c r="V29" s="161"/>
      <c r="W29" s="451"/>
      <c r="X29" s="160">
        <f t="shared" ref="X29:Y29" si="28">IFERROR((D29-D21)/D29, )</f>
        <v>0</v>
      </c>
      <c r="Y29" s="160">
        <f t="shared" si="28"/>
        <v>0</v>
      </c>
      <c r="Z29" s="295"/>
    </row>
    <row r="30" spans="1:26" ht="14" outlineLevel="1" x14ac:dyDescent="0.2">
      <c r="A30" s="7" t="str">
        <f t="shared" si="0"/>
        <v>1-2022</v>
      </c>
      <c r="B30" s="110">
        <v>44579</v>
      </c>
      <c r="C30" s="275" t="s">
        <v>33</v>
      </c>
      <c r="D30" s="162">
        <v>71613.240000000005</v>
      </c>
      <c r="E30" s="150">
        <v>1092</v>
      </c>
      <c r="F30" s="150">
        <v>1031</v>
      </c>
      <c r="G30" s="288">
        <f t="shared" si="1"/>
        <v>1.0591658583899126</v>
      </c>
      <c r="H30" s="289">
        <f t="shared" si="2"/>
        <v>65.579890109890115</v>
      </c>
      <c r="I30" s="289">
        <f t="shared" si="3"/>
        <v>61.916544600088564</v>
      </c>
      <c r="J30" s="150">
        <v>13847</v>
      </c>
      <c r="K30" s="290">
        <f t="shared" si="4"/>
        <v>7.8861847331551965E-2</v>
      </c>
      <c r="L30" s="199">
        <v>6646.89</v>
      </c>
      <c r="M30" s="150">
        <v>656344</v>
      </c>
      <c r="N30" s="150">
        <v>375</v>
      </c>
      <c r="O30" s="163">
        <v>25147.7</v>
      </c>
      <c r="P30" s="291">
        <f t="shared" si="5"/>
        <v>0.26431403269483889</v>
      </c>
      <c r="Q30" s="292">
        <f t="shared" si="6"/>
        <v>3.7833783919998676</v>
      </c>
      <c r="R30" s="293">
        <f t="shared" si="7"/>
        <v>9.2816495944046104E-2</v>
      </c>
      <c r="S30" s="290">
        <f t="shared" si="25"/>
        <v>0.35115992517584738</v>
      </c>
      <c r="T30" s="202">
        <f t="shared" si="26"/>
        <v>46465.540000000008</v>
      </c>
      <c r="U30" s="293">
        <f t="shared" si="10"/>
        <v>9.2816495944046104E-2</v>
      </c>
      <c r="V30" s="161"/>
      <c r="W30" s="451"/>
      <c r="X30" s="160">
        <f t="shared" ref="X30:Y30" si="29">IFERROR((D30-D22)/D30, )</f>
        <v>0</v>
      </c>
      <c r="Y30" s="160">
        <f t="shared" si="29"/>
        <v>0</v>
      </c>
      <c r="Z30" s="295"/>
    </row>
    <row r="31" spans="1:26" ht="14" outlineLevel="1" x14ac:dyDescent="0.2">
      <c r="A31" s="7" t="str">
        <f t="shared" si="0"/>
        <v>1-2022</v>
      </c>
      <c r="B31" s="110">
        <v>44580</v>
      </c>
      <c r="C31" s="275" t="s">
        <v>33</v>
      </c>
      <c r="D31" s="162">
        <v>40238.620000000003</v>
      </c>
      <c r="E31" s="150">
        <v>585</v>
      </c>
      <c r="F31" s="150">
        <v>552</v>
      </c>
      <c r="G31" s="288">
        <f t="shared" si="1"/>
        <v>1.0597826086956521</v>
      </c>
      <c r="H31" s="289">
        <f t="shared" si="2"/>
        <v>68.783965811965814</v>
      </c>
      <c r="I31" s="289">
        <f t="shared" si="3"/>
        <v>64.90384466359852</v>
      </c>
      <c r="J31" s="150">
        <v>3896</v>
      </c>
      <c r="K31" s="290">
        <f t="shared" si="4"/>
        <v>0.15015400410677618</v>
      </c>
      <c r="L31" s="199">
        <v>1367.56</v>
      </c>
      <c r="M31" s="150">
        <v>223742</v>
      </c>
      <c r="N31" s="150">
        <v>128</v>
      </c>
      <c r="O31" s="163">
        <v>9486.2900000000009</v>
      </c>
      <c r="P31" s="291">
        <f t="shared" si="5"/>
        <v>0.14416173235269003</v>
      </c>
      <c r="Q31" s="292">
        <f t="shared" si="6"/>
        <v>6.9366536020357437</v>
      </c>
      <c r="R31" s="293">
        <f t="shared" si="7"/>
        <v>3.3986254995822418E-2</v>
      </c>
      <c r="S31" s="290">
        <f t="shared" si="25"/>
        <v>0.23575087813647685</v>
      </c>
      <c r="T31" s="202">
        <f t="shared" si="26"/>
        <v>30752.33</v>
      </c>
      <c r="U31" s="293">
        <f t="shared" si="10"/>
        <v>3.3986254995822418E-2</v>
      </c>
      <c r="V31" s="161"/>
      <c r="W31" s="451"/>
      <c r="X31" s="160">
        <f t="shared" ref="X31:Y31" si="30">IFERROR((D31-D23)/D31, )</f>
        <v>0</v>
      </c>
      <c r="Y31" s="160">
        <f t="shared" si="30"/>
        <v>0</v>
      </c>
      <c r="Z31" s="295"/>
    </row>
    <row r="32" spans="1:26" ht="14" outlineLevel="1" x14ac:dyDescent="0.2">
      <c r="A32" s="7" t="str">
        <f t="shared" si="0"/>
        <v>1-2022</v>
      </c>
      <c r="B32" s="110">
        <v>44581</v>
      </c>
      <c r="C32" s="275" t="s">
        <v>33</v>
      </c>
      <c r="D32" s="162">
        <v>135919.15</v>
      </c>
      <c r="E32" s="52">
        <v>1947</v>
      </c>
      <c r="F32" s="52">
        <v>1801</v>
      </c>
      <c r="G32" s="481">
        <f t="shared" si="1"/>
        <v>1.0810660744031093</v>
      </c>
      <c r="H32" s="482">
        <f t="shared" si="2"/>
        <v>69.809527478171546</v>
      </c>
      <c r="I32" s="482">
        <f t="shared" si="3"/>
        <v>64.574709290286066</v>
      </c>
      <c r="J32" s="52">
        <v>12754</v>
      </c>
      <c r="K32" s="483">
        <f t="shared" si="4"/>
        <v>0.15265798965030578</v>
      </c>
      <c r="L32" s="484">
        <v>6887.69</v>
      </c>
      <c r="M32" s="52">
        <v>696883</v>
      </c>
      <c r="N32" s="52">
        <v>812</v>
      </c>
      <c r="O32" s="163">
        <v>60073.61</v>
      </c>
      <c r="P32" s="485">
        <f t="shared" si="5"/>
        <v>0.11465417177359576</v>
      </c>
      <c r="Q32" s="486">
        <f t="shared" si="6"/>
        <v>8.721880630516182</v>
      </c>
      <c r="R32" s="485">
        <f t="shared" si="7"/>
        <v>5.0674904897507082E-2</v>
      </c>
      <c r="S32" s="483">
        <f t="shared" si="25"/>
        <v>0.44198047147881664</v>
      </c>
      <c r="T32" s="484">
        <f t="shared" si="26"/>
        <v>75845.539999999994</v>
      </c>
      <c r="U32" s="483">
        <f t="shared" si="10"/>
        <v>5.0674904897507082E-2</v>
      </c>
      <c r="V32" s="67"/>
      <c r="W32" s="67"/>
      <c r="X32" s="160">
        <f t="shared" ref="X32:Y32" si="31">IFERROR((D32-D24)/D32, )</f>
        <v>0</v>
      </c>
      <c r="Y32" s="160">
        <f t="shared" si="31"/>
        <v>0</v>
      </c>
      <c r="Z32" s="67"/>
    </row>
    <row r="33" spans="1:26" ht="14" outlineLevel="1" x14ac:dyDescent="0.2">
      <c r="A33" s="7" t="str">
        <f t="shared" si="0"/>
        <v>1-2022</v>
      </c>
      <c r="B33" s="110">
        <v>44582</v>
      </c>
      <c r="C33" s="275" t="s">
        <v>33</v>
      </c>
      <c r="D33" s="162">
        <v>135919.15</v>
      </c>
      <c r="E33" s="52">
        <v>1947</v>
      </c>
      <c r="F33" s="52">
        <v>1801</v>
      </c>
      <c r="G33" s="481">
        <f t="shared" si="1"/>
        <v>1.0810660744031093</v>
      </c>
      <c r="H33" s="482">
        <f t="shared" si="2"/>
        <v>69.809527478171546</v>
      </c>
      <c r="I33" s="482">
        <f t="shared" si="3"/>
        <v>64.574709290286066</v>
      </c>
      <c r="J33" s="52">
        <v>12754</v>
      </c>
      <c r="K33" s="483">
        <f t="shared" si="4"/>
        <v>0.15265798965030578</v>
      </c>
      <c r="L33" s="484">
        <v>6887.69</v>
      </c>
      <c r="M33" s="52">
        <v>696883</v>
      </c>
      <c r="N33" s="52">
        <v>812</v>
      </c>
      <c r="O33" s="163">
        <v>60073.61</v>
      </c>
      <c r="P33" s="485">
        <f t="shared" si="5"/>
        <v>0.11465417177359576</v>
      </c>
      <c r="Q33" s="486">
        <f t="shared" si="6"/>
        <v>8.721880630516182</v>
      </c>
      <c r="R33" s="485">
        <f t="shared" si="7"/>
        <v>5.0674904897507082E-2</v>
      </c>
      <c r="S33" s="483">
        <f t="shared" si="25"/>
        <v>0.44198047147881664</v>
      </c>
      <c r="T33" s="484">
        <f t="shared" si="26"/>
        <v>75845.539999999994</v>
      </c>
      <c r="U33" s="483">
        <f t="shared" si="10"/>
        <v>5.0674904897507082E-2</v>
      </c>
      <c r="V33" s="67"/>
      <c r="W33" s="67"/>
      <c r="X33" s="160">
        <f t="shared" ref="X33:Y33" si="32">IFERROR((D33-D25)/D33, )</f>
        <v>0</v>
      </c>
      <c r="Y33" s="160">
        <f t="shared" si="32"/>
        <v>0</v>
      </c>
      <c r="Z33" s="67"/>
    </row>
    <row r="34" spans="1:26" ht="14" outlineLevel="1" x14ac:dyDescent="0.2">
      <c r="A34" s="7" t="str">
        <f t="shared" si="0"/>
        <v>1-2022</v>
      </c>
      <c r="B34" s="110">
        <v>44583</v>
      </c>
      <c r="C34" s="275" t="s">
        <v>33</v>
      </c>
      <c r="D34" s="162">
        <v>135919.15</v>
      </c>
      <c r="E34" s="52">
        <v>1947</v>
      </c>
      <c r="F34" s="52">
        <v>1801</v>
      </c>
      <c r="G34" s="481">
        <f t="shared" si="1"/>
        <v>1.0810660744031093</v>
      </c>
      <c r="H34" s="482">
        <f t="shared" si="2"/>
        <v>69.809527478171546</v>
      </c>
      <c r="I34" s="482">
        <f t="shared" si="3"/>
        <v>64.574709290286066</v>
      </c>
      <c r="J34" s="52">
        <v>12754</v>
      </c>
      <c r="K34" s="483">
        <f t="shared" si="4"/>
        <v>0.15265798965030578</v>
      </c>
      <c r="L34" s="484">
        <v>6887.69</v>
      </c>
      <c r="M34" s="52">
        <v>696883</v>
      </c>
      <c r="N34" s="52">
        <v>812</v>
      </c>
      <c r="O34" s="163">
        <v>60073.61</v>
      </c>
      <c r="P34" s="485">
        <f t="shared" si="5"/>
        <v>0.11465417177359576</v>
      </c>
      <c r="Q34" s="486">
        <f t="shared" si="6"/>
        <v>8.721880630516182</v>
      </c>
      <c r="R34" s="485">
        <f t="shared" si="7"/>
        <v>5.0674904897507082E-2</v>
      </c>
      <c r="S34" s="483">
        <f t="shared" si="25"/>
        <v>0.44198047147881664</v>
      </c>
      <c r="T34" s="484">
        <f t="shared" si="26"/>
        <v>75845.539999999994</v>
      </c>
      <c r="U34" s="483">
        <f t="shared" si="10"/>
        <v>5.0674904897507082E-2</v>
      </c>
      <c r="V34" s="67"/>
      <c r="W34" s="67"/>
      <c r="X34" s="160">
        <f t="shared" ref="X34:Y34" si="33">IFERROR((D34-D26)/D34, )</f>
        <v>0</v>
      </c>
      <c r="Y34" s="160">
        <f t="shared" si="33"/>
        <v>0</v>
      </c>
      <c r="Z34" s="67"/>
    </row>
    <row r="35" spans="1:26" ht="17.25" customHeight="1" x14ac:dyDescent="0.2">
      <c r="A35" s="7">
        <f t="shared" si="0"/>
        <v>0</v>
      </c>
      <c r="B35" s="38" t="s">
        <v>184</v>
      </c>
      <c r="C35" s="39"/>
      <c r="D35" s="40">
        <f t="shared" ref="D35:F35" si="34">SUM(D28:D34)</f>
        <v>564820.20000000007</v>
      </c>
      <c r="E35" s="41">
        <f t="shared" si="34"/>
        <v>8195</v>
      </c>
      <c r="F35" s="41">
        <f t="shared" si="34"/>
        <v>7625</v>
      </c>
      <c r="G35" s="42">
        <f t="shared" si="1"/>
        <v>1.0747540983606558</v>
      </c>
      <c r="H35" s="45">
        <f t="shared" si="2"/>
        <v>68.922538133007947</v>
      </c>
      <c r="I35" s="45">
        <f t="shared" si="3"/>
        <v>64.128658116435091</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5.9785167031915644E-2</v>
      </c>
      <c r="S35" s="305"/>
      <c r="T35" s="112">
        <f>SUM(T28:T34)</f>
        <v>332067.37</v>
      </c>
      <c r="U35" s="340">
        <f t="shared" si="10"/>
        <v>5.9785167031915644E-2</v>
      </c>
      <c r="V35" s="39" t="s">
        <v>194</v>
      </c>
      <c r="W35" s="452" t="s">
        <v>194</v>
      </c>
      <c r="X35" s="51">
        <f t="shared" ref="X35:Y35" si="36">IFERROR((D35-D27)/D35, )</f>
        <v>0</v>
      </c>
      <c r="Y35" s="51">
        <f t="shared" si="36"/>
        <v>0</v>
      </c>
      <c r="Z35" s="1"/>
    </row>
    <row r="36" spans="1:26" ht="14" outlineLevel="1" x14ac:dyDescent="0.2">
      <c r="A36" s="7" t="str">
        <f t="shared" si="0"/>
        <v>1-2022</v>
      </c>
      <c r="B36" s="110">
        <v>44584</v>
      </c>
      <c r="C36" s="275" t="s">
        <v>33</v>
      </c>
      <c r="D36" s="162">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163">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160">
        <f t="shared" ref="X36:Y36" si="39">IFERROR((D36-D28)/D36, )</f>
        <v>0</v>
      </c>
      <c r="Y36" s="160">
        <f t="shared" si="39"/>
        <v>0</v>
      </c>
      <c r="Z36" s="295"/>
    </row>
    <row r="37" spans="1:26" ht="14" outlineLevel="1" x14ac:dyDescent="0.2">
      <c r="A37" s="7" t="str">
        <f t="shared" si="0"/>
        <v>1-2022</v>
      </c>
      <c r="B37" s="110">
        <v>44585</v>
      </c>
      <c r="C37" s="275" t="s">
        <v>33</v>
      </c>
      <c r="D37" s="162">
        <v>28726.6</v>
      </c>
      <c r="E37" s="150">
        <v>438</v>
      </c>
      <c r="F37" s="150">
        <v>418</v>
      </c>
      <c r="G37" s="288">
        <f t="shared" si="1"/>
        <v>1.0478468899521531</v>
      </c>
      <c r="H37" s="289">
        <f t="shared" si="2"/>
        <v>65.585844748858449</v>
      </c>
      <c r="I37" s="289">
        <f t="shared" si="3"/>
        <v>62.591057317403724</v>
      </c>
      <c r="J37" s="150">
        <v>3254</v>
      </c>
      <c r="K37" s="290">
        <f t="shared" si="4"/>
        <v>0.13460356484326982</v>
      </c>
      <c r="L37" s="199">
        <v>3546.04</v>
      </c>
      <c r="M37" s="150">
        <v>402000</v>
      </c>
      <c r="N37" s="150">
        <v>200</v>
      </c>
      <c r="O37" s="163">
        <v>10427.32</v>
      </c>
      <c r="P37" s="291">
        <f t="shared" si="5"/>
        <v>0.34007204152169496</v>
      </c>
      <c r="Q37" s="292">
        <f t="shared" si="6"/>
        <v>2.940553406052949</v>
      </c>
      <c r="R37" s="293">
        <f t="shared" si="7"/>
        <v>0.12344099197259684</v>
      </c>
      <c r="S37" s="290">
        <f t="shared" si="37"/>
        <v>0.36298482939157439</v>
      </c>
      <c r="T37" s="202">
        <f t="shared" si="38"/>
        <v>18299.28</v>
      </c>
      <c r="U37" s="293">
        <f t="shared" si="10"/>
        <v>0.12344099197259684</v>
      </c>
      <c r="V37" s="161"/>
      <c r="W37" s="451"/>
      <c r="X37" s="160">
        <f t="shared" ref="X37:Y37" si="40">IFERROR((D37-D29)/D37, )</f>
        <v>0</v>
      </c>
      <c r="Y37" s="160">
        <f t="shared" si="40"/>
        <v>0</v>
      </c>
      <c r="Z37" s="295"/>
    </row>
    <row r="38" spans="1:26" ht="14" outlineLevel="1" x14ac:dyDescent="0.2">
      <c r="A38" s="7" t="str">
        <f t="shared" si="0"/>
        <v>2-2022</v>
      </c>
      <c r="B38" s="110">
        <v>44617</v>
      </c>
      <c r="C38" s="275" t="s">
        <v>33</v>
      </c>
      <c r="D38" s="162">
        <v>71613.240000000005</v>
      </c>
      <c r="E38" s="150">
        <v>1092</v>
      </c>
      <c r="F38" s="150">
        <v>1031</v>
      </c>
      <c r="G38" s="288">
        <f t="shared" si="1"/>
        <v>1.0591658583899126</v>
      </c>
      <c r="H38" s="289">
        <f t="shared" si="2"/>
        <v>65.579890109890115</v>
      </c>
      <c r="I38" s="289">
        <f t="shared" si="3"/>
        <v>61.916544600088564</v>
      </c>
      <c r="J38" s="150">
        <v>13847</v>
      </c>
      <c r="K38" s="290">
        <f t="shared" si="4"/>
        <v>7.8861847331551965E-2</v>
      </c>
      <c r="L38" s="199">
        <v>6646.89</v>
      </c>
      <c r="M38" s="150">
        <v>656344</v>
      </c>
      <c r="N38" s="150">
        <v>375</v>
      </c>
      <c r="O38" s="163">
        <v>25147.7</v>
      </c>
      <c r="P38" s="291">
        <f t="shared" si="5"/>
        <v>0.26431403269483889</v>
      </c>
      <c r="Q38" s="292">
        <f t="shared" si="6"/>
        <v>3.7833783919998676</v>
      </c>
      <c r="R38" s="293">
        <f t="shared" si="7"/>
        <v>9.2816495944046104E-2</v>
      </c>
      <c r="S38" s="290">
        <f t="shared" si="37"/>
        <v>0.35115992517584738</v>
      </c>
      <c r="T38" s="202">
        <f t="shared" si="38"/>
        <v>46465.540000000008</v>
      </c>
      <c r="U38" s="293">
        <f t="shared" si="10"/>
        <v>9.2816495944046104E-2</v>
      </c>
      <c r="V38" s="161"/>
      <c r="W38" s="451"/>
      <c r="X38" s="160">
        <f t="shared" ref="X38:Y38" si="41">IFERROR((D38-D30)/D38, )</f>
        <v>0</v>
      </c>
      <c r="Y38" s="160">
        <f t="shared" si="41"/>
        <v>0</v>
      </c>
      <c r="Z38" s="295"/>
    </row>
    <row r="39" spans="1:26" ht="14" outlineLevel="1" x14ac:dyDescent="0.2">
      <c r="A39" s="7" t="str">
        <f t="shared" si="0"/>
        <v>2-2022</v>
      </c>
      <c r="B39" s="110">
        <v>44618</v>
      </c>
      <c r="C39" s="275" t="s">
        <v>33</v>
      </c>
      <c r="D39" s="162">
        <v>40238.620000000003</v>
      </c>
      <c r="E39" s="150">
        <v>585</v>
      </c>
      <c r="F39" s="150">
        <v>552</v>
      </c>
      <c r="G39" s="288">
        <f t="shared" si="1"/>
        <v>1.0597826086956521</v>
      </c>
      <c r="H39" s="289">
        <f t="shared" si="2"/>
        <v>68.783965811965814</v>
      </c>
      <c r="I39" s="289">
        <f t="shared" si="3"/>
        <v>64.90384466359852</v>
      </c>
      <c r="J39" s="150">
        <v>3896</v>
      </c>
      <c r="K39" s="290">
        <f t="shared" si="4"/>
        <v>0.15015400410677618</v>
      </c>
      <c r="L39" s="199">
        <v>1367.56</v>
      </c>
      <c r="M39" s="150">
        <v>223742</v>
      </c>
      <c r="N39" s="150">
        <v>128</v>
      </c>
      <c r="O39" s="163">
        <v>9486.2900000000009</v>
      </c>
      <c r="P39" s="291">
        <f t="shared" si="5"/>
        <v>0.14416173235269003</v>
      </c>
      <c r="Q39" s="292">
        <f t="shared" si="6"/>
        <v>6.9366536020357437</v>
      </c>
      <c r="R39" s="293">
        <f t="shared" si="7"/>
        <v>3.3986254995822418E-2</v>
      </c>
      <c r="S39" s="290">
        <f t="shared" si="37"/>
        <v>0.23575087813647685</v>
      </c>
      <c r="T39" s="202">
        <f t="shared" si="38"/>
        <v>30752.33</v>
      </c>
      <c r="U39" s="293">
        <f t="shared" si="10"/>
        <v>3.3986254995822418E-2</v>
      </c>
      <c r="V39" s="161"/>
      <c r="W39" s="451"/>
      <c r="X39" s="160">
        <f t="shared" ref="X39:Y39" si="42">IFERROR((D39-D31)/D39, )</f>
        <v>0</v>
      </c>
      <c r="Y39" s="160">
        <f t="shared" si="42"/>
        <v>0</v>
      </c>
      <c r="Z39" s="295"/>
    </row>
    <row r="40" spans="1:26" ht="14" outlineLevel="1" x14ac:dyDescent="0.2">
      <c r="A40" s="7" t="str">
        <f t="shared" si="0"/>
        <v>2-2022</v>
      </c>
      <c r="B40" s="110">
        <v>44619</v>
      </c>
      <c r="C40" s="275" t="s">
        <v>33</v>
      </c>
      <c r="D40" s="162">
        <v>135919.15</v>
      </c>
      <c r="E40" s="52">
        <v>1947</v>
      </c>
      <c r="F40" s="52">
        <v>1801</v>
      </c>
      <c r="G40" s="481">
        <f t="shared" si="1"/>
        <v>1.0810660744031093</v>
      </c>
      <c r="H40" s="482">
        <f t="shared" si="2"/>
        <v>69.809527478171546</v>
      </c>
      <c r="I40" s="482">
        <f t="shared" si="3"/>
        <v>64.574709290286066</v>
      </c>
      <c r="J40" s="52">
        <v>12754</v>
      </c>
      <c r="K40" s="483">
        <f t="shared" si="4"/>
        <v>0.15265798965030578</v>
      </c>
      <c r="L40" s="484">
        <v>6887.69</v>
      </c>
      <c r="M40" s="52">
        <v>696883</v>
      </c>
      <c r="N40" s="52">
        <v>812</v>
      </c>
      <c r="O40" s="163">
        <v>60073.61</v>
      </c>
      <c r="P40" s="485">
        <f t="shared" si="5"/>
        <v>0.11465417177359576</v>
      </c>
      <c r="Q40" s="486">
        <f t="shared" si="6"/>
        <v>8.721880630516182</v>
      </c>
      <c r="R40" s="485">
        <f t="shared" si="7"/>
        <v>5.0674904897507082E-2</v>
      </c>
      <c r="S40" s="483">
        <f t="shared" si="37"/>
        <v>0.44198047147881664</v>
      </c>
      <c r="T40" s="484">
        <f t="shared" si="38"/>
        <v>75845.539999999994</v>
      </c>
      <c r="U40" s="483">
        <f t="shared" si="10"/>
        <v>5.0674904897507082E-2</v>
      </c>
      <c r="V40" s="67"/>
      <c r="W40" s="67"/>
      <c r="X40" s="160">
        <f t="shared" ref="X40:Y40" si="43">IFERROR((D40-D32)/D40, )</f>
        <v>0</v>
      </c>
      <c r="Y40" s="160">
        <f t="shared" si="43"/>
        <v>0</v>
      </c>
      <c r="Z40" s="67"/>
    </row>
    <row r="41" spans="1:26" ht="14" outlineLevel="1" x14ac:dyDescent="0.2">
      <c r="A41" s="7" t="str">
        <f t="shared" si="0"/>
        <v>2-2022</v>
      </c>
      <c r="B41" s="110">
        <v>44620</v>
      </c>
      <c r="C41" s="275" t="s">
        <v>33</v>
      </c>
      <c r="D41" s="162">
        <v>135919.15</v>
      </c>
      <c r="E41" s="52">
        <v>1947</v>
      </c>
      <c r="F41" s="52">
        <v>1801</v>
      </c>
      <c r="G41" s="481">
        <f t="shared" si="1"/>
        <v>1.0810660744031093</v>
      </c>
      <c r="H41" s="482">
        <f t="shared" si="2"/>
        <v>69.809527478171546</v>
      </c>
      <c r="I41" s="482">
        <f t="shared" si="3"/>
        <v>64.574709290286066</v>
      </c>
      <c r="J41" s="52">
        <v>12754</v>
      </c>
      <c r="K41" s="483">
        <f t="shared" si="4"/>
        <v>0.15265798965030578</v>
      </c>
      <c r="L41" s="484">
        <v>6887.69</v>
      </c>
      <c r="M41" s="52">
        <v>696883</v>
      </c>
      <c r="N41" s="52">
        <v>812</v>
      </c>
      <c r="O41" s="163">
        <v>60073.61</v>
      </c>
      <c r="P41" s="485">
        <f t="shared" si="5"/>
        <v>0.11465417177359576</v>
      </c>
      <c r="Q41" s="486">
        <f t="shared" si="6"/>
        <v>8.721880630516182</v>
      </c>
      <c r="R41" s="485">
        <f t="shared" si="7"/>
        <v>5.0674904897507082E-2</v>
      </c>
      <c r="S41" s="483">
        <f t="shared" si="37"/>
        <v>0.44198047147881664</v>
      </c>
      <c r="T41" s="484">
        <f t="shared" si="38"/>
        <v>75845.539999999994</v>
      </c>
      <c r="U41" s="483">
        <f t="shared" si="10"/>
        <v>5.0674904897507082E-2</v>
      </c>
      <c r="V41" s="67"/>
      <c r="W41" s="67"/>
      <c r="X41" s="160">
        <f t="shared" ref="X41:Y41" si="44">IFERROR((D41-D33)/D41, )</f>
        <v>0</v>
      </c>
      <c r="Y41" s="160">
        <f t="shared" si="44"/>
        <v>0</v>
      </c>
      <c r="Z41" s="67"/>
    </row>
    <row r="42" spans="1:26" ht="14" outlineLevel="1" x14ac:dyDescent="0.2">
      <c r="A42" s="7" t="str">
        <f t="shared" si="0"/>
        <v>1-2022</v>
      </c>
      <c r="B42" s="110">
        <v>44590</v>
      </c>
      <c r="C42" s="275" t="s">
        <v>33</v>
      </c>
      <c r="D42" s="162">
        <v>135919.15</v>
      </c>
      <c r="E42" s="52">
        <v>1947</v>
      </c>
      <c r="F42" s="52">
        <v>1801</v>
      </c>
      <c r="G42" s="481">
        <f t="shared" si="1"/>
        <v>1.0810660744031093</v>
      </c>
      <c r="H42" s="482">
        <f t="shared" si="2"/>
        <v>69.809527478171546</v>
      </c>
      <c r="I42" s="482">
        <f t="shared" si="3"/>
        <v>64.574709290286066</v>
      </c>
      <c r="J42" s="52">
        <v>12754</v>
      </c>
      <c r="K42" s="483">
        <f t="shared" si="4"/>
        <v>0.15265798965030578</v>
      </c>
      <c r="L42" s="484">
        <v>6887.69</v>
      </c>
      <c r="M42" s="52">
        <v>696883</v>
      </c>
      <c r="N42" s="52">
        <v>812</v>
      </c>
      <c r="O42" s="163">
        <v>60073.61</v>
      </c>
      <c r="P42" s="485">
        <f t="shared" si="5"/>
        <v>0.11465417177359576</v>
      </c>
      <c r="Q42" s="486">
        <f t="shared" si="6"/>
        <v>8.721880630516182</v>
      </c>
      <c r="R42" s="485">
        <f t="shared" si="7"/>
        <v>5.0674904897507082E-2</v>
      </c>
      <c r="S42" s="483">
        <f t="shared" si="37"/>
        <v>0.44198047147881664</v>
      </c>
      <c r="T42" s="484">
        <f t="shared" si="38"/>
        <v>75845.539999999994</v>
      </c>
      <c r="U42" s="483">
        <f t="shared" si="10"/>
        <v>5.0674904897507082E-2</v>
      </c>
      <c r="V42" s="67"/>
      <c r="W42" s="67"/>
      <c r="X42" s="160">
        <f t="shared" ref="X42:Y42" si="45">IFERROR((D42-D34)/D42, )</f>
        <v>0</v>
      </c>
      <c r="Y42" s="160">
        <f t="shared" si="45"/>
        <v>0</v>
      </c>
      <c r="Z42" s="67"/>
    </row>
    <row r="43" spans="1:26" ht="17.25" customHeight="1" x14ac:dyDescent="0.2">
      <c r="A43" s="7">
        <f t="shared" si="0"/>
        <v>0</v>
      </c>
      <c r="B43" s="38" t="s">
        <v>185</v>
      </c>
      <c r="C43" s="39"/>
      <c r="D43" s="40">
        <f t="shared" ref="D43:F43" si="46">SUM(D36:D42)</f>
        <v>564820.20000000007</v>
      </c>
      <c r="E43" s="41">
        <f t="shared" si="46"/>
        <v>8195</v>
      </c>
      <c r="F43" s="41">
        <f t="shared" si="46"/>
        <v>7625</v>
      </c>
      <c r="G43" s="42">
        <f t="shared" si="1"/>
        <v>1.0747540983606558</v>
      </c>
      <c r="H43" s="45">
        <f t="shared" si="2"/>
        <v>68.922538133007947</v>
      </c>
      <c r="I43" s="45">
        <f t="shared" si="3"/>
        <v>64.128658116435091</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5.9785167031915644E-2</v>
      </c>
      <c r="S43" s="305"/>
      <c r="T43" s="112">
        <f>SUM(T36:T42)</f>
        <v>332067.37</v>
      </c>
      <c r="U43" s="340">
        <f t="shared" si="10"/>
        <v>5.9785167031915644E-2</v>
      </c>
      <c r="V43" s="39" t="s">
        <v>194</v>
      </c>
      <c r="W43" s="452" t="s">
        <v>194</v>
      </c>
      <c r="X43" s="51">
        <f t="shared" ref="X43:Y43" si="48">IFERROR((D43-D35)/D43, )</f>
        <v>0</v>
      </c>
      <c r="Y43" s="51">
        <f t="shared" si="48"/>
        <v>0</v>
      </c>
      <c r="Z43" s="1"/>
    </row>
    <row r="44" spans="1:26" ht="14" outlineLevel="1" x14ac:dyDescent="0.2">
      <c r="A44" s="7" t="str">
        <f t="shared" si="0"/>
        <v>1-2022</v>
      </c>
      <c r="B44" s="110">
        <v>44591</v>
      </c>
      <c r="C44" s="275" t="s">
        <v>33</v>
      </c>
      <c r="D44" s="162">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163">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160">
        <f t="shared" ref="X44:Y44" si="51">IFERROR((D44-D36)/D44, )</f>
        <v>0</v>
      </c>
      <c r="Y44" s="160">
        <f t="shared" si="51"/>
        <v>0</v>
      </c>
      <c r="Z44" s="295"/>
    </row>
    <row r="45" spans="1:26" ht="14" outlineLevel="1" x14ac:dyDescent="0.2">
      <c r="A45" s="7" t="str">
        <f t="shared" si="0"/>
        <v>1-2022</v>
      </c>
      <c r="B45" s="110">
        <v>44592</v>
      </c>
      <c r="C45" s="275" t="s">
        <v>33</v>
      </c>
      <c r="D45" s="162">
        <v>28726.6</v>
      </c>
      <c r="E45" s="150">
        <v>438</v>
      </c>
      <c r="F45" s="150">
        <v>418</v>
      </c>
      <c r="G45" s="288">
        <f t="shared" si="1"/>
        <v>1.0478468899521531</v>
      </c>
      <c r="H45" s="289">
        <f t="shared" si="2"/>
        <v>65.585844748858449</v>
      </c>
      <c r="I45" s="289">
        <f t="shared" si="3"/>
        <v>62.591057317403724</v>
      </c>
      <c r="J45" s="150">
        <v>3254</v>
      </c>
      <c r="K45" s="290">
        <f t="shared" si="4"/>
        <v>0.13460356484326982</v>
      </c>
      <c r="L45" s="199">
        <v>3546.04</v>
      </c>
      <c r="M45" s="150">
        <v>402000</v>
      </c>
      <c r="N45" s="150">
        <v>200</v>
      </c>
      <c r="O45" s="163">
        <v>10427.32</v>
      </c>
      <c r="P45" s="291">
        <f t="shared" si="5"/>
        <v>0.34007204152169496</v>
      </c>
      <c r="Q45" s="292">
        <f t="shared" si="6"/>
        <v>2.940553406052949</v>
      </c>
      <c r="R45" s="293">
        <f t="shared" si="7"/>
        <v>0.12344099197259684</v>
      </c>
      <c r="S45" s="290">
        <f t="shared" si="49"/>
        <v>0.36298482939157439</v>
      </c>
      <c r="T45" s="202">
        <f t="shared" si="50"/>
        <v>18299.28</v>
      </c>
      <c r="U45" s="293">
        <f t="shared" si="10"/>
        <v>0.12344099197259684</v>
      </c>
      <c r="V45" s="161"/>
      <c r="W45" s="451"/>
      <c r="X45" s="160">
        <f t="shared" ref="X45:Y45" si="52">IFERROR((D45-D37)/D45, )</f>
        <v>0</v>
      </c>
      <c r="Y45" s="160">
        <f t="shared" si="52"/>
        <v>0</v>
      </c>
      <c r="Z45" s="295"/>
    </row>
    <row r="46" spans="1:26" ht="14" outlineLevel="1" x14ac:dyDescent="0.2">
      <c r="A46" s="7" t="str">
        <f t="shared" si="0"/>
        <v>2-2022</v>
      </c>
      <c r="B46" s="110">
        <v>44593</v>
      </c>
      <c r="C46" s="275" t="s">
        <v>33</v>
      </c>
      <c r="D46" s="162">
        <v>71613.240000000005</v>
      </c>
      <c r="E46" s="150">
        <v>1092</v>
      </c>
      <c r="F46" s="150">
        <v>1031</v>
      </c>
      <c r="G46" s="288">
        <f t="shared" si="1"/>
        <v>1.0591658583899126</v>
      </c>
      <c r="H46" s="289">
        <f t="shared" si="2"/>
        <v>65.579890109890115</v>
      </c>
      <c r="I46" s="289">
        <f t="shared" si="3"/>
        <v>61.916544600088564</v>
      </c>
      <c r="J46" s="150">
        <v>13847</v>
      </c>
      <c r="K46" s="290">
        <f t="shared" si="4"/>
        <v>7.8861847331551965E-2</v>
      </c>
      <c r="L46" s="199">
        <v>6646.89</v>
      </c>
      <c r="M46" s="150">
        <v>656344</v>
      </c>
      <c r="N46" s="150">
        <v>375</v>
      </c>
      <c r="O46" s="163">
        <v>25147.7</v>
      </c>
      <c r="P46" s="291">
        <f t="shared" si="5"/>
        <v>0.26431403269483889</v>
      </c>
      <c r="Q46" s="292">
        <f t="shared" si="6"/>
        <v>3.7833783919998676</v>
      </c>
      <c r="R46" s="293">
        <f t="shared" si="7"/>
        <v>9.2816495944046104E-2</v>
      </c>
      <c r="S46" s="290">
        <f t="shared" si="49"/>
        <v>0.35115992517584738</v>
      </c>
      <c r="T46" s="202">
        <f t="shared" si="50"/>
        <v>46465.540000000008</v>
      </c>
      <c r="U46" s="293">
        <f t="shared" si="10"/>
        <v>9.2816495944046104E-2</v>
      </c>
      <c r="V46" s="161"/>
      <c r="W46" s="451"/>
      <c r="X46" s="160">
        <f t="shared" ref="X46:Y46" si="53">IFERROR((D46-D38)/D46, )</f>
        <v>0</v>
      </c>
      <c r="Y46" s="160">
        <f t="shared" si="53"/>
        <v>0</v>
      </c>
      <c r="Z46" s="295"/>
    </row>
    <row r="47" spans="1:26" ht="14" outlineLevel="1" x14ac:dyDescent="0.2">
      <c r="A47" s="7" t="str">
        <f t="shared" si="0"/>
        <v>2-2022</v>
      </c>
      <c r="B47" s="110">
        <v>44594</v>
      </c>
      <c r="C47" s="275" t="s">
        <v>33</v>
      </c>
      <c r="D47" s="162">
        <v>40238.620000000003</v>
      </c>
      <c r="E47" s="150">
        <v>585</v>
      </c>
      <c r="F47" s="150">
        <v>552</v>
      </c>
      <c r="G47" s="288">
        <f t="shared" si="1"/>
        <v>1.0597826086956521</v>
      </c>
      <c r="H47" s="289">
        <f t="shared" si="2"/>
        <v>68.783965811965814</v>
      </c>
      <c r="I47" s="289">
        <f t="shared" si="3"/>
        <v>64.90384466359852</v>
      </c>
      <c r="J47" s="150">
        <v>3896</v>
      </c>
      <c r="K47" s="290">
        <f t="shared" si="4"/>
        <v>0.15015400410677618</v>
      </c>
      <c r="L47" s="199">
        <v>1367.56</v>
      </c>
      <c r="M47" s="150">
        <v>223742</v>
      </c>
      <c r="N47" s="150">
        <v>128</v>
      </c>
      <c r="O47" s="163">
        <v>9486.2900000000009</v>
      </c>
      <c r="P47" s="291">
        <f t="shared" si="5"/>
        <v>0.14416173235269003</v>
      </c>
      <c r="Q47" s="292">
        <f t="shared" si="6"/>
        <v>6.9366536020357437</v>
      </c>
      <c r="R47" s="293">
        <f t="shared" si="7"/>
        <v>3.3986254995822418E-2</v>
      </c>
      <c r="S47" s="290">
        <f t="shared" si="49"/>
        <v>0.23575087813647685</v>
      </c>
      <c r="T47" s="202">
        <f t="shared" si="50"/>
        <v>30752.33</v>
      </c>
      <c r="U47" s="293">
        <f t="shared" si="10"/>
        <v>3.3986254995822418E-2</v>
      </c>
      <c r="V47" s="161"/>
      <c r="W47" s="451"/>
      <c r="X47" s="160">
        <f t="shared" ref="X47:Y47" si="54">IFERROR((D47-D39)/D47, )</f>
        <v>0</v>
      </c>
      <c r="Y47" s="160">
        <f t="shared" si="54"/>
        <v>0</v>
      </c>
      <c r="Z47" s="295"/>
    </row>
    <row r="48" spans="1:26" ht="14" outlineLevel="1" x14ac:dyDescent="0.2">
      <c r="A48" s="7" t="str">
        <f t="shared" si="0"/>
        <v>2-2022</v>
      </c>
      <c r="B48" s="110">
        <v>44595</v>
      </c>
      <c r="C48" s="275" t="s">
        <v>33</v>
      </c>
      <c r="D48" s="162">
        <v>135919.15</v>
      </c>
      <c r="E48" s="52">
        <v>1947</v>
      </c>
      <c r="F48" s="52">
        <v>1801</v>
      </c>
      <c r="G48" s="481">
        <f t="shared" si="1"/>
        <v>1.0810660744031093</v>
      </c>
      <c r="H48" s="482">
        <f t="shared" si="2"/>
        <v>69.809527478171546</v>
      </c>
      <c r="I48" s="482">
        <f t="shared" si="3"/>
        <v>64.574709290286066</v>
      </c>
      <c r="J48" s="52">
        <v>12754</v>
      </c>
      <c r="K48" s="483">
        <f t="shared" si="4"/>
        <v>0.15265798965030578</v>
      </c>
      <c r="L48" s="484">
        <v>6887.69</v>
      </c>
      <c r="M48" s="52">
        <v>696883</v>
      </c>
      <c r="N48" s="52">
        <v>812</v>
      </c>
      <c r="O48" s="163">
        <v>60073.61</v>
      </c>
      <c r="P48" s="485">
        <f t="shared" si="5"/>
        <v>0.11465417177359576</v>
      </c>
      <c r="Q48" s="486">
        <f t="shared" si="6"/>
        <v>8.721880630516182</v>
      </c>
      <c r="R48" s="485">
        <f t="shared" si="7"/>
        <v>5.0674904897507082E-2</v>
      </c>
      <c r="S48" s="483">
        <f t="shared" si="49"/>
        <v>0.44198047147881664</v>
      </c>
      <c r="T48" s="484">
        <f t="shared" si="50"/>
        <v>75845.539999999994</v>
      </c>
      <c r="U48" s="483">
        <f t="shared" si="10"/>
        <v>5.0674904897507082E-2</v>
      </c>
      <c r="V48" s="67"/>
      <c r="W48" s="67"/>
      <c r="X48" s="160">
        <f t="shared" ref="X48:Y48" si="55">IFERROR((D48-D40)/D48, )</f>
        <v>0</v>
      </c>
      <c r="Y48" s="160">
        <f t="shared" si="55"/>
        <v>0</v>
      </c>
      <c r="Z48" s="67"/>
    </row>
    <row r="49" spans="1:26" ht="14" outlineLevel="1" x14ac:dyDescent="0.2">
      <c r="A49" s="7" t="str">
        <f t="shared" si="0"/>
        <v>2-2022</v>
      </c>
      <c r="B49" s="110">
        <v>44596</v>
      </c>
      <c r="C49" s="275" t="s">
        <v>33</v>
      </c>
      <c r="D49" s="162">
        <v>135919.15</v>
      </c>
      <c r="E49" s="52">
        <v>1947</v>
      </c>
      <c r="F49" s="52">
        <v>1801</v>
      </c>
      <c r="G49" s="481">
        <f t="shared" si="1"/>
        <v>1.0810660744031093</v>
      </c>
      <c r="H49" s="482">
        <f t="shared" si="2"/>
        <v>69.809527478171546</v>
      </c>
      <c r="I49" s="482">
        <f t="shared" si="3"/>
        <v>64.574709290286066</v>
      </c>
      <c r="J49" s="52">
        <v>12754</v>
      </c>
      <c r="K49" s="483">
        <f t="shared" si="4"/>
        <v>0.15265798965030578</v>
      </c>
      <c r="L49" s="484">
        <v>6887.69</v>
      </c>
      <c r="M49" s="52">
        <v>696883</v>
      </c>
      <c r="N49" s="52">
        <v>812</v>
      </c>
      <c r="O49" s="163">
        <v>60073.61</v>
      </c>
      <c r="P49" s="485">
        <f t="shared" si="5"/>
        <v>0.11465417177359576</v>
      </c>
      <c r="Q49" s="486">
        <f t="shared" si="6"/>
        <v>8.721880630516182</v>
      </c>
      <c r="R49" s="485">
        <f t="shared" si="7"/>
        <v>5.0674904897507082E-2</v>
      </c>
      <c r="S49" s="483">
        <f t="shared" si="49"/>
        <v>0.44198047147881664</v>
      </c>
      <c r="T49" s="484">
        <f t="shared" si="50"/>
        <v>75845.539999999994</v>
      </c>
      <c r="U49" s="483">
        <f t="shared" si="10"/>
        <v>5.0674904897507082E-2</v>
      </c>
      <c r="V49" s="67"/>
      <c r="W49" s="67"/>
      <c r="X49" s="160">
        <f t="shared" ref="X49:Y49" si="56">IFERROR((D49-D41)/D49, )</f>
        <v>0</v>
      </c>
      <c r="Y49" s="160">
        <f t="shared" si="56"/>
        <v>0</v>
      </c>
      <c r="Z49" s="67"/>
    </row>
    <row r="50" spans="1:26" ht="14" outlineLevel="1" x14ac:dyDescent="0.2">
      <c r="A50" s="7" t="str">
        <f t="shared" si="0"/>
        <v>2-2022</v>
      </c>
      <c r="B50" s="110">
        <v>44597</v>
      </c>
      <c r="C50" s="275" t="s">
        <v>33</v>
      </c>
      <c r="D50" s="162">
        <v>135919.15</v>
      </c>
      <c r="E50" s="52">
        <v>1947</v>
      </c>
      <c r="F50" s="52">
        <v>1801</v>
      </c>
      <c r="G50" s="481">
        <f t="shared" si="1"/>
        <v>1.0810660744031093</v>
      </c>
      <c r="H50" s="482">
        <f t="shared" si="2"/>
        <v>69.809527478171546</v>
      </c>
      <c r="I50" s="482">
        <f t="shared" si="3"/>
        <v>64.574709290286066</v>
      </c>
      <c r="J50" s="52">
        <v>12754</v>
      </c>
      <c r="K50" s="483">
        <f t="shared" si="4"/>
        <v>0.15265798965030578</v>
      </c>
      <c r="L50" s="484">
        <v>6887.69</v>
      </c>
      <c r="M50" s="52">
        <v>696883</v>
      </c>
      <c r="N50" s="52">
        <v>812</v>
      </c>
      <c r="O50" s="163">
        <v>60073.61</v>
      </c>
      <c r="P50" s="485">
        <f t="shared" si="5"/>
        <v>0.11465417177359576</v>
      </c>
      <c r="Q50" s="486">
        <f t="shared" si="6"/>
        <v>8.721880630516182</v>
      </c>
      <c r="R50" s="485">
        <f t="shared" si="7"/>
        <v>5.0674904897507082E-2</v>
      </c>
      <c r="S50" s="483">
        <f t="shared" si="49"/>
        <v>0.44198047147881664</v>
      </c>
      <c r="T50" s="484">
        <f t="shared" si="50"/>
        <v>75845.539999999994</v>
      </c>
      <c r="U50" s="483">
        <f t="shared" si="10"/>
        <v>5.0674904897507082E-2</v>
      </c>
      <c r="V50" s="67"/>
      <c r="W50" s="67"/>
      <c r="X50" s="160">
        <f t="shared" ref="X50:Y50" si="57">IFERROR((D50-D42)/D50, )</f>
        <v>0</v>
      </c>
      <c r="Y50" s="160">
        <f t="shared" si="57"/>
        <v>0</v>
      </c>
      <c r="Z50" s="67"/>
    </row>
    <row r="51" spans="1:26" ht="17.25" customHeight="1" x14ac:dyDescent="0.2">
      <c r="A51" s="7">
        <f t="shared" si="0"/>
        <v>0</v>
      </c>
      <c r="B51" s="38" t="s">
        <v>186</v>
      </c>
      <c r="C51" s="39"/>
      <c r="D51" s="40">
        <f t="shared" ref="D51:F51" si="58">SUM(D44:D50)</f>
        <v>564820.20000000007</v>
      </c>
      <c r="E51" s="41">
        <f t="shared" si="58"/>
        <v>8195</v>
      </c>
      <c r="F51" s="41">
        <f t="shared" si="58"/>
        <v>7625</v>
      </c>
      <c r="G51" s="42">
        <f t="shared" si="1"/>
        <v>1.0747540983606558</v>
      </c>
      <c r="H51" s="45">
        <f t="shared" si="2"/>
        <v>68.922538133007947</v>
      </c>
      <c r="I51" s="45">
        <f t="shared" si="3"/>
        <v>64.128658116435091</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5.9785167031915644E-2</v>
      </c>
      <c r="S51" s="305"/>
      <c r="T51" s="112">
        <f>SUM(T44:T50)</f>
        <v>332067.37</v>
      </c>
      <c r="U51" s="340">
        <f t="shared" si="10"/>
        <v>5.9785167031915644E-2</v>
      </c>
      <c r="V51" s="39" t="s">
        <v>194</v>
      </c>
      <c r="W51" s="452" t="s">
        <v>194</v>
      </c>
      <c r="X51" s="51">
        <f t="shared" ref="X51:Y51" si="60">IFERROR((D51-D43)/D51, )</f>
        <v>0</v>
      </c>
      <c r="Y51" s="51">
        <f t="shared" si="60"/>
        <v>0</v>
      </c>
      <c r="Z51" s="1"/>
    </row>
    <row r="52" spans="1:26" ht="14" outlineLevel="1" x14ac:dyDescent="0.2">
      <c r="A52" s="7" t="str">
        <f t="shared" si="0"/>
        <v>2-2022</v>
      </c>
      <c r="B52" s="110">
        <v>44598</v>
      </c>
      <c r="C52" s="275" t="s">
        <v>33</v>
      </c>
      <c r="D52" s="162">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163">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160">
        <f t="shared" ref="X52:Y52" si="63">IFERROR((D52-D44)/D52, )</f>
        <v>0</v>
      </c>
      <c r="Y52" s="160">
        <f t="shared" si="63"/>
        <v>0</v>
      </c>
      <c r="Z52" s="295"/>
    </row>
    <row r="53" spans="1:26" ht="14" outlineLevel="1" x14ac:dyDescent="0.2">
      <c r="A53" s="7" t="str">
        <f t="shared" si="0"/>
        <v>2-2022</v>
      </c>
      <c r="B53" s="110">
        <v>44599</v>
      </c>
      <c r="C53" s="275" t="s">
        <v>33</v>
      </c>
      <c r="D53" s="162">
        <v>28726.6</v>
      </c>
      <c r="E53" s="150">
        <v>438</v>
      </c>
      <c r="F53" s="150">
        <v>418</v>
      </c>
      <c r="G53" s="288">
        <f t="shared" si="1"/>
        <v>1.0478468899521531</v>
      </c>
      <c r="H53" s="289">
        <f t="shared" si="2"/>
        <v>65.585844748858449</v>
      </c>
      <c r="I53" s="289">
        <f t="shared" si="3"/>
        <v>62.591057317403724</v>
      </c>
      <c r="J53" s="150">
        <v>3254</v>
      </c>
      <c r="K53" s="290">
        <f t="shared" si="4"/>
        <v>0.13460356484326982</v>
      </c>
      <c r="L53" s="199">
        <v>3546.04</v>
      </c>
      <c r="M53" s="150">
        <v>402000</v>
      </c>
      <c r="N53" s="150">
        <v>200</v>
      </c>
      <c r="O53" s="163">
        <v>10427.32</v>
      </c>
      <c r="P53" s="291">
        <f t="shared" si="5"/>
        <v>0.34007204152169496</v>
      </c>
      <c r="Q53" s="292">
        <f t="shared" si="6"/>
        <v>2.940553406052949</v>
      </c>
      <c r="R53" s="293">
        <f t="shared" si="7"/>
        <v>0.12344099197259684</v>
      </c>
      <c r="S53" s="290">
        <f t="shared" si="61"/>
        <v>0.36298482939157439</v>
      </c>
      <c r="T53" s="202">
        <f t="shared" si="62"/>
        <v>18299.28</v>
      </c>
      <c r="U53" s="293">
        <f t="shared" si="10"/>
        <v>0.12344099197259684</v>
      </c>
      <c r="V53" s="161"/>
      <c r="W53" s="451"/>
      <c r="X53" s="160">
        <f t="shared" ref="X53:Y53" si="64">IFERROR((D53-D45)/D53, )</f>
        <v>0</v>
      </c>
      <c r="Y53" s="160">
        <f t="shared" si="64"/>
        <v>0</v>
      </c>
      <c r="Z53" s="295"/>
    </row>
    <row r="54" spans="1:26" ht="14" outlineLevel="1" x14ac:dyDescent="0.2">
      <c r="A54" s="7" t="str">
        <f t="shared" si="0"/>
        <v>2-2022</v>
      </c>
      <c r="B54" s="110">
        <v>44600</v>
      </c>
      <c r="C54" s="275" t="s">
        <v>33</v>
      </c>
      <c r="D54" s="162">
        <v>71613.240000000005</v>
      </c>
      <c r="E54" s="150">
        <v>1092</v>
      </c>
      <c r="F54" s="150">
        <v>1031</v>
      </c>
      <c r="G54" s="288">
        <f t="shared" si="1"/>
        <v>1.0591658583899126</v>
      </c>
      <c r="H54" s="289">
        <f t="shared" si="2"/>
        <v>65.579890109890115</v>
      </c>
      <c r="I54" s="289">
        <f t="shared" si="3"/>
        <v>61.916544600088564</v>
      </c>
      <c r="J54" s="150">
        <v>13847</v>
      </c>
      <c r="K54" s="290">
        <f t="shared" si="4"/>
        <v>7.8861847331551965E-2</v>
      </c>
      <c r="L54" s="199">
        <v>6646.89</v>
      </c>
      <c r="M54" s="150">
        <v>656344</v>
      </c>
      <c r="N54" s="150">
        <v>375</v>
      </c>
      <c r="O54" s="163">
        <v>25147.7</v>
      </c>
      <c r="P54" s="291">
        <f t="shared" si="5"/>
        <v>0.26431403269483889</v>
      </c>
      <c r="Q54" s="292">
        <f t="shared" si="6"/>
        <v>3.7833783919998676</v>
      </c>
      <c r="R54" s="293">
        <f t="shared" si="7"/>
        <v>9.2816495944046104E-2</v>
      </c>
      <c r="S54" s="290">
        <f t="shared" si="61"/>
        <v>0.35115992517584738</v>
      </c>
      <c r="T54" s="202">
        <f t="shared" si="62"/>
        <v>46465.540000000008</v>
      </c>
      <c r="U54" s="293">
        <f t="shared" si="10"/>
        <v>9.2816495944046104E-2</v>
      </c>
      <c r="V54" s="161"/>
      <c r="W54" s="451"/>
      <c r="X54" s="160">
        <f t="shared" ref="X54:Y54" si="65">IFERROR((D54-D46)/D54, )</f>
        <v>0</v>
      </c>
      <c r="Y54" s="160">
        <f t="shared" si="65"/>
        <v>0</v>
      </c>
      <c r="Z54" s="295"/>
    </row>
    <row r="55" spans="1:26" ht="14" outlineLevel="1" x14ac:dyDescent="0.2">
      <c r="A55" s="7" t="str">
        <f t="shared" si="0"/>
        <v>2-2022</v>
      </c>
      <c r="B55" s="110">
        <v>44601</v>
      </c>
      <c r="C55" s="275" t="s">
        <v>33</v>
      </c>
      <c r="D55" s="162">
        <v>40238.620000000003</v>
      </c>
      <c r="E55" s="150">
        <v>585</v>
      </c>
      <c r="F55" s="150">
        <v>552</v>
      </c>
      <c r="G55" s="288">
        <f t="shared" si="1"/>
        <v>1.0597826086956521</v>
      </c>
      <c r="H55" s="289">
        <f t="shared" si="2"/>
        <v>68.783965811965814</v>
      </c>
      <c r="I55" s="289">
        <f t="shared" si="3"/>
        <v>64.90384466359852</v>
      </c>
      <c r="J55" s="150">
        <v>3896</v>
      </c>
      <c r="K55" s="290">
        <f t="shared" si="4"/>
        <v>0.15015400410677618</v>
      </c>
      <c r="L55" s="199">
        <v>1367.56</v>
      </c>
      <c r="M55" s="150">
        <v>223742</v>
      </c>
      <c r="N55" s="150">
        <v>128</v>
      </c>
      <c r="O55" s="163">
        <v>9486.2900000000009</v>
      </c>
      <c r="P55" s="291">
        <f t="shared" si="5"/>
        <v>0.14416173235269003</v>
      </c>
      <c r="Q55" s="292">
        <f t="shared" si="6"/>
        <v>6.9366536020357437</v>
      </c>
      <c r="R55" s="293">
        <f t="shared" si="7"/>
        <v>3.3986254995822418E-2</v>
      </c>
      <c r="S55" s="290">
        <f t="shared" si="61"/>
        <v>0.23575087813647685</v>
      </c>
      <c r="T55" s="202">
        <f t="shared" si="62"/>
        <v>30752.33</v>
      </c>
      <c r="U55" s="293">
        <f t="shared" si="10"/>
        <v>3.3986254995822418E-2</v>
      </c>
      <c r="V55" s="161"/>
      <c r="W55" s="451"/>
      <c r="X55" s="160">
        <f t="shared" ref="X55:Y55" si="66">IFERROR((D55-D47)/D55, )</f>
        <v>0</v>
      </c>
      <c r="Y55" s="160">
        <f t="shared" si="66"/>
        <v>0</v>
      </c>
      <c r="Z55" s="295"/>
    </row>
    <row r="56" spans="1:26" ht="14" outlineLevel="1" x14ac:dyDescent="0.2">
      <c r="A56" s="7" t="str">
        <f t="shared" si="0"/>
        <v>2-2022</v>
      </c>
      <c r="B56" s="110">
        <v>44602</v>
      </c>
      <c r="C56" s="275" t="s">
        <v>33</v>
      </c>
      <c r="D56" s="162">
        <v>135919.15</v>
      </c>
      <c r="E56" s="52">
        <v>1947</v>
      </c>
      <c r="F56" s="52">
        <v>1801</v>
      </c>
      <c r="G56" s="481">
        <f t="shared" si="1"/>
        <v>1.0810660744031093</v>
      </c>
      <c r="H56" s="482">
        <f t="shared" si="2"/>
        <v>69.809527478171546</v>
      </c>
      <c r="I56" s="482">
        <f t="shared" si="3"/>
        <v>64.574709290286066</v>
      </c>
      <c r="J56" s="52">
        <v>12754</v>
      </c>
      <c r="K56" s="483">
        <f t="shared" si="4"/>
        <v>0.15265798965030578</v>
      </c>
      <c r="L56" s="484">
        <v>6887.69</v>
      </c>
      <c r="M56" s="52">
        <v>696883</v>
      </c>
      <c r="N56" s="52">
        <v>812</v>
      </c>
      <c r="O56" s="163">
        <v>60073.61</v>
      </c>
      <c r="P56" s="485">
        <f t="shared" si="5"/>
        <v>0.11465417177359576</v>
      </c>
      <c r="Q56" s="486">
        <f t="shared" si="6"/>
        <v>8.721880630516182</v>
      </c>
      <c r="R56" s="485">
        <f t="shared" si="7"/>
        <v>5.0674904897507082E-2</v>
      </c>
      <c r="S56" s="483">
        <f t="shared" si="61"/>
        <v>0.44198047147881664</v>
      </c>
      <c r="T56" s="484">
        <f t="shared" si="62"/>
        <v>75845.539999999994</v>
      </c>
      <c r="U56" s="483">
        <f t="shared" si="10"/>
        <v>5.0674904897507082E-2</v>
      </c>
      <c r="V56" s="67"/>
      <c r="W56" s="67"/>
      <c r="X56" s="160">
        <f t="shared" ref="X56:Y56" si="67">IFERROR((D56-D48)/D56, )</f>
        <v>0</v>
      </c>
      <c r="Y56" s="160">
        <f t="shared" si="67"/>
        <v>0</v>
      </c>
      <c r="Z56" s="67"/>
    </row>
    <row r="57" spans="1:26" ht="14" outlineLevel="1" x14ac:dyDescent="0.2">
      <c r="A57" s="7" t="str">
        <f t="shared" si="0"/>
        <v>2-2022</v>
      </c>
      <c r="B57" s="110">
        <v>44603</v>
      </c>
      <c r="C57" s="275" t="s">
        <v>33</v>
      </c>
      <c r="D57" s="162">
        <v>135919.15</v>
      </c>
      <c r="E57" s="52">
        <v>1947</v>
      </c>
      <c r="F57" s="52">
        <v>1801</v>
      </c>
      <c r="G57" s="481">
        <f t="shared" si="1"/>
        <v>1.0810660744031093</v>
      </c>
      <c r="H57" s="482">
        <f t="shared" si="2"/>
        <v>69.809527478171546</v>
      </c>
      <c r="I57" s="482">
        <f t="shared" si="3"/>
        <v>64.574709290286066</v>
      </c>
      <c r="J57" s="52">
        <v>12754</v>
      </c>
      <c r="K57" s="483">
        <f t="shared" si="4"/>
        <v>0.15265798965030578</v>
      </c>
      <c r="L57" s="484">
        <v>6887.69</v>
      </c>
      <c r="M57" s="52">
        <v>696883</v>
      </c>
      <c r="N57" s="52">
        <v>812</v>
      </c>
      <c r="O57" s="163">
        <v>60073.61</v>
      </c>
      <c r="P57" s="485">
        <f t="shared" si="5"/>
        <v>0.11465417177359576</v>
      </c>
      <c r="Q57" s="486">
        <f t="shared" si="6"/>
        <v>8.721880630516182</v>
      </c>
      <c r="R57" s="485">
        <f t="shared" si="7"/>
        <v>5.0674904897507082E-2</v>
      </c>
      <c r="S57" s="483">
        <f t="shared" si="61"/>
        <v>0.44198047147881664</v>
      </c>
      <c r="T57" s="484">
        <f t="shared" si="62"/>
        <v>75845.539999999994</v>
      </c>
      <c r="U57" s="483">
        <f t="shared" si="10"/>
        <v>5.0674904897507082E-2</v>
      </c>
      <c r="V57" s="67"/>
      <c r="W57" s="67"/>
      <c r="X57" s="160">
        <f t="shared" ref="X57:Y57" si="68">IFERROR((D57-D49)/D57, )</f>
        <v>0</v>
      </c>
      <c r="Y57" s="160">
        <f t="shared" si="68"/>
        <v>0</v>
      </c>
      <c r="Z57" s="67"/>
    </row>
    <row r="58" spans="1:26" ht="14" outlineLevel="1" x14ac:dyDescent="0.2">
      <c r="A58" s="7" t="str">
        <f t="shared" si="0"/>
        <v>2-2022</v>
      </c>
      <c r="B58" s="110">
        <v>44604</v>
      </c>
      <c r="C58" s="275" t="s">
        <v>33</v>
      </c>
      <c r="D58" s="162">
        <v>135919.15</v>
      </c>
      <c r="E58" s="52">
        <v>1947</v>
      </c>
      <c r="F58" s="52">
        <v>1801</v>
      </c>
      <c r="G58" s="481">
        <f t="shared" si="1"/>
        <v>1.0810660744031093</v>
      </c>
      <c r="H58" s="482">
        <f t="shared" si="2"/>
        <v>69.809527478171546</v>
      </c>
      <c r="I58" s="482">
        <f t="shared" si="3"/>
        <v>64.574709290286066</v>
      </c>
      <c r="J58" s="52">
        <v>12754</v>
      </c>
      <c r="K58" s="483">
        <f t="shared" si="4"/>
        <v>0.15265798965030578</v>
      </c>
      <c r="L58" s="484">
        <v>6887.69</v>
      </c>
      <c r="M58" s="52">
        <v>696883</v>
      </c>
      <c r="N58" s="52">
        <v>812</v>
      </c>
      <c r="O58" s="163">
        <v>60073.61</v>
      </c>
      <c r="P58" s="485">
        <f t="shared" si="5"/>
        <v>0.11465417177359576</v>
      </c>
      <c r="Q58" s="486">
        <f t="shared" si="6"/>
        <v>8.721880630516182</v>
      </c>
      <c r="R58" s="485">
        <f t="shared" si="7"/>
        <v>5.0674904897507082E-2</v>
      </c>
      <c r="S58" s="483">
        <f t="shared" si="61"/>
        <v>0.44198047147881664</v>
      </c>
      <c r="T58" s="484">
        <f t="shared" si="62"/>
        <v>75845.539999999994</v>
      </c>
      <c r="U58" s="483">
        <f t="shared" si="10"/>
        <v>5.0674904897507082E-2</v>
      </c>
      <c r="V58" s="67"/>
      <c r="W58" s="67"/>
      <c r="X58" s="160">
        <f t="shared" ref="X58:Y58" si="69">IFERROR((D58-D50)/D58, )</f>
        <v>0</v>
      </c>
      <c r="Y58" s="160">
        <f t="shared" si="69"/>
        <v>0</v>
      </c>
      <c r="Z58" s="67"/>
    </row>
    <row r="59" spans="1:26" ht="17.25" customHeight="1" x14ac:dyDescent="0.2">
      <c r="A59" s="7">
        <f t="shared" si="0"/>
        <v>0</v>
      </c>
      <c r="B59" s="38" t="s">
        <v>43</v>
      </c>
      <c r="C59" s="39"/>
      <c r="D59" s="40">
        <f t="shared" ref="D59:F59" si="70">SUM(D52:D58)</f>
        <v>564820.20000000007</v>
      </c>
      <c r="E59" s="41">
        <f t="shared" si="70"/>
        <v>8195</v>
      </c>
      <c r="F59" s="41">
        <f t="shared" si="70"/>
        <v>7625</v>
      </c>
      <c r="G59" s="42">
        <f t="shared" si="1"/>
        <v>1.0747540983606558</v>
      </c>
      <c r="H59" s="45">
        <f t="shared" si="2"/>
        <v>68.922538133007947</v>
      </c>
      <c r="I59" s="45">
        <f t="shared" si="3"/>
        <v>64.128658116435091</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5.9785167031915644E-2</v>
      </c>
      <c r="S59" s="305"/>
      <c r="T59" s="112">
        <f>SUM(T52:T58)</f>
        <v>332067.37</v>
      </c>
      <c r="U59" s="340">
        <f t="shared" si="10"/>
        <v>5.9785167031915644E-2</v>
      </c>
      <c r="V59" s="39" t="s">
        <v>194</v>
      </c>
      <c r="W59" s="452" t="s">
        <v>194</v>
      </c>
      <c r="X59" s="51">
        <f t="shared" ref="X59:Y59" si="72">IFERROR((D59-D51)/D59, )</f>
        <v>0</v>
      </c>
      <c r="Y59" s="51">
        <f t="shared" si="72"/>
        <v>0</v>
      </c>
      <c r="Z59" s="1"/>
    </row>
    <row r="60" spans="1:26" ht="14" outlineLevel="1" x14ac:dyDescent="0.2">
      <c r="A60" s="7" t="str">
        <f t="shared" si="0"/>
        <v>2-2022</v>
      </c>
      <c r="B60" s="110">
        <v>44605</v>
      </c>
      <c r="C60" s="275" t="s">
        <v>33</v>
      </c>
      <c r="D60" s="162">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163">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160">
        <f t="shared" ref="X60:Y60" si="75">IFERROR((D60-D52)/D60, )</f>
        <v>0</v>
      </c>
      <c r="Y60" s="160">
        <f t="shared" si="75"/>
        <v>0</v>
      </c>
      <c r="Z60" s="295"/>
    </row>
    <row r="61" spans="1:26" ht="14" outlineLevel="1" x14ac:dyDescent="0.2">
      <c r="A61" s="7" t="str">
        <f t="shared" si="0"/>
        <v>2-2022</v>
      </c>
      <c r="B61" s="110">
        <v>44606</v>
      </c>
      <c r="C61" s="275" t="s">
        <v>33</v>
      </c>
      <c r="D61" s="162">
        <v>28726.6</v>
      </c>
      <c r="E61" s="150">
        <v>438</v>
      </c>
      <c r="F61" s="150">
        <v>418</v>
      </c>
      <c r="G61" s="288">
        <f t="shared" si="1"/>
        <v>1.0478468899521531</v>
      </c>
      <c r="H61" s="289">
        <f t="shared" si="2"/>
        <v>65.585844748858449</v>
      </c>
      <c r="I61" s="289">
        <f t="shared" si="3"/>
        <v>62.591057317403724</v>
      </c>
      <c r="J61" s="150">
        <v>3254</v>
      </c>
      <c r="K61" s="290">
        <f t="shared" si="4"/>
        <v>0.13460356484326982</v>
      </c>
      <c r="L61" s="199">
        <v>3546.04</v>
      </c>
      <c r="M61" s="150">
        <v>402000</v>
      </c>
      <c r="N61" s="150">
        <v>200</v>
      </c>
      <c r="O61" s="163">
        <v>10427.32</v>
      </c>
      <c r="P61" s="291">
        <f t="shared" si="5"/>
        <v>0.34007204152169496</v>
      </c>
      <c r="Q61" s="292">
        <f t="shared" si="6"/>
        <v>2.940553406052949</v>
      </c>
      <c r="R61" s="293">
        <f t="shared" si="7"/>
        <v>0.12344099197259684</v>
      </c>
      <c r="S61" s="290">
        <f t="shared" si="73"/>
        <v>0.36298482939157439</v>
      </c>
      <c r="T61" s="202">
        <f t="shared" si="74"/>
        <v>18299.28</v>
      </c>
      <c r="U61" s="293">
        <f t="shared" si="10"/>
        <v>0.12344099197259684</v>
      </c>
      <c r="V61" s="161"/>
      <c r="W61" s="451"/>
      <c r="X61" s="160">
        <f t="shared" ref="X61:Y61" si="76">IFERROR((D61-D53)/D61, )</f>
        <v>0</v>
      </c>
      <c r="Y61" s="160">
        <f t="shared" si="76"/>
        <v>0</v>
      </c>
      <c r="Z61" s="295"/>
    </row>
    <row r="62" spans="1:26" ht="14" outlineLevel="1" x14ac:dyDescent="0.2">
      <c r="A62" s="7" t="str">
        <f t="shared" si="0"/>
        <v>2-2022</v>
      </c>
      <c r="B62" s="110">
        <v>44607</v>
      </c>
      <c r="C62" s="275" t="s">
        <v>33</v>
      </c>
      <c r="D62" s="162">
        <v>71613.240000000005</v>
      </c>
      <c r="E62" s="150">
        <v>1092</v>
      </c>
      <c r="F62" s="150">
        <v>1031</v>
      </c>
      <c r="G62" s="288">
        <f t="shared" si="1"/>
        <v>1.0591658583899126</v>
      </c>
      <c r="H62" s="289">
        <f t="shared" si="2"/>
        <v>65.579890109890115</v>
      </c>
      <c r="I62" s="289">
        <f t="shared" si="3"/>
        <v>61.916544600088564</v>
      </c>
      <c r="J62" s="150">
        <v>13847</v>
      </c>
      <c r="K62" s="290">
        <f t="shared" si="4"/>
        <v>7.8861847331551965E-2</v>
      </c>
      <c r="L62" s="199">
        <v>6646.89</v>
      </c>
      <c r="M62" s="150">
        <v>656344</v>
      </c>
      <c r="N62" s="150">
        <v>375</v>
      </c>
      <c r="O62" s="163">
        <v>25147.7</v>
      </c>
      <c r="P62" s="291">
        <f t="shared" si="5"/>
        <v>0.26431403269483889</v>
      </c>
      <c r="Q62" s="292">
        <f t="shared" si="6"/>
        <v>3.7833783919998676</v>
      </c>
      <c r="R62" s="293">
        <f t="shared" si="7"/>
        <v>9.2816495944046104E-2</v>
      </c>
      <c r="S62" s="290">
        <f t="shared" si="73"/>
        <v>0.35115992517584738</v>
      </c>
      <c r="T62" s="202">
        <f t="shared" si="74"/>
        <v>46465.540000000008</v>
      </c>
      <c r="U62" s="293">
        <f t="shared" si="10"/>
        <v>9.2816495944046104E-2</v>
      </c>
      <c r="V62" s="161"/>
      <c r="W62" s="451"/>
      <c r="X62" s="160">
        <f t="shared" ref="X62:Y62" si="77">IFERROR((D62-D54)/D62, )</f>
        <v>0</v>
      </c>
      <c r="Y62" s="160">
        <f t="shared" si="77"/>
        <v>0</v>
      </c>
      <c r="Z62" s="295"/>
    </row>
    <row r="63" spans="1:26" ht="14" outlineLevel="1" x14ac:dyDescent="0.2">
      <c r="A63" s="7" t="str">
        <f t="shared" si="0"/>
        <v>2-2022</v>
      </c>
      <c r="B63" s="110">
        <v>44608</v>
      </c>
      <c r="C63" s="275" t="s">
        <v>33</v>
      </c>
      <c r="D63" s="162">
        <v>40238.620000000003</v>
      </c>
      <c r="E63" s="150">
        <v>585</v>
      </c>
      <c r="F63" s="150">
        <v>552</v>
      </c>
      <c r="G63" s="288">
        <f t="shared" si="1"/>
        <v>1.0597826086956521</v>
      </c>
      <c r="H63" s="289">
        <f t="shared" si="2"/>
        <v>68.783965811965814</v>
      </c>
      <c r="I63" s="289">
        <f t="shared" si="3"/>
        <v>64.90384466359852</v>
      </c>
      <c r="J63" s="150">
        <v>3896</v>
      </c>
      <c r="K63" s="290">
        <f t="shared" si="4"/>
        <v>0.15015400410677618</v>
      </c>
      <c r="L63" s="199">
        <v>1367.56</v>
      </c>
      <c r="M63" s="150">
        <v>223742</v>
      </c>
      <c r="N63" s="150">
        <v>128</v>
      </c>
      <c r="O63" s="163">
        <v>9486.2900000000009</v>
      </c>
      <c r="P63" s="291">
        <f t="shared" si="5"/>
        <v>0.14416173235269003</v>
      </c>
      <c r="Q63" s="292">
        <f t="shared" si="6"/>
        <v>6.9366536020357437</v>
      </c>
      <c r="R63" s="293">
        <f t="shared" si="7"/>
        <v>3.3986254995822418E-2</v>
      </c>
      <c r="S63" s="290">
        <f t="shared" si="73"/>
        <v>0.23575087813647685</v>
      </c>
      <c r="T63" s="202">
        <f t="shared" si="74"/>
        <v>30752.33</v>
      </c>
      <c r="U63" s="293">
        <f t="shared" si="10"/>
        <v>3.3986254995822418E-2</v>
      </c>
      <c r="V63" s="161"/>
      <c r="W63" s="451"/>
      <c r="X63" s="160">
        <f t="shared" ref="X63:Y63" si="78">IFERROR((D63-D55)/D63, )</f>
        <v>0</v>
      </c>
      <c r="Y63" s="160">
        <f t="shared" si="78"/>
        <v>0</v>
      </c>
      <c r="Z63" s="295"/>
    </row>
    <row r="64" spans="1:26" ht="14" outlineLevel="1" x14ac:dyDescent="0.2">
      <c r="A64" s="7" t="str">
        <f t="shared" si="0"/>
        <v>2-2022</v>
      </c>
      <c r="B64" s="110">
        <v>44609</v>
      </c>
      <c r="C64" s="275" t="s">
        <v>33</v>
      </c>
      <c r="D64" s="162">
        <v>135919.15</v>
      </c>
      <c r="E64" s="52">
        <v>1947</v>
      </c>
      <c r="F64" s="52">
        <v>1801</v>
      </c>
      <c r="G64" s="481">
        <f t="shared" si="1"/>
        <v>1.0810660744031093</v>
      </c>
      <c r="H64" s="482">
        <f t="shared" si="2"/>
        <v>69.809527478171546</v>
      </c>
      <c r="I64" s="482">
        <f t="shared" si="3"/>
        <v>64.574709290286066</v>
      </c>
      <c r="J64" s="52">
        <v>12754</v>
      </c>
      <c r="K64" s="483">
        <f t="shared" si="4"/>
        <v>0.15265798965030578</v>
      </c>
      <c r="L64" s="484">
        <v>6887.69</v>
      </c>
      <c r="M64" s="52">
        <v>696883</v>
      </c>
      <c r="N64" s="52">
        <v>812</v>
      </c>
      <c r="O64" s="163">
        <v>60073.61</v>
      </c>
      <c r="P64" s="485">
        <f t="shared" si="5"/>
        <v>0.11465417177359576</v>
      </c>
      <c r="Q64" s="486">
        <f t="shared" si="6"/>
        <v>8.721880630516182</v>
      </c>
      <c r="R64" s="485">
        <f t="shared" si="7"/>
        <v>5.0674904897507082E-2</v>
      </c>
      <c r="S64" s="483">
        <f t="shared" si="73"/>
        <v>0.44198047147881664</v>
      </c>
      <c r="T64" s="484">
        <f t="shared" si="74"/>
        <v>75845.539999999994</v>
      </c>
      <c r="U64" s="483">
        <f t="shared" si="10"/>
        <v>5.0674904897507082E-2</v>
      </c>
      <c r="V64" s="67"/>
      <c r="W64" s="67"/>
      <c r="X64" s="160">
        <f t="shared" ref="X64:Y64" si="79">IFERROR((D64-D56)/D64, )</f>
        <v>0</v>
      </c>
      <c r="Y64" s="160">
        <f t="shared" si="79"/>
        <v>0</v>
      </c>
      <c r="Z64" s="67"/>
    </row>
    <row r="65" spans="1:26" ht="14" outlineLevel="1" x14ac:dyDescent="0.2">
      <c r="A65" s="7" t="str">
        <f t="shared" si="0"/>
        <v>2-2022</v>
      </c>
      <c r="B65" s="110">
        <v>44610</v>
      </c>
      <c r="C65" s="275" t="s">
        <v>33</v>
      </c>
      <c r="D65" s="162">
        <v>135919.15</v>
      </c>
      <c r="E65" s="52">
        <v>1947</v>
      </c>
      <c r="F65" s="52">
        <v>1801</v>
      </c>
      <c r="G65" s="481">
        <f t="shared" si="1"/>
        <v>1.0810660744031093</v>
      </c>
      <c r="H65" s="482">
        <f t="shared" si="2"/>
        <v>69.809527478171546</v>
      </c>
      <c r="I65" s="482">
        <f t="shared" si="3"/>
        <v>64.574709290286066</v>
      </c>
      <c r="J65" s="52">
        <v>12754</v>
      </c>
      <c r="K65" s="483">
        <f t="shared" si="4"/>
        <v>0.15265798965030578</v>
      </c>
      <c r="L65" s="484">
        <v>6887.69</v>
      </c>
      <c r="M65" s="52">
        <v>696883</v>
      </c>
      <c r="N65" s="52">
        <v>812</v>
      </c>
      <c r="O65" s="163">
        <v>60073.61</v>
      </c>
      <c r="P65" s="485">
        <f t="shared" si="5"/>
        <v>0.11465417177359576</v>
      </c>
      <c r="Q65" s="486">
        <f t="shared" si="6"/>
        <v>8.721880630516182</v>
      </c>
      <c r="R65" s="485">
        <f t="shared" si="7"/>
        <v>5.0674904897507082E-2</v>
      </c>
      <c r="S65" s="483">
        <f t="shared" si="73"/>
        <v>0.44198047147881664</v>
      </c>
      <c r="T65" s="484">
        <f t="shared" si="74"/>
        <v>75845.539999999994</v>
      </c>
      <c r="U65" s="483">
        <f t="shared" si="10"/>
        <v>5.0674904897507082E-2</v>
      </c>
      <c r="V65" s="67"/>
      <c r="W65" s="67"/>
      <c r="X65" s="160">
        <f t="shared" ref="X65:Y65" si="80">IFERROR((D65-D57)/D65, )</f>
        <v>0</v>
      </c>
      <c r="Y65" s="160">
        <f t="shared" si="80"/>
        <v>0</v>
      </c>
      <c r="Z65" s="67"/>
    </row>
    <row r="66" spans="1:26" ht="14" outlineLevel="1" x14ac:dyDescent="0.2">
      <c r="A66" s="7" t="str">
        <f t="shared" si="0"/>
        <v>2-2022</v>
      </c>
      <c r="B66" s="110">
        <v>44611</v>
      </c>
      <c r="C66" s="275" t="s">
        <v>33</v>
      </c>
      <c r="D66" s="162">
        <v>135919.15</v>
      </c>
      <c r="E66" s="52">
        <v>1947</v>
      </c>
      <c r="F66" s="52">
        <v>1801</v>
      </c>
      <c r="G66" s="481">
        <f t="shared" si="1"/>
        <v>1.0810660744031093</v>
      </c>
      <c r="H66" s="482">
        <f t="shared" si="2"/>
        <v>69.809527478171546</v>
      </c>
      <c r="I66" s="482">
        <f t="shared" si="3"/>
        <v>64.574709290286066</v>
      </c>
      <c r="J66" s="52">
        <v>12754</v>
      </c>
      <c r="K66" s="483">
        <f t="shared" si="4"/>
        <v>0.15265798965030578</v>
      </c>
      <c r="L66" s="484">
        <v>6887.69</v>
      </c>
      <c r="M66" s="52">
        <v>696883</v>
      </c>
      <c r="N66" s="52">
        <v>812</v>
      </c>
      <c r="O66" s="163">
        <v>60073.61</v>
      </c>
      <c r="P66" s="485">
        <f t="shared" si="5"/>
        <v>0.11465417177359576</v>
      </c>
      <c r="Q66" s="486">
        <f t="shared" si="6"/>
        <v>8.721880630516182</v>
      </c>
      <c r="R66" s="485">
        <f t="shared" si="7"/>
        <v>5.0674904897507082E-2</v>
      </c>
      <c r="S66" s="483">
        <f t="shared" si="73"/>
        <v>0.44198047147881664</v>
      </c>
      <c r="T66" s="484">
        <f t="shared" si="74"/>
        <v>75845.539999999994</v>
      </c>
      <c r="U66" s="483">
        <f t="shared" si="10"/>
        <v>5.0674904897507082E-2</v>
      </c>
      <c r="V66" s="67"/>
      <c r="W66" s="67"/>
      <c r="X66" s="160">
        <f t="shared" ref="X66:Y66" si="81">IFERROR((D66-D58)/D66, )</f>
        <v>0</v>
      </c>
      <c r="Y66" s="160">
        <f t="shared" si="81"/>
        <v>0</v>
      </c>
      <c r="Z66" s="67"/>
    </row>
    <row r="67" spans="1:26" ht="17.25" customHeight="1" x14ac:dyDescent="0.2">
      <c r="A67" s="7">
        <f t="shared" si="0"/>
        <v>0</v>
      </c>
      <c r="B67" s="38" t="s">
        <v>44</v>
      </c>
      <c r="C67" s="39"/>
      <c r="D67" s="40">
        <f t="shared" ref="D67:F67" si="82">SUM(D60:D66)</f>
        <v>564820.20000000007</v>
      </c>
      <c r="E67" s="41">
        <f t="shared" si="82"/>
        <v>8195</v>
      </c>
      <c r="F67" s="41">
        <f t="shared" si="82"/>
        <v>7625</v>
      </c>
      <c r="G67" s="42">
        <f t="shared" si="1"/>
        <v>1.0747540983606558</v>
      </c>
      <c r="H67" s="45">
        <f t="shared" si="2"/>
        <v>68.922538133007947</v>
      </c>
      <c r="I67" s="45">
        <f t="shared" si="3"/>
        <v>64.128658116435091</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5.9785167031915644E-2</v>
      </c>
      <c r="S67" s="305"/>
      <c r="T67" s="112">
        <f>SUM(T60:T66)</f>
        <v>332067.37</v>
      </c>
      <c r="U67" s="340">
        <f t="shared" si="10"/>
        <v>5.9785167031915644E-2</v>
      </c>
      <c r="V67" s="39" t="s">
        <v>194</v>
      </c>
      <c r="W67" s="452" t="s">
        <v>194</v>
      </c>
      <c r="X67" s="51">
        <f t="shared" ref="X67:Y67" si="84">IFERROR((D67-D59)/D67, )</f>
        <v>0</v>
      </c>
      <c r="Y67" s="51">
        <f t="shared" si="84"/>
        <v>0</v>
      </c>
      <c r="Z67" s="1"/>
    </row>
    <row r="68" spans="1:26" ht="17.25" customHeight="1"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X12:Y69">
    <cfRule type="cellIs" dxfId="40" priority="1" operator="greaterThanOrEqual">
      <formula>0</formula>
    </cfRule>
  </conditionalFormatting>
  <conditionalFormatting sqref="C5 F5:I5 K5:N5 C9">
    <cfRule type="cellIs" dxfId="39" priority="2" operator="lessThanOrEqual">
      <formula>0</formula>
    </cfRule>
  </conditionalFormatting>
  <conditionalFormatting sqref="F9:N9">
    <cfRule type="cellIs" dxfId="38" priority="3" operator="lessThanOrEqual">
      <formula>0</formula>
    </cfRule>
    <cfRule type="cellIs" dxfId="37" priority="4" operator="greaterThanOrEqual">
      <formula>0</formula>
    </cfRule>
  </conditionalFormatting>
  <conditionalFormatting sqref="V20:Y69">
    <cfRule type="cellIs" dxfId="36" priority="5" operator="greaterThanOrEqual">
      <formula>0</formula>
    </cfRule>
    <cfRule type="cellIs" dxfId="35" priority="6" operator="lessThan">
      <formula>0</formula>
    </cfRule>
  </conditionalFormatting>
  <conditionalFormatting sqref="X12:Y69">
    <cfRule type="cellIs" dxfId="34" priority="8" operator="lessThan">
      <formula>0</formula>
    </cfRule>
  </conditionalFormatting>
  <dataValidations count="1">
    <dataValidation type="list" allowBlank="1" sqref="B19 B27 B35 B43 B51 B59 B67" xr:uid="{00000000-0002-0000-1300-000000000000}">
      <formula1>"Previous Week,Current Week"</formula1>
    </dataValidation>
  </dataValidations>
  <hyperlinks>
    <hyperlink ref="A1" r:id="rId1" location="/report?id=102%3ADetailSalesTrafficByParentItem&amp;chartCols=&amp;columns=0%2F1%2F2%2F5%2F8%2F11%2F14%2F15%2F16%2F17%2F18%2F19%2F20%2F21%2F22%2F23" xr:uid="{00000000-0004-0000-13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FFFF"/>
    <outlinePr summaryRight="0"/>
  </sheetPr>
  <dimension ref="A1:Z69"/>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211</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-244047.86999999988</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564820.20000000007</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34</v>
      </c>
      <c r="D12" s="488">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489">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5" t="s">
        <v>34</v>
      </c>
      <c r="D13" s="488">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489">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c r="Y13" s="160"/>
      <c r="Z13" s="295"/>
    </row>
    <row r="14" spans="1:26" ht="14" outlineLevel="1" x14ac:dyDescent="0.2">
      <c r="A14" s="7" t="str">
        <f t="shared" si="0"/>
        <v>1-2022</v>
      </c>
      <c r="B14" s="110">
        <v>44565</v>
      </c>
      <c r="C14" s="275" t="s">
        <v>34</v>
      </c>
      <c r="D14" s="488">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489">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c r="Y14" s="160"/>
      <c r="Z14" s="295"/>
    </row>
    <row r="15" spans="1:26" ht="14" outlineLevel="1" x14ac:dyDescent="0.2">
      <c r="A15" s="7" t="str">
        <f t="shared" si="0"/>
        <v>1-2022</v>
      </c>
      <c r="B15" s="110">
        <v>44566</v>
      </c>
      <c r="C15" s="275" t="s">
        <v>34</v>
      </c>
      <c r="D15" s="488">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489">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c r="Y15" s="160"/>
      <c r="Z15" s="295"/>
    </row>
    <row r="16" spans="1:26" ht="14" outlineLevel="1" x14ac:dyDescent="0.2">
      <c r="A16" s="7" t="str">
        <f t="shared" si="0"/>
        <v>1-2022</v>
      </c>
      <c r="B16" s="110">
        <v>44567</v>
      </c>
      <c r="C16" s="275" t="s">
        <v>34</v>
      </c>
      <c r="D16" s="488">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489">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c r="Y16" s="160"/>
      <c r="Z16" s="295"/>
    </row>
    <row r="17" spans="1:26" ht="14" outlineLevel="1" x14ac:dyDescent="0.2">
      <c r="A17" s="7" t="str">
        <f t="shared" si="0"/>
        <v>1-2022</v>
      </c>
      <c r="B17" s="110">
        <v>44568</v>
      </c>
      <c r="C17" s="275" t="s">
        <v>34</v>
      </c>
      <c r="D17" s="488">
        <v>135919.15</v>
      </c>
      <c r="E17" s="150">
        <v>1947</v>
      </c>
      <c r="F17" s="150">
        <v>1801</v>
      </c>
      <c r="G17" s="288">
        <f t="shared" si="1"/>
        <v>1.0810660744031093</v>
      </c>
      <c r="H17" s="289">
        <f t="shared" si="2"/>
        <v>69.809527478171546</v>
      </c>
      <c r="I17" s="289">
        <f t="shared" si="3"/>
        <v>64.574709290286066</v>
      </c>
      <c r="J17" s="150">
        <v>12754</v>
      </c>
      <c r="K17" s="290">
        <f t="shared" si="4"/>
        <v>0.15265798965030578</v>
      </c>
      <c r="L17" s="199">
        <v>6887.69</v>
      </c>
      <c r="M17" s="150">
        <v>696883</v>
      </c>
      <c r="N17" s="150">
        <v>812</v>
      </c>
      <c r="O17" s="489">
        <v>60073.61</v>
      </c>
      <c r="P17" s="291">
        <f t="shared" si="5"/>
        <v>0.11465417177359576</v>
      </c>
      <c r="Q17" s="292">
        <f t="shared" si="6"/>
        <v>8.721880630516182</v>
      </c>
      <c r="R17" s="293">
        <f t="shared" si="7"/>
        <v>5.0674904897507082E-2</v>
      </c>
      <c r="S17" s="290">
        <f t="shared" si="8"/>
        <v>0.44198047147881664</v>
      </c>
      <c r="T17" s="202">
        <f t="shared" si="9"/>
        <v>75845.539999999994</v>
      </c>
      <c r="U17" s="293">
        <f t="shared" si="10"/>
        <v>5.0674904897507082E-2</v>
      </c>
      <c r="V17" s="161"/>
      <c r="W17" s="451"/>
      <c r="X17" s="160"/>
      <c r="Y17" s="160"/>
      <c r="Z17" s="295"/>
    </row>
    <row r="18" spans="1:26" ht="14" outlineLevel="1" x14ac:dyDescent="0.2">
      <c r="A18" s="7" t="str">
        <f t="shared" si="0"/>
        <v>1-2022</v>
      </c>
      <c r="B18" s="110">
        <v>44569</v>
      </c>
      <c r="C18" s="275" t="s">
        <v>34</v>
      </c>
      <c r="D18" s="488">
        <v>135919.15</v>
      </c>
      <c r="E18" s="150">
        <v>1947</v>
      </c>
      <c r="F18" s="150">
        <v>1801</v>
      </c>
      <c r="G18" s="288">
        <f t="shared" si="1"/>
        <v>1.0810660744031093</v>
      </c>
      <c r="H18" s="289">
        <f t="shared" si="2"/>
        <v>69.809527478171546</v>
      </c>
      <c r="I18" s="289">
        <f t="shared" si="3"/>
        <v>64.574709290286066</v>
      </c>
      <c r="J18" s="150">
        <v>12754</v>
      </c>
      <c r="K18" s="290">
        <f t="shared" si="4"/>
        <v>0.15265798965030578</v>
      </c>
      <c r="L18" s="199">
        <v>6887.69</v>
      </c>
      <c r="M18" s="150">
        <v>696883</v>
      </c>
      <c r="N18" s="150">
        <v>812</v>
      </c>
      <c r="O18" s="489">
        <v>60073.61</v>
      </c>
      <c r="P18" s="291">
        <f t="shared" si="5"/>
        <v>0.11465417177359576</v>
      </c>
      <c r="Q18" s="292">
        <f t="shared" si="6"/>
        <v>8.721880630516182</v>
      </c>
      <c r="R18" s="293">
        <f t="shared" si="7"/>
        <v>5.0674904897507082E-2</v>
      </c>
      <c r="S18" s="290">
        <f t="shared" si="8"/>
        <v>0.44198047147881664</v>
      </c>
      <c r="T18" s="202">
        <f t="shared" si="9"/>
        <v>75845.539999999994</v>
      </c>
      <c r="U18" s="293">
        <f t="shared" si="10"/>
        <v>5.0674904897507082E-2</v>
      </c>
      <c r="V18" s="161"/>
      <c r="W18" s="451"/>
      <c r="X18" s="160"/>
      <c r="Y18" s="160"/>
      <c r="Z18" s="295"/>
    </row>
    <row r="19" spans="1:26" ht="17.25" customHeight="1" x14ac:dyDescent="0.2">
      <c r="A19" s="7">
        <f t="shared" si="0"/>
        <v>0</v>
      </c>
      <c r="B19" s="38" t="s">
        <v>182</v>
      </c>
      <c r="C19" s="39"/>
      <c r="D19" s="40">
        <f t="shared" ref="D19:F19" si="11">SUM(D12:D18)</f>
        <v>564820.20000000007</v>
      </c>
      <c r="E19" s="41">
        <f t="shared" si="11"/>
        <v>8195</v>
      </c>
      <c r="F19" s="41">
        <f t="shared" si="11"/>
        <v>7625</v>
      </c>
      <c r="G19" s="42">
        <f t="shared" si="1"/>
        <v>1.0747540983606558</v>
      </c>
      <c r="H19" s="45">
        <f t="shared" si="2"/>
        <v>68.922538133007947</v>
      </c>
      <c r="I19" s="45">
        <f t="shared" si="3"/>
        <v>64.128658116435091</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5.9785167031915644E-2</v>
      </c>
      <c r="S19" s="305"/>
      <c r="T19" s="112">
        <f>SUM(T12:T18)</f>
        <v>332067.37</v>
      </c>
      <c r="U19" s="340">
        <f t="shared" si="10"/>
        <v>5.9785167031915644E-2</v>
      </c>
      <c r="V19" s="39" t="s">
        <v>194</v>
      </c>
      <c r="W19" s="452" t="s">
        <v>194</v>
      </c>
      <c r="X19" s="51"/>
      <c r="Y19" s="51"/>
      <c r="Z19" s="1"/>
    </row>
    <row r="20" spans="1:26" ht="14" outlineLevel="1" x14ac:dyDescent="0.2">
      <c r="A20" s="7" t="str">
        <f t="shared" si="0"/>
        <v>1-2022</v>
      </c>
      <c r="B20" s="110">
        <v>44570</v>
      </c>
      <c r="C20" s="275" t="s">
        <v>34</v>
      </c>
      <c r="D20" s="488">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489">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161"/>
      <c r="W20" s="451"/>
      <c r="X20" s="160">
        <f t="shared" ref="X20:Y20" si="15">IFERROR((D20-D12)/D20, )</f>
        <v>0</v>
      </c>
      <c r="Y20" s="160">
        <f t="shared" si="15"/>
        <v>0</v>
      </c>
      <c r="Z20" s="295"/>
    </row>
    <row r="21" spans="1:26" ht="14" outlineLevel="1" x14ac:dyDescent="0.2">
      <c r="A21" s="7" t="str">
        <f t="shared" si="0"/>
        <v>1-2022</v>
      </c>
      <c r="B21" s="110">
        <v>44571</v>
      </c>
      <c r="C21" s="275" t="s">
        <v>34</v>
      </c>
      <c r="D21" s="488">
        <v>28726.6</v>
      </c>
      <c r="E21" s="150">
        <v>438</v>
      </c>
      <c r="F21" s="150">
        <v>418</v>
      </c>
      <c r="G21" s="288">
        <f t="shared" si="1"/>
        <v>1.0478468899521531</v>
      </c>
      <c r="H21" s="289">
        <f t="shared" si="2"/>
        <v>65.585844748858449</v>
      </c>
      <c r="I21" s="289">
        <f t="shared" si="3"/>
        <v>62.591057317403724</v>
      </c>
      <c r="J21" s="150">
        <v>3254</v>
      </c>
      <c r="K21" s="290">
        <f t="shared" si="4"/>
        <v>0.13460356484326982</v>
      </c>
      <c r="L21" s="199">
        <v>3546.04</v>
      </c>
      <c r="M21" s="150">
        <v>402000</v>
      </c>
      <c r="N21" s="150">
        <v>200</v>
      </c>
      <c r="O21" s="489">
        <v>10427.32</v>
      </c>
      <c r="P21" s="291">
        <f t="shared" si="5"/>
        <v>0.34007204152169496</v>
      </c>
      <c r="Q21" s="292">
        <f t="shared" si="6"/>
        <v>2.940553406052949</v>
      </c>
      <c r="R21" s="293">
        <f t="shared" si="7"/>
        <v>0.12344099197259684</v>
      </c>
      <c r="S21" s="290">
        <f t="shared" si="13"/>
        <v>0.36298482939157439</v>
      </c>
      <c r="T21" s="202">
        <f t="shared" si="14"/>
        <v>18299.28</v>
      </c>
      <c r="U21" s="293">
        <f t="shared" si="10"/>
        <v>0.12344099197259684</v>
      </c>
      <c r="V21" s="161"/>
      <c r="W21" s="451"/>
      <c r="X21" s="160">
        <f t="shared" ref="X21:Y21" si="16">IFERROR((D21-D13)/D21, )</f>
        <v>0</v>
      </c>
      <c r="Y21" s="160">
        <f t="shared" si="16"/>
        <v>0</v>
      </c>
      <c r="Z21" s="295"/>
    </row>
    <row r="22" spans="1:26" ht="14" outlineLevel="1" x14ac:dyDescent="0.2">
      <c r="A22" s="7" t="str">
        <f t="shared" si="0"/>
        <v>1-2022</v>
      </c>
      <c r="B22" s="110">
        <v>44572</v>
      </c>
      <c r="C22" s="275" t="s">
        <v>34</v>
      </c>
      <c r="D22" s="488">
        <v>71613.240000000005</v>
      </c>
      <c r="E22" s="150">
        <v>1092</v>
      </c>
      <c r="F22" s="150">
        <v>1031</v>
      </c>
      <c r="G22" s="288">
        <f t="shared" si="1"/>
        <v>1.0591658583899126</v>
      </c>
      <c r="H22" s="289">
        <f t="shared" si="2"/>
        <v>65.579890109890115</v>
      </c>
      <c r="I22" s="289">
        <f t="shared" si="3"/>
        <v>61.916544600088564</v>
      </c>
      <c r="J22" s="150">
        <v>13847</v>
      </c>
      <c r="K22" s="290">
        <f t="shared" si="4"/>
        <v>7.8861847331551965E-2</v>
      </c>
      <c r="L22" s="199">
        <v>6646.89</v>
      </c>
      <c r="M22" s="150">
        <v>656344</v>
      </c>
      <c r="N22" s="150">
        <v>375</v>
      </c>
      <c r="O22" s="489">
        <v>25147.7</v>
      </c>
      <c r="P22" s="291">
        <f t="shared" si="5"/>
        <v>0.26431403269483889</v>
      </c>
      <c r="Q22" s="292">
        <f t="shared" si="6"/>
        <v>3.7833783919998676</v>
      </c>
      <c r="R22" s="293">
        <f t="shared" si="7"/>
        <v>9.2816495944046104E-2</v>
      </c>
      <c r="S22" s="290">
        <f t="shared" si="13"/>
        <v>0.35115992517584738</v>
      </c>
      <c r="T22" s="202">
        <f t="shared" si="14"/>
        <v>46465.540000000008</v>
      </c>
      <c r="U22" s="293">
        <f t="shared" si="10"/>
        <v>9.2816495944046104E-2</v>
      </c>
      <c r="V22" s="161"/>
      <c r="W22" s="451"/>
      <c r="X22" s="160">
        <f t="shared" ref="X22:Y22" si="17">IFERROR((D22-D14)/D22, )</f>
        <v>0</v>
      </c>
      <c r="Y22" s="160">
        <f t="shared" si="17"/>
        <v>0</v>
      </c>
      <c r="Z22" s="295"/>
    </row>
    <row r="23" spans="1:26" ht="14" outlineLevel="1" x14ac:dyDescent="0.2">
      <c r="A23" s="7" t="str">
        <f t="shared" si="0"/>
        <v>1-2022</v>
      </c>
      <c r="B23" s="110">
        <v>44573</v>
      </c>
      <c r="C23" s="275" t="s">
        <v>34</v>
      </c>
      <c r="D23" s="488">
        <v>40238.620000000003</v>
      </c>
      <c r="E23" s="150">
        <v>585</v>
      </c>
      <c r="F23" s="150">
        <v>552</v>
      </c>
      <c r="G23" s="288">
        <f t="shared" si="1"/>
        <v>1.0597826086956521</v>
      </c>
      <c r="H23" s="289">
        <f t="shared" si="2"/>
        <v>68.783965811965814</v>
      </c>
      <c r="I23" s="289">
        <f t="shared" si="3"/>
        <v>64.90384466359852</v>
      </c>
      <c r="J23" s="150">
        <v>3896</v>
      </c>
      <c r="K23" s="290">
        <f t="shared" si="4"/>
        <v>0.15015400410677618</v>
      </c>
      <c r="L23" s="199">
        <v>1367.56</v>
      </c>
      <c r="M23" s="150">
        <v>223742</v>
      </c>
      <c r="N23" s="150">
        <v>128</v>
      </c>
      <c r="O23" s="489">
        <v>9486.2900000000009</v>
      </c>
      <c r="P23" s="291">
        <f t="shared" si="5"/>
        <v>0.14416173235269003</v>
      </c>
      <c r="Q23" s="292">
        <f t="shared" si="6"/>
        <v>6.9366536020357437</v>
      </c>
      <c r="R23" s="293">
        <f t="shared" si="7"/>
        <v>3.3986254995822418E-2</v>
      </c>
      <c r="S23" s="290">
        <f t="shared" si="13"/>
        <v>0.23575087813647685</v>
      </c>
      <c r="T23" s="202">
        <f t="shared" si="14"/>
        <v>30752.33</v>
      </c>
      <c r="U23" s="293">
        <f t="shared" si="10"/>
        <v>3.3986254995822418E-2</v>
      </c>
      <c r="V23" s="161"/>
      <c r="W23" s="451"/>
      <c r="X23" s="160">
        <f t="shared" ref="X23:Y23" si="18">IFERROR((D23-D15)/D23, )</f>
        <v>0</v>
      </c>
      <c r="Y23" s="160">
        <f t="shared" si="18"/>
        <v>0</v>
      </c>
      <c r="Z23" s="295"/>
    </row>
    <row r="24" spans="1:26" ht="14" outlineLevel="1" x14ac:dyDescent="0.2">
      <c r="A24" s="7" t="str">
        <f t="shared" si="0"/>
        <v>1-2022</v>
      </c>
      <c r="B24" s="110">
        <v>44574</v>
      </c>
      <c r="C24" s="275" t="s">
        <v>34</v>
      </c>
      <c r="D24" s="488">
        <v>135919.15</v>
      </c>
      <c r="E24" s="52">
        <v>1947</v>
      </c>
      <c r="F24" s="52">
        <v>1801</v>
      </c>
      <c r="G24" s="481">
        <f t="shared" si="1"/>
        <v>1.0810660744031093</v>
      </c>
      <c r="H24" s="482">
        <f t="shared" si="2"/>
        <v>69.809527478171546</v>
      </c>
      <c r="I24" s="482">
        <f t="shared" si="3"/>
        <v>64.574709290286066</v>
      </c>
      <c r="J24" s="52">
        <v>12754</v>
      </c>
      <c r="K24" s="483">
        <f t="shared" si="4"/>
        <v>0.15265798965030578</v>
      </c>
      <c r="L24" s="484">
        <v>6887.69</v>
      </c>
      <c r="M24" s="52">
        <v>696883</v>
      </c>
      <c r="N24" s="52">
        <v>812</v>
      </c>
      <c r="O24" s="489">
        <v>60073.61</v>
      </c>
      <c r="P24" s="485">
        <f t="shared" si="5"/>
        <v>0.11465417177359576</v>
      </c>
      <c r="Q24" s="486">
        <f t="shared" si="6"/>
        <v>8.721880630516182</v>
      </c>
      <c r="R24" s="485">
        <f t="shared" si="7"/>
        <v>5.0674904897507082E-2</v>
      </c>
      <c r="S24" s="483">
        <f t="shared" si="13"/>
        <v>0.44198047147881664</v>
      </c>
      <c r="T24" s="484">
        <f t="shared" si="14"/>
        <v>75845.539999999994</v>
      </c>
      <c r="U24" s="483">
        <f t="shared" si="10"/>
        <v>5.0674904897507082E-2</v>
      </c>
      <c r="V24" s="67"/>
      <c r="W24" s="67"/>
      <c r="X24" s="160">
        <f t="shared" ref="X24:Y24" si="19">IFERROR((D24-D16)/D24, )</f>
        <v>0</v>
      </c>
      <c r="Y24" s="160">
        <f t="shared" si="19"/>
        <v>0</v>
      </c>
      <c r="Z24" s="67"/>
    </row>
    <row r="25" spans="1:26" ht="14" outlineLevel="1" x14ac:dyDescent="0.2">
      <c r="A25" s="7" t="str">
        <f t="shared" si="0"/>
        <v>1-2022</v>
      </c>
      <c r="B25" s="110">
        <v>44575</v>
      </c>
      <c r="C25" s="275" t="s">
        <v>34</v>
      </c>
      <c r="D25" s="488">
        <v>135919.15</v>
      </c>
      <c r="E25" s="52">
        <v>1947</v>
      </c>
      <c r="F25" s="52">
        <v>1801</v>
      </c>
      <c r="G25" s="481">
        <f t="shared" si="1"/>
        <v>1.0810660744031093</v>
      </c>
      <c r="H25" s="482">
        <f t="shared" si="2"/>
        <v>69.809527478171546</v>
      </c>
      <c r="I25" s="482">
        <f t="shared" si="3"/>
        <v>64.574709290286066</v>
      </c>
      <c r="J25" s="52">
        <v>12754</v>
      </c>
      <c r="K25" s="483">
        <f t="shared" si="4"/>
        <v>0.15265798965030578</v>
      </c>
      <c r="L25" s="484">
        <v>6887.69</v>
      </c>
      <c r="M25" s="52">
        <v>696883</v>
      </c>
      <c r="N25" s="52">
        <v>812</v>
      </c>
      <c r="O25" s="489">
        <v>60073.61</v>
      </c>
      <c r="P25" s="485">
        <f t="shared" si="5"/>
        <v>0.11465417177359576</v>
      </c>
      <c r="Q25" s="486">
        <f t="shared" si="6"/>
        <v>8.721880630516182</v>
      </c>
      <c r="R25" s="485">
        <f t="shared" si="7"/>
        <v>5.0674904897507082E-2</v>
      </c>
      <c r="S25" s="483">
        <f t="shared" si="13"/>
        <v>0.44198047147881664</v>
      </c>
      <c r="T25" s="484">
        <f t="shared" si="14"/>
        <v>75845.539999999994</v>
      </c>
      <c r="U25" s="483">
        <f t="shared" si="10"/>
        <v>5.0674904897507082E-2</v>
      </c>
      <c r="V25" s="67"/>
      <c r="W25" s="67"/>
      <c r="X25" s="160">
        <f t="shared" ref="X25:Y25" si="20">IFERROR((D25-D17)/D25, )</f>
        <v>0</v>
      </c>
      <c r="Y25" s="160">
        <f t="shared" si="20"/>
        <v>0</v>
      </c>
      <c r="Z25" s="67"/>
    </row>
    <row r="26" spans="1:26" ht="14" outlineLevel="1" x14ac:dyDescent="0.2">
      <c r="A26" s="7" t="str">
        <f t="shared" si="0"/>
        <v>1-2022</v>
      </c>
      <c r="B26" s="110">
        <v>44576</v>
      </c>
      <c r="C26" s="275" t="s">
        <v>34</v>
      </c>
      <c r="D26" s="488">
        <v>135919.15</v>
      </c>
      <c r="E26" s="52">
        <v>1947</v>
      </c>
      <c r="F26" s="52">
        <v>1801</v>
      </c>
      <c r="G26" s="481">
        <f t="shared" si="1"/>
        <v>1.0810660744031093</v>
      </c>
      <c r="H26" s="482">
        <f t="shared" si="2"/>
        <v>69.809527478171546</v>
      </c>
      <c r="I26" s="482">
        <f t="shared" si="3"/>
        <v>64.574709290286066</v>
      </c>
      <c r="J26" s="52">
        <v>12754</v>
      </c>
      <c r="K26" s="483">
        <f t="shared" si="4"/>
        <v>0.15265798965030578</v>
      </c>
      <c r="L26" s="484">
        <v>6887.69</v>
      </c>
      <c r="M26" s="52">
        <v>696883</v>
      </c>
      <c r="N26" s="52">
        <v>812</v>
      </c>
      <c r="O26" s="489">
        <v>60073.61</v>
      </c>
      <c r="P26" s="485">
        <f t="shared" si="5"/>
        <v>0.11465417177359576</v>
      </c>
      <c r="Q26" s="486">
        <f t="shared" si="6"/>
        <v>8.721880630516182</v>
      </c>
      <c r="R26" s="485">
        <f t="shared" si="7"/>
        <v>5.0674904897507082E-2</v>
      </c>
      <c r="S26" s="483">
        <f t="shared" si="13"/>
        <v>0.44198047147881664</v>
      </c>
      <c r="T26" s="484">
        <f t="shared" si="14"/>
        <v>75845.539999999994</v>
      </c>
      <c r="U26" s="483">
        <f t="shared" si="10"/>
        <v>5.0674904897507082E-2</v>
      </c>
      <c r="V26" s="67"/>
      <c r="W26" s="67"/>
      <c r="X26" s="160">
        <f t="shared" ref="X26:Y26" si="21">IFERROR((D26-D18)/D26, )</f>
        <v>0</v>
      </c>
      <c r="Y26" s="160">
        <f t="shared" si="21"/>
        <v>0</v>
      </c>
      <c r="Z26" s="67"/>
    </row>
    <row r="27" spans="1:26" ht="17.25" customHeight="1" x14ac:dyDescent="0.2">
      <c r="A27" s="7">
        <f t="shared" si="0"/>
        <v>0</v>
      </c>
      <c r="B27" s="38" t="s">
        <v>183</v>
      </c>
      <c r="C27" s="39"/>
      <c r="D27" s="40">
        <f t="shared" ref="D27:F27" si="22">SUM(D20:D26)</f>
        <v>564820.20000000007</v>
      </c>
      <c r="E27" s="41">
        <f t="shared" si="22"/>
        <v>8195</v>
      </c>
      <c r="F27" s="41">
        <f t="shared" si="22"/>
        <v>7625</v>
      </c>
      <c r="G27" s="42">
        <f t="shared" si="1"/>
        <v>1.0747540983606558</v>
      </c>
      <c r="H27" s="45">
        <f t="shared" si="2"/>
        <v>68.922538133007947</v>
      </c>
      <c r="I27" s="45">
        <f t="shared" si="3"/>
        <v>64.128658116435091</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5.9785167031915644E-2</v>
      </c>
      <c r="S27" s="305"/>
      <c r="T27" s="112">
        <f>SUM(T20:T26)</f>
        <v>332067.37</v>
      </c>
      <c r="U27" s="340">
        <f t="shared" si="10"/>
        <v>5.9785167031915644E-2</v>
      </c>
      <c r="V27" s="39" t="s">
        <v>194</v>
      </c>
      <c r="W27" s="452" t="s">
        <v>194</v>
      </c>
      <c r="X27" s="51">
        <f t="shared" ref="X27:Y27" si="24">IFERROR((D27-D19)/D27, )</f>
        <v>0</v>
      </c>
      <c r="Y27" s="51">
        <f t="shared" si="24"/>
        <v>0</v>
      </c>
      <c r="Z27" s="1"/>
    </row>
    <row r="28" spans="1:26" ht="14" outlineLevel="1" x14ac:dyDescent="0.2">
      <c r="A28" s="7" t="str">
        <f t="shared" si="0"/>
        <v>1-2022</v>
      </c>
      <c r="B28" s="110">
        <v>44577</v>
      </c>
      <c r="C28" s="275" t="s">
        <v>34</v>
      </c>
      <c r="D28" s="488">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489">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161"/>
      <c r="W28" s="451"/>
      <c r="X28" s="160">
        <f t="shared" ref="X28:Y28" si="27">IFERROR((D28-D20)/D28, )</f>
        <v>0</v>
      </c>
      <c r="Y28" s="160">
        <f t="shared" si="27"/>
        <v>0</v>
      </c>
      <c r="Z28" s="295"/>
    </row>
    <row r="29" spans="1:26" ht="14" outlineLevel="1" x14ac:dyDescent="0.2">
      <c r="A29" s="7" t="str">
        <f t="shared" si="0"/>
        <v>1-2022</v>
      </c>
      <c r="B29" s="110">
        <v>44578</v>
      </c>
      <c r="C29" s="275" t="s">
        <v>34</v>
      </c>
      <c r="D29" s="488">
        <v>28726.6</v>
      </c>
      <c r="E29" s="150">
        <v>438</v>
      </c>
      <c r="F29" s="150">
        <v>418</v>
      </c>
      <c r="G29" s="288">
        <f t="shared" si="1"/>
        <v>1.0478468899521531</v>
      </c>
      <c r="H29" s="289">
        <f t="shared" si="2"/>
        <v>65.585844748858449</v>
      </c>
      <c r="I29" s="289">
        <f t="shared" si="3"/>
        <v>62.591057317403724</v>
      </c>
      <c r="J29" s="150">
        <v>3254</v>
      </c>
      <c r="K29" s="290">
        <f t="shared" si="4"/>
        <v>0.13460356484326982</v>
      </c>
      <c r="L29" s="199">
        <v>3546.04</v>
      </c>
      <c r="M29" s="150">
        <v>402000</v>
      </c>
      <c r="N29" s="150">
        <v>200</v>
      </c>
      <c r="O29" s="489">
        <v>10427.32</v>
      </c>
      <c r="P29" s="291">
        <f t="shared" si="5"/>
        <v>0.34007204152169496</v>
      </c>
      <c r="Q29" s="292">
        <f t="shared" si="6"/>
        <v>2.940553406052949</v>
      </c>
      <c r="R29" s="293">
        <f t="shared" si="7"/>
        <v>0.12344099197259684</v>
      </c>
      <c r="S29" s="290">
        <f t="shared" si="25"/>
        <v>0.36298482939157439</v>
      </c>
      <c r="T29" s="202">
        <f t="shared" si="26"/>
        <v>18299.28</v>
      </c>
      <c r="U29" s="293">
        <f t="shared" si="10"/>
        <v>0.12344099197259684</v>
      </c>
      <c r="V29" s="161"/>
      <c r="W29" s="451"/>
      <c r="X29" s="160">
        <f t="shared" ref="X29:Y29" si="28">IFERROR((D29-D21)/D29, )</f>
        <v>0</v>
      </c>
      <c r="Y29" s="160">
        <f t="shared" si="28"/>
        <v>0</v>
      </c>
      <c r="Z29" s="295"/>
    </row>
    <row r="30" spans="1:26" ht="14" outlineLevel="1" x14ac:dyDescent="0.2">
      <c r="A30" s="7" t="str">
        <f t="shared" si="0"/>
        <v>1-2022</v>
      </c>
      <c r="B30" s="110">
        <v>44579</v>
      </c>
      <c r="C30" s="275" t="s">
        <v>34</v>
      </c>
      <c r="D30" s="488">
        <v>71613.240000000005</v>
      </c>
      <c r="E30" s="150">
        <v>1092</v>
      </c>
      <c r="F30" s="150">
        <v>1031</v>
      </c>
      <c r="G30" s="288">
        <f t="shared" si="1"/>
        <v>1.0591658583899126</v>
      </c>
      <c r="H30" s="289">
        <f t="shared" si="2"/>
        <v>65.579890109890115</v>
      </c>
      <c r="I30" s="289">
        <f t="shared" si="3"/>
        <v>61.916544600088564</v>
      </c>
      <c r="J30" s="150">
        <v>13847</v>
      </c>
      <c r="K30" s="290">
        <f t="shared" si="4"/>
        <v>7.8861847331551965E-2</v>
      </c>
      <c r="L30" s="199">
        <v>6646.89</v>
      </c>
      <c r="M30" s="150">
        <v>656344</v>
      </c>
      <c r="N30" s="150">
        <v>375</v>
      </c>
      <c r="O30" s="489">
        <v>25147.7</v>
      </c>
      <c r="P30" s="291">
        <f t="shared" si="5"/>
        <v>0.26431403269483889</v>
      </c>
      <c r="Q30" s="292">
        <f t="shared" si="6"/>
        <v>3.7833783919998676</v>
      </c>
      <c r="R30" s="293">
        <f t="shared" si="7"/>
        <v>9.2816495944046104E-2</v>
      </c>
      <c r="S30" s="290">
        <f t="shared" si="25"/>
        <v>0.35115992517584738</v>
      </c>
      <c r="T30" s="202">
        <f t="shared" si="26"/>
        <v>46465.540000000008</v>
      </c>
      <c r="U30" s="293">
        <f t="shared" si="10"/>
        <v>9.2816495944046104E-2</v>
      </c>
      <c r="V30" s="161"/>
      <c r="W30" s="451"/>
      <c r="X30" s="160">
        <f t="shared" ref="X30:Y30" si="29">IFERROR((D30-D22)/D30, )</f>
        <v>0</v>
      </c>
      <c r="Y30" s="160">
        <f t="shared" si="29"/>
        <v>0</v>
      </c>
      <c r="Z30" s="295"/>
    </row>
    <row r="31" spans="1:26" ht="14" outlineLevel="1" x14ac:dyDescent="0.2">
      <c r="A31" s="7" t="str">
        <f t="shared" si="0"/>
        <v>1-2022</v>
      </c>
      <c r="B31" s="110">
        <v>44580</v>
      </c>
      <c r="C31" s="275" t="s">
        <v>34</v>
      </c>
      <c r="D31" s="488">
        <v>40238.620000000003</v>
      </c>
      <c r="E31" s="150">
        <v>585</v>
      </c>
      <c r="F31" s="150">
        <v>552</v>
      </c>
      <c r="G31" s="288">
        <f t="shared" si="1"/>
        <v>1.0597826086956521</v>
      </c>
      <c r="H31" s="289">
        <f t="shared" si="2"/>
        <v>68.783965811965814</v>
      </c>
      <c r="I31" s="289">
        <f t="shared" si="3"/>
        <v>64.90384466359852</v>
      </c>
      <c r="J31" s="150">
        <v>3896</v>
      </c>
      <c r="K31" s="290">
        <f t="shared" si="4"/>
        <v>0.15015400410677618</v>
      </c>
      <c r="L31" s="199">
        <v>1367.56</v>
      </c>
      <c r="M31" s="150">
        <v>223742</v>
      </c>
      <c r="N31" s="150">
        <v>128</v>
      </c>
      <c r="O31" s="489">
        <v>9486.2900000000009</v>
      </c>
      <c r="P31" s="291">
        <f t="shared" si="5"/>
        <v>0.14416173235269003</v>
      </c>
      <c r="Q31" s="292">
        <f t="shared" si="6"/>
        <v>6.9366536020357437</v>
      </c>
      <c r="R31" s="293">
        <f t="shared" si="7"/>
        <v>3.3986254995822418E-2</v>
      </c>
      <c r="S31" s="290">
        <f t="shared" si="25"/>
        <v>0.23575087813647685</v>
      </c>
      <c r="T31" s="202">
        <f t="shared" si="26"/>
        <v>30752.33</v>
      </c>
      <c r="U31" s="293">
        <f t="shared" si="10"/>
        <v>3.3986254995822418E-2</v>
      </c>
      <c r="V31" s="161"/>
      <c r="W31" s="451"/>
      <c r="X31" s="160">
        <f t="shared" ref="X31:Y31" si="30">IFERROR((D31-D23)/D31, )</f>
        <v>0</v>
      </c>
      <c r="Y31" s="160">
        <f t="shared" si="30"/>
        <v>0</v>
      </c>
      <c r="Z31" s="295"/>
    </row>
    <row r="32" spans="1:26" ht="14" outlineLevel="1" x14ac:dyDescent="0.2">
      <c r="A32" s="7" t="str">
        <f t="shared" si="0"/>
        <v>1-2022</v>
      </c>
      <c r="B32" s="110">
        <v>44581</v>
      </c>
      <c r="C32" s="275" t="s">
        <v>34</v>
      </c>
      <c r="D32" s="488">
        <v>135919.15</v>
      </c>
      <c r="E32" s="52">
        <v>1947</v>
      </c>
      <c r="F32" s="52">
        <v>1801</v>
      </c>
      <c r="G32" s="481">
        <f t="shared" si="1"/>
        <v>1.0810660744031093</v>
      </c>
      <c r="H32" s="482">
        <f t="shared" si="2"/>
        <v>69.809527478171546</v>
      </c>
      <c r="I32" s="482">
        <f t="shared" si="3"/>
        <v>64.574709290286066</v>
      </c>
      <c r="J32" s="52">
        <v>12754</v>
      </c>
      <c r="K32" s="483">
        <f t="shared" si="4"/>
        <v>0.15265798965030578</v>
      </c>
      <c r="L32" s="484">
        <v>6887.69</v>
      </c>
      <c r="M32" s="52">
        <v>696883</v>
      </c>
      <c r="N32" s="52">
        <v>812</v>
      </c>
      <c r="O32" s="489">
        <v>60073.61</v>
      </c>
      <c r="P32" s="485">
        <f t="shared" si="5"/>
        <v>0.11465417177359576</v>
      </c>
      <c r="Q32" s="486">
        <f t="shared" si="6"/>
        <v>8.721880630516182</v>
      </c>
      <c r="R32" s="485">
        <f t="shared" si="7"/>
        <v>5.0674904897507082E-2</v>
      </c>
      <c r="S32" s="483">
        <f t="shared" si="25"/>
        <v>0.44198047147881664</v>
      </c>
      <c r="T32" s="484">
        <f t="shared" si="26"/>
        <v>75845.539999999994</v>
      </c>
      <c r="U32" s="483">
        <f t="shared" si="10"/>
        <v>5.0674904897507082E-2</v>
      </c>
      <c r="V32" s="67"/>
      <c r="W32" s="67"/>
      <c r="X32" s="160">
        <f t="shared" ref="X32:Y32" si="31">IFERROR((D32-D24)/D32, )</f>
        <v>0</v>
      </c>
      <c r="Y32" s="160">
        <f t="shared" si="31"/>
        <v>0</v>
      </c>
      <c r="Z32" s="67"/>
    </row>
    <row r="33" spans="1:26" ht="14" outlineLevel="1" x14ac:dyDescent="0.2">
      <c r="A33" s="7" t="str">
        <f t="shared" si="0"/>
        <v>1-2022</v>
      </c>
      <c r="B33" s="110">
        <v>44582</v>
      </c>
      <c r="C33" s="275" t="s">
        <v>34</v>
      </c>
      <c r="D33" s="488">
        <v>135919.15</v>
      </c>
      <c r="E33" s="52">
        <v>1947</v>
      </c>
      <c r="F33" s="52">
        <v>1801</v>
      </c>
      <c r="G33" s="481">
        <f t="shared" si="1"/>
        <v>1.0810660744031093</v>
      </c>
      <c r="H33" s="482">
        <f t="shared" si="2"/>
        <v>69.809527478171546</v>
      </c>
      <c r="I33" s="482">
        <f t="shared" si="3"/>
        <v>64.574709290286066</v>
      </c>
      <c r="J33" s="52">
        <v>12754</v>
      </c>
      <c r="K33" s="483">
        <f t="shared" si="4"/>
        <v>0.15265798965030578</v>
      </c>
      <c r="L33" s="484">
        <v>6887.69</v>
      </c>
      <c r="M33" s="52">
        <v>696883</v>
      </c>
      <c r="N33" s="52">
        <v>812</v>
      </c>
      <c r="O33" s="489">
        <v>60073.61</v>
      </c>
      <c r="P33" s="485">
        <f t="shared" si="5"/>
        <v>0.11465417177359576</v>
      </c>
      <c r="Q33" s="486">
        <f t="shared" si="6"/>
        <v>8.721880630516182</v>
      </c>
      <c r="R33" s="485">
        <f t="shared" si="7"/>
        <v>5.0674904897507082E-2</v>
      </c>
      <c r="S33" s="483">
        <f t="shared" si="25"/>
        <v>0.44198047147881664</v>
      </c>
      <c r="T33" s="484">
        <f t="shared" si="26"/>
        <v>75845.539999999994</v>
      </c>
      <c r="U33" s="483">
        <f t="shared" si="10"/>
        <v>5.0674904897507082E-2</v>
      </c>
      <c r="V33" s="67"/>
      <c r="W33" s="67"/>
      <c r="X33" s="160">
        <f t="shared" ref="X33:Y33" si="32">IFERROR((D33-D25)/D33, )</f>
        <v>0</v>
      </c>
      <c r="Y33" s="160">
        <f t="shared" si="32"/>
        <v>0</v>
      </c>
      <c r="Z33" s="67"/>
    </row>
    <row r="34" spans="1:26" ht="14" outlineLevel="1" x14ac:dyDescent="0.2">
      <c r="A34" s="7" t="str">
        <f t="shared" si="0"/>
        <v>1-2022</v>
      </c>
      <c r="B34" s="110">
        <v>44583</v>
      </c>
      <c r="C34" s="275" t="s">
        <v>34</v>
      </c>
      <c r="D34" s="488">
        <v>135919.15</v>
      </c>
      <c r="E34" s="52">
        <v>1947</v>
      </c>
      <c r="F34" s="52">
        <v>1801</v>
      </c>
      <c r="G34" s="481">
        <f t="shared" si="1"/>
        <v>1.0810660744031093</v>
      </c>
      <c r="H34" s="482">
        <f t="shared" si="2"/>
        <v>69.809527478171546</v>
      </c>
      <c r="I34" s="482">
        <f t="shared" si="3"/>
        <v>64.574709290286066</v>
      </c>
      <c r="J34" s="52">
        <v>12754</v>
      </c>
      <c r="K34" s="483">
        <f t="shared" si="4"/>
        <v>0.15265798965030578</v>
      </c>
      <c r="L34" s="484">
        <v>6887.69</v>
      </c>
      <c r="M34" s="52">
        <v>696883</v>
      </c>
      <c r="N34" s="52">
        <v>812</v>
      </c>
      <c r="O34" s="489">
        <v>60073.61</v>
      </c>
      <c r="P34" s="485">
        <f t="shared" si="5"/>
        <v>0.11465417177359576</v>
      </c>
      <c r="Q34" s="486">
        <f t="shared" si="6"/>
        <v>8.721880630516182</v>
      </c>
      <c r="R34" s="485">
        <f t="shared" si="7"/>
        <v>5.0674904897507082E-2</v>
      </c>
      <c r="S34" s="483">
        <f t="shared" si="25"/>
        <v>0.44198047147881664</v>
      </c>
      <c r="T34" s="484">
        <f t="shared" si="26"/>
        <v>75845.539999999994</v>
      </c>
      <c r="U34" s="483">
        <f t="shared" si="10"/>
        <v>5.0674904897507082E-2</v>
      </c>
      <c r="V34" s="67"/>
      <c r="W34" s="67"/>
      <c r="X34" s="160">
        <f t="shared" ref="X34:Y34" si="33">IFERROR((D34-D26)/D34, )</f>
        <v>0</v>
      </c>
      <c r="Y34" s="160">
        <f t="shared" si="33"/>
        <v>0</v>
      </c>
      <c r="Z34" s="67"/>
    </row>
    <row r="35" spans="1:26" ht="17.25" customHeight="1" x14ac:dyDescent="0.2">
      <c r="A35" s="7">
        <f t="shared" si="0"/>
        <v>0</v>
      </c>
      <c r="B35" s="38" t="s">
        <v>184</v>
      </c>
      <c r="C35" s="39"/>
      <c r="D35" s="40">
        <f t="shared" ref="D35:F35" si="34">SUM(D28:D34)</f>
        <v>564820.20000000007</v>
      </c>
      <c r="E35" s="41">
        <f t="shared" si="34"/>
        <v>8195</v>
      </c>
      <c r="F35" s="41">
        <f t="shared" si="34"/>
        <v>7625</v>
      </c>
      <c r="G35" s="42">
        <f t="shared" si="1"/>
        <v>1.0747540983606558</v>
      </c>
      <c r="H35" s="45">
        <f t="shared" si="2"/>
        <v>68.922538133007947</v>
      </c>
      <c r="I35" s="45">
        <f t="shared" si="3"/>
        <v>64.128658116435091</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5.9785167031915644E-2</v>
      </c>
      <c r="S35" s="305"/>
      <c r="T35" s="112">
        <f>SUM(T28:T34)</f>
        <v>332067.37</v>
      </c>
      <c r="U35" s="340">
        <f t="shared" si="10"/>
        <v>5.9785167031915644E-2</v>
      </c>
      <c r="V35" s="39" t="s">
        <v>194</v>
      </c>
      <c r="W35" s="452" t="s">
        <v>194</v>
      </c>
      <c r="X35" s="51">
        <f t="shared" ref="X35:Y35" si="36">IFERROR((D35-D27)/D35, )</f>
        <v>0</v>
      </c>
      <c r="Y35" s="51">
        <f t="shared" si="36"/>
        <v>0</v>
      </c>
      <c r="Z35" s="1"/>
    </row>
    <row r="36" spans="1:26" ht="14" outlineLevel="1" x14ac:dyDescent="0.2">
      <c r="A36" s="7" t="str">
        <f t="shared" si="0"/>
        <v>1-2022</v>
      </c>
      <c r="B36" s="110">
        <v>44584</v>
      </c>
      <c r="C36" s="275" t="s">
        <v>34</v>
      </c>
      <c r="D36" s="488">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489">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160">
        <f t="shared" ref="X36:Y36" si="39">IFERROR((D36-D28)/D36, )</f>
        <v>0</v>
      </c>
      <c r="Y36" s="160">
        <f t="shared" si="39"/>
        <v>0</v>
      </c>
      <c r="Z36" s="295"/>
    </row>
    <row r="37" spans="1:26" ht="14" outlineLevel="1" x14ac:dyDescent="0.2">
      <c r="A37" s="7" t="str">
        <f t="shared" si="0"/>
        <v>1-2022</v>
      </c>
      <c r="B37" s="110">
        <v>44585</v>
      </c>
      <c r="C37" s="275" t="s">
        <v>34</v>
      </c>
      <c r="D37" s="488">
        <v>28726.6</v>
      </c>
      <c r="E37" s="150">
        <v>438</v>
      </c>
      <c r="F37" s="150">
        <v>418</v>
      </c>
      <c r="G37" s="288">
        <f t="shared" si="1"/>
        <v>1.0478468899521531</v>
      </c>
      <c r="H37" s="289">
        <f t="shared" si="2"/>
        <v>65.585844748858449</v>
      </c>
      <c r="I37" s="289">
        <f t="shared" si="3"/>
        <v>62.591057317403724</v>
      </c>
      <c r="J37" s="150">
        <v>3254</v>
      </c>
      <c r="K37" s="290">
        <f t="shared" si="4"/>
        <v>0.13460356484326982</v>
      </c>
      <c r="L37" s="199">
        <v>3546.04</v>
      </c>
      <c r="M37" s="150">
        <v>402000</v>
      </c>
      <c r="N37" s="150">
        <v>200</v>
      </c>
      <c r="O37" s="489">
        <v>10427.32</v>
      </c>
      <c r="P37" s="291">
        <f t="shared" si="5"/>
        <v>0.34007204152169496</v>
      </c>
      <c r="Q37" s="292">
        <f t="shared" si="6"/>
        <v>2.940553406052949</v>
      </c>
      <c r="R37" s="293">
        <f t="shared" si="7"/>
        <v>0.12344099197259684</v>
      </c>
      <c r="S37" s="290">
        <f t="shared" si="37"/>
        <v>0.36298482939157439</v>
      </c>
      <c r="T37" s="202">
        <f t="shared" si="38"/>
        <v>18299.28</v>
      </c>
      <c r="U37" s="293">
        <f t="shared" si="10"/>
        <v>0.12344099197259684</v>
      </c>
      <c r="V37" s="161"/>
      <c r="W37" s="451"/>
      <c r="X37" s="160">
        <f t="shared" ref="X37:Y37" si="40">IFERROR((D37-D29)/D37, )</f>
        <v>0</v>
      </c>
      <c r="Y37" s="160">
        <f t="shared" si="40"/>
        <v>0</v>
      </c>
      <c r="Z37" s="295"/>
    </row>
    <row r="38" spans="1:26" ht="14" outlineLevel="1" x14ac:dyDescent="0.2">
      <c r="A38" s="7" t="str">
        <f t="shared" si="0"/>
        <v>2-2022</v>
      </c>
      <c r="B38" s="110">
        <v>44617</v>
      </c>
      <c r="C38" s="275" t="s">
        <v>34</v>
      </c>
      <c r="D38" s="488">
        <v>71613.240000000005</v>
      </c>
      <c r="E38" s="150">
        <v>1092</v>
      </c>
      <c r="F38" s="150">
        <v>1031</v>
      </c>
      <c r="G38" s="288">
        <f t="shared" si="1"/>
        <v>1.0591658583899126</v>
      </c>
      <c r="H38" s="289">
        <f t="shared" si="2"/>
        <v>65.579890109890115</v>
      </c>
      <c r="I38" s="289">
        <f t="shared" si="3"/>
        <v>61.916544600088564</v>
      </c>
      <c r="J38" s="150">
        <v>13847</v>
      </c>
      <c r="K38" s="290">
        <f t="shared" si="4"/>
        <v>7.8861847331551965E-2</v>
      </c>
      <c r="L38" s="199">
        <v>6646.89</v>
      </c>
      <c r="M38" s="150">
        <v>656344</v>
      </c>
      <c r="N38" s="150">
        <v>375</v>
      </c>
      <c r="O38" s="489">
        <v>25147.7</v>
      </c>
      <c r="P38" s="291">
        <f t="shared" si="5"/>
        <v>0.26431403269483889</v>
      </c>
      <c r="Q38" s="292">
        <f t="shared" si="6"/>
        <v>3.7833783919998676</v>
      </c>
      <c r="R38" s="293">
        <f t="shared" si="7"/>
        <v>9.2816495944046104E-2</v>
      </c>
      <c r="S38" s="290">
        <f t="shared" si="37"/>
        <v>0.35115992517584738</v>
      </c>
      <c r="T38" s="202">
        <f t="shared" si="38"/>
        <v>46465.540000000008</v>
      </c>
      <c r="U38" s="293">
        <f t="shared" si="10"/>
        <v>9.2816495944046104E-2</v>
      </c>
      <c r="V38" s="161"/>
      <c r="W38" s="451"/>
      <c r="X38" s="160">
        <f t="shared" ref="X38:Y38" si="41">IFERROR((D38-D30)/D38, )</f>
        <v>0</v>
      </c>
      <c r="Y38" s="160">
        <f t="shared" si="41"/>
        <v>0</v>
      </c>
      <c r="Z38" s="295"/>
    </row>
    <row r="39" spans="1:26" ht="14" outlineLevel="1" x14ac:dyDescent="0.2">
      <c r="A39" s="7" t="str">
        <f t="shared" si="0"/>
        <v>2-2022</v>
      </c>
      <c r="B39" s="110">
        <v>44618</v>
      </c>
      <c r="C39" s="275" t="s">
        <v>34</v>
      </c>
      <c r="D39" s="488">
        <v>40238.620000000003</v>
      </c>
      <c r="E39" s="150">
        <v>585</v>
      </c>
      <c r="F39" s="150">
        <v>552</v>
      </c>
      <c r="G39" s="288">
        <f t="shared" si="1"/>
        <v>1.0597826086956521</v>
      </c>
      <c r="H39" s="289">
        <f t="shared" si="2"/>
        <v>68.783965811965814</v>
      </c>
      <c r="I39" s="289">
        <f t="shared" si="3"/>
        <v>64.90384466359852</v>
      </c>
      <c r="J39" s="150">
        <v>3896</v>
      </c>
      <c r="K39" s="290">
        <f t="shared" si="4"/>
        <v>0.15015400410677618</v>
      </c>
      <c r="L39" s="199">
        <v>1367.56</v>
      </c>
      <c r="M39" s="150">
        <v>223742</v>
      </c>
      <c r="N39" s="150">
        <v>128</v>
      </c>
      <c r="O39" s="489">
        <v>9486.2900000000009</v>
      </c>
      <c r="P39" s="291">
        <f t="shared" si="5"/>
        <v>0.14416173235269003</v>
      </c>
      <c r="Q39" s="292">
        <f t="shared" si="6"/>
        <v>6.9366536020357437</v>
      </c>
      <c r="R39" s="293">
        <f t="shared" si="7"/>
        <v>3.3986254995822418E-2</v>
      </c>
      <c r="S39" s="290">
        <f t="shared" si="37"/>
        <v>0.23575087813647685</v>
      </c>
      <c r="T39" s="202">
        <f t="shared" si="38"/>
        <v>30752.33</v>
      </c>
      <c r="U39" s="293">
        <f t="shared" si="10"/>
        <v>3.3986254995822418E-2</v>
      </c>
      <c r="V39" s="161"/>
      <c r="W39" s="451"/>
      <c r="X39" s="160">
        <f t="shared" ref="X39:Y39" si="42">IFERROR((D39-D31)/D39, )</f>
        <v>0</v>
      </c>
      <c r="Y39" s="160">
        <f t="shared" si="42"/>
        <v>0</v>
      </c>
      <c r="Z39" s="295"/>
    </row>
    <row r="40" spans="1:26" ht="14" outlineLevel="1" x14ac:dyDescent="0.2">
      <c r="A40" s="7" t="str">
        <f t="shared" si="0"/>
        <v>2-2022</v>
      </c>
      <c r="B40" s="110">
        <v>44619</v>
      </c>
      <c r="C40" s="275" t="s">
        <v>34</v>
      </c>
      <c r="D40" s="488">
        <v>135919.15</v>
      </c>
      <c r="E40" s="52">
        <v>1947</v>
      </c>
      <c r="F40" s="52">
        <v>1801</v>
      </c>
      <c r="G40" s="481">
        <f t="shared" si="1"/>
        <v>1.0810660744031093</v>
      </c>
      <c r="H40" s="482">
        <f t="shared" si="2"/>
        <v>69.809527478171546</v>
      </c>
      <c r="I40" s="482">
        <f t="shared" si="3"/>
        <v>64.574709290286066</v>
      </c>
      <c r="J40" s="52">
        <v>12754</v>
      </c>
      <c r="K40" s="483">
        <f t="shared" si="4"/>
        <v>0.15265798965030578</v>
      </c>
      <c r="L40" s="484">
        <v>6887.69</v>
      </c>
      <c r="M40" s="52">
        <v>696883</v>
      </c>
      <c r="N40" s="52">
        <v>812</v>
      </c>
      <c r="O40" s="489">
        <v>60073.61</v>
      </c>
      <c r="P40" s="485">
        <f t="shared" si="5"/>
        <v>0.11465417177359576</v>
      </c>
      <c r="Q40" s="486">
        <f t="shared" si="6"/>
        <v>8.721880630516182</v>
      </c>
      <c r="R40" s="485">
        <f t="shared" si="7"/>
        <v>5.0674904897507082E-2</v>
      </c>
      <c r="S40" s="483">
        <f t="shared" si="37"/>
        <v>0.44198047147881664</v>
      </c>
      <c r="T40" s="484">
        <f t="shared" si="38"/>
        <v>75845.539999999994</v>
      </c>
      <c r="U40" s="483">
        <f t="shared" si="10"/>
        <v>5.0674904897507082E-2</v>
      </c>
      <c r="V40" s="67"/>
      <c r="W40" s="67"/>
      <c r="X40" s="160">
        <f t="shared" ref="X40:Y40" si="43">IFERROR((D40-D32)/D40, )</f>
        <v>0</v>
      </c>
      <c r="Y40" s="160">
        <f t="shared" si="43"/>
        <v>0</v>
      </c>
      <c r="Z40" s="67"/>
    </row>
    <row r="41" spans="1:26" ht="14" outlineLevel="1" x14ac:dyDescent="0.2">
      <c r="A41" s="7" t="str">
        <f t="shared" si="0"/>
        <v>2-2022</v>
      </c>
      <c r="B41" s="110">
        <v>44620</v>
      </c>
      <c r="C41" s="275" t="s">
        <v>34</v>
      </c>
      <c r="D41" s="488">
        <v>135919.15</v>
      </c>
      <c r="E41" s="52">
        <v>1947</v>
      </c>
      <c r="F41" s="52">
        <v>1801</v>
      </c>
      <c r="G41" s="481">
        <f t="shared" si="1"/>
        <v>1.0810660744031093</v>
      </c>
      <c r="H41" s="482">
        <f t="shared" si="2"/>
        <v>69.809527478171546</v>
      </c>
      <c r="I41" s="482">
        <f t="shared" si="3"/>
        <v>64.574709290286066</v>
      </c>
      <c r="J41" s="52">
        <v>12754</v>
      </c>
      <c r="K41" s="483">
        <f t="shared" si="4"/>
        <v>0.15265798965030578</v>
      </c>
      <c r="L41" s="484">
        <v>6887.69</v>
      </c>
      <c r="M41" s="52">
        <v>696883</v>
      </c>
      <c r="N41" s="52">
        <v>812</v>
      </c>
      <c r="O41" s="489">
        <v>60073.61</v>
      </c>
      <c r="P41" s="485">
        <f t="shared" si="5"/>
        <v>0.11465417177359576</v>
      </c>
      <c r="Q41" s="486">
        <f t="shared" si="6"/>
        <v>8.721880630516182</v>
      </c>
      <c r="R41" s="485">
        <f t="shared" si="7"/>
        <v>5.0674904897507082E-2</v>
      </c>
      <c r="S41" s="483">
        <f t="shared" si="37"/>
        <v>0.44198047147881664</v>
      </c>
      <c r="T41" s="484">
        <f t="shared" si="38"/>
        <v>75845.539999999994</v>
      </c>
      <c r="U41" s="483">
        <f t="shared" si="10"/>
        <v>5.0674904897507082E-2</v>
      </c>
      <c r="V41" s="67"/>
      <c r="W41" s="67"/>
      <c r="X41" s="160">
        <f t="shared" ref="X41:Y41" si="44">IFERROR((D41-D33)/D41, )</f>
        <v>0</v>
      </c>
      <c r="Y41" s="160">
        <f t="shared" si="44"/>
        <v>0</v>
      </c>
      <c r="Z41" s="67"/>
    </row>
    <row r="42" spans="1:26" ht="14" outlineLevel="1" x14ac:dyDescent="0.2">
      <c r="A42" s="7" t="str">
        <f t="shared" si="0"/>
        <v>1-2022</v>
      </c>
      <c r="B42" s="110">
        <v>44590</v>
      </c>
      <c r="C42" s="275" t="s">
        <v>34</v>
      </c>
      <c r="D42" s="488">
        <v>135919.15</v>
      </c>
      <c r="E42" s="52">
        <v>1947</v>
      </c>
      <c r="F42" s="52">
        <v>1801</v>
      </c>
      <c r="G42" s="481">
        <f t="shared" si="1"/>
        <v>1.0810660744031093</v>
      </c>
      <c r="H42" s="482">
        <f t="shared" si="2"/>
        <v>69.809527478171546</v>
      </c>
      <c r="I42" s="482">
        <f t="shared" si="3"/>
        <v>64.574709290286066</v>
      </c>
      <c r="J42" s="52">
        <v>12754</v>
      </c>
      <c r="K42" s="483">
        <f t="shared" si="4"/>
        <v>0.15265798965030578</v>
      </c>
      <c r="L42" s="484">
        <v>6887.69</v>
      </c>
      <c r="M42" s="52">
        <v>696883</v>
      </c>
      <c r="N42" s="52">
        <v>812</v>
      </c>
      <c r="O42" s="489">
        <v>60073.61</v>
      </c>
      <c r="P42" s="485">
        <f t="shared" si="5"/>
        <v>0.11465417177359576</v>
      </c>
      <c r="Q42" s="486">
        <f t="shared" si="6"/>
        <v>8.721880630516182</v>
      </c>
      <c r="R42" s="485">
        <f t="shared" si="7"/>
        <v>5.0674904897507082E-2</v>
      </c>
      <c r="S42" s="483">
        <f t="shared" si="37"/>
        <v>0.44198047147881664</v>
      </c>
      <c r="T42" s="484">
        <f t="shared" si="38"/>
        <v>75845.539999999994</v>
      </c>
      <c r="U42" s="483">
        <f t="shared" si="10"/>
        <v>5.0674904897507082E-2</v>
      </c>
      <c r="V42" s="67"/>
      <c r="W42" s="67"/>
      <c r="X42" s="160">
        <f t="shared" ref="X42:Y42" si="45">IFERROR((D42-D34)/D42, )</f>
        <v>0</v>
      </c>
      <c r="Y42" s="160">
        <f t="shared" si="45"/>
        <v>0</v>
      </c>
      <c r="Z42" s="67"/>
    </row>
    <row r="43" spans="1:26" ht="17.25" customHeight="1" x14ac:dyDescent="0.2">
      <c r="A43" s="7">
        <f t="shared" si="0"/>
        <v>0</v>
      </c>
      <c r="B43" s="38" t="s">
        <v>185</v>
      </c>
      <c r="C43" s="39"/>
      <c r="D43" s="40">
        <f t="shared" ref="D43:F43" si="46">SUM(D36:D42)</f>
        <v>564820.20000000007</v>
      </c>
      <c r="E43" s="41">
        <f t="shared" si="46"/>
        <v>8195</v>
      </c>
      <c r="F43" s="41">
        <f t="shared" si="46"/>
        <v>7625</v>
      </c>
      <c r="G43" s="42">
        <f t="shared" si="1"/>
        <v>1.0747540983606558</v>
      </c>
      <c r="H43" s="45">
        <f t="shared" si="2"/>
        <v>68.922538133007947</v>
      </c>
      <c r="I43" s="45">
        <f t="shared" si="3"/>
        <v>64.128658116435091</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5.9785167031915644E-2</v>
      </c>
      <c r="S43" s="305"/>
      <c r="T43" s="112">
        <f>SUM(T36:T42)</f>
        <v>332067.37</v>
      </c>
      <c r="U43" s="340">
        <f t="shared" si="10"/>
        <v>5.9785167031915644E-2</v>
      </c>
      <c r="V43" s="39" t="s">
        <v>194</v>
      </c>
      <c r="W43" s="452" t="s">
        <v>194</v>
      </c>
      <c r="X43" s="51">
        <f t="shared" ref="X43:Y43" si="48">IFERROR((D43-D35)/D43, )</f>
        <v>0</v>
      </c>
      <c r="Y43" s="51">
        <f t="shared" si="48"/>
        <v>0</v>
      </c>
      <c r="Z43" s="1"/>
    </row>
    <row r="44" spans="1:26" ht="14" outlineLevel="1" x14ac:dyDescent="0.2">
      <c r="A44" s="7" t="str">
        <f t="shared" si="0"/>
        <v>1-2022</v>
      </c>
      <c r="B44" s="110">
        <v>44591</v>
      </c>
      <c r="C44" s="275" t="s">
        <v>34</v>
      </c>
      <c r="D44" s="488">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489">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160">
        <f t="shared" ref="X44:Y44" si="51">IFERROR((D44-D36)/D44, )</f>
        <v>0</v>
      </c>
      <c r="Y44" s="160">
        <f t="shared" si="51"/>
        <v>0</v>
      </c>
      <c r="Z44" s="295"/>
    </row>
    <row r="45" spans="1:26" ht="14" outlineLevel="1" x14ac:dyDescent="0.2">
      <c r="A45" s="7" t="str">
        <f t="shared" si="0"/>
        <v>1-2022</v>
      </c>
      <c r="B45" s="110">
        <v>44592</v>
      </c>
      <c r="C45" s="275" t="s">
        <v>34</v>
      </c>
      <c r="D45" s="488">
        <v>28726.6</v>
      </c>
      <c r="E45" s="150">
        <v>438</v>
      </c>
      <c r="F45" s="150">
        <v>418</v>
      </c>
      <c r="G45" s="288">
        <f t="shared" si="1"/>
        <v>1.0478468899521531</v>
      </c>
      <c r="H45" s="289">
        <f t="shared" si="2"/>
        <v>65.585844748858449</v>
      </c>
      <c r="I45" s="289">
        <f t="shared" si="3"/>
        <v>62.591057317403724</v>
      </c>
      <c r="J45" s="150">
        <v>3254</v>
      </c>
      <c r="K45" s="290">
        <f t="shared" si="4"/>
        <v>0.13460356484326982</v>
      </c>
      <c r="L45" s="199">
        <v>3546.04</v>
      </c>
      <c r="M45" s="150">
        <v>402000</v>
      </c>
      <c r="N45" s="150">
        <v>200</v>
      </c>
      <c r="O45" s="489">
        <v>10427.32</v>
      </c>
      <c r="P45" s="291">
        <f t="shared" si="5"/>
        <v>0.34007204152169496</v>
      </c>
      <c r="Q45" s="292">
        <f t="shared" si="6"/>
        <v>2.940553406052949</v>
      </c>
      <c r="R45" s="293">
        <f t="shared" si="7"/>
        <v>0.12344099197259684</v>
      </c>
      <c r="S45" s="290">
        <f t="shared" si="49"/>
        <v>0.36298482939157439</v>
      </c>
      <c r="T45" s="202">
        <f t="shared" si="50"/>
        <v>18299.28</v>
      </c>
      <c r="U45" s="293">
        <f t="shared" si="10"/>
        <v>0.12344099197259684</v>
      </c>
      <c r="V45" s="161"/>
      <c r="W45" s="451"/>
      <c r="X45" s="160">
        <f t="shared" ref="X45:Y45" si="52">IFERROR((D45-D37)/D45, )</f>
        <v>0</v>
      </c>
      <c r="Y45" s="160">
        <f t="shared" si="52"/>
        <v>0</v>
      </c>
      <c r="Z45" s="295"/>
    </row>
    <row r="46" spans="1:26" ht="14" outlineLevel="1" x14ac:dyDescent="0.2">
      <c r="A46" s="7" t="str">
        <f t="shared" si="0"/>
        <v>2-2022</v>
      </c>
      <c r="B46" s="110">
        <v>44593</v>
      </c>
      <c r="C46" s="275" t="s">
        <v>34</v>
      </c>
      <c r="D46" s="488">
        <v>71613.240000000005</v>
      </c>
      <c r="E46" s="150">
        <v>1092</v>
      </c>
      <c r="F46" s="150">
        <v>1031</v>
      </c>
      <c r="G46" s="288">
        <f t="shared" si="1"/>
        <v>1.0591658583899126</v>
      </c>
      <c r="H46" s="289">
        <f t="shared" si="2"/>
        <v>65.579890109890115</v>
      </c>
      <c r="I46" s="289">
        <f t="shared" si="3"/>
        <v>61.916544600088564</v>
      </c>
      <c r="J46" s="150">
        <v>13847</v>
      </c>
      <c r="K46" s="290">
        <f t="shared" si="4"/>
        <v>7.8861847331551965E-2</v>
      </c>
      <c r="L46" s="199">
        <v>6646.89</v>
      </c>
      <c r="M46" s="150">
        <v>656344</v>
      </c>
      <c r="N46" s="150">
        <v>375</v>
      </c>
      <c r="O46" s="489">
        <v>25147.7</v>
      </c>
      <c r="P46" s="291">
        <f t="shared" si="5"/>
        <v>0.26431403269483889</v>
      </c>
      <c r="Q46" s="292">
        <f t="shared" si="6"/>
        <v>3.7833783919998676</v>
      </c>
      <c r="R46" s="293">
        <f t="shared" si="7"/>
        <v>9.2816495944046104E-2</v>
      </c>
      <c r="S46" s="290">
        <f t="shared" si="49"/>
        <v>0.35115992517584738</v>
      </c>
      <c r="T46" s="202">
        <f t="shared" si="50"/>
        <v>46465.540000000008</v>
      </c>
      <c r="U46" s="293">
        <f t="shared" si="10"/>
        <v>9.2816495944046104E-2</v>
      </c>
      <c r="V46" s="161"/>
      <c r="W46" s="451"/>
      <c r="X46" s="160">
        <f t="shared" ref="X46:Y46" si="53">IFERROR((D46-D38)/D46, )</f>
        <v>0</v>
      </c>
      <c r="Y46" s="160">
        <f t="shared" si="53"/>
        <v>0</v>
      </c>
      <c r="Z46" s="295"/>
    </row>
    <row r="47" spans="1:26" ht="14" outlineLevel="1" x14ac:dyDescent="0.2">
      <c r="A47" s="7" t="str">
        <f t="shared" si="0"/>
        <v>2-2022</v>
      </c>
      <c r="B47" s="110">
        <v>44594</v>
      </c>
      <c r="C47" s="275" t="s">
        <v>34</v>
      </c>
      <c r="D47" s="488">
        <v>40238.620000000003</v>
      </c>
      <c r="E47" s="150">
        <v>585</v>
      </c>
      <c r="F47" s="150">
        <v>552</v>
      </c>
      <c r="G47" s="288">
        <f t="shared" si="1"/>
        <v>1.0597826086956521</v>
      </c>
      <c r="H47" s="289">
        <f t="shared" si="2"/>
        <v>68.783965811965814</v>
      </c>
      <c r="I47" s="289">
        <f t="shared" si="3"/>
        <v>64.90384466359852</v>
      </c>
      <c r="J47" s="150">
        <v>3896</v>
      </c>
      <c r="K47" s="290">
        <f t="shared" si="4"/>
        <v>0.15015400410677618</v>
      </c>
      <c r="L47" s="199">
        <v>1367.56</v>
      </c>
      <c r="M47" s="150">
        <v>223742</v>
      </c>
      <c r="N47" s="150">
        <v>128</v>
      </c>
      <c r="O47" s="489">
        <v>9486.2900000000009</v>
      </c>
      <c r="P47" s="291">
        <f t="shared" si="5"/>
        <v>0.14416173235269003</v>
      </c>
      <c r="Q47" s="292">
        <f t="shared" si="6"/>
        <v>6.9366536020357437</v>
      </c>
      <c r="R47" s="293">
        <f t="shared" si="7"/>
        <v>3.3986254995822418E-2</v>
      </c>
      <c r="S47" s="290">
        <f t="shared" si="49"/>
        <v>0.23575087813647685</v>
      </c>
      <c r="T47" s="202">
        <f t="shared" si="50"/>
        <v>30752.33</v>
      </c>
      <c r="U47" s="293">
        <f t="shared" si="10"/>
        <v>3.3986254995822418E-2</v>
      </c>
      <c r="V47" s="161"/>
      <c r="W47" s="451"/>
      <c r="X47" s="160">
        <f t="shared" ref="X47:Y47" si="54">IFERROR((D47-D39)/D47, )</f>
        <v>0</v>
      </c>
      <c r="Y47" s="160">
        <f t="shared" si="54"/>
        <v>0</v>
      </c>
      <c r="Z47" s="295"/>
    </row>
    <row r="48" spans="1:26" ht="14" outlineLevel="1" x14ac:dyDescent="0.2">
      <c r="A48" s="7" t="str">
        <f t="shared" si="0"/>
        <v>2-2022</v>
      </c>
      <c r="B48" s="110">
        <v>44595</v>
      </c>
      <c r="C48" s="275" t="s">
        <v>34</v>
      </c>
      <c r="D48" s="488">
        <v>135919.15</v>
      </c>
      <c r="E48" s="52">
        <v>1947</v>
      </c>
      <c r="F48" s="52">
        <v>1801</v>
      </c>
      <c r="G48" s="481">
        <f t="shared" si="1"/>
        <v>1.0810660744031093</v>
      </c>
      <c r="H48" s="482">
        <f t="shared" si="2"/>
        <v>69.809527478171546</v>
      </c>
      <c r="I48" s="482">
        <f t="shared" si="3"/>
        <v>64.574709290286066</v>
      </c>
      <c r="J48" s="52">
        <v>12754</v>
      </c>
      <c r="K48" s="483">
        <f t="shared" si="4"/>
        <v>0.15265798965030578</v>
      </c>
      <c r="L48" s="484">
        <v>6887.69</v>
      </c>
      <c r="M48" s="52">
        <v>696883</v>
      </c>
      <c r="N48" s="52">
        <v>812</v>
      </c>
      <c r="O48" s="489">
        <v>60073.61</v>
      </c>
      <c r="P48" s="485">
        <f t="shared" si="5"/>
        <v>0.11465417177359576</v>
      </c>
      <c r="Q48" s="486">
        <f t="shared" si="6"/>
        <v>8.721880630516182</v>
      </c>
      <c r="R48" s="485">
        <f t="shared" si="7"/>
        <v>5.0674904897507082E-2</v>
      </c>
      <c r="S48" s="483">
        <f t="shared" si="49"/>
        <v>0.44198047147881664</v>
      </c>
      <c r="T48" s="484">
        <f t="shared" si="50"/>
        <v>75845.539999999994</v>
      </c>
      <c r="U48" s="483">
        <f t="shared" si="10"/>
        <v>5.0674904897507082E-2</v>
      </c>
      <c r="V48" s="67"/>
      <c r="W48" s="67"/>
      <c r="X48" s="160">
        <f t="shared" ref="X48:Y48" si="55">IFERROR((D48-D40)/D48, )</f>
        <v>0</v>
      </c>
      <c r="Y48" s="160">
        <f t="shared" si="55"/>
        <v>0</v>
      </c>
      <c r="Z48" s="67"/>
    </row>
    <row r="49" spans="1:26" ht="14" outlineLevel="1" x14ac:dyDescent="0.2">
      <c r="A49" s="7" t="str">
        <f t="shared" si="0"/>
        <v>2-2022</v>
      </c>
      <c r="B49" s="110">
        <v>44596</v>
      </c>
      <c r="C49" s="275" t="s">
        <v>34</v>
      </c>
      <c r="D49" s="488">
        <v>135919.15</v>
      </c>
      <c r="E49" s="52">
        <v>1947</v>
      </c>
      <c r="F49" s="52">
        <v>1801</v>
      </c>
      <c r="G49" s="481">
        <f t="shared" si="1"/>
        <v>1.0810660744031093</v>
      </c>
      <c r="H49" s="482">
        <f t="shared" si="2"/>
        <v>69.809527478171546</v>
      </c>
      <c r="I49" s="482">
        <f t="shared" si="3"/>
        <v>64.574709290286066</v>
      </c>
      <c r="J49" s="52">
        <v>12754</v>
      </c>
      <c r="K49" s="483">
        <f t="shared" si="4"/>
        <v>0.15265798965030578</v>
      </c>
      <c r="L49" s="484">
        <v>6887.69</v>
      </c>
      <c r="M49" s="52">
        <v>696883</v>
      </c>
      <c r="N49" s="52">
        <v>812</v>
      </c>
      <c r="O49" s="489">
        <v>60073.61</v>
      </c>
      <c r="P49" s="485">
        <f t="shared" si="5"/>
        <v>0.11465417177359576</v>
      </c>
      <c r="Q49" s="486">
        <f t="shared" si="6"/>
        <v>8.721880630516182</v>
      </c>
      <c r="R49" s="485">
        <f t="shared" si="7"/>
        <v>5.0674904897507082E-2</v>
      </c>
      <c r="S49" s="483">
        <f t="shared" si="49"/>
        <v>0.44198047147881664</v>
      </c>
      <c r="T49" s="484">
        <f t="shared" si="50"/>
        <v>75845.539999999994</v>
      </c>
      <c r="U49" s="483">
        <f t="shared" si="10"/>
        <v>5.0674904897507082E-2</v>
      </c>
      <c r="V49" s="67"/>
      <c r="W49" s="67"/>
      <c r="X49" s="160">
        <f t="shared" ref="X49:Y49" si="56">IFERROR((D49-D41)/D49, )</f>
        <v>0</v>
      </c>
      <c r="Y49" s="160">
        <f t="shared" si="56"/>
        <v>0</v>
      </c>
      <c r="Z49" s="67"/>
    </row>
    <row r="50" spans="1:26" ht="14" outlineLevel="1" x14ac:dyDescent="0.2">
      <c r="A50" s="7" t="str">
        <f t="shared" si="0"/>
        <v>2-2022</v>
      </c>
      <c r="B50" s="110">
        <v>44597</v>
      </c>
      <c r="C50" s="275" t="s">
        <v>34</v>
      </c>
      <c r="D50" s="488">
        <v>135919.15</v>
      </c>
      <c r="E50" s="52">
        <v>1947</v>
      </c>
      <c r="F50" s="52">
        <v>1801</v>
      </c>
      <c r="G50" s="481">
        <f t="shared" si="1"/>
        <v>1.0810660744031093</v>
      </c>
      <c r="H50" s="482">
        <f t="shared" si="2"/>
        <v>69.809527478171546</v>
      </c>
      <c r="I50" s="482">
        <f t="shared" si="3"/>
        <v>64.574709290286066</v>
      </c>
      <c r="J50" s="52">
        <v>12754</v>
      </c>
      <c r="K50" s="483">
        <f t="shared" si="4"/>
        <v>0.15265798965030578</v>
      </c>
      <c r="L50" s="484">
        <v>6887.69</v>
      </c>
      <c r="M50" s="52">
        <v>696883</v>
      </c>
      <c r="N50" s="52">
        <v>812</v>
      </c>
      <c r="O50" s="489">
        <v>60073.61</v>
      </c>
      <c r="P50" s="485">
        <f t="shared" si="5"/>
        <v>0.11465417177359576</v>
      </c>
      <c r="Q50" s="486">
        <f t="shared" si="6"/>
        <v>8.721880630516182</v>
      </c>
      <c r="R50" s="485">
        <f t="shared" si="7"/>
        <v>5.0674904897507082E-2</v>
      </c>
      <c r="S50" s="483">
        <f t="shared" si="49"/>
        <v>0.44198047147881664</v>
      </c>
      <c r="T50" s="484">
        <f t="shared" si="50"/>
        <v>75845.539999999994</v>
      </c>
      <c r="U50" s="483">
        <f t="shared" si="10"/>
        <v>5.0674904897507082E-2</v>
      </c>
      <c r="V50" s="67"/>
      <c r="W50" s="67"/>
      <c r="X50" s="160">
        <f t="shared" ref="X50:Y50" si="57">IFERROR((D50-D42)/D50, )</f>
        <v>0</v>
      </c>
      <c r="Y50" s="160">
        <f t="shared" si="57"/>
        <v>0</v>
      </c>
      <c r="Z50" s="67"/>
    </row>
    <row r="51" spans="1:26" ht="17.25" customHeight="1" x14ac:dyDescent="0.2">
      <c r="A51" s="7">
        <f t="shared" si="0"/>
        <v>0</v>
      </c>
      <c r="B51" s="38" t="s">
        <v>186</v>
      </c>
      <c r="C51" s="39"/>
      <c r="D51" s="40">
        <f t="shared" ref="D51:F51" si="58">SUM(D44:D50)</f>
        <v>564820.20000000007</v>
      </c>
      <c r="E51" s="41">
        <f t="shared" si="58"/>
        <v>8195</v>
      </c>
      <c r="F51" s="41">
        <f t="shared" si="58"/>
        <v>7625</v>
      </c>
      <c r="G51" s="42">
        <f t="shared" si="1"/>
        <v>1.0747540983606558</v>
      </c>
      <c r="H51" s="45">
        <f t="shared" si="2"/>
        <v>68.922538133007947</v>
      </c>
      <c r="I51" s="45">
        <f t="shared" si="3"/>
        <v>64.128658116435091</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5.9785167031915644E-2</v>
      </c>
      <c r="S51" s="305"/>
      <c r="T51" s="112">
        <f>SUM(T44:T50)</f>
        <v>332067.37</v>
      </c>
      <c r="U51" s="340">
        <f t="shared" si="10"/>
        <v>5.9785167031915644E-2</v>
      </c>
      <c r="V51" s="39" t="s">
        <v>194</v>
      </c>
      <c r="W51" s="452" t="s">
        <v>194</v>
      </c>
      <c r="X51" s="51">
        <f t="shared" ref="X51:Y51" si="60">IFERROR((D51-D43)/D51, )</f>
        <v>0</v>
      </c>
      <c r="Y51" s="51">
        <f t="shared" si="60"/>
        <v>0</v>
      </c>
      <c r="Z51" s="1"/>
    </row>
    <row r="52" spans="1:26" ht="14" outlineLevel="1" x14ac:dyDescent="0.2">
      <c r="A52" s="7" t="str">
        <f t="shared" si="0"/>
        <v>2-2022</v>
      </c>
      <c r="B52" s="110">
        <v>44598</v>
      </c>
      <c r="C52" s="275" t="s">
        <v>34</v>
      </c>
      <c r="D52" s="488">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489">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160">
        <f t="shared" ref="X52:Y52" si="63">IFERROR((D52-D44)/D52, )</f>
        <v>0</v>
      </c>
      <c r="Y52" s="160">
        <f t="shared" si="63"/>
        <v>0</v>
      </c>
      <c r="Z52" s="295"/>
    </row>
    <row r="53" spans="1:26" ht="14" outlineLevel="1" x14ac:dyDescent="0.2">
      <c r="A53" s="7" t="str">
        <f t="shared" si="0"/>
        <v>2-2022</v>
      </c>
      <c r="B53" s="110">
        <v>44599</v>
      </c>
      <c r="C53" s="275" t="s">
        <v>34</v>
      </c>
      <c r="D53" s="488">
        <v>28726.6</v>
      </c>
      <c r="E53" s="150">
        <v>438</v>
      </c>
      <c r="F53" s="150">
        <v>418</v>
      </c>
      <c r="G53" s="288">
        <f t="shared" si="1"/>
        <v>1.0478468899521531</v>
      </c>
      <c r="H53" s="289">
        <f t="shared" si="2"/>
        <v>65.585844748858449</v>
      </c>
      <c r="I53" s="289">
        <f t="shared" si="3"/>
        <v>62.591057317403724</v>
      </c>
      <c r="J53" s="150">
        <v>3254</v>
      </c>
      <c r="K53" s="290">
        <f t="shared" si="4"/>
        <v>0.13460356484326982</v>
      </c>
      <c r="L53" s="199">
        <v>3546.04</v>
      </c>
      <c r="M53" s="150">
        <v>402000</v>
      </c>
      <c r="N53" s="150">
        <v>200</v>
      </c>
      <c r="O53" s="489">
        <v>10427.32</v>
      </c>
      <c r="P53" s="291">
        <f t="shared" si="5"/>
        <v>0.34007204152169496</v>
      </c>
      <c r="Q53" s="292">
        <f t="shared" si="6"/>
        <v>2.940553406052949</v>
      </c>
      <c r="R53" s="293">
        <f t="shared" si="7"/>
        <v>0.12344099197259684</v>
      </c>
      <c r="S53" s="290">
        <f t="shared" si="61"/>
        <v>0.36298482939157439</v>
      </c>
      <c r="T53" s="202">
        <f t="shared" si="62"/>
        <v>18299.28</v>
      </c>
      <c r="U53" s="293">
        <f t="shared" si="10"/>
        <v>0.12344099197259684</v>
      </c>
      <c r="V53" s="161"/>
      <c r="W53" s="451"/>
      <c r="X53" s="160">
        <f t="shared" ref="X53:Y53" si="64">IFERROR((D53-D45)/D53, )</f>
        <v>0</v>
      </c>
      <c r="Y53" s="160">
        <f t="shared" si="64"/>
        <v>0</v>
      </c>
      <c r="Z53" s="295"/>
    </row>
    <row r="54" spans="1:26" ht="14" outlineLevel="1" x14ac:dyDescent="0.2">
      <c r="A54" s="7" t="str">
        <f t="shared" si="0"/>
        <v>2-2022</v>
      </c>
      <c r="B54" s="110">
        <v>44600</v>
      </c>
      <c r="C54" s="275" t="s">
        <v>34</v>
      </c>
      <c r="D54" s="488">
        <v>71613.240000000005</v>
      </c>
      <c r="E54" s="150">
        <v>1092</v>
      </c>
      <c r="F54" s="150">
        <v>1031</v>
      </c>
      <c r="G54" s="288">
        <f t="shared" si="1"/>
        <v>1.0591658583899126</v>
      </c>
      <c r="H54" s="289">
        <f t="shared" si="2"/>
        <v>65.579890109890115</v>
      </c>
      <c r="I54" s="289">
        <f t="shared" si="3"/>
        <v>61.916544600088564</v>
      </c>
      <c r="J54" s="150">
        <v>13847</v>
      </c>
      <c r="K54" s="290">
        <f t="shared" si="4"/>
        <v>7.8861847331551965E-2</v>
      </c>
      <c r="L54" s="199">
        <v>6646.89</v>
      </c>
      <c r="M54" s="150">
        <v>656344</v>
      </c>
      <c r="N54" s="150">
        <v>375</v>
      </c>
      <c r="O54" s="489">
        <v>25147.7</v>
      </c>
      <c r="P54" s="291">
        <f t="shared" si="5"/>
        <v>0.26431403269483889</v>
      </c>
      <c r="Q54" s="292">
        <f t="shared" si="6"/>
        <v>3.7833783919998676</v>
      </c>
      <c r="R54" s="293">
        <f t="shared" si="7"/>
        <v>9.2816495944046104E-2</v>
      </c>
      <c r="S54" s="290">
        <f t="shared" si="61"/>
        <v>0.35115992517584738</v>
      </c>
      <c r="T54" s="202">
        <f t="shared" si="62"/>
        <v>46465.540000000008</v>
      </c>
      <c r="U54" s="293">
        <f t="shared" si="10"/>
        <v>9.2816495944046104E-2</v>
      </c>
      <c r="V54" s="161"/>
      <c r="W54" s="451"/>
      <c r="X54" s="160">
        <f t="shared" ref="X54:Y54" si="65">IFERROR((D54-D46)/D54, )</f>
        <v>0</v>
      </c>
      <c r="Y54" s="160">
        <f t="shared" si="65"/>
        <v>0</v>
      </c>
      <c r="Z54" s="295"/>
    </row>
    <row r="55" spans="1:26" ht="14" outlineLevel="1" x14ac:dyDescent="0.2">
      <c r="A55" s="7" t="str">
        <f t="shared" si="0"/>
        <v>2-2022</v>
      </c>
      <c r="B55" s="110">
        <v>44601</v>
      </c>
      <c r="C55" s="275" t="s">
        <v>34</v>
      </c>
      <c r="D55" s="488">
        <v>40238.620000000003</v>
      </c>
      <c r="E55" s="150">
        <v>585</v>
      </c>
      <c r="F55" s="150">
        <v>552</v>
      </c>
      <c r="G55" s="288">
        <f t="shared" si="1"/>
        <v>1.0597826086956521</v>
      </c>
      <c r="H55" s="289">
        <f t="shared" si="2"/>
        <v>68.783965811965814</v>
      </c>
      <c r="I55" s="289">
        <f t="shared" si="3"/>
        <v>64.90384466359852</v>
      </c>
      <c r="J55" s="150">
        <v>3896</v>
      </c>
      <c r="K55" s="290">
        <f t="shared" si="4"/>
        <v>0.15015400410677618</v>
      </c>
      <c r="L55" s="199">
        <v>1367.56</v>
      </c>
      <c r="M55" s="150">
        <v>223742</v>
      </c>
      <c r="N55" s="150">
        <v>128</v>
      </c>
      <c r="O55" s="489">
        <v>9486.2900000000009</v>
      </c>
      <c r="P55" s="291">
        <f t="shared" si="5"/>
        <v>0.14416173235269003</v>
      </c>
      <c r="Q55" s="292">
        <f t="shared" si="6"/>
        <v>6.9366536020357437</v>
      </c>
      <c r="R55" s="293">
        <f t="shared" si="7"/>
        <v>3.3986254995822418E-2</v>
      </c>
      <c r="S55" s="290">
        <f t="shared" si="61"/>
        <v>0.23575087813647685</v>
      </c>
      <c r="T55" s="202">
        <f t="shared" si="62"/>
        <v>30752.33</v>
      </c>
      <c r="U55" s="293">
        <f t="shared" si="10"/>
        <v>3.3986254995822418E-2</v>
      </c>
      <c r="V55" s="161"/>
      <c r="W55" s="451"/>
      <c r="X55" s="160">
        <f t="shared" ref="X55:Y55" si="66">IFERROR((D55-D47)/D55, )</f>
        <v>0</v>
      </c>
      <c r="Y55" s="160">
        <f t="shared" si="66"/>
        <v>0</v>
      </c>
      <c r="Z55" s="295"/>
    </row>
    <row r="56" spans="1:26" ht="14" outlineLevel="1" x14ac:dyDescent="0.2">
      <c r="A56" s="7" t="str">
        <f t="shared" si="0"/>
        <v>2-2022</v>
      </c>
      <c r="B56" s="110">
        <v>44602</v>
      </c>
      <c r="C56" s="275" t="s">
        <v>34</v>
      </c>
      <c r="D56" s="488">
        <v>135919.15</v>
      </c>
      <c r="E56" s="52">
        <v>1947</v>
      </c>
      <c r="F56" s="52">
        <v>1801</v>
      </c>
      <c r="G56" s="481">
        <f t="shared" si="1"/>
        <v>1.0810660744031093</v>
      </c>
      <c r="H56" s="482">
        <f t="shared" si="2"/>
        <v>69.809527478171546</v>
      </c>
      <c r="I56" s="482">
        <f t="shared" si="3"/>
        <v>64.574709290286066</v>
      </c>
      <c r="J56" s="52">
        <v>12754</v>
      </c>
      <c r="K56" s="483">
        <f t="shared" si="4"/>
        <v>0.15265798965030578</v>
      </c>
      <c r="L56" s="484">
        <v>6887.69</v>
      </c>
      <c r="M56" s="52">
        <v>696883</v>
      </c>
      <c r="N56" s="52">
        <v>812</v>
      </c>
      <c r="O56" s="489">
        <v>60073.61</v>
      </c>
      <c r="P56" s="485">
        <f t="shared" si="5"/>
        <v>0.11465417177359576</v>
      </c>
      <c r="Q56" s="486">
        <f t="shared" si="6"/>
        <v>8.721880630516182</v>
      </c>
      <c r="R56" s="485">
        <f t="shared" si="7"/>
        <v>5.0674904897507082E-2</v>
      </c>
      <c r="S56" s="483">
        <f t="shared" si="61"/>
        <v>0.44198047147881664</v>
      </c>
      <c r="T56" s="484">
        <f t="shared" si="62"/>
        <v>75845.539999999994</v>
      </c>
      <c r="U56" s="483">
        <f t="shared" si="10"/>
        <v>5.0674904897507082E-2</v>
      </c>
      <c r="V56" s="67"/>
      <c r="W56" s="67"/>
      <c r="X56" s="160">
        <f t="shared" ref="X56:Y56" si="67">IFERROR((D56-D48)/D56, )</f>
        <v>0</v>
      </c>
      <c r="Y56" s="160">
        <f t="shared" si="67"/>
        <v>0</v>
      </c>
      <c r="Z56" s="67"/>
    </row>
    <row r="57" spans="1:26" ht="14" outlineLevel="1" x14ac:dyDescent="0.2">
      <c r="A57" s="7" t="str">
        <f t="shared" si="0"/>
        <v>2-2022</v>
      </c>
      <c r="B57" s="110">
        <v>44603</v>
      </c>
      <c r="C57" s="275" t="s">
        <v>34</v>
      </c>
      <c r="D57" s="488">
        <v>135919.15</v>
      </c>
      <c r="E57" s="52">
        <v>1947</v>
      </c>
      <c r="F57" s="52">
        <v>1801</v>
      </c>
      <c r="G57" s="481">
        <f t="shared" si="1"/>
        <v>1.0810660744031093</v>
      </c>
      <c r="H57" s="482">
        <f t="shared" si="2"/>
        <v>69.809527478171546</v>
      </c>
      <c r="I57" s="482">
        <f t="shared" si="3"/>
        <v>64.574709290286066</v>
      </c>
      <c r="J57" s="52">
        <v>12754</v>
      </c>
      <c r="K57" s="483">
        <f t="shared" si="4"/>
        <v>0.15265798965030578</v>
      </c>
      <c r="L57" s="484">
        <v>6887.69</v>
      </c>
      <c r="M57" s="52">
        <v>696883</v>
      </c>
      <c r="N57" s="52">
        <v>812</v>
      </c>
      <c r="O57" s="489">
        <v>60073.61</v>
      </c>
      <c r="P57" s="485">
        <f t="shared" si="5"/>
        <v>0.11465417177359576</v>
      </c>
      <c r="Q57" s="486">
        <f t="shared" si="6"/>
        <v>8.721880630516182</v>
      </c>
      <c r="R57" s="485">
        <f t="shared" si="7"/>
        <v>5.0674904897507082E-2</v>
      </c>
      <c r="S57" s="483">
        <f t="shared" si="61"/>
        <v>0.44198047147881664</v>
      </c>
      <c r="T57" s="484">
        <f t="shared" si="62"/>
        <v>75845.539999999994</v>
      </c>
      <c r="U57" s="483">
        <f t="shared" si="10"/>
        <v>5.0674904897507082E-2</v>
      </c>
      <c r="V57" s="67"/>
      <c r="W57" s="67"/>
      <c r="X57" s="160">
        <f t="shared" ref="X57:Y57" si="68">IFERROR((D57-D49)/D57, )</f>
        <v>0</v>
      </c>
      <c r="Y57" s="160">
        <f t="shared" si="68"/>
        <v>0</v>
      </c>
      <c r="Z57" s="67"/>
    </row>
    <row r="58" spans="1:26" ht="14" outlineLevel="1" x14ac:dyDescent="0.2">
      <c r="A58" s="7" t="str">
        <f t="shared" si="0"/>
        <v>2-2022</v>
      </c>
      <c r="B58" s="110">
        <v>44604</v>
      </c>
      <c r="C58" s="275" t="s">
        <v>34</v>
      </c>
      <c r="D58" s="488">
        <v>135919.15</v>
      </c>
      <c r="E58" s="52">
        <v>1947</v>
      </c>
      <c r="F58" s="52">
        <v>1801</v>
      </c>
      <c r="G58" s="481">
        <f t="shared" si="1"/>
        <v>1.0810660744031093</v>
      </c>
      <c r="H58" s="482">
        <f t="shared" si="2"/>
        <v>69.809527478171546</v>
      </c>
      <c r="I58" s="482">
        <f t="shared" si="3"/>
        <v>64.574709290286066</v>
      </c>
      <c r="J58" s="52">
        <v>12754</v>
      </c>
      <c r="K58" s="483">
        <f t="shared" si="4"/>
        <v>0.15265798965030578</v>
      </c>
      <c r="L58" s="484">
        <v>6887.69</v>
      </c>
      <c r="M58" s="52">
        <v>696883</v>
      </c>
      <c r="N58" s="52">
        <v>812</v>
      </c>
      <c r="O58" s="489">
        <v>60073.61</v>
      </c>
      <c r="P58" s="485">
        <f t="shared" si="5"/>
        <v>0.11465417177359576</v>
      </c>
      <c r="Q58" s="486">
        <f t="shared" si="6"/>
        <v>8.721880630516182</v>
      </c>
      <c r="R58" s="485">
        <f t="shared" si="7"/>
        <v>5.0674904897507082E-2</v>
      </c>
      <c r="S58" s="483">
        <f t="shared" si="61"/>
        <v>0.44198047147881664</v>
      </c>
      <c r="T58" s="484">
        <f t="shared" si="62"/>
        <v>75845.539999999994</v>
      </c>
      <c r="U58" s="483">
        <f t="shared" si="10"/>
        <v>5.0674904897507082E-2</v>
      </c>
      <c r="V58" s="67"/>
      <c r="W58" s="67"/>
      <c r="X58" s="160">
        <f t="shared" ref="X58:Y58" si="69">IFERROR((D58-D50)/D58, )</f>
        <v>0</v>
      </c>
      <c r="Y58" s="160">
        <f t="shared" si="69"/>
        <v>0</v>
      </c>
      <c r="Z58" s="67"/>
    </row>
    <row r="59" spans="1:26" ht="17.25" customHeight="1" x14ac:dyDescent="0.2">
      <c r="A59" s="7">
        <f t="shared" si="0"/>
        <v>0</v>
      </c>
      <c r="B59" s="38" t="s">
        <v>43</v>
      </c>
      <c r="C59" s="39"/>
      <c r="D59" s="40">
        <f t="shared" ref="D59:F59" si="70">SUM(D52:D58)</f>
        <v>564820.20000000007</v>
      </c>
      <c r="E59" s="41">
        <f t="shared" si="70"/>
        <v>8195</v>
      </c>
      <c r="F59" s="41">
        <f t="shared" si="70"/>
        <v>7625</v>
      </c>
      <c r="G59" s="42">
        <f t="shared" si="1"/>
        <v>1.0747540983606558</v>
      </c>
      <c r="H59" s="45">
        <f t="shared" si="2"/>
        <v>68.922538133007947</v>
      </c>
      <c r="I59" s="45">
        <f t="shared" si="3"/>
        <v>64.128658116435091</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5.9785167031915644E-2</v>
      </c>
      <c r="S59" s="305"/>
      <c r="T59" s="112">
        <f>SUM(T52:T58)</f>
        <v>332067.37</v>
      </c>
      <c r="U59" s="340">
        <f t="shared" si="10"/>
        <v>5.9785167031915644E-2</v>
      </c>
      <c r="V59" s="39" t="s">
        <v>194</v>
      </c>
      <c r="W59" s="452" t="s">
        <v>194</v>
      </c>
      <c r="X59" s="51">
        <f t="shared" ref="X59:Y59" si="72">IFERROR((D59-D51)/D59, )</f>
        <v>0</v>
      </c>
      <c r="Y59" s="51">
        <f t="shared" si="72"/>
        <v>0</v>
      </c>
      <c r="Z59" s="1"/>
    </row>
    <row r="60" spans="1:26" ht="14" outlineLevel="1" x14ac:dyDescent="0.2">
      <c r="A60" s="7" t="str">
        <f t="shared" si="0"/>
        <v>2-2022</v>
      </c>
      <c r="B60" s="110">
        <v>44605</v>
      </c>
      <c r="C60" s="275" t="s">
        <v>34</v>
      </c>
      <c r="D60" s="488">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489">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160">
        <f t="shared" ref="X60:Y60" si="75">IFERROR((D60-D52)/D60, )</f>
        <v>0</v>
      </c>
      <c r="Y60" s="160">
        <f t="shared" si="75"/>
        <v>0</v>
      </c>
      <c r="Z60" s="295"/>
    </row>
    <row r="61" spans="1:26" ht="14" outlineLevel="1" x14ac:dyDescent="0.2">
      <c r="A61" s="7" t="str">
        <f t="shared" si="0"/>
        <v>2-2022</v>
      </c>
      <c r="B61" s="110">
        <v>44606</v>
      </c>
      <c r="C61" s="275" t="s">
        <v>34</v>
      </c>
      <c r="D61" s="488">
        <v>28726.6</v>
      </c>
      <c r="E61" s="150">
        <v>438</v>
      </c>
      <c r="F61" s="150">
        <v>418</v>
      </c>
      <c r="G61" s="288">
        <f t="shared" si="1"/>
        <v>1.0478468899521531</v>
      </c>
      <c r="H61" s="289">
        <f t="shared" si="2"/>
        <v>65.585844748858449</v>
      </c>
      <c r="I61" s="289">
        <f t="shared" si="3"/>
        <v>62.591057317403724</v>
      </c>
      <c r="J61" s="150">
        <v>3254</v>
      </c>
      <c r="K61" s="290">
        <f t="shared" si="4"/>
        <v>0.13460356484326982</v>
      </c>
      <c r="L61" s="199">
        <v>3546.04</v>
      </c>
      <c r="M61" s="150">
        <v>402000</v>
      </c>
      <c r="N61" s="150">
        <v>200</v>
      </c>
      <c r="O61" s="489">
        <v>10427.32</v>
      </c>
      <c r="P61" s="291">
        <f t="shared" si="5"/>
        <v>0.34007204152169496</v>
      </c>
      <c r="Q61" s="292">
        <f t="shared" si="6"/>
        <v>2.940553406052949</v>
      </c>
      <c r="R61" s="293">
        <f t="shared" si="7"/>
        <v>0.12344099197259684</v>
      </c>
      <c r="S61" s="290">
        <f t="shared" si="73"/>
        <v>0.36298482939157439</v>
      </c>
      <c r="T61" s="202">
        <f t="shared" si="74"/>
        <v>18299.28</v>
      </c>
      <c r="U61" s="293">
        <f t="shared" si="10"/>
        <v>0.12344099197259684</v>
      </c>
      <c r="V61" s="161"/>
      <c r="W61" s="451"/>
      <c r="X61" s="160">
        <f t="shared" ref="X61:Y61" si="76">IFERROR((D61-D53)/D61, )</f>
        <v>0</v>
      </c>
      <c r="Y61" s="160">
        <f t="shared" si="76"/>
        <v>0</v>
      </c>
      <c r="Z61" s="295"/>
    </row>
    <row r="62" spans="1:26" ht="14" outlineLevel="1" x14ac:dyDescent="0.2">
      <c r="A62" s="7" t="str">
        <f t="shared" si="0"/>
        <v>2-2022</v>
      </c>
      <c r="B62" s="110">
        <v>44607</v>
      </c>
      <c r="C62" s="275" t="s">
        <v>34</v>
      </c>
      <c r="D62" s="488">
        <v>71613.240000000005</v>
      </c>
      <c r="E62" s="150">
        <v>1092</v>
      </c>
      <c r="F62" s="150">
        <v>1031</v>
      </c>
      <c r="G62" s="288">
        <f t="shared" si="1"/>
        <v>1.0591658583899126</v>
      </c>
      <c r="H62" s="289">
        <f t="shared" si="2"/>
        <v>65.579890109890115</v>
      </c>
      <c r="I62" s="289">
        <f t="shared" si="3"/>
        <v>61.916544600088564</v>
      </c>
      <c r="J62" s="150">
        <v>13847</v>
      </c>
      <c r="K62" s="290">
        <f t="shared" si="4"/>
        <v>7.8861847331551965E-2</v>
      </c>
      <c r="L62" s="199">
        <v>6646.89</v>
      </c>
      <c r="M62" s="150">
        <v>656344</v>
      </c>
      <c r="N62" s="150">
        <v>375</v>
      </c>
      <c r="O62" s="489">
        <v>25147.7</v>
      </c>
      <c r="P62" s="291">
        <f t="shared" si="5"/>
        <v>0.26431403269483889</v>
      </c>
      <c r="Q62" s="292">
        <f t="shared" si="6"/>
        <v>3.7833783919998676</v>
      </c>
      <c r="R62" s="293">
        <f t="shared" si="7"/>
        <v>9.2816495944046104E-2</v>
      </c>
      <c r="S62" s="290">
        <f t="shared" si="73"/>
        <v>0.35115992517584738</v>
      </c>
      <c r="T62" s="202">
        <f t="shared" si="74"/>
        <v>46465.540000000008</v>
      </c>
      <c r="U62" s="293">
        <f t="shared" si="10"/>
        <v>9.2816495944046104E-2</v>
      </c>
      <c r="V62" s="161"/>
      <c r="W62" s="451"/>
      <c r="X62" s="160">
        <f t="shared" ref="X62:Y62" si="77">IFERROR((D62-D54)/D62, )</f>
        <v>0</v>
      </c>
      <c r="Y62" s="160">
        <f t="shared" si="77"/>
        <v>0</v>
      </c>
      <c r="Z62" s="295"/>
    </row>
    <row r="63" spans="1:26" ht="14" outlineLevel="1" x14ac:dyDescent="0.2">
      <c r="A63" s="7" t="str">
        <f t="shared" si="0"/>
        <v>2-2022</v>
      </c>
      <c r="B63" s="110">
        <v>44608</v>
      </c>
      <c r="C63" s="275" t="s">
        <v>34</v>
      </c>
      <c r="D63" s="488">
        <v>40238.620000000003</v>
      </c>
      <c r="E63" s="150">
        <v>585</v>
      </c>
      <c r="F63" s="150">
        <v>552</v>
      </c>
      <c r="G63" s="288">
        <f t="shared" si="1"/>
        <v>1.0597826086956521</v>
      </c>
      <c r="H63" s="289">
        <f t="shared" si="2"/>
        <v>68.783965811965814</v>
      </c>
      <c r="I63" s="289">
        <f t="shared" si="3"/>
        <v>64.90384466359852</v>
      </c>
      <c r="J63" s="150">
        <v>3896</v>
      </c>
      <c r="K63" s="290">
        <f t="shared" si="4"/>
        <v>0.15015400410677618</v>
      </c>
      <c r="L63" s="199">
        <v>1367.56</v>
      </c>
      <c r="M63" s="150">
        <v>223742</v>
      </c>
      <c r="N63" s="150">
        <v>128</v>
      </c>
      <c r="O63" s="489">
        <v>9486.2900000000009</v>
      </c>
      <c r="P63" s="291">
        <f t="shared" si="5"/>
        <v>0.14416173235269003</v>
      </c>
      <c r="Q63" s="292">
        <f t="shared" si="6"/>
        <v>6.9366536020357437</v>
      </c>
      <c r="R63" s="293">
        <f t="shared" si="7"/>
        <v>3.3986254995822418E-2</v>
      </c>
      <c r="S63" s="290">
        <f t="shared" si="73"/>
        <v>0.23575087813647685</v>
      </c>
      <c r="T63" s="202">
        <f t="shared" si="74"/>
        <v>30752.33</v>
      </c>
      <c r="U63" s="293">
        <f t="shared" si="10"/>
        <v>3.3986254995822418E-2</v>
      </c>
      <c r="V63" s="161"/>
      <c r="W63" s="451"/>
      <c r="X63" s="160">
        <f t="shared" ref="X63:Y63" si="78">IFERROR((D63-D55)/D63, )</f>
        <v>0</v>
      </c>
      <c r="Y63" s="160">
        <f t="shared" si="78"/>
        <v>0</v>
      </c>
      <c r="Z63" s="295"/>
    </row>
    <row r="64" spans="1:26" ht="14" outlineLevel="1" x14ac:dyDescent="0.2">
      <c r="A64" s="7" t="str">
        <f t="shared" si="0"/>
        <v>2-2022</v>
      </c>
      <c r="B64" s="110">
        <v>44609</v>
      </c>
      <c r="C64" s="275" t="s">
        <v>34</v>
      </c>
      <c r="D64" s="488">
        <v>135919.15</v>
      </c>
      <c r="E64" s="52">
        <v>1947</v>
      </c>
      <c r="F64" s="52">
        <v>1801</v>
      </c>
      <c r="G64" s="481">
        <f t="shared" si="1"/>
        <v>1.0810660744031093</v>
      </c>
      <c r="H64" s="482">
        <f t="shared" si="2"/>
        <v>69.809527478171546</v>
      </c>
      <c r="I64" s="482">
        <f t="shared" si="3"/>
        <v>64.574709290286066</v>
      </c>
      <c r="J64" s="52">
        <v>12754</v>
      </c>
      <c r="K64" s="483">
        <f t="shared" si="4"/>
        <v>0.15265798965030578</v>
      </c>
      <c r="L64" s="484">
        <v>6887.69</v>
      </c>
      <c r="M64" s="52">
        <v>696883</v>
      </c>
      <c r="N64" s="52">
        <v>812</v>
      </c>
      <c r="O64" s="489">
        <v>60073.61</v>
      </c>
      <c r="P64" s="485">
        <f t="shared" si="5"/>
        <v>0.11465417177359576</v>
      </c>
      <c r="Q64" s="486">
        <f t="shared" si="6"/>
        <v>8.721880630516182</v>
      </c>
      <c r="R64" s="485">
        <f t="shared" si="7"/>
        <v>5.0674904897507082E-2</v>
      </c>
      <c r="S64" s="483">
        <f t="shared" si="73"/>
        <v>0.44198047147881664</v>
      </c>
      <c r="T64" s="484">
        <f t="shared" si="74"/>
        <v>75845.539999999994</v>
      </c>
      <c r="U64" s="483">
        <f t="shared" si="10"/>
        <v>5.0674904897507082E-2</v>
      </c>
      <c r="V64" s="67"/>
      <c r="W64" s="67"/>
      <c r="X64" s="160">
        <f t="shared" ref="X64:Y64" si="79">IFERROR((D64-D56)/D64, )</f>
        <v>0</v>
      </c>
      <c r="Y64" s="160">
        <f t="shared" si="79"/>
        <v>0</v>
      </c>
      <c r="Z64" s="67"/>
    </row>
    <row r="65" spans="1:26" ht="14" outlineLevel="1" x14ac:dyDescent="0.2">
      <c r="A65" s="7" t="str">
        <f t="shared" si="0"/>
        <v>2-2022</v>
      </c>
      <c r="B65" s="110">
        <v>44610</v>
      </c>
      <c r="C65" s="275" t="s">
        <v>34</v>
      </c>
      <c r="D65" s="488">
        <v>135919.15</v>
      </c>
      <c r="E65" s="52">
        <v>1947</v>
      </c>
      <c r="F65" s="52">
        <v>1801</v>
      </c>
      <c r="G65" s="481">
        <f t="shared" si="1"/>
        <v>1.0810660744031093</v>
      </c>
      <c r="H65" s="482">
        <f t="shared" si="2"/>
        <v>69.809527478171546</v>
      </c>
      <c r="I65" s="482">
        <f t="shared" si="3"/>
        <v>64.574709290286066</v>
      </c>
      <c r="J65" s="52">
        <v>12754</v>
      </c>
      <c r="K65" s="483">
        <f t="shared" si="4"/>
        <v>0.15265798965030578</v>
      </c>
      <c r="L65" s="484">
        <v>6887.69</v>
      </c>
      <c r="M65" s="52">
        <v>696883</v>
      </c>
      <c r="N65" s="52">
        <v>812</v>
      </c>
      <c r="O65" s="489">
        <v>60073.61</v>
      </c>
      <c r="P65" s="485">
        <f t="shared" si="5"/>
        <v>0.11465417177359576</v>
      </c>
      <c r="Q65" s="486">
        <f t="shared" si="6"/>
        <v>8.721880630516182</v>
      </c>
      <c r="R65" s="485">
        <f t="shared" si="7"/>
        <v>5.0674904897507082E-2</v>
      </c>
      <c r="S65" s="483">
        <f t="shared" si="73"/>
        <v>0.44198047147881664</v>
      </c>
      <c r="T65" s="484">
        <f t="shared" si="74"/>
        <v>75845.539999999994</v>
      </c>
      <c r="U65" s="483">
        <f t="shared" si="10"/>
        <v>5.0674904897507082E-2</v>
      </c>
      <c r="V65" s="67"/>
      <c r="W65" s="67"/>
      <c r="X65" s="160">
        <f t="shared" ref="X65:Y65" si="80">IFERROR((D65-D57)/D65, )</f>
        <v>0</v>
      </c>
      <c r="Y65" s="160">
        <f t="shared" si="80"/>
        <v>0</v>
      </c>
      <c r="Z65" s="67"/>
    </row>
    <row r="66" spans="1:26" ht="14" outlineLevel="1" x14ac:dyDescent="0.2">
      <c r="A66" s="7" t="str">
        <f t="shared" si="0"/>
        <v>2-2022</v>
      </c>
      <c r="B66" s="110">
        <v>44611</v>
      </c>
      <c r="C66" s="275" t="s">
        <v>34</v>
      </c>
      <c r="D66" s="488">
        <v>135919.15</v>
      </c>
      <c r="E66" s="52">
        <v>1947</v>
      </c>
      <c r="F66" s="52">
        <v>1801</v>
      </c>
      <c r="G66" s="481">
        <f t="shared" si="1"/>
        <v>1.0810660744031093</v>
      </c>
      <c r="H66" s="482">
        <f t="shared" si="2"/>
        <v>69.809527478171546</v>
      </c>
      <c r="I66" s="482">
        <f t="shared" si="3"/>
        <v>64.574709290286066</v>
      </c>
      <c r="J66" s="52">
        <v>12754</v>
      </c>
      <c r="K66" s="483">
        <f t="shared" si="4"/>
        <v>0.15265798965030578</v>
      </c>
      <c r="L66" s="484">
        <v>6887.69</v>
      </c>
      <c r="M66" s="52">
        <v>696883</v>
      </c>
      <c r="N66" s="52">
        <v>812</v>
      </c>
      <c r="O66" s="489">
        <v>60073.61</v>
      </c>
      <c r="P66" s="485">
        <f t="shared" si="5"/>
        <v>0.11465417177359576</v>
      </c>
      <c r="Q66" s="486">
        <f t="shared" si="6"/>
        <v>8.721880630516182</v>
      </c>
      <c r="R66" s="485">
        <f t="shared" si="7"/>
        <v>5.0674904897507082E-2</v>
      </c>
      <c r="S66" s="483">
        <f t="shared" si="73"/>
        <v>0.44198047147881664</v>
      </c>
      <c r="T66" s="484">
        <f t="shared" si="74"/>
        <v>75845.539999999994</v>
      </c>
      <c r="U66" s="483">
        <f t="shared" si="10"/>
        <v>5.0674904897507082E-2</v>
      </c>
      <c r="V66" s="67"/>
      <c r="W66" s="67"/>
      <c r="X66" s="160">
        <f t="shared" ref="X66:Y66" si="81">IFERROR((D66-D58)/D66, )</f>
        <v>0</v>
      </c>
      <c r="Y66" s="160">
        <f t="shared" si="81"/>
        <v>0</v>
      </c>
      <c r="Z66" s="67"/>
    </row>
    <row r="67" spans="1:26" ht="17.25" customHeight="1" x14ac:dyDescent="0.2">
      <c r="A67" s="7">
        <f t="shared" si="0"/>
        <v>0</v>
      </c>
      <c r="B67" s="38" t="s">
        <v>44</v>
      </c>
      <c r="C67" s="39"/>
      <c r="D67" s="40">
        <f t="shared" ref="D67:F67" si="82">SUM(D60:D66)</f>
        <v>564820.20000000007</v>
      </c>
      <c r="E67" s="41">
        <f t="shared" si="82"/>
        <v>8195</v>
      </c>
      <c r="F67" s="41">
        <f t="shared" si="82"/>
        <v>7625</v>
      </c>
      <c r="G67" s="42">
        <f t="shared" si="1"/>
        <v>1.0747540983606558</v>
      </c>
      <c r="H67" s="45">
        <f t="shared" si="2"/>
        <v>68.922538133007947</v>
      </c>
      <c r="I67" s="45">
        <f t="shared" si="3"/>
        <v>64.128658116435091</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5.9785167031915644E-2</v>
      </c>
      <c r="S67" s="305"/>
      <c r="T67" s="112">
        <f>SUM(T60:T66)</f>
        <v>332067.37</v>
      </c>
      <c r="U67" s="340">
        <f t="shared" si="10"/>
        <v>5.9785167031915644E-2</v>
      </c>
      <c r="V67" s="39" t="s">
        <v>194</v>
      </c>
      <c r="W67" s="452" t="s">
        <v>194</v>
      </c>
      <c r="X67" s="51">
        <f t="shared" ref="X67:Y67" si="84">IFERROR((D67-D59)/D67, )</f>
        <v>0</v>
      </c>
      <c r="Y67" s="51">
        <f t="shared" si="84"/>
        <v>0</v>
      </c>
      <c r="Z67" s="1"/>
    </row>
    <row r="68" spans="1:26" ht="17.25" customHeight="1"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X12:Y69">
    <cfRule type="cellIs" dxfId="33" priority="1" operator="greaterThanOrEqual">
      <formula>0</formula>
    </cfRule>
  </conditionalFormatting>
  <conditionalFormatting sqref="C5 F5:I5 K5:N5 C9">
    <cfRule type="cellIs" dxfId="32" priority="2" operator="lessThanOrEqual">
      <formula>0</formula>
    </cfRule>
  </conditionalFormatting>
  <conditionalFormatting sqref="F9:N9">
    <cfRule type="cellIs" dxfId="31" priority="3" operator="lessThanOrEqual">
      <formula>0</formula>
    </cfRule>
    <cfRule type="cellIs" dxfId="30" priority="4" operator="greaterThanOrEqual">
      <formula>0</formula>
    </cfRule>
  </conditionalFormatting>
  <conditionalFormatting sqref="V20:Y69">
    <cfRule type="cellIs" dxfId="29" priority="5" operator="greaterThanOrEqual">
      <formula>0</formula>
    </cfRule>
    <cfRule type="cellIs" dxfId="28" priority="6" operator="lessThan">
      <formula>0</formula>
    </cfRule>
  </conditionalFormatting>
  <conditionalFormatting sqref="X12:Y69">
    <cfRule type="cellIs" dxfId="27" priority="8" operator="lessThan">
      <formula>0</formula>
    </cfRule>
  </conditionalFormatting>
  <dataValidations count="1">
    <dataValidation type="list" allowBlank="1" sqref="B19 B27 B35 B43 B51 B59 B67" xr:uid="{00000000-0002-0000-1400-000000000000}">
      <formula1>"Previous Week,Current Week"</formula1>
    </dataValidation>
  </dataValidations>
  <hyperlinks>
    <hyperlink ref="A1" r:id="rId1" location="/report?id=102%3ADetailSalesTrafficByParentItem&amp;chartCols=&amp;columns=0%2F1%2F2%2F5%2F8%2F11%2F14%2F15%2F16%2F17%2F18%2F19%2F20%2F21%2F22%2F23" xr:uid="{00000000-0004-0000-14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D966"/>
    <outlinePr summaryRight="0"/>
  </sheetPr>
  <dimension ref="A1:Z69"/>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212</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-244047.86999999988</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564820.20000000007</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193</v>
      </c>
      <c r="D12" s="490">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491">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5" t="s">
        <v>193</v>
      </c>
      <c r="D13" s="490">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491">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c r="Y13" s="160"/>
      <c r="Z13" s="295"/>
    </row>
    <row r="14" spans="1:26" ht="14" outlineLevel="1" x14ac:dyDescent="0.2">
      <c r="A14" s="7" t="str">
        <f t="shared" si="0"/>
        <v>1-2022</v>
      </c>
      <c r="B14" s="110">
        <v>44565</v>
      </c>
      <c r="C14" s="275" t="s">
        <v>193</v>
      </c>
      <c r="D14" s="490">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491">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c r="Y14" s="160"/>
      <c r="Z14" s="295"/>
    </row>
    <row r="15" spans="1:26" ht="14" outlineLevel="1" x14ac:dyDescent="0.2">
      <c r="A15" s="7" t="str">
        <f t="shared" si="0"/>
        <v>1-2022</v>
      </c>
      <c r="B15" s="110">
        <v>44566</v>
      </c>
      <c r="C15" s="275" t="s">
        <v>193</v>
      </c>
      <c r="D15" s="490">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491">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c r="Y15" s="160"/>
      <c r="Z15" s="295"/>
    </row>
    <row r="16" spans="1:26" ht="14" outlineLevel="1" x14ac:dyDescent="0.2">
      <c r="A16" s="7" t="str">
        <f t="shared" si="0"/>
        <v>1-2022</v>
      </c>
      <c r="B16" s="110">
        <v>44567</v>
      </c>
      <c r="C16" s="275" t="s">
        <v>193</v>
      </c>
      <c r="D16" s="490">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491">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c r="Y16" s="160"/>
      <c r="Z16" s="295"/>
    </row>
    <row r="17" spans="1:26" ht="14" outlineLevel="1" x14ac:dyDescent="0.2">
      <c r="A17" s="7" t="str">
        <f t="shared" si="0"/>
        <v>1-2022</v>
      </c>
      <c r="B17" s="110">
        <v>44568</v>
      </c>
      <c r="C17" s="275" t="s">
        <v>193</v>
      </c>
      <c r="D17" s="490">
        <v>135919.15</v>
      </c>
      <c r="E17" s="150">
        <v>1947</v>
      </c>
      <c r="F17" s="150">
        <v>1801</v>
      </c>
      <c r="G17" s="288">
        <f t="shared" si="1"/>
        <v>1.0810660744031093</v>
      </c>
      <c r="H17" s="289">
        <f t="shared" si="2"/>
        <v>69.809527478171546</v>
      </c>
      <c r="I17" s="289">
        <f t="shared" si="3"/>
        <v>64.574709290286066</v>
      </c>
      <c r="J17" s="150">
        <v>12754</v>
      </c>
      <c r="K17" s="290">
        <f t="shared" si="4"/>
        <v>0.15265798965030578</v>
      </c>
      <c r="L17" s="199">
        <v>6887.69</v>
      </c>
      <c r="M17" s="150">
        <v>696883</v>
      </c>
      <c r="N17" s="150">
        <v>812</v>
      </c>
      <c r="O17" s="491">
        <v>60073.61</v>
      </c>
      <c r="P17" s="291">
        <f t="shared" si="5"/>
        <v>0.11465417177359576</v>
      </c>
      <c r="Q17" s="292">
        <f t="shared" si="6"/>
        <v>8.721880630516182</v>
      </c>
      <c r="R17" s="293">
        <f t="shared" si="7"/>
        <v>5.0674904897507082E-2</v>
      </c>
      <c r="S17" s="290">
        <f t="shared" si="8"/>
        <v>0.44198047147881664</v>
      </c>
      <c r="T17" s="202">
        <f t="shared" si="9"/>
        <v>75845.539999999994</v>
      </c>
      <c r="U17" s="293">
        <f t="shared" si="10"/>
        <v>5.0674904897507082E-2</v>
      </c>
      <c r="V17" s="161"/>
      <c r="W17" s="451"/>
      <c r="X17" s="160"/>
      <c r="Y17" s="160"/>
      <c r="Z17" s="295"/>
    </row>
    <row r="18" spans="1:26" ht="14" outlineLevel="1" x14ac:dyDescent="0.2">
      <c r="A18" s="7" t="str">
        <f t="shared" si="0"/>
        <v>1-2022</v>
      </c>
      <c r="B18" s="110">
        <v>44569</v>
      </c>
      <c r="C18" s="275" t="s">
        <v>193</v>
      </c>
      <c r="D18" s="490">
        <v>135919.15</v>
      </c>
      <c r="E18" s="150">
        <v>1947</v>
      </c>
      <c r="F18" s="150">
        <v>1801</v>
      </c>
      <c r="G18" s="288">
        <f t="shared" si="1"/>
        <v>1.0810660744031093</v>
      </c>
      <c r="H18" s="289">
        <f t="shared" si="2"/>
        <v>69.809527478171546</v>
      </c>
      <c r="I18" s="289">
        <f t="shared" si="3"/>
        <v>64.574709290286066</v>
      </c>
      <c r="J18" s="150">
        <v>12754</v>
      </c>
      <c r="K18" s="290">
        <f t="shared" si="4"/>
        <v>0.15265798965030578</v>
      </c>
      <c r="L18" s="199">
        <v>6887.69</v>
      </c>
      <c r="M18" s="150">
        <v>696883</v>
      </c>
      <c r="N18" s="150">
        <v>812</v>
      </c>
      <c r="O18" s="491">
        <v>60073.61</v>
      </c>
      <c r="P18" s="291">
        <f t="shared" si="5"/>
        <v>0.11465417177359576</v>
      </c>
      <c r="Q18" s="292">
        <f t="shared" si="6"/>
        <v>8.721880630516182</v>
      </c>
      <c r="R18" s="293">
        <f t="shared" si="7"/>
        <v>5.0674904897507082E-2</v>
      </c>
      <c r="S18" s="290">
        <f t="shared" si="8"/>
        <v>0.44198047147881664</v>
      </c>
      <c r="T18" s="202">
        <f t="shared" si="9"/>
        <v>75845.539999999994</v>
      </c>
      <c r="U18" s="293">
        <f t="shared" si="10"/>
        <v>5.0674904897507082E-2</v>
      </c>
      <c r="V18" s="161"/>
      <c r="W18" s="451"/>
      <c r="X18" s="160"/>
      <c r="Y18" s="160"/>
      <c r="Z18" s="295"/>
    </row>
    <row r="19" spans="1:26" ht="17.25" customHeight="1" x14ac:dyDescent="0.2">
      <c r="A19" s="7">
        <f t="shared" si="0"/>
        <v>0</v>
      </c>
      <c r="B19" s="38" t="s">
        <v>182</v>
      </c>
      <c r="C19" s="39"/>
      <c r="D19" s="40">
        <f t="shared" ref="D19:F19" si="11">SUM(D12:D18)</f>
        <v>564820.20000000007</v>
      </c>
      <c r="E19" s="41">
        <f t="shared" si="11"/>
        <v>8195</v>
      </c>
      <c r="F19" s="41">
        <f t="shared" si="11"/>
        <v>7625</v>
      </c>
      <c r="G19" s="42">
        <f t="shared" si="1"/>
        <v>1.0747540983606558</v>
      </c>
      <c r="H19" s="45">
        <f t="shared" si="2"/>
        <v>68.922538133007947</v>
      </c>
      <c r="I19" s="45">
        <f t="shared" si="3"/>
        <v>64.128658116435091</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5.9785167031915644E-2</v>
      </c>
      <c r="S19" s="305"/>
      <c r="T19" s="112">
        <f>SUM(T12:T18)</f>
        <v>332067.37</v>
      </c>
      <c r="U19" s="340">
        <f t="shared" si="10"/>
        <v>5.9785167031915644E-2</v>
      </c>
      <c r="V19" s="39" t="s">
        <v>194</v>
      </c>
      <c r="W19" s="452" t="s">
        <v>194</v>
      </c>
      <c r="X19" s="51"/>
      <c r="Y19" s="51"/>
      <c r="Z19" s="1"/>
    </row>
    <row r="20" spans="1:26" ht="14" outlineLevel="1" x14ac:dyDescent="0.2">
      <c r="A20" s="7" t="str">
        <f t="shared" si="0"/>
        <v>1-2022</v>
      </c>
      <c r="B20" s="110">
        <v>44570</v>
      </c>
      <c r="C20" s="275" t="s">
        <v>193</v>
      </c>
      <c r="D20" s="490">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491">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161"/>
      <c r="W20" s="451"/>
      <c r="X20" s="160">
        <f t="shared" ref="X20:Y20" si="15">IFERROR((D20-D12)/D20, )</f>
        <v>0</v>
      </c>
      <c r="Y20" s="160">
        <f t="shared" si="15"/>
        <v>0</v>
      </c>
      <c r="Z20" s="295"/>
    </row>
    <row r="21" spans="1:26" ht="14" outlineLevel="1" x14ac:dyDescent="0.2">
      <c r="A21" s="7" t="str">
        <f t="shared" si="0"/>
        <v>1-2022</v>
      </c>
      <c r="B21" s="110">
        <v>44571</v>
      </c>
      <c r="C21" s="275" t="s">
        <v>193</v>
      </c>
      <c r="D21" s="490">
        <v>28726.6</v>
      </c>
      <c r="E21" s="150">
        <v>438</v>
      </c>
      <c r="F21" s="150">
        <v>418</v>
      </c>
      <c r="G21" s="288">
        <f t="shared" si="1"/>
        <v>1.0478468899521531</v>
      </c>
      <c r="H21" s="289">
        <f t="shared" si="2"/>
        <v>65.585844748858449</v>
      </c>
      <c r="I21" s="289">
        <f t="shared" si="3"/>
        <v>62.591057317403724</v>
      </c>
      <c r="J21" s="150">
        <v>3254</v>
      </c>
      <c r="K21" s="290">
        <f t="shared" si="4"/>
        <v>0.13460356484326982</v>
      </c>
      <c r="L21" s="199">
        <v>3546.04</v>
      </c>
      <c r="M21" s="150">
        <v>402000</v>
      </c>
      <c r="N21" s="150">
        <v>200</v>
      </c>
      <c r="O21" s="491">
        <v>10427.32</v>
      </c>
      <c r="P21" s="291">
        <f t="shared" si="5"/>
        <v>0.34007204152169496</v>
      </c>
      <c r="Q21" s="292">
        <f t="shared" si="6"/>
        <v>2.940553406052949</v>
      </c>
      <c r="R21" s="293">
        <f t="shared" si="7"/>
        <v>0.12344099197259684</v>
      </c>
      <c r="S21" s="290">
        <f t="shared" si="13"/>
        <v>0.36298482939157439</v>
      </c>
      <c r="T21" s="202">
        <f t="shared" si="14"/>
        <v>18299.28</v>
      </c>
      <c r="U21" s="293">
        <f t="shared" si="10"/>
        <v>0.12344099197259684</v>
      </c>
      <c r="V21" s="161"/>
      <c r="W21" s="451"/>
      <c r="X21" s="160">
        <f t="shared" ref="X21:Y21" si="16">IFERROR((D21-D13)/D21, )</f>
        <v>0</v>
      </c>
      <c r="Y21" s="160">
        <f t="shared" si="16"/>
        <v>0</v>
      </c>
      <c r="Z21" s="295"/>
    </row>
    <row r="22" spans="1:26" ht="14" outlineLevel="1" x14ac:dyDescent="0.2">
      <c r="A22" s="7" t="str">
        <f t="shared" si="0"/>
        <v>1-2022</v>
      </c>
      <c r="B22" s="110">
        <v>44572</v>
      </c>
      <c r="C22" s="275" t="s">
        <v>193</v>
      </c>
      <c r="D22" s="490">
        <v>71613.240000000005</v>
      </c>
      <c r="E22" s="150">
        <v>1092</v>
      </c>
      <c r="F22" s="150">
        <v>1031</v>
      </c>
      <c r="G22" s="288">
        <f t="shared" si="1"/>
        <v>1.0591658583899126</v>
      </c>
      <c r="H22" s="289">
        <f t="shared" si="2"/>
        <v>65.579890109890115</v>
      </c>
      <c r="I22" s="289">
        <f t="shared" si="3"/>
        <v>61.916544600088564</v>
      </c>
      <c r="J22" s="150">
        <v>13847</v>
      </c>
      <c r="K22" s="290">
        <f t="shared" si="4"/>
        <v>7.8861847331551965E-2</v>
      </c>
      <c r="L22" s="199">
        <v>6646.89</v>
      </c>
      <c r="M22" s="150">
        <v>656344</v>
      </c>
      <c r="N22" s="150">
        <v>375</v>
      </c>
      <c r="O22" s="491">
        <v>25147.7</v>
      </c>
      <c r="P22" s="291">
        <f t="shared" si="5"/>
        <v>0.26431403269483889</v>
      </c>
      <c r="Q22" s="292">
        <f t="shared" si="6"/>
        <v>3.7833783919998676</v>
      </c>
      <c r="R22" s="293">
        <f t="shared" si="7"/>
        <v>9.2816495944046104E-2</v>
      </c>
      <c r="S22" s="290">
        <f t="shared" si="13"/>
        <v>0.35115992517584738</v>
      </c>
      <c r="T22" s="202">
        <f t="shared" si="14"/>
        <v>46465.540000000008</v>
      </c>
      <c r="U22" s="293">
        <f t="shared" si="10"/>
        <v>9.2816495944046104E-2</v>
      </c>
      <c r="V22" s="161"/>
      <c r="W22" s="451"/>
      <c r="X22" s="160">
        <f t="shared" ref="X22:Y22" si="17">IFERROR((D22-D14)/D22, )</f>
        <v>0</v>
      </c>
      <c r="Y22" s="160">
        <f t="shared" si="17"/>
        <v>0</v>
      </c>
      <c r="Z22" s="295"/>
    </row>
    <row r="23" spans="1:26" ht="14" outlineLevel="1" x14ac:dyDescent="0.2">
      <c r="A23" s="7" t="str">
        <f t="shared" si="0"/>
        <v>1-2022</v>
      </c>
      <c r="B23" s="110">
        <v>44573</v>
      </c>
      <c r="C23" s="275" t="s">
        <v>193</v>
      </c>
      <c r="D23" s="490">
        <v>40238.620000000003</v>
      </c>
      <c r="E23" s="150">
        <v>585</v>
      </c>
      <c r="F23" s="150">
        <v>552</v>
      </c>
      <c r="G23" s="288">
        <f t="shared" si="1"/>
        <v>1.0597826086956521</v>
      </c>
      <c r="H23" s="289">
        <f t="shared" si="2"/>
        <v>68.783965811965814</v>
      </c>
      <c r="I23" s="289">
        <f t="shared" si="3"/>
        <v>64.90384466359852</v>
      </c>
      <c r="J23" s="150">
        <v>3896</v>
      </c>
      <c r="K23" s="290">
        <f t="shared" si="4"/>
        <v>0.15015400410677618</v>
      </c>
      <c r="L23" s="199">
        <v>1367.56</v>
      </c>
      <c r="M23" s="150">
        <v>223742</v>
      </c>
      <c r="N23" s="150">
        <v>128</v>
      </c>
      <c r="O23" s="491">
        <v>9486.2900000000009</v>
      </c>
      <c r="P23" s="291">
        <f t="shared" si="5"/>
        <v>0.14416173235269003</v>
      </c>
      <c r="Q23" s="292">
        <f t="shared" si="6"/>
        <v>6.9366536020357437</v>
      </c>
      <c r="R23" s="293">
        <f t="shared" si="7"/>
        <v>3.3986254995822418E-2</v>
      </c>
      <c r="S23" s="290">
        <f t="shared" si="13"/>
        <v>0.23575087813647685</v>
      </c>
      <c r="T23" s="202">
        <f t="shared" si="14"/>
        <v>30752.33</v>
      </c>
      <c r="U23" s="293">
        <f t="shared" si="10"/>
        <v>3.3986254995822418E-2</v>
      </c>
      <c r="V23" s="161"/>
      <c r="W23" s="451"/>
      <c r="X23" s="160">
        <f t="shared" ref="X23:Y23" si="18">IFERROR((D23-D15)/D23, )</f>
        <v>0</v>
      </c>
      <c r="Y23" s="160">
        <f t="shared" si="18"/>
        <v>0</v>
      </c>
      <c r="Z23" s="295"/>
    </row>
    <row r="24" spans="1:26" ht="14" outlineLevel="1" x14ac:dyDescent="0.2">
      <c r="A24" s="7" t="str">
        <f t="shared" si="0"/>
        <v>1-2022</v>
      </c>
      <c r="B24" s="110">
        <v>44574</v>
      </c>
      <c r="C24" s="275" t="s">
        <v>193</v>
      </c>
      <c r="D24" s="490">
        <v>135919.15</v>
      </c>
      <c r="E24" s="52">
        <v>1947</v>
      </c>
      <c r="F24" s="52">
        <v>1801</v>
      </c>
      <c r="G24" s="481">
        <f t="shared" si="1"/>
        <v>1.0810660744031093</v>
      </c>
      <c r="H24" s="482">
        <f t="shared" si="2"/>
        <v>69.809527478171546</v>
      </c>
      <c r="I24" s="482">
        <f t="shared" si="3"/>
        <v>64.574709290286066</v>
      </c>
      <c r="J24" s="52">
        <v>12754</v>
      </c>
      <c r="K24" s="483">
        <f t="shared" si="4"/>
        <v>0.15265798965030578</v>
      </c>
      <c r="L24" s="484">
        <v>6887.69</v>
      </c>
      <c r="M24" s="52">
        <v>696883</v>
      </c>
      <c r="N24" s="52">
        <v>812</v>
      </c>
      <c r="O24" s="491">
        <v>60073.61</v>
      </c>
      <c r="P24" s="485">
        <f t="shared" si="5"/>
        <v>0.11465417177359576</v>
      </c>
      <c r="Q24" s="486">
        <f t="shared" si="6"/>
        <v>8.721880630516182</v>
      </c>
      <c r="R24" s="485">
        <f t="shared" si="7"/>
        <v>5.0674904897507082E-2</v>
      </c>
      <c r="S24" s="483">
        <f t="shared" si="13"/>
        <v>0.44198047147881664</v>
      </c>
      <c r="T24" s="484">
        <f t="shared" si="14"/>
        <v>75845.539999999994</v>
      </c>
      <c r="U24" s="483">
        <f t="shared" si="10"/>
        <v>5.0674904897507082E-2</v>
      </c>
      <c r="V24" s="67"/>
      <c r="W24" s="67"/>
      <c r="X24" s="160">
        <f t="shared" ref="X24:Y24" si="19">IFERROR((D24-D16)/D24, )</f>
        <v>0</v>
      </c>
      <c r="Y24" s="160">
        <f t="shared" si="19"/>
        <v>0</v>
      </c>
      <c r="Z24" s="67"/>
    </row>
    <row r="25" spans="1:26" ht="14" outlineLevel="1" x14ac:dyDescent="0.2">
      <c r="A25" s="7" t="str">
        <f t="shared" si="0"/>
        <v>1-2022</v>
      </c>
      <c r="B25" s="110">
        <v>44575</v>
      </c>
      <c r="C25" s="275" t="s">
        <v>193</v>
      </c>
      <c r="D25" s="490">
        <v>135919.15</v>
      </c>
      <c r="E25" s="52">
        <v>1947</v>
      </c>
      <c r="F25" s="52">
        <v>1801</v>
      </c>
      <c r="G25" s="481">
        <f t="shared" si="1"/>
        <v>1.0810660744031093</v>
      </c>
      <c r="H25" s="482">
        <f t="shared" si="2"/>
        <v>69.809527478171546</v>
      </c>
      <c r="I25" s="482">
        <f t="shared" si="3"/>
        <v>64.574709290286066</v>
      </c>
      <c r="J25" s="52">
        <v>12754</v>
      </c>
      <c r="K25" s="483">
        <f t="shared" si="4"/>
        <v>0.15265798965030578</v>
      </c>
      <c r="L25" s="484">
        <v>6887.69</v>
      </c>
      <c r="M25" s="52">
        <v>696883</v>
      </c>
      <c r="N25" s="52">
        <v>812</v>
      </c>
      <c r="O25" s="491">
        <v>60073.61</v>
      </c>
      <c r="P25" s="485">
        <f t="shared" si="5"/>
        <v>0.11465417177359576</v>
      </c>
      <c r="Q25" s="486">
        <f t="shared" si="6"/>
        <v>8.721880630516182</v>
      </c>
      <c r="R25" s="485">
        <f t="shared" si="7"/>
        <v>5.0674904897507082E-2</v>
      </c>
      <c r="S25" s="483">
        <f t="shared" si="13"/>
        <v>0.44198047147881664</v>
      </c>
      <c r="T25" s="484">
        <f t="shared" si="14"/>
        <v>75845.539999999994</v>
      </c>
      <c r="U25" s="483">
        <f t="shared" si="10"/>
        <v>5.0674904897507082E-2</v>
      </c>
      <c r="V25" s="67"/>
      <c r="W25" s="67"/>
      <c r="X25" s="160">
        <f t="shared" ref="X25:Y25" si="20">IFERROR((D25-D17)/D25, )</f>
        <v>0</v>
      </c>
      <c r="Y25" s="160">
        <f t="shared" si="20"/>
        <v>0</v>
      </c>
      <c r="Z25" s="67"/>
    </row>
    <row r="26" spans="1:26" ht="14" outlineLevel="1" x14ac:dyDescent="0.2">
      <c r="A26" s="7" t="str">
        <f t="shared" si="0"/>
        <v>1-2022</v>
      </c>
      <c r="B26" s="110">
        <v>44576</v>
      </c>
      <c r="C26" s="275" t="s">
        <v>193</v>
      </c>
      <c r="D26" s="490">
        <v>135919.15</v>
      </c>
      <c r="E26" s="52">
        <v>1947</v>
      </c>
      <c r="F26" s="52">
        <v>1801</v>
      </c>
      <c r="G26" s="481">
        <f t="shared" si="1"/>
        <v>1.0810660744031093</v>
      </c>
      <c r="H26" s="482">
        <f t="shared" si="2"/>
        <v>69.809527478171546</v>
      </c>
      <c r="I26" s="482">
        <f t="shared" si="3"/>
        <v>64.574709290286066</v>
      </c>
      <c r="J26" s="52">
        <v>12754</v>
      </c>
      <c r="K26" s="483">
        <f t="shared" si="4"/>
        <v>0.15265798965030578</v>
      </c>
      <c r="L26" s="484">
        <v>6887.69</v>
      </c>
      <c r="M26" s="52">
        <v>696883</v>
      </c>
      <c r="N26" s="52">
        <v>812</v>
      </c>
      <c r="O26" s="491">
        <v>60073.61</v>
      </c>
      <c r="P26" s="485">
        <f t="shared" si="5"/>
        <v>0.11465417177359576</v>
      </c>
      <c r="Q26" s="486">
        <f t="shared" si="6"/>
        <v>8.721880630516182</v>
      </c>
      <c r="R26" s="485">
        <f t="shared" si="7"/>
        <v>5.0674904897507082E-2</v>
      </c>
      <c r="S26" s="483">
        <f t="shared" si="13"/>
        <v>0.44198047147881664</v>
      </c>
      <c r="T26" s="484">
        <f t="shared" si="14"/>
        <v>75845.539999999994</v>
      </c>
      <c r="U26" s="483">
        <f t="shared" si="10"/>
        <v>5.0674904897507082E-2</v>
      </c>
      <c r="V26" s="67"/>
      <c r="W26" s="67"/>
      <c r="X26" s="160">
        <f t="shared" ref="X26:Y26" si="21">IFERROR((D26-D18)/D26, )</f>
        <v>0</v>
      </c>
      <c r="Y26" s="160">
        <f t="shared" si="21"/>
        <v>0</v>
      </c>
      <c r="Z26" s="67"/>
    </row>
    <row r="27" spans="1:26" ht="17.25" customHeight="1" x14ac:dyDescent="0.2">
      <c r="A27" s="7">
        <f t="shared" si="0"/>
        <v>0</v>
      </c>
      <c r="B27" s="38" t="s">
        <v>183</v>
      </c>
      <c r="C27" s="39"/>
      <c r="D27" s="40">
        <f t="shared" ref="D27:F27" si="22">SUM(D20:D26)</f>
        <v>564820.20000000007</v>
      </c>
      <c r="E27" s="41">
        <f t="shared" si="22"/>
        <v>8195</v>
      </c>
      <c r="F27" s="41">
        <f t="shared" si="22"/>
        <v>7625</v>
      </c>
      <c r="G27" s="42">
        <f t="shared" si="1"/>
        <v>1.0747540983606558</v>
      </c>
      <c r="H27" s="45">
        <f t="shared" si="2"/>
        <v>68.922538133007947</v>
      </c>
      <c r="I27" s="45">
        <f t="shared" si="3"/>
        <v>64.128658116435091</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5.9785167031915644E-2</v>
      </c>
      <c r="S27" s="305"/>
      <c r="T27" s="112">
        <f>SUM(T20:T26)</f>
        <v>332067.37</v>
      </c>
      <c r="U27" s="340">
        <f t="shared" si="10"/>
        <v>5.9785167031915644E-2</v>
      </c>
      <c r="V27" s="39" t="s">
        <v>194</v>
      </c>
      <c r="W27" s="452" t="s">
        <v>194</v>
      </c>
      <c r="X27" s="51">
        <f t="shared" ref="X27:Y27" si="24">IFERROR((D27-D19)/D27, )</f>
        <v>0</v>
      </c>
      <c r="Y27" s="51">
        <f t="shared" si="24"/>
        <v>0</v>
      </c>
      <c r="Z27" s="1"/>
    </row>
    <row r="28" spans="1:26" ht="14" outlineLevel="1" x14ac:dyDescent="0.2">
      <c r="A28" s="7" t="str">
        <f t="shared" si="0"/>
        <v>1-2022</v>
      </c>
      <c r="B28" s="110">
        <v>44577</v>
      </c>
      <c r="C28" s="275" t="s">
        <v>193</v>
      </c>
      <c r="D28" s="490">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491">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161"/>
      <c r="W28" s="451"/>
      <c r="X28" s="160">
        <f t="shared" ref="X28:Y28" si="27">IFERROR((D28-D20)/D28, )</f>
        <v>0</v>
      </c>
      <c r="Y28" s="160">
        <f t="shared" si="27"/>
        <v>0</v>
      </c>
      <c r="Z28" s="295"/>
    </row>
    <row r="29" spans="1:26" ht="14" outlineLevel="1" x14ac:dyDescent="0.2">
      <c r="A29" s="7" t="str">
        <f t="shared" si="0"/>
        <v>1-2022</v>
      </c>
      <c r="B29" s="110">
        <v>44578</v>
      </c>
      <c r="C29" s="275" t="s">
        <v>193</v>
      </c>
      <c r="D29" s="490">
        <v>28726.6</v>
      </c>
      <c r="E29" s="150">
        <v>438</v>
      </c>
      <c r="F29" s="150">
        <v>418</v>
      </c>
      <c r="G29" s="288">
        <f t="shared" si="1"/>
        <v>1.0478468899521531</v>
      </c>
      <c r="H29" s="289">
        <f t="shared" si="2"/>
        <v>65.585844748858449</v>
      </c>
      <c r="I29" s="289">
        <f t="shared" si="3"/>
        <v>62.591057317403724</v>
      </c>
      <c r="J29" s="150">
        <v>3254</v>
      </c>
      <c r="K29" s="290">
        <f t="shared" si="4"/>
        <v>0.13460356484326982</v>
      </c>
      <c r="L29" s="199">
        <v>3546.04</v>
      </c>
      <c r="M29" s="150">
        <v>402000</v>
      </c>
      <c r="N29" s="150">
        <v>200</v>
      </c>
      <c r="O29" s="491">
        <v>10427.32</v>
      </c>
      <c r="P29" s="291">
        <f t="shared" si="5"/>
        <v>0.34007204152169496</v>
      </c>
      <c r="Q29" s="292">
        <f t="shared" si="6"/>
        <v>2.940553406052949</v>
      </c>
      <c r="R29" s="293">
        <f t="shared" si="7"/>
        <v>0.12344099197259684</v>
      </c>
      <c r="S29" s="290">
        <f t="shared" si="25"/>
        <v>0.36298482939157439</v>
      </c>
      <c r="T29" s="202">
        <f t="shared" si="26"/>
        <v>18299.28</v>
      </c>
      <c r="U29" s="293">
        <f t="shared" si="10"/>
        <v>0.12344099197259684</v>
      </c>
      <c r="V29" s="161"/>
      <c r="W29" s="451"/>
      <c r="X29" s="160">
        <f t="shared" ref="X29:Y29" si="28">IFERROR((D29-D21)/D29, )</f>
        <v>0</v>
      </c>
      <c r="Y29" s="160">
        <f t="shared" si="28"/>
        <v>0</v>
      </c>
      <c r="Z29" s="295"/>
    </row>
    <row r="30" spans="1:26" ht="14" outlineLevel="1" x14ac:dyDescent="0.2">
      <c r="A30" s="7" t="str">
        <f t="shared" si="0"/>
        <v>1-2022</v>
      </c>
      <c r="B30" s="110">
        <v>44579</v>
      </c>
      <c r="C30" s="275" t="s">
        <v>193</v>
      </c>
      <c r="D30" s="490">
        <v>71613.240000000005</v>
      </c>
      <c r="E30" s="150">
        <v>1092</v>
      </c>
      <c r="F30" s="150">
        <v>1031</v>
      </c>
      <c r="G30" s="288">
        <f t="shared" si="1"/>
        <v>1.0591658583899126</v>
      </c>
      <c r="H30" s="289">
        <f t="shared" si="2"/>
        <v>65.579890109890115</v>
      </c>
      <c r="I30" s="289">
        <f t="shared" si="3"/>
        <v>61.916544600088564</v>
      </c>
      <c r="J30" s="150">
        <v>13847</v>
      </c>
      <c r="K30" s="290">
        <f t="shared" si="4"/>
        <v>7.8861847331551965E-2</v>
      </c>
      <c r="L30" s="199">
        <v>6646.89</v>
      </c>
      <c r="M30" s="150">
        <v>656344</v>
      </c>
      <c r="N30" s="150">
        <v>375</v>
      </c>
      <c r="O30" s="491">
        <v>25147.7</v>
      </c>
      <c r="P30" s="291">
        <f t="shared" si="5"/>
        <v>0.26431403269483889</v>
      </c>
      <c r="Q30" s="292">
        <f t="shared" si="6"/>
        <v>3.7833783919998676</v>
      </c>
      <c r="R30" s="293">
        <f t="shared" si="7"/>
        <v>9.2816495944046104E-2</v>
      </c>
      <c r="S30" s="290">
        <f t="shared" si="25"/>
        <v>0.35115992517584738</v>
      </c>
      <c r="T30" s="202">
        <f t="shared" si="26"/>
        <v>46465.540000000008</v>
      </c>
      <c r="U30" s="293">
        <f t="shared" si="10"/>
        <v>9.2816495944046104E-2</v>
      </c>
      <c r="V30" s="161"/>
      <c r="W30" s="451"/>
      <c r="X30" s="160">
        <f t="shared" ref="X30:Y30" si="29">IFERROR((D30-D22)/D30, )</f>
        <v>0</v>
      </c>
      <c r="Y30" s="160">
        <f t="shared" si="29"/>
        <v>0</v>
      </c>
      <c r="Z30" s="295"/>
    </row>
    <row r="31" spans="1:26" ht="14" outlineLevel="1" x14ac:dyDescent="0.2">
      <c r="A31" s="7" t="str">
        <f t="shared" si="0"/>
        <v>1-2022</v>
      </c>
      <c r="B31" s="110">
        <v>44580</v>
      </c>
      <c r="C31" s="275" t="s">
        <v>193</v>
      </c>
      <c r="D31" s="490">
        <v>40238.620000000003</v>
      </c>
      <c r="E31" s="150">
        <v>585</v>
      </c>
      <c r="F31" s="150">
        <v>552</v>
      </c>
      <c r="G31" s="288">
        <f t="shared" si="1"/>
        <v>1.0597826086956521</v>
      </c>
      <c r="H31" s="289">
        <f t="shared" si="2"/>
        <v>68.783965811965814</v>
      </c>
      <c r="I31" s="289">
        <f t="shared" si="3"/>
        <v>64.90384466359852</v>
      </c>
      <c r="J31" s="150">
        <v>3896</v>
      </c>
      <c r="K31" s="290">
        <f t="shared" si="4"/>
        <v>0.15015400410677618</v>
      </c>
      <c r="L31" s="199">
        <v>1367.56</v>
      </c>
      <c r="M31" s="150">
        <v>223742</v>
      </c>
      <c r="N31" s="150">
        <v>128</v>
      </c>
      <c r="O31" s="491">
        <v>9486.2900000000009</v>
      </c>
      <c r="P31" s="291">
        <f t="shared" si="5"/>
        <v>0.14416173235269003</v>
      </c>
      <c r="Q31" s="292">
        <f t="shared" si="6"/>
        <v>6.9366536020357437</v>
      </c>
      <c r="R31" s="293">
        <f t="shared" si="7"/>
        <v>3.3986254995822418E-2</v>
      </c>
      <c r="S31" s="290">
        <f t="shared" si="25"/>
        <v>0.23575087813647685</v>
      </c>
      <c r="T31" s="202">
        <f t="shared" si="26"/>
        <v>30752.33</v>
      </c>
      <c r="U31" s="293">
        <f t="shared" si="10"/>
        <v>3.3986254995822418E-2</v>
      </c>
      <c r="V31" s="161"/>
      <c r="W31" s="451"/>
      <c r="X31" s="160">
        <f t="shared" ref="X31:Y31" si="30">IFERROR((D31-D23)/D31, )</f>
        <v>0</v>
      </c>
      <c r="Y31" s="160">
        <f t="shared" si="30"/>
        <v>0</v>
      </c>
      <c r="Z31" s="295"/>
    </row>
    <row r="32" spans="1:26" ht="14" outlineLevel="1" x14ac:dyDescent="0.2">
      <c r="A32" s="7" t="str">
        <f t="shared" si="0"/>
        <v>1-2022</v>
      </c>
      <c r="B32" s="110">
        <v>44581</v>
      </c>
      <c r="C32" s="275" t="s">
        <v>193</v>
      </c>
      <c r="D32" s="490">
        <v>135919.15</v>
      </c>
      <c r="E32" s="52">
        <v>1947</v>
      </c>
      <c r="F32" s="52">
        <v>1801</v>
      </c>
      <c r="G32" s="481">
        <f t="shared" si="1"/>
        <v>1.0810660744031093</v>
      </c>
      <c r="H32" s="482">
        <f t="shared" si="2"/>
        <v>69.809527478171546</v>
      </c>
      <c r="I32" s="482">
        <f t="shared" si="3"/>
        <v>64.574709290286066</v>
      </c>
      <c r="J32" s="52">
        <v>12754</v>
      </c>
      <c r="K32" s="483">
        <f t="shared" si="4"/>
        <v>0.15265798965030578</v>
      </c>
      <c r="L32" s="484">
        <v>6887.69</v>
      </c>
      <c r="M32" s="52">
        <v>696883</v>
      </c>
      <c r="N32" s="52">
        <v>812</v>
      </c>
      <c r="O32" s="491">
        <v>60073.61</v>
      </c>
      <c r="P32" s="485">
        <f t="shared" si="5"/>
        <v>0.11465417177359576</v>
      </c>
      <c r="Q32" s="486">
        <f t="shared" si="6"/>
        <v>8.721880630516182</v>
      </c>
      <c r="R32" s="485">
        <f t="shared" si="7"/>
        <v>5.0674904897507082E-2</v>
      </c>
      <c r="S32" s="483">
        <f t="shared" si="25"/>
        <v>0.44198047147881664</v>
      </c>
      <c r="T32" s="484">
        <f t="shared" si="26"/>
        <v>75845.539999999994</v>
      </c>
      <c r="U32" s="483">
        <f t="shared" si="10"/>
        <v>5.0674904897507082E-2</v>
      </c>
      <c r="V32" s="67"/>
      <c r="W32" s="67"/>
      <c r="X32" s="160">
        <f t="shared" ref="X32:Y32" si="31">IFERROR((D32-D24)/D32, )</f>
        <v>0</v>
      </c>
      <c r="Y32" s="160">
        <f t="shared" si="31"/>
        <v>0</v>
      </c>
      <c r="Z32" s="67"/>
    </row>
    <row r="33" spans="1:26" ht="14" outlineLevel="1" x14ac:dyDescent="0.2">
      <c r="A33" s="7" t="str">
        <f t="shared" si="0"/>
        <v>1-2022</v>
      </c>
      <c r="B33" s="110">
        <v>44582</v>
      </c>
      <c r="C33" s="275" t="s">
        <v>193</v>
      </c>
      <c r="D33" s="490">
        <v>135919.15</v>
      </c>
      <c r="E33" s="52">
        <v>1947</v>
      </c>
      <c r="F33" s="52">
        <v>1801</v>
      </c>
      <c r="G33" s="481">
        <f t="shared" si="1"/>
        <v>1.0810660744031093</v>
      </c>
      <c r="H33" s="482">
        <f t="shared" si="2"/>
        <v>69.809527478171546</v>
      </c>
      <c r="I33" s="482">
        <f t="shared" si="3"/>
        <v>64.574709290286066</v>
      </c>
      <c r="J33" s="52">
        <v>12754</v>
      </c>
      <c r="K33" s="483">
        <f t="shared" si="4"/>
        <v>0.15265798965030578</v>
      </c>
      <c r="L33" s="484">
        <v>6887.69</v>
      </c>
      <c r="M33" s="52">
        <v>696883</v>
      </c>
      <c r="N33" s="52">
        <v>812</v>
      </c>
      <c r="O33" s="491">
        <v>60073.61</v>
      </c>
      <c r="P33" s="485">
        <f t="shared" si="5"/>
        <v>0.11465417177359576</v>
      </c>
      <c r="Q33" s="486">
        <f t="shared" si="6"/>
        <v>8.721880630516182</v>
      </c>
      <c r="R33" s="485">
        <f t="shared" si="7"/>
        <v>5.0674904897507082E-2</v>
      </c>
      <c r="S33" s="483">
        <f t="shared" si="25"/>
        <v>0.44198047147881664</v>
      </c>
      <c r="T33" s="484">
        <f t="shared" si="26"/>
        <v>75845.539999999994</v>
      </c>
      <c r="U33" s="483">
        <f t="shared" si="10"/>
        <v>5.0674904897507082E-2</v>
      </c>
      <c r="V33" s="67"/>
      <c r="W33" s="67"/>
      <c r="X33" s="160">
        <f t="shared" ref="X33:Y33" si="32">IFERROR((D33-D25)/D33, )</f>
        <v>0</v>
      </c>
      <c r="Y33" s="160">
        <f t="shared" si="32"/>
        <v>0</v>
      </c>
      <c r="Z33" s="67"/>
    </row>
    <row r="34" spans="1:26" ht="14" outlineLevel="1" x14ac:dyDescent="0.2">
      <c r="A34" s="7" t="str">
        <f t="shared" si="0"/>
        <v>1-2022</v>
      </c>
      <c r="B34" s="110">
        <v>44583</v>
      </c>
      <c r="C34" s="275" t="s">
        <v>193</v>
      </c>
      <c r="D34" s="490">
        <v>135919.15</v>
      </c>
      <c r="E34" s="52">
        <v>1947</v>
      </c>
      <c r="F34" s="52">
        <v>1801</v>
      </c>
      <c r="G34" s="481">
        <f t="shared" si="1"/>
        <v>1.0810660744031093</v>
      </c>
      <c r="H34" s="482">
        <f t="shared" si="2"/>
        <v>69.809527478171546</v>
      </c>
      <c r="I34" s="482">
        <f t="shared" si="3"/>
        <v>64.574709290286066</v>
      </c>
      <c r="J34" s="52">
        <v>12754</v>
      </c>
      <c r="K34" s="483">
        <f t="shared" si="4"/>
        <v>0.15265798965030578</v>
      </c>
      <c r="L34" s="484">
        <v>6887.69</v>
      </c>
      <c r="M34" s="52">
        <v>696883</v>
      </c>
      <c r="N34" s="52">
        <v>812</v>
      </c>
      <c r="O34" s="491">
        <v>60073.61</v>
      </c>
      <c r="P34" s="485">
        <f t="shared" si="5"/>
        <v>0.11465417177359576</v>
      </c>
      <c r="Q34" s="486">
        <f t="shared" si="6"/>
        <v>8.721880630516182</v>
      </c>
      <c r="R34" s="485">
        <f t="shared" si="7"/>
        <v>5.0674904897507082E-2</v>
      </c>
      <c r="S34" s="483">
        <f t="shared" si="25"/>
        <v>0.44198047147881664</v>
      </c>
      <c r="T34" s="484">
        <f t="shared" si="26"/>
        <v>75845.539999999994</v>
      </c>
      <c r="U34" s="483">
        <f t="shared" si="10"/>
        <v>5.0674904897507082E-2</v>
      </c>
      <c r="V34" s="67"/>
      <c r="W34" s="67"/>
      <c r="X34" s="160">
        <f t="shared" ref="X34:Y34" si="33">IFERROR((D34-D26)/D34, )</f>
        <v>0</v>
      </c>
      <c r="Y34" s="160">
        <f t="shared" si="33"/>
        <v>0</v>
      </c>
      <c r="Z34" s="67"/>
    </row>
    <row r="35" spans="1:26" ht="17.25" customHeight="1" x14ac:dyDescent="0.2">
      <c r="A35" s="7">
        <f t="shared" si="0"/>
        <v>0</v>
      </c>
      <c r="B35" s="38" t="s">
        <v>184</v>
      </c>
      <c r="C35" s="39"/>
      <c r="D35" s="40">
        <f t="shared" ref="D35:F35" si="34">SUM(D28:D34)</f>
        <v>564820.20000000007</v>
      </c>
      <c r="E35" s="41">
        <f t="shared" si="34"/>
        <v>8195</v>
      </c>
      <c r="F35" s="41">
        <f t="shared" si="34"/>
        <v>7625</v>
      </c>
      <c r="G35" s="42">
        <f t="shared" si="1"/>
        <v>1.0747540983606558</v>
      </c>
      <c r="H35" s="45">
        <f t="shared" si="2"/>
        <v>68.922538133007947</v>
      </c>
      <c r="I35" s="45">
        <f t="shared" si="3"/>
        <v>64.128658116435091</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5.9785167031915644E-2</v>
      </c>
      <c r="S35" s="305"/>
      <c r="T35" s="112">
        <f>SUM(T28:T34)</f>
        <v>332067.37</v>
      </c>
      <c r="U35" s="340">
        <f t="shared" si="10"/>
        <v>5.9785167031915644E-2</v>
      </c>
      <c r="V35" s="39" t="s">
        <v>194</v>
      </c>
      <c r="W35" s="452" t="s">
        <v>194</v>
      </c>
      <c r="X35" s="51">
        <f t="shared" ref="X35:Y35" si="36">IFERROR((D35-D27)/D35, )</f>
        <v>0</v>
      </c>
      <c r="Y35" s="51">
        <f t="shared" si="36"/>
        <v>0</v>
      </c>
      <c r="Z35" s="1"/>
    </row>
    <row r="36" spans="1:26" ht="14" outlineLevel="1" x14ac:dyDescent="0.2">
      <c r="A36" s="7" t="str">
        <f t="shared" si="0"/>
        <v>1-2022</v>
      </c>
      <c r="B36" s="110">
        <v>44584</v>
      </c>
      <c r="C36" s="275" t="s">
        <v>193</v>
      </c>
      <c r="D36" s="490">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491">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160">
        <f t="shared" ref="X36:Y36" si="39">IFERROR((D36-D28)/D36, )</f>
        <v>0</v>
      </c>
      <c r="Y36" s="160">
        <f t="shared" si="39"/>
        <v>0</v>
      </c>
      <c r="Z36" s="295"/>
    </row>
    <row r="37" spans="1:26" ht="14" outlineLevel="1" x14ac:dyDescent="0.2">
      <c r="A37" s="7" t="str">
        <f t="shared" si="0"/>
        <v>1-2022</v>
      </c>
      <c r="B37" s="110">
        <v>44585</v>
      </c>
      <c r="C37" s="275" t="s">
        <v>193</v>
      </c>
      <c r="D37" s="490">
        <v>28726.6</v>
      </c>
      <c r="E37" s="150">
        <v>438</v>
      </c>
      <c r="F37" s="150">
        <v>418</v>
      </c>
      <c r="G37" s="288">
        <f t="shared" si="1"/>
        <v>1.0478468899521531</v>
      </c>
      <c r="H37" s="289">
        <f t="shared" si="2"/>
        <v>65.585844748858449</v>
      </c>
      <c r="I37" s="289">
        <f t="shared" si="3"/>
        <v>62.591057317403724</v>
      </c>
      <c r="J37" s="150">
        <v>3254</v>
      </c>
      <c r="K37" s="290">
        <f t="shared" si="4"/>
        <v>0.13460356484326982</v>
      </c>
      <c r="L37" s="199">
        <v>3546.04</v>
      </c>
      <c r="M37" s="150">
        <v>402000</v>
      </c>
      <c r="N37" s="150">
        <v>200</v>
      </c>
      <c r="O37" s="491">
        <v>10427.32</v>
      </c>
      <c r="P37" s="291">
        <f t="shared" si="5"/>
        <v>0.34007204152169496</v>
      </c>
      <c r="Q37" s="292">
        <f t="shared" si="6"/>
        <v>2.940553406052949</v>
      </c>
      <c r="R37" s="293">
        <f t="shared" si="7"/>
        <v>0.12344099197259684</v>
      </c>
      <c r="S37" s="290">
        <f t="shared" si="37"/>
        <v>0.36298482939157439</v>
      </c>
      <c r="T37" s="202">
        <f t="shared" si="38"/>
        <v>18299.28</v>
      </c>
      <c r="U37" s="293">
        <f t="shared" si="10"/>
        <v>0.12344099197259684</v>
      </c>
      <c r="V37" s="161"/>
      <c r="W37" s="451"/>
      <c r="X37" s="160">
        <f t="shared" ref="X37:Y37" si="40">IFERROR((D37-D29)/D37, )</f>
        <v>0</v>
      </c>
      <c r="Y37" s="160">
        <f t="shared" si="40"/>
        <v>0</v>
      </c>
      <c r="Z37" s="295"/>
    </row>
    <row r="38" spans="1:26" ht="14" outlineLevel="1" x14ac:dyDescent="0.2">
      <c r="A38" s="7" t="str">
        <f t="shared" si="0"/>
        <v>2-2022</v>
      </c>
      <c r="B38" s="110">
        <v>44617</v>
      </c>
      <c r="C38" s="275" t="s">
        <v>193</v>
      </c>
      <c r="D38" s="490">
        <v>71613.240000000005</v>
      </c>
      <c r="E38" s="150">
        <v>1092</v>
      </c>
      <c r="F38" s="150">
        <v>1031</v>
      </c>
      <c r="G38" s="288">
        <f t="shared" si="1"/>
        <v>1.0591658583899126</v>
      </c>
      <c r="H38" s="289">
        <f t="shared" si="2"/>
        <v>65.579890109890115</v>
      </c>
      <c r="I38" s="289">
        <f t="shared" si="3"/>
        <v>61.916544600088564</v>
      </c>
      <c r="J38" s="150">
        <v>13847</v>
      </c>
      <c r="K38" s="290">
        <f t="shared" si="4"/>
        <v>7.8861847331551965E-2</v>
      </c>
      <c r="L38" s="199">
        <v>6646.89</v>
      </c>
      <c r="M38" s="150">
        <v>656344</v>
      </c>
      <c r="N38" s="150">
        <v>375</v>
      </c>
      <c r="O38" s="491">
        <v>25147.7</v>
      </c>
      <c r="P38" s="291">
        <f t="shared" si="5"/>
        <v>0.26431403269483889</v>
      </c>
      <c r="Q38" s="292">
        <f t="shared" si="6"/>
        <v>3.7833783919998676</v>
      </c>
      <c r="R38" s="293">
        <f t="shared" si="7"/>
        <v>9.2816495944046104E-2</v>
      </c>
      <c r="S38" s="290">
        <f t="shared" si="37"/>
        <v>0.35115992517584738</v>
      </c>
      <c r="T38" s="202">
        <f t="shared" si="38"/>
        <v>46465.540000000008</v>
      </c>
      <c r="U38" s="293">
        <f t="shared" si="10"/>
        <v>9.2816495944046104E-2</v>
      </c>
      <c r="V38" s="161"/>
      <c r="W38" s="451"/>
      <c r="X38" s="160">
        <f t="shared" ref="X38:Y38" si="41">IFERROR((D38-D30)/D38, )</f>
        <v>0</v>
      </c>
      <c r="Y38" s="160">
        <f t="shared" si="41"/>
        <v>0</v>
      </c>
      <c r="Z38" s="295"/>
    </row>
    <row r="39" spans="1:26" ht="14" outlineLevel="1" x14ac:dyDescent="0.2">
      <c r="A39" s="7" t="str">
        <f t="shared" si="0"/>
        <v>2-2022</v>
      </c>
      <c r="B39" s="110">
        <v>44618</v>
      </c>
      <c r="C39" s="275" t="s">
        <v>193</v>
      </c>
      <c r="D39" s="490">
        <v>40238.620000000003</v>
      </c>
      <c r="E39" s="150">
        <v>585</v>
      </c>
      <c r="F39" s="150">
        <v>552</v>
      </c>
      <c r="G39" s="288">
        <f t="shared" si="1"/>
        <v>1.0597826086956521</v>
      </c>
      <c r="H39" s="289">
        <f t="shared" si="2"/>
        <v>68.783965811965814</v>
      </c>
      <c r="I39" s="289">
        <f t="shared" si="3"/>
        <v>64.90384466359852</v>
      </c>
      <c r="J39" s="150">
        <v>3896</v>
      </c>
      <c r="K39" s="290">
        <f t="shared" si="4"/>
        <v>0.15015400410677618</v>
      </c>
      <c r="L39" s="199">
        <v>1367.56</v>
      </c>
      <c r="M39" s="150">
        <v>223742</v>
      </c>
      <c r="N39" s="150">
        <v>128</v>
      </c>
      <c r="O39" s="491">
        <v>9486.2900000000009</v>
      </c>
      <c r="P39" s="291">
        <f t="shared" si="5"/>
        <v>0.14416173235269003</v>
      </c>
      <c r="Q39" s="292">
        <f t="shared" si="6"/>
        <v>6.9366536020357437</v>
      </c>
      <c r="R39" s="293">
        <f t="shared" si="7"/>
        <v>3.3986254995822418E-2</v>
      </c>
      <c r="S39" s="290">
        <f t="shared" si="37"/>
        <v>0.23575087813647685</v>
      </c>
      <c r="T39" s="202">
        <f t="shared" si="38"/>
        <v>30752.33</v>
      </c>
      <c r="U39" s="293">
        <f t="shared" si="10"/>
        <v>3.3986254995822418E-2</v>
      </c>
      <c r="V39" s="161"/>
      <c r="W39" s="451"/>
      <c r="X39" s="160">
        <f t="shared" ref="X39:Y39" si="42">IFERROR((D39-D31)/D39, )</f>
        <v>0</v>
      </c>
      <c r="Y39" s="160">
        <f t="shared" si="42"/>
        <v>0</v>
      </c>
      <c r="Z39" s="295"/>
    </row>
    <row r="40" spans="1:26" ht="14" outlineLevel="1" x14ac:dyDescent="0.2">
      <c r="A40" s="7" t="str">
        <f t="shared" si="0"/>
        <v>2-2022</v>
      </c>
      <c r="B40" s="110">
        <v>44619</v>
      </c>
      <c r="C40" s="275" t="s">
        <v>193</v>
      </c>
      <c r="D40" s="490">
        <v>135919.15</v>
      </c>
      <c r="E40" s="52">
        <v>1947</v>
      </c>
      <c r="F40" s="52">
        <v>1801</v>
      </c>
      <c r="G40" s="481">
        <f t="shared" si="1"/>
        <v>1.0810660744031093</v>
      </c>
      <c r="H40" s="482">
        <f t="shared" si="2"/>
        <v>69.809527478171546</v>
      </c>
      <c r="I40" s="482">
        <f t="shared" si="3"/>
        <v>64.574709290286066</v>
      </c>
      <c r="J40" s="52">
        <v>12754</v>
      </c>
      <c r="K40" s="483">
        <f t="shared" si="4"/>
        <v>0.15265798965030578</v>
      </c>
      <c r="L40" s="484">
        <v>6887.69</v>
      </c>
      <c r="M40" s="52">
        <v>696883</v>
      </c>
      <c r="N40" s="52">
        <v>812</v>
      </c>
      <c r="O40" s="491">
        <v>60073.61</v>
      </c>
      <c r="P40" s="485">
        <f t="shared" si="5"/>
        <v>0.11465417177359576</v>
      </c>
      <c r="Q40" s="486">
        <f t="shared" si="6"/>
        <v>8.721880630516182</v>
      </c>
      <c r="R40" s="485">
        <f t="shared" si="7"/>
        <v>5.0674904897507082E-2</v>
      </c>
      <c r="S40" s="483">
        <f t="shared" si="37"/>
        <v>0.44198047147881664</v>
      </c>
      <c r="T40" s="484">
        <f t="shared" si="38"/>
        <v>75845.539999999994</v>
      </c>
      <c r="U40" s="483">
        <f t="shared" si="10"/>
        <v>5.0674904897507082E-2</v>
      </c>
      <c r="V40" s="67"/>
      <c r="W40" s="67"/>
      <c r="X40" s="160">
        <f t="shared" ref="X40:Y40" si="43">IFERROR((D40-D32)/D40, )</f>
        <v>0</v>
      </c>
      <c r="Y40" s="160">
        <f t="shared" si="43"/>
        <v>0</v>
      </c>
      <c r="Z40" s="67"/>
    </row>
    <row r="41" spans="1:26" ht="14" outlineLevel="1" x14ac:dyDescent="0.2">
      <c r="A41" s="7" t="str">
        <f t="shared" si="0"/>
        <v>2-2022</v>
      </c>
      <c r="B41" s="110">
        <v>44620</v>
      </c>
      <c r="C41" s="275" t="s">
        <v>193</v>
      </c>
      <c r="D41" s="490">
        <v>135919.15</v>
      </c>
      <c r="E41" s="52">
        <v>1947</v>
      </c>
      <c r="F41" s="52">
        <v>1801</v>
      </c>
      <c r="G41" s="481">
        <f t="shared" si="1"/>
        <v>1.0810660744031093</v>
      </c>
      <c r="H41" s="482">
        <f t="shared" si="2"/>
        <v>69.809527478171546</v>
      </c>
      <c r="I41" s="482">
        <f t="shared" si="3"/>
        <v>64.574709290286066</v>
      </c>
      <c r="J41" s="52">
        <v>12754</v>
      </c>
      <c r="K41" s="483">
        <f t="shared" si="4"/>
        <v>0.15265798965030578</v>
      </c>
      <c r="L41" s="484">
        <v>6887.69</v>
      </c>
      <c r="M41" s="52">
        <v>696883</v>
      </c>
      <c r="N41" s="52">
        <v>812</v>
      </c>
      <c r="O41" s="491">
        <v>60073.61</v>
      </c>
      <c r="P41" s="485">
        <f t="shared" si="5"/>
        <v>0.11465417177359576</v>
      </c>
      <c r="Q41" s="486">
        <f t="shared" si="6"/>
        <v>8.721880630516182</v>
      </c>
      <c r="R41" s="485">
        <f t="shared" si="7"/>
        <v>5.0674904897507082E-2</v>
      </c>
      <c r="S41" s="483">
        <f t="shared" si="37"/>
        <v>0.44198047147881664</v>
      </c>
      <c r="T41" s="484">
        <f t="shared" si="38"/>
        <v>75845.539999999994</v>
      </c>
      <c r="U41" s="483">
        <f t="shared" si="10"/>
        <v>5.0674904897507082E-2</v>
      </c>
      <c r="V41" s="67"/>
      <c r="W41" s="67"/>
      <c r="X41" s="160">
        <f t="shared" ref="X41:Y41" si="44">IFERROR((D41-D33)/D41, )</f>
        <v>0</v>
      </c>
      <c r="Y41" s="160">
        <f t="shared" si="44"/>
        <v>0</v>
      </c>
      <c r="Z41" s="67"/>
    </row>
    <row r="42" spans="1:26" ht="14" outlineLevel="1" x14ac:dyDescent="0.2">
      <c r="A42" s="7" t="str">
        <f t="shared" si="0"/>
        <v>1-2022</v>
      </c>
      <c r="B42" s="110">
        <v>44590</v>
      </c>
      <c r="C42" s="275" t="s">
        <v>193</v>
      </c>
      <c r="D42" s="490">
        <v>135919.15</v>
      </c>
      <c r="E42" s="52">
        <v>1947</v>
      </c>
      <c r="F42" s="52">
        <v>1801</v>
      </c>
      <c r="G42" s="481">
        <f t="shared" si="1"/>
        <v>1.0810660744031093</v>
      </c>
      <c r="H42" s="482">
        <f t="shared" si="2"/>
        <v>69.809527478171546</v>
      </c>
      <c r="I42" s="482">
        <f t="shared" si="3"/>
        <v>64.574709290286066</v>
      </c>
      <c r="J42" s="52">
        <v>12754</v>
      </c>
      <c r="K42" s="483">
        <f t="shared" si="4"/>
        <v>0.15265798965030578</v>
      </c>
      <c r="L42" s="484">
        <v>6887.69</v>
      </c>
      <c r="M42" s="52">
        <v>696883</v>
      </c>
      <c r="N42" s="52">
        <v>812</v>
      </c>
      <c r="O42" s="491">
        <v>60073.61</v>
      </c>
      <c r="P42" s="485">
        <f t="shared" si="5"/>
        <v>0.11465417177359576</v>
      </c>
      <c r="Q42" s="486">
        <f t="shared" si="6"/>
        <v>8.721880630516182</v>
      </c>
      <c r="R42" s="485">
        <f t="shared" si="7"/>
        <v>5.0674904897507082E-2</v>
      </c>
      <c r="S42" s="483">
        <f t="shared" si="37"/>
        <v>0.44198047147881664</v>
      </c>
      <c r="T42" s="484">
        <f t="shared" si="38"/>
        <v>75845.539999999994</v>
      </c>
      <c r="U42" s="483">
        <f t="shared" si="10"/>
        <v>5.0674904897507082E-2</v>
      </c>
      <c r="V42" s="67"/>
      <c r="W42" s="67"/>
      <c r="X42" s="160">
        <f t="shared" ref="X42:Y42" si="45">IFERROR((D42-D34)/D42, )</f>
        <v>0</v>
      </c>
      <c r="Y42" s="160">
        <f t="shared" si="45"/>
        <v>0</v>
      </c>
      <c r="Z42" s="67"/>
    </row>
    <row r="43" spans="1:26" ht="17.25" customHeight="1" x14ac:dyDescent="0.2">
      <c r="A43" s="7">
        <f t="shared" si="0"/>
        <v>0</v>
      </c>
      <c r="B43" s="38" t="s">
        <v>185</v>
      </c>
      <c r="C43" s="39"/>
      <c r="D43" s="40">
        <f t="shared" ref="D43:F43" si="46">SUM(D36:D42)</f>
        <v>564820.20000000007</v>
      </c>
      <c r="E43" s="41">
        <f t="shared" si="46"/>
        <v>8195</v>
      </c>
      <c r="F43" s="41">
        <f t="shared" si="46"/>
        <v>7625</v>
      </c>
      <c r="G43" s="42">
        <f t="shared" si="1"/>
        <v>1.0747540983606558</v>
      </c>
      <c r="H43" s="45">
        <f t="shared" si="2"/>
        <v>68.922538133007947</v>
      </c>
      <c r="I43" s="45">
        <f t="shared" si="3"/>
        <v>64.128658116435091</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5.9785167031915644E-2</v>
      </c>
      <c r="S43" s="305"/>
      <c r="T43" s="112">
        <f>SUM(T36:T42)</f>
        <v>332067.37</v>
      </c>
      <c r="U43" s="340">
        <f t="shared" si="10"/>
        <v>5.9785167031915644E-2</v>
      </c>
      <c r="V43" s="39" t="s">
        <v>194</v>
      </c>
      <c r="W43" s="452" t="s">
        <v>194</v>
      </c>
      <c r="X43" s="51">
        <f t="shared" ref="X43:Y43" si="48">IFERROR((D43-D35)/D43, )</f>
        <v>0</v>
      </c>
      <c r="Y43" s="51">
        <f t="shared" si="48"/>
        <v>0</v>
      </c>
      <c r="Z43" s="1"/>
    </row>
    <row r="44" spans="1:26" ht="14" outlineLevel="1" x14ac:dyDescent="0.2">
      <c r="A44" s="7" t="str">
        <f t="shared" si="0"/>
        <v>1-2022</v>
      </c>
      <c r="B44" s="110">
        <v>44591</v>
      </c>
      <c r="C44" s="275" t="s">
        <v>193</v>
      </c>
      <c r="D44" s="490">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491">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160">
        <f t="shared" ref="X44:Y44" si="51">IFERROR((D44-D36)/D44, )</f>
        <v>0</v>
      </c>
      <c r="Y44" s="160">
        <f t="shared" si="51"/>
        <v>0</v>
      </c>
      <c r="Z44" s="295"/>
    </row>
    <row r="45" spans="1:26" ht="14" outlineLevel="1" x14ac:dyDescent="0.2">
      <c r="A45" s="7" t="str">
        <f t="shared" si="0"/>
        <v>1-2022</v>
      </c>
      <c r="B45" s="110">
        <v>44592</v>
      </c>
      <c r="C45" s="275" t="s">
        <v>193</v>
      </c>
      <c r="D45" s="490">
        <v>28726.6</v>
      </c>
      <c r="E45" s="150">
        <v>438</v>
      </c>
      <c r="F45" s="150">
        <v>418</v>
      </c>
      <c r="G45" s="288">
        <f t="shared" si="1"/>
        <v>1.0478468899521531</v>
      </c>
      <c r="H45" s="289">
        <f t="shared" si="2"/>
        <v>65.585844748858449</v>
      </c>
      <c r="I45" s="289">
        <f t="shared" si="3"/>
        <v>62.591057317403724</v>
      </c>
      <c r="J45" s="150">
        <v>3254</v>
      </c>
      <c r="K45" s="290">
        <f t="shared" si="4"/>
        <v>0.13460356484326982</v>
      </c>
      <c r="L45" s="199">
        <v>3546.04</v>
      </c>
      <c r="M45" s="150">
        <v>402000</v>
      </c>
      <c r="N45" s="150">
        <v>200</v>
      </c>
      <c r="O45" s="491">
        <v>10427.32</v>
      </c>
      <c r="P45" s="291">
        <f t="shared" si="5"/>
        <v>0.34007204152169496</v>
      </c>
      <c r="Q45" s="292">
        <f t="shared" si="6"/>
        <v>2.940553406052949</v>
      </c>
      <c r="R45" s="293">
        <f t="shared" si="7"/>
        <v>0.12344099197259684</v>
      </c>
      <c r="S45" s="290">
        <f t="shared" si="49"/>
        <v>0.36298482939157439</v>
      </c>
      <c r="T45" s="202">
        <f t="shared" si="50"/>
        <v>18299.28</v>
      </c>
      <c r="U45" s="293">
        <f t="shared" si="10"/>
        <v>0.12344099197259684</v>
      </c>
      <c r="V45" s="161"/>
      <c r="W45" s="451"/>
      <c r="X45" s="160">
        <f t="shared" ref="X45:Y45" si="52">IFERROR((D45-D37)/D45, )</f>
        <v>0</v>
      </c>
      <c r="Y45" s="160">
        <f t="shared" si="52"/>
        <v>0</v>
      </c>
      <c r="Z45" s="295"/>
    </row>
    <row r="46" spans="1:26" ht="14" outlineLevel="1" x14ac:dyDescent="0.2">
      <c r="A46" s="7" t="str">
        <f t="shared" si="0"/>
        <v>2-2022</v>
      </c>
      <c r="B46" s="110">
        <v>44593</v>
      </c>
      <c r="C46" s="275" t="s">
        <v>193</v>
      </c>
      <c r="D46" s="490">
        <v>71613.240000000005</v>
      </c>
      <c r="E46" s="150">
        <v>1092</v>
      </c>
      <c r="F46" s="150">
        <v>1031</v>
      </c>
      <c r="G46" s="288">
        <f t="shared" si="1"/>
        <v>1.0591658583899126</v>
      </c>
      <c r="H46" s="289">
        <f t="shared" si="2"/>
        <v>65.579890109890115</v>
      </c>
      <c r="I46" s="289">
        <f t="shared" si="3"/>
        <v>61.916544600088564</v>
      </c>
      <c r="J46" s="150">
        <v>13847</v>
      </c>
      <c r="K46" s="290">
        <f t="shared" si="4"/>
        <v>7.8861847331551965E-2</v>
      </c>
      <c r="L46" s="199">
        <v>6646.89</v>
      </c>
      <c r="M46" s="150">
        <v>656344</v>
      </c>
      <c r="N46" s="150">
        <v>375</v>
      </c>
      <c r="O46" s="491">
        <v>25147.7</v>
      </c>
      <c r="P46" s="291">
        <f t="shared" si="5"/>
        <v>0.26431403269483889</v>
      </c>
      <c r="Q46" s="292">
        <f t="shared" si="6"/>
        <v>3.7833783919998676</v>
      </c>
      <c r="R46" s="293">
        <f t="shared" si="7"/>
        <v>9.2816495944046104E-2</v>
      </c>
      <c r="S46" s="290">
        <f t="shared" si="49"/>
        <v>0.35115992517584738</v>
      </c>
      <c r="T46" s="202">
        <f t="shared" si="50"/>
        <v>46465.540000000008</v>
      </c>
      <c r="U46" s="293">
        <f t="shared" si="10"/>
        <v>9.2816495944046104E-2</v>
      </c>
      <c r="V46" s="161"/>
      <c r="W46" s="451"/>
      <c r="X46" s="160">
        <f t="shared" ref="X46:Y46" si="53">IFERROR((D46-D38)/D46, )</f>
        <v>0</v>
      </c>
      <c r="Y46" s="160">
        <f t="shared" si="53"/>
        <v>0</v>
      </c>
      <c r="Z46" s="295"/>
    </row>
    <row r="47" spans="1:26" ht="14" outlineLevel="1" x14ac:dyDescent="0.2">
      <c r="A47" s="7" t="str">
        <f t="shared" si="0"/>
        <v>2-2022</v>
      </c>
      <c r="B47" s="110">
        <v>44594</v>
      </c>
      <c r="C47" s="275" t="s">
        <v>193</v>
      </c>
      <c r="D47" s="490">
        <v>40238.620000000003</v>
      </c>
      <c r="E47" s="150">
        <v>585</v>
      </c>
      <c r="F47" s="150">
        <v>552</v>
      </c>
      <c r="G47" s="288">
        <f t="shared" si="1"/>
        <v>1.0597826086956521</v>
      </c>
      <c r="H47" s="289">
        <f t="shared" si="2"/>
        <v>68.783965811965814</v>
      </c>
      <c r="I47" s="289">
        <f t="shared" si="3"/>
        <v>64.90384466359852</v>
      </c>
      <c r="J47" s="150">
        <v>3896</v>
      </c>
      <c r="K47" s="290">
        <f t="shared" si="4"/>
        <v>0.15015400410677618</v>
      </c>
      <c r="L47" s="199">
        <v>1367.56</v>
      </c>
      <c r="M47" s="150">
        <v>223742</v>
      </c>
      <c r="N47" s="150">
        <v>128</v>
      </c>
      <c r="O47" s="491">
        <v>9486.2900000000009</v>
      </c>
      <c r="P47" s="291">
        <f t="shared" si="5"/>
        <v>0.14416173235269003</v>
      </c>
      <c r="Q47" s="292">
        <f t="shared" si="6"/>
        <v>6.9366536020357437</v>
      </c>
      <c r="R47" s="293">
        <f t="shared" si="7"/>
        <v>3.3986254995822418E-2</v>
      </c>
      <c r="S47" s="290">
        <f t="shared" si="49"/>
        <v>0.23575087813647685</v>
      </c>
      <c r="T47" s="202">
        <f t="shared" si="50"/>
        <v>30752.33</v>
      </c>
      <c r="U47" s="293">
        <f t="shared" si="10"/>
        <v>3.3986254995822418E-2</v>
      </c>
      <c r="V47" s="161"/>
      <c r="W47" s="451"/>
      <c r="X47" s="160">
        <f t="shared" ref="X47:Y47" si="54">IFERROR((D47-D39)/D47, )</f>
        <v>0</v>
      </c>
      <c r="Y47" s="160">
        <f t="shared" si="54"/>
        <v>0</v>
      </c>
      <c r="Z47" s="295"/>
    </row>
    <row r="48" spans="1:26" ht="14" outlineLevel="1" x14ac:dyDescent="0.2">
      <c r="A48" s="7" t="str">
        <f t="shared" si="0"/>
        <v>2-2022</v>
      </c>
      <c r="B48" s="110">
        <v>44595</v>
      </c>
      <c r="C48" s="275" t="s">
        <v>193</v>
      </c>
      <c r="D48" s="490">
        <v>135919.15</v>
      </c>
      <c r="E48" s="52">
        <v>1947</v>
      </c>
      <c r="F48" s="52">
        <v>1801</v>
      </c>
      <c r="G48" s="481">
        <f t="shared" si="1"/>
        <v>1.0810660744031093</v>
      </c>
      <c r="H48" s="482">
        <f t="shared" si="2"/>
        <v>69.809527478171546</v>
      </c>
      <c r="I48" s="482">
        <f t="shared" si="3"/>
        <v>64.574709290286066</v>
      </c>
      <c r="J48" s="52">
        <v>12754</v>
      </c>
      <c r="K48" s="483">
        <f t="shared" si="4"/>
        <v>0.15265798965030578</v>
      </c>
      <c r="L48" s="484">
        <v>6887.69</v>
      </c>
      <c r="M48" s="52">
        <v>696883</v>
      </c>
      <c r="N48" s="52">
        <v>812</v>
      </c>
      <c r="O48" s="491">
        <v>60073.61</v>
      </c>
      <c r="P48" s="485">
        <f t="shared" si="5"/>
        <v>0.11465417177359576</v>
      </c>
      <c r="Q48" s="486">
        <f t="shared" si="6"/>
        <v>8.721880630516182</v>
      </c>
      <c r="R48" s="485">
        <f t="shared" si="7"/>
        <v>5.0674904897507082E-2</v>
      </c>
      <c r="S48" s="483">
        <f t="shared" si="49"/>
        <v>0.44198047147881664</v>
      </c>
      <c r="T48" s="484">
        <f t="shared" si="50"/>
        <v>75845.539999999994</v>
      </c>
      <c r="U48" s="483">
        <f t="shared" si="10"/>
        <v>5.0674904897507082E-2</v>
      </c>
      <c r="V48" s="67"/>
      <c r="W48" s="67"/>
      <c r="X48" s="160">
        <f t="shared" ref="X48:Y48" si="55">IFERROR((D48-D40)/D48, )</f>
        <v>0</v>
      </c>
      <c r="Y48" s="160">
        <f t="shared" si="55"/>
        <v>0</v>
      </c>
      <c r="Z48" s="67"/>
    </row>
    <row r="49" spans="1:26" ht="14" outlineLevel="1" x14ac:dyDescent="0.2">
      <c r="A49" s="7" t="str">
        <f t="shared" si="0"/>
        <v>2-2022</v>
      </c>
      <c r="B49" s="110">
        <v>44596</v>
      </c>
      <c r="C49" s="275" t="s">
        <v>193</v>
      </c>
      <c r="D49" s="490">
        <v>135919.15</v>
      </c>
      <c r="E49" s="52">
        <v>1947</v>
      </c>
      <c r="F49" s="52">
        <v>1801</v>
      </c>
      <c r="G49" s="481">
        <f t="shared" si="1"/>
        <v>1.0810660744031093</v>
      </c>
      <c r="H49" s="482">
        <f t="shared" si="2"/>
        <v>69.809527478171546</v>
      </c>
      <c r="I49" s="482">
        <f t="shared" si="3"/>
        <v>64.574709290286066</v>
      </c>
      <c r="J49" s="52">
        <v>12754</v>
      </c>
      <c r="K49" s="483">
        <f t="shared" si="4"/>
        <v>0.15265798965030578</v>
      </c>
      <c r="L49" s="484">
        <v>6887.69</v>
      </c>
      <c r="M49" s="52">
        <v>696883</v>
      </c>
      <c r="N49" s="52">
        <v>812</v>
      </c>
      <c r="O49" s="491">
        <v>60073.61</v>
      </c>
      <c r="P49" s="485">
        <f t="shared" si="5"/>
        <v>0.11465417177359576</v>
      </c>
      <c r="Q49" s="486">
        <f t="shared" si="6"/>
        <v>8.721880630516182</v>
      </c>
      <c r="R49" s="485">
        <f t="shared" si="7"/>
        <v>5.0674904897507082E-2</v>
      </c>
      <c r="S49" s="483">
        <f t="shared" si="49"/>
        <v>0.44198047147881664</v>
      </c>
      <c r="T49" s="484">
        <f t="shared" si="50"/>
        <v>75845.539999999994</v>
      </c>
      <c r="U49" s="483">
        <f t="shared" si="10"/>
        <v>5.0674904897507082E-2</v>
      </c>
      <c r="V49" s="67"/>
      <c r="W49" s="67"/>
      <c r="X49" s="160">
        <f t="shared" ref="X49:Y49" si="56">IFERROR((D49-D41)/D49, )</f>
        <v>0</v>
      </c>
      <c r="Y49" s="160">
        <f t="shared" si="56"/>
        <v>0</v>
      </c>
      <c r="Z49" s="67"/>
    </row>
    <row r="50" spans="1:26" ht="14" outlineLevel="1" x14ac:dyDescent="0.2">
      <c r="A50" s="7" t="str">
        <f t="shared" si="0"/>
        <v>2-2022</v>
      </c>
      <c r="B50" s="110">
        <v>44597</v>
      </c>
      <c r="C50" s="275" t="s">
        <v>193</v>
      </c>
      <c r="D50" s="490">
        <v>135919.15</v>
      </c>
      <c r="E50" s="52">
        <v>1947</v>
      </c>
      <c r="F50" s="52">
        <v>1801</v>
      </c>
      <c r="G50" s="481">
        <f t="shared" si="1"/>
        <v>1.0810660744031093</v>
      </c>
      <c r="H50" s="482">
        <f t="shared" si="2"/>
        <v>69.809527478171546</v>
      </c>
      <c r="I50" s="482">
        <f t="shared" si="3"/>
        <v>64.574709290286066</v>
      </c>
      <c r="J50" s="52">
        <v>12754</v>
      </c>
      <c r="K50" s="483">
        <f t="shared" si="4"/>
        <v>0.15265798965030578</v>
      </c>
      <c r="L50" s="484">
        <v>6887.69</v>
      </c>
      <c r="M50" s="52">
        <v>696883</v>
      </c>
      <c r="N50" s="52">
        <v>812</v>
      </c>
      <c r="O50" s="491">
        <v>60073.61</v>
      </c>
      <c r="P50" s="485">
        <f t="shared" si="5"/>
        <v>0.11465417177359576</v>
      </c>
      <c r="Q50" s="486">
        <f t="shared" si="6"/>
        <v>8.721880630516182</v>
      </c>
      <c r="R50" s="485">
        <f t="shared" si="7"/>
        <v>5.0674904897507082E-2</v>
      </c>
      <c r="S50" s="483">
        <f t="shared" si="49"/>
        <v>0.44198047147881664</v>
      </c>
      <c r="T50" s="484">
        <f t="shared" si="50"/>
        <v>75845.539999999994</v>
      </c>
      <c r="U50" s="483">
        <f t="shared" si="10"/>
        <v>5.0674904897507082E-2</v>
      </c>
      <c r="V50" s="67"/>
      <c r="W50" s="67"/>
      <c r="X50" s="160">
        <f t="shared" ref="X50:Y50" si="57">IFERROR((D50-D42)/D50, )</f>
        <v>0</v>
      </c>
      <c r="Y50" s="160">
        <f t="shared" si="57"/>
        <v>0</v>
      </c>
      <c r="Z50" s="67"/>
    </row>
    <row r="51" spans="1:26" ht="17.25" customHeight="1" x14ac:dyDescent="0.2">
      <c r="A51" s="7">
        <f t="shared" si="0"/>
        <v>0</v>
      </c>
      <c r="B51" s="38" t="s">
        <v>186</v>
      </c>
      <c r="C51" s="39"/>
      <c r="D51" s="40">
        <f t="shared" ref="D51:F51" si="58">SUM(D44:D50)</f>
        <v>564820.20000000007</v>
      </c>
      <c r="E51" s="41">
        <f t="shared" si="58"/>
        <v>8195</v>
      </c>
      <c r="F51" s="41">
        <f t="shared" si="58"/>
        <v>7625</v>
      </c>
      <c r="G51" s="42">
        <f t="shared" si="1"/>
        <v>1.0747540983606558</v>
      </c>
      <c r="H51" s="45">
        <f t="shared" si="2"/>
        <v>68.922538133007947</v>
      </c>
      <c r="I51" s="45">
        <f t="shared" si="3"/>
        <v>64.128658116435091</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5.9785167031915644E-2</v>
      </c>
      <c r="S51" s="305"/>
      <c r="T51" s="112">
        <f>SUM(T44:T50)</f>
        <v>332067.37</v>
      </c>
      <c r="U51" s="340">
        <f t="shared" si="10"/>
        <v>5.9785167031915644E-2</v>
      </c>
      <c r="V51" s="39" t="s">
        <v>194</v>
      </c>
      <c r="W51" s="452" t="s">
        <v>194</v>
      </c>
      <c r="X51" s="51">
        <f t="shared" ref="X51:Y51" si="60">IFERROR((D51-D43)/D51, )</f>
        <v>0</v>
      </c>
      <c r="Y51" s="51">
        <f t="shared" si="60"/>
        <v>0</v>
      </c>
      <c r="Z51" s="1"/>
    </row>
    <row r="52" spans="1:26" ht="14" outlineLevel="1" x14ac:dyDescent="0.2">
      <c r="A52" s="7" t="str">
        <f t="shared" si="0"/>
        <v>2-2022</v>
      </c>
      <c r="B52" s="110">
        <v>44598</v>
      </c>
      <c r="C52" s="275" t="s">
        <v>193</v>
      </c>
      <c r="D52" s="490">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491">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160">
        <f t="shared" ref="X52:Y52" si="63">IFERROR((D52-D44)/D52, )</f>
        <v>0</v>
      </c>
      <c r="Y52" s="160">
        <f t="shared" si="63"/>
        <v>0</v>
      </c>
      <c r="Z52" s="295"/>
    </row>
    <row r="53" spans="1:26" ht="14" outlineLevel="1" x14ac:dyDescent="0.2">
      <c r="A53" s="7" t="str">
        <f t="shared" si="0"/>
        <v>2-2022</v>
      </c>
      <c r="B53" s="110">
        <v>44599</v>
      </c>
      <c r="C53" s="275" t="s">
        <v>193</v>
      </c>
      <c r="D53" s="490">
        <v>28726.6</v>
      </c>
      <c r="E53" s="150">
        <v>438</v>
      </c>
      <c r="F53" s="150">
        <v>418</v>
      </c>
      <c r="G53" s="288">
        <f t="shared" si="1"/>
        <v>1.0478468899521531</v>
      </c>
      <c r="H53" s="289">
        <f t="shared" si="2"/>
        <v>65.585844748858449</v>
      </c>
      <c r="I53" s="289">
        <f t="shared" si="3"/>
        <v>62.591057317403724</v>
      </c>
      <c r="J53" s="150">
        <v>3254</v>
      </c>
      <c r="K53" s="290">
        <f t="shared" si="4"/>
        <v>0.13460356484326982</v>
      </c>
      <c r="L53" s="199">
        <v>3546.04</v>
      </c>
      <c r="M53" s="150">
        <v>402000</v>
      </c>
      <c r="N53" s="150">
        <v>200</v>
      </c>
      <c r="O53" s="491">
        <v>10427.32</v>
      </c>
      <c r="P53" s="291">
        <f t="shared" si="5"/>
        <v>0.34007204152169496</v>
      </c>
      <c r="Q53" s="292">
        <f t="shared" si="6"/>
        <v>2.940553406052949</v>
      </c>
      <c r="R53" s="293">
        <f t="shared" si="7"/>
        <v>0.12344099197259684</v>
      </c>
      <c r="S53" s="290">
        <f t="shared" si="61"/>
        <v>0.36298482939157439</v>
      </c>
      <c r="T53" s="202">
        <f t="shared" si="62"/>
        <v>18299.28</v>
      </c>
      <c r="U53" s="293">
        <f t="shared" si="10"/>
        <v>0.12344099197259684</v>
      </c>
      <c r="V53" s="161"/>
      <c r="W53" s="451"/>
      <c r="X53" s="160">
        <f t="shared" ref="X53:Y53" si="64">IFERROR((D53-D45)/D53, )</f>
        <v>0</v>
      </c>
      <c r="Y53" s="160">
        <f t="shared" si="64"/>
        <v>0</v>
      </c>
      <c r="Z53" s="295"/>
    </row>
    <row r="54" spans="1:26" ht="14" outlineLevel="1" x14ac:dyDescent="0.2">
      <c r="A54" s="7" t="str">
        <f t="shared" si="0"/>
        <v>2-2022</v>
      </c>
      <c r="B54" s="110">
        <v>44600</v>
      </c>
      <c r="C54" s="275" t="s">
        <v>193</v>
      </c>
      <c r="D54" s="490">
        <v>71613.240000000005</v>
      </c>
      <c r="E54" s="150">
        <v>1092</v>
      </c>
      <c r="F54" s="150">
        <v>1031</v>
      </c>
      <c r="G54" s="288">
        <f t="shared" si="1"/>
        <v>1.0591658583899126</v>
      </c>
      <c r="H54" s="289">
        <f t="shared" si="2"/>
        <v>65.579890109890115</v>
      </c>
      <c r="I54" s="289">
        <f t="shared" si="3"/>
        <v>61.916544600088564</v>
      </c>
      <c r="J54" s="150">
        <v>13847</v>
      </c>
      <c r="K54" s="290">
        <f t="shared" si="4"/>
        <v>7.8861847331551965E-2</v>
      </c>
      <c r="L54" s="199">
        <v>6646.89</v>
      </c>
      <c r="M54" s="150">
        <v>656344</v>
      </c>
      <c r="N54" s="150">
        <v>375</v>
      </c>
      <c r="O54" s="491">
        <v>25147.7</v>
      </c>
      <c r="P54" s="291">
        <f t="shared" si="5"/>
        <v>0.26431403269483889</v>
      </c>
      <c r="Q54" s="292">
        <f t="shared" si="6"/>
        <v>3.7833783919998676</v>
      </c>
      <c r="R54" s="293">
        <f t="shared" si="7"/>
        <v>9.2816495944046104E-2</v>
      </c>
      <c r="S54" s="290">
        <f t="shared" si="61"/>
        <v>0.35115992517584738</v>
      </c>
      <c r="T54" s="202">
        <f t="shared" si="62"/>
        <v>46465.540000000008</v>
      </c>
      <c r="U54" s="293">
        <f t="shared" si="10"/>
        <v>9.2816495944046104E-2</v>
      </c>
      <c r="V54" s="161"/>
      <c r="W54" s="451"/>
      <c r="X54" s="160">
        <f t="shared" ref="X54:Y54" si="65">IFERROR((D54-D46)/D54, )</f>
        <v>0</v>
      </c>
      <c r="Y54" s="160">
        <f t="shared" si="65"/>
        <v>0</v>
      </c>
      <c r="Z54" s="295"/>
    </row>
    <row r="55" spans="1:26" ht="14" outlineLevel="1" x14ac:dyDescent="0.2">
      <c r="A55" s="7" t="str">
        <f t="shared" si="0"/>
        <v>2-2022</v>
      </c>
      <c r="B55" s="110">
        <v>44601</v>
      </c>
      <c r="C55" s="275" t="s">
        <v>193</v>
      </c>
      <c r="D55" s="490">
        <v>40238.620000000003</v>
      </c>
      <c r="E55" s="150">
        <v>585</v>
      </c>
      <c r="F55" s="150">
        <v>552</v>
      </c>
      <c r="G55" s="288">
        <f t="shared" si="1"/>
        <v>1.0597826086956521</v>
      </c>
      <c r="H55" s="289">
        <f t="shared" si="2"/>
        <v>68.783965811965814</v>
      </c>
      <c r="I55" s="289">
        <f t="shared" si="3"/>
        <v>64.90384466359852</v>
      </c>
      <c r="J55" s="150">
        <v>3896</v>
      </c>
      <c r="K55" s="290">
        <f t="shared" si="4"/>
        <v>0.15015400410677618</v>
      </c>
      <c r="L55" s="199">
        <v>1367.56</v>
      </c>
      <c r="M55" s="150">
        <v>223742</v>
      </c>
      <c r="N55" s="150">
        <v>128</v>
      </c>
      <c r="O55" s="491">
        <v>9486.2900000000009</v>
      </c>
      <c r="P55" s="291">
        <f t="shared" si="5"/>
        <v>0.14416173235269003</v>
      </c>
      <c r="Q55" s="292">
        <f t="shared" si="6"/>
        <v>6.9366536020357437</v>
      </c>
      <c r="R55" s="293">
        <f t="shared" si="7"/>
        <v>3.3986254995822418E-2</v>
      </c>
      <c r="S55" s="290">
        <f t="shared" si="61"/>
        <v>0.23575087813647685</v>
      </c>
      <c r="T55" s="202">
        <f t="shared" si="62"/>
        <v>30752.33</v>
      </c>
      <c r="U55" s="293">
        <f t="shared" si="10"/>
        <v>3.3986254995822418E-2</v>
      </c>
      <c r="V55" s="161"/>
      <c r="W55" s="451"/>
      <c r="X55" s="160">
        <f t="shared" ref="X55:Y55" si="66">IFERROR((D55-D47)/D55, )</f>
        <v>0</v>
      </c>
      <c r="Y55" s="160">
        <f t="shared" si="66"/>
        <v>0</v>
      </c>
      <c r="Z55" s="295"/>
    </row>
    <row r="56" spans="1:26" ht="14" outlineLevel="1" x14ac:dyDescent="0.2">
      <c r="A56" s="7" t="str">
        <f t="shared" si="0"/>
        <v>2-2022</v>
      </c>
      <c r="B56" s="110">
        <v>44602</v>
      </c>
      <c r="C56" s="275" t="s">
        <v>193</v>
      </c>
      <c r="D56" s="490">
        <v>135919.15</v>
      </c>
      <c r="E56" s="52">
        <v>1947</v>
      </c>
      <c r="F56" s="52">
        <v>1801</v>
      </c>
      <c r="G56" s="481">
        <f t="shared" si="1"/>
        <v>1.0810660744031093</v>
      </c>
      <c r="H56" s="482">
        <f t="shared" si="2"/>
        <v>69.809527478171546</v>
      </c>
      <c r="I56" s="482">
        <f t="shared" si="3"/>
        <v>64.574709290286066</v>
      </c>
      <c r="J56" s="52">
        <v>12754</v>
      </c>
      <c r="K56" s="483">
        <f t="shared" si="4"/>
        <v>0.15265798965030578</v>
      </c>
      <c r="L56" s="484">
        <v>6887.69</v>
      </c>
      <c r="M56" s="52">
        <v>696883</v>
      </c>
      <c r="N56" s="52">
        <v>812</v>
      </c>
      <c r="O56" s="491">
        <v>60073.61</v>
      </c>
      <c r="P56" s="485">
        <f t="shared" si="5"/>
        <v>0.11465417177359576</v>
      </c>
      <c r="Q56" s="486">
        <f t="shared" si="6"/>
        <v>8.721880630516182</v>
      </c>
      <c r="R56" s="485">
        <f t="shared" si="7"/>
        <v>5.0674904897507082E-2</v>
      </c>
      <c r="S56" s="483">
        <f t="shared" si="61"/>
        <v>0.44198047147881664</v>
      </c>
      <c r="T56" s="484">
        <f t="shared" si="62"/>
        <v>75845.539999999994</v>
      </c>
      <c r="U56" s="483">
        <f t="shared" si="10"/>
        <v>5.0674904897507082E-2</v>
      </c>
      <c r="V56" s="67"/>
      <c r="W56" s="67"/>
      <c r="X56" s="160">
        <f t="shared" ref="X56:Y56" si="67">IFERROR((D56-D48)/D56, )</f>
        <v>0</v>
      </c>
      <c r="Y56" s="160">
        <f t="shared" si="67"/>
        <v>0</v>
      </c>
      <c r="Z56" s="67"/>
    </row>
    <row r="57" spans="1:26" ht="14" outlineLevel="1" x14ac:dyDescent="0.2">
      <c r="A57" s="7" t="str">
        <f t="shared" si="0"/>
        <v>2-2022</v>
      </c>
      <c r="B57" s="110">
        <v>44603</v>
      </c>
      <c r="C57" s="275" t="s">
        <v>193</v>
      </c>
      <c r="D57" s="490">
        <v>135919.15</v>
      </c>
      <c r="E57" s="52">
        <v>1947</v>
      </c>
      <c r="F57" s="52">
        <v>1801</v>
      </c>
      <c r="G57" s="481">
        <f t="shared" si="1"/>
        <v>1.0810660744031093</v>
      </c>
      <c r="H57" s="482">
        <f t="shared" si="2"/>
        <v>69.809527478171546</v>
      </c>
      <c r="I57" s="482">
        <f t="shared" si="3"/>
        <v>64.574709290286066</v>
      </c>
      <c r="J57" s="52">
        <v>12754</v>
      </c>
      <c r="K57" s="483">
        <f t="shared" si="4"/>
        <v>0.15265798965030578</v>
      </c>
      <c r="L57" s="484">
        <v>6887.69</v>
      </c>
      <c r="M57" s="52">
        <v>696883</v>
      </c>
      <c r="N57" s="52">
        <v>812</v>
      </c>
      <c r="O57" s="491">
        <v>60073.61</v>
      </c>
      <c r="P57" s="485">
        <f t="shared" si="5"/>
        <v>0.11465417177359576</v>
      </c>
      <c r="Q57" s="486">
        <f t="shared" si="6"/>
        <v>8.721880630516182</v>
      </c>
      <c r="R57" s="485">
        <f t="shared" si="7"/>
        <v>5.0674904897507082E-2</v>
      </c>
      <c r="S57" s="483">
        <f t="shared" si="61"/>
        <v>0.44198047147881664</v>
      </c>
      <c r="T57" s="484">
        <f t="shared" si="62"/>
        <v>75845.539999999994</v>
      </c>
      <c r="U57" s="483">
        <f t="shared" si="10"/>
        <v>5.0674904897507082E-2</v>
      </c>
      <c r="V57" s="67"/>
      <c r="W57" s="67"/>
      <c r="X57" s="160">
        <f t="shared" ref="X57:Y57" si="68">IFERROR((D57-D49)/D57, )</f>
        <v>0</v>
      </c>
      <c r="Y57" s="160">
        <f t="shared" si="68"/>
        <v>0</v>
      </c>
      <c r="Z57" s="67"/>
    </row>
    <row r="58" spans="1:26" ht="14" outlineLevel="1" x14ac:dyDescent="0.2">
      <c r="A58" s="7" t="str">
        <f t="shared" si="0"/>
        <v>2-2022</v>
      </c>
      <c r="B58" s="110">
        <v>44604</v>
      </c>
      <c r="C58" s="275" t="s">
        <v>193</v>
      </c>
      <c r="D58" s="490">
        <v>135919.15</v>
      </c>
      <c r="E58" s="52">
        <v>1947</v>
      </c>
      <c r="F58" s="52">
        <v>1801</v>
      </c>
      <c r="G58" s="481">
        <f t="shared" si="1"/>
        <v>1.0810660744031093</v>
      </c>
      <c r="H58" s="482">
        <f t="shared" si="2"/>
        <v>69.809527478171546</v>
      </c>
      <c r="I58" s="482">
        <f t="shared" si="3"/>
        <v>64.574709290286066</v>
      </c>
      <c r="J58" s="52">
        <v>12754</v>
      </c>
      <c r="K58" s="483">
        <f t="shared" si="4"/>
        <v>0.15265798965030578</v>
      </c>
      <c r="L58" s="484">
        <v>6887.69</v>
      </c>
      <c r="M58" s="52">
        <v>696883</v>
      </c>
      <c r="N58" s="52">
        <v>812</v>
      </c>
      <c r="O58" s="491">
        <v>60073.61</v>
      </c>
      <c r="P58" s="485">
        <f t="shared" si="5"/>
        <v>0.11465417177359576</v>
      </c>
      <c r="Q58" s="486">
        <f t="shared" si="6"/>
        <v>8.721880630516182</v>
      </c>
      <c r="R58" s="485">
        <f t="shared" si="7"/>
        <v>5.0674904897507082E-2</v>
      </c>
      <c r="S58" s="483">
        <f t="shared" si="61"/>
        <v>0.44198047147881664</v>
      </c>
      <c r="T58" s="484">
        <f t="shared" si="62"/>
        <v>75845.539999999994</v>
      </c>
      <c r="U58" s="483">
        <f t="shared" si="10"/>
        <v>5.0674904897507082E-2</v>
      </c>
      <c r="V58" s="67"/>
      <c r="W58" s="67"/>
      <c r="X58" s="160">
        <f t="shared" ref="X58:Y58" si="69">IFERROR((D58-D50)/D58, )</f>
        <v>0</v>
      </c>
      <c r="Y58" s="160">
        <f t="shared" si="69"/>
        <v>0</v>
      </c>
      <c r="Z58" s="67"/>
    </row>
    <row r="59" spans="1:26" ht="17.25" customHeight="1" x14ac:dyDescent="0.2">
      <c r="A59" s="7">
        <f t="shared" si="0"/>
        <v>0</v>
      </c>
      <c r="B59" s="38" t="s">
        <v>43</v>
      </c>
      <c r="C59" s="39"/>
      <c r="D59" s="40">
        <f t="shared" ref="D59:F59" si="70">SUM(D52:D58)</f>
        <v>564820.20000000007</v>
      </c>
      <c r="E59" s="41">
        <f t="shared" si="70"/>
        <v>8195</v>
      </c>
      <c r="F59" s="41">
        <f t="shared" si="70"/>
        <v>7625</v>
      </c>
      <c r="G59" s="42">
        <f t="shared" si="1"/>
        <v>1.0747540983606558</v>
      </c>
      <c r="H59" s="45">
        <f t="shared" si="2"/>
        <v>68.922538133007947</v>
      </c>
      <c r="I59" s="45">
        <f t="shared" si="3"/>
        <v>64.128658116435091</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5.9785167031915644E-2</v>
      </c>
      <c r="S59" s="305"/>
      <c r="T59" s="112">
        <f>SUM(T52:T58)</f>
        <v>332067.37</v>
      </c>
      <c r="U59" s="340">
        <f t="shared" si="10"/>
        <v>5.9785167031915644E-2</v>
      </c>
      <c r="V59" s="39" t="s">
        <v>194</v>
      </c>
      <c r="W59" s="452" t="s">
        <v>194</v>
      </c>
      <c r="X59" s="51">
        <f t="shared" ref="X59:Y59" si="72">IFERROR((D59-D51)/D59, )</f>
        <v>0</v>
      </c>
      <c r="Y59" s="51">
        <f t="shared" si="72"/>
        <v>0</v>
      </c>
      <c r="Z59" s="1"/>
    </row>
    <row r="60" spans="1:26" ht="14" outlineLevel="1" x14ac:dyDescent="0.2">
      <c r="A60" s="7" t="str">
        <f t="shared" si="0"/>
        <v>2-2022</v>
      </c>
      <c r="B60" s="110">
        <v>44605</v>
      </c>
      <c r="C60" s="275" t="s">
        <v>193</v>
      </c>
      <c r="D60" s="490">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491">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160">
        <f t="shared" ref="X60:Y60" si="75">IFERROR((D60-D52)/D60, )</f>
        <v>0</v>
      </c>
      <c r="Y60" s="160">
        <f t="shared" si="75"/>
        <v>0</v>
      </c>
      <c r="Z60" s="295"/>
    </row>
    <row r="61" spans="1:26" ht="14" outlineLevel="1" x14ac:dyDescent="0.2">
      <c r="A61" s="7" t="str">
        <f t="shared" si="0"/>
        <v>2-2022</v>
      </c>
      <c r="B61" s="110">
        <v>44606</v>
      </c>
      <c r="C61" s="275" t="s">
        <v>193</v>
      </c>
      <c r="D61" s="490">
        <v>28726.6</v>
      </c>
      <c r="E61" s="150">
        <v>438</v>
      </c>
      <c r="F61" s="150">
        <v>418</v>
      </c>
      <c r="G61" s="288">
        <f t="shared" si="1"/>
        <v>1.0478468899521531</v>
      </c>
      <c r="H61" s="289">
        <f t="shared" si="2"/>
        <v>65.585844748858449</v>
      </c>
      <c r="I61" s="289">
        <f t="shared" si="3"/>
        <v>62.591057317403724</v>
      </c>
      <c r="J61" s="150">
        <v>3254</v>
      </c>
      <c r="K61" s="290">
        <f t="shared" si="4"/>
        <v>0.13460356484326982</v>
      </c>
      <c r="L61" s="199">
        <v>3546.04</v>
      </c>
      <c r="M61" s="150">
        <v>402000</v>
      </c>
      <c r="N61" s="150">
        <v>200</v>
      </c>
      <c r="O61" s="491">
        <v>10427.32</v>
      </c>
      <c r="P61" s="291">
        <f t="shared" si="5"/>
        <v>0.34007204152169496</v>
      </c>
      <c r="Q61" s="292">
        <f t="shared" si="6"/>
        <v>2.940553406052949</v>
      </c>
      <c r="R61" s="293">
        <f t="shared" si="7"/>
        <v>0.12344099197259684</v>
      </c>
      <c r="S61" s="290">
        <f t="shared" si="73"/>
        <v>0.36298482939157439</v>
      </c>
      <c r="T61" s="202">
        <f t="shared" si="74"/>
        <v>18299.28</v>
      </c>
      <c r="U61" s="293">
        <f t="shared" si="10"/>
        <v>0.12344099197259684</v>
      </c>
      <c r="V61" s="161"/>
      <c r="W61" s="451"/>
      <c r="X61" s="160">
        <f t="shared" ref="X61:Y61" si="76">IFERROR((D61-D53)/D61, )</f>
        <v>0</v>
      </c>
      <c r="Y61" s="160">
        <f t="shared" si="76"/>
        <v>0</v>
      </c>
      <c r="Z61" s="295"/>
    </row>
    <row r="62" spans="1:26" ht="14" outlineLevel="1" x14ac:dyDescent="0.2">
      <c r="A62" s="7" t="str">
        <f t="shared" si="0"/>
        <v>2-2022</v>
      </c>
      <c r="B62" s="110">
        <v>44607</v>
      </c>
      <c r="C62" s="275" t="s">
        <v>193</v>
      </c>
      <c r="D62" s="490">
        <v>71613.240000000005</v>
      </c>
      <c r="E62" s="150">
        <v>1092</v>
      </c>
      <c r="F62" s="150">
        <v>1031</v>
      </c>
      <c r="G62" s="288">
        <f t="shared" si="1"/>
        <v>1.0591658583899126</v>
      </c>
      <c r="H62" s="289">
        <f t="shared" si="2"/>
        <v>65.579890109890115</v>
      </c>
      <c r="I62" s="289">
        <f t="shared" si="3"/>
        <v>61.916544600088564</v>
      </c>
      <c r="J62" s="150">
        <v>13847</v>
      </c>
      <c r="K62" s="290">
        <f t="shared" si="4"/>
        <v>7.8861847331551965E-2</v>
      </c>
      <c r="L62" s="199">
        <v>6646.89</v>
      </c>
      <c r="M62" s="150">
        <v>656344</v>
      </c>
      <c r="N62" s="150">
        <v>375</v>
      </c>
      <c r="O62" s="491">
        <v>25147.7</v>
      </c>
      <c r="P62" s="291">
        <f t="shared" si="5"/>
        <v>0.26431403269483889</v>
      </c>
      <c r="Q62" s="292">
        <f t="shared" si="6"/>
        <v>3.7833783919998676</v>
      </c>
      <c r="R62" s="293">
        <f t="shared" si="7"/>
        <v>9.2816495944046104E-2</v>
      </c>
      <c r="S62" s="290">
        <f t="shared" si="73"/>
        <v>0.35115992517584738</v>
      </c>
      <c r="T62" s="202">
        <f t="shared" si="74"/>
        <v>46465.540000000008</v>
      </c>
      <c r="U62" s="293">
        <f t="shared" si="10"/>
        <v>9.2816495944046104E-2</v>
      </c>
      <c r="V62" s="161"/>
      <c r="W62" s="451"/>
      <c r="X62" s="160">
        <f t="shared" ref="X62:Y62" si="77">IFERROR((D62-D54)/D62, )</f>
        <v>0</v>
      </c>
      <c r="Y62" s="160">
        <f t="shared" si="77"/>
        <v>0</v>
      </c>
      <c r="Z62" s="295"/>
    </row>
    <row r="63" spans="1:26" ht="14" outlineLevel="1" x14ac:dyDescent="0.2">
      <c r="A63" s="7" t="str">
        <f t="shared" si="0"/>
        <v>2-2022</v>
      </c>
      <c r="B63" s="110">
        <v>44608</v>
      </c>
      <c r="C63" s="275" t="s">
        <v>193</v>
      </c>
      <c r="D63" s="490">
        <v>40238.620000000003</v>
      </c>
      <c r="E63" s="150">
        <v>585</v>
      </c>
      <c r="F63" s="150">
        <v>552</v>
      </c>
      <c r="G63" s="288">
        <f t="shared" si="1"/>
        <v>1.0597826086956521</v>
      </c>
      <c r="H63" s="289">
        <f t="shared" si="2"/>
        <v>68.783965811965814</v>
      </c>
      <c r="I63" s="289">
        <f t="shared" si="3"/>
        <v>64.90384466359852</v>
      </c>
      <c r="J63" s="150">
        <v>3896</v>
      </c>
      <c r="K63" s="290">
        <f t="shared" si="4"/>
        <v>0.15015400410677618</v>
      </c>
      <c r="L63" s="199">
        <v>1367.56</v>
      </c>
      <c r="M63" s="150">
        <v>223742</v>
      </c>
      <c r="N63" s="150">
        <v>128</v>
      </c>
      <c r="O63" s="491">
        <v>9486.2900000000009</v>
      </c>
      <c r="P63" s="291">
        <f t="shared" si="5"/>
        <v>0.14416173235269003</v>
      </c>
      <c r="Q63" s="292">
        <f t="shared" si="6"/>
        <v>6.9366536020357437</v>
      </c>
      <c r="R63" s="293">
        <f t="shared" si="7"/>
        <v>3.3986254995822418E-2</v>
      </c>
      <c r="S63" s="290">
        <f t="shared" si="73"/>
        <v>0.23575087813647685</v>
      </c>
      <c r="T63" s="202">
        <f t="shared" si="74"/>
        <v>30752.33</v>
      </c>
      <c r="U63" s="293">
        <f t="shared" si="10"/>
        <v>3.3986254995822418E-2</v>
      </c>
      <c r="V63" s="161"/>
      <c r="W63" s="451"/>
      <c r="X63" s="160">
        <f t="shared" ref="X63:Y63" si="78">IFERROR((D63-D55)/D63, )</f>
        <v>0</v>
      </c>
      <c r="Y63" s="160">
        <f t="shared" si="78"/>
        <v>0</v>
      </c>
      <c r="Z63" s="295"/>
    </row>
    <row r="64" spans="1:26" ht="14" outlineLevel="1" x14ac:dyDescent="0.2">
      <c r="A64" s="7" t="str">
        <f t="shared" si="0"/>
        <v>2-2022</v>
      </c>
      <c r="B64" s="110">
        <v>44609</v>
      </c>
      <c r="C64" s="275" t="s">
        <v>193</v>
      </c>
      <c r="D64" s="490">
        <v>135919.15</v>
      </c>
      <c r="E64" s="52">
        <v>1947</v>
      </c>
      <c r="F64" s="52">
        <v>1801</v>
      </c>
      <c r="G64" s="481">
        <f t="shared" si="1"/>
        <v>1.0810660744031093</v>
      </c>
      <c r="H64" s="482">
        <f t="shared" si="2"/>
        <v>69.809527478171546</v>
      </c>
      <c r="I64" s="482">
        <f t="shared" si="3"/>
        <v>64.574709290286066</v>
      </c>
      <c r="J64" s="52">
        <v>12754</v>
      </c>
      <c r="K64" s="483">
        <f t="shared" si="4"/>
        <v>0.15265798965030578</v>
      </c>
      <c r="L64" s="484">
        <v>6887.69</v>
      </c>
      <c r="M64" s="52">
        <v>696883</v>
      </c>
      <c r="N64" s="52">
        <v>812</v>
      </c>
      <c r="O64" s="491">
        <v>60073.61</v>
      </c>
      <c r="P64" s="485">
        <f t="shared" si="5"/>
        <v>0.11465417177359576</v>
      </c>
      <c r="Q64" s="486">
        <f t="shared" si="6"/>
        <v>8.721880630516182</v>
      </c>
      <c r="R64" s="485">
        <f t="shared" si="7"/>
        <v>5.0674904897507082E-2</v>
      </c>
      <c r="S64" s="483">
        <f t="shared" si="73"/>
        <v>0.44198047147881664</v>
      </c>
      <c r="T64" s="484">
        <f t="shared" si="74"/>
        <v>75845.539999999994</v>
      </c>
      <c r="U64" s="483">
        <f t="shared" si="10"/>
        <v>5.0674904897507082E-2</v>
      </c>
      <c r="V64" s="67"/>
      <c r="W64" s="67"/>
      <c r="X64" s="160">
        <f t="shared" ref="X64:Y64" si="79">IFERROR((D64-D56)/D64, )</f>
        <v>0</v>
      </c>
      <c r="Y64" s="160">
        <f t="shared" si="79"/>
        <v>0</v>
      </c>
      <c r="Z64" s="67"/>
    </row>
    <row r="65" spans="1:26" ht="14" outlineLevel="1" x14ac:dyDescent="0.2">
      <c r="A65" s="7" t="str">
        <f t="shared" si="0"/>
        <v>2-2022</v>
      </c>
      <c r="B65" s="110">
        <v>44610</v>
      </c>
      <c r="C65" s="275" t="s">
        <v>193</v>
      </c>
      <c r="D65" s="490">
        <v>135919.15</v>
      </c>
      <c r="E65" s="52">
        <v>1947</v>
      </c>
      <c r="F65" s="52">
        <v>1801</v>
      </c>
      <c r="G65" s="481">
        <f t="shared" si="1"/>
        <v>1.0810660744031093</v>
      </c>
      <c r="H65" s="482">
        <f t="shared" si="2"/>
        <v>69.809527478171546</v>
      </c>
      <c r="I65" s="482">
        <f t="shared" si="3"/>
        <v>64.574709290286066</v>
      </c>
      <c r="J65" s="52">
        <v>12754</v>
      </c>
      <c r="K65" s="483">
        <f t="shared" si="4"/>
        <v>0.15265798965030578</v>
      </c>
      <c r="L65" s="484">
        <v>6887.69</v>
      </c>
      <c r="M65" s="52">
        <v>696883</v>
      </c>
      <c r="N65" s="52">
        <v>812</v>
      </c>
      <c r="O65" s="491">
        <v>60073.61</v>
      </c>
      <c r="P65" s="485">
        <f t="shared" si="5"/>
        <v>0.11465417177359576</v>
      </c>
      <c r="Q65" s="486">
        <f t="shared" si="6"/>
        <v>8.721880630516182</v>
      </c>
      <c r="R65" s="485">
        <f t="shared" si="7"/>
        <v>5.0674904897507082E-2</v>
      </c>
      <c r="S65" s="483">
        <f t="shared" si="73"/>
        <v>0.44198047147881664</v>
      </c>
      <c r="T65" s="484">
        <f t="shared" si="74"/>
        <v>75845.539999999994</v>
      </c>
      <c r="U65" s="483">
        <f t="shared" si="10"/>
        <v>5.0674904897507082E-2</v>
      </c>
      <c r="V65" s="67"/>
      <c r="W65" s="67"/>
      <c r="X65" s="160">
        <f t="shared" ref="X65:Y65" si="80">IFERROR((D65-D57)/D65, )</f>
        <v>0</v>
      </c>
      <c r="Y65" s="160">
        <f t="shared" si="80"/>
        <v>0</v>
      </c>
      <c r="Z65" s="67"/>
    </row>
    <row r="66" spans="1:26" ht="14" outlineLevel="1" x14ac:dyDescent="0.2">
      <c r="A66" s="7" t="str">
        <f t="shared" si="0"/>
        <v>2-2022</v>
      </c>
      <c r="B66" s="110">
        <v>44611</v>
      </c>
      <c r="C66" s="275" t="s">
        <v>193</v>
      </c>
      <c r="D66" s="490">
        <v>135919.15</v>
      </c>
      <c r="E66" s="52">
        <v>1947</v>
      </c>
      <c r="F66" s="52">
        <v>1801</v>
      </c>
      <c r="G66" s="481">
        <f t="shared" si="1"/>
        <v>1.0810660744031093</v>
      </c>
      <c r="H66" s="482">
        <f t="shared" si="2"/>
        <v>69.809527478171546</v>
      </c>
      <c r="I66" s="482">
        <f t="shared" si="3"/>
        <v>64.574709290286066</v>
      </c>
      <c r="J66" s="52">
        <v>12754</v>
      </c>
      <c r="K66" s="483">
        <f t="shared" si="4"/>
        <v>0.15265798965030578</v>
      </c>
      <c r="L66" s="484">
        <v>6887.69</v>
      </c>
      <c r="M66" s="52">
        <v>696883</v>
      </c>
      <c r="N66" s="52">
        <v>812</v>
      </c>
      <c r="O66" s="491">
        <v>60073.61</v>
      </c>
      <c r="P66" s="485">
        <f t="shared" si="5"/>
        <v>0.11465417177359576</v>
      </c>
      <c r="Q66" s="486">
        <f t="shared" si="6"/>
        <v>8.721880630516182</v>
      </c>
      <c r="R66" s="485">
        <f t="shared" si="7"/>
        <v>5.0674904897507082E-2</v>
      </c>
      <c r="S66" s="483">
        <f t="shared" si="73"/>
        <v>0.44198047147881664</v>
      </c>
      <c r="T66" s="484">
        <f t="shared" si="74"/>
        <v>75845.539999999994</v>
      </c>
      <c r="U66" s="483">
        <f t="shared" si="10"/>
        <v>5.0674904897507082E-2</v>
      </c>
      <c r="V66" s="67"/>
      <c r="W66" s="67"/>
      <c r="X66" s="160">
        <f t="shared" ref="X66:Y66" si="81">IFERROR((D66-D58)/D66, )</f>
        <v>0</v>
      </c>
      <c r="Y66" s="160">
        <f t="shared" si="81"/>
        <v>0</v>
      </c>
      <c r="Z66" s="67"/>
    </row>
    <row r="67" spans="1:26" ht="17.25" customHeight="1" x14ac:dyDescent="0.2">
      <c r="A67" s="7">
        <f t="shared" si="0"/>
        <v>0</v>
      </c>
      <c r="B67" s="38" t="s">
        <v>44</v>
      </c>
      <c r="C67" s="39"/>
      <c r="D67" s="40">
        <f t="shared" ref="D67:F67" si="82">SUM(D60:D66)</f>
        <v>564820.20000000007</v>
      </c>
      <c r="E67" s="41">
        <f t="shared" si="82"/>
        <v>8195</v>
      </c>
      <c r="F67" s="41">
        <f t="shared" si="82"/>
        <v>7625</v>
      </c>
      <c r="G67" s="42">
        <f t="shared" si="1"/>
        <v>1.0747540983606558</v>
      </c>
      <c r="H67" s="45">
        <f t="shared" si="2"/>
        <v>68.922538133007947</v>
      </c>
      <c r="I67" s="45">
        <f t="shared" si="3"/>
        <v>64.128658116435091</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5.9785167031915644E-2</v>
      </c>
      <c r="S67" s="305"/>
      <c r="T67" s="112">
        <f>SUM(T60:T66)</f>
        <v>332067.37</v>
      </c>
      <c r="U67" s="340">
        <f t="shared" si="10"/>
        <v>5.9785167031915644E-2</v>
      </c>
      <c r="V67" s="39" t="s">
        <v>194</v>
      </c>
      <c r="W67" s="452" t="s">
        <v>194</v>
      </c>
      <c r="X67" s="51">
        <f t="shared" ref="X67:Y67" si="84">IFERROR((D67-D59)/D67, )</f>
        <v>0</v>
      </c>
      <c r="Y67" s="51">
        <f t="shared" si="84"/>
        <v>0</v>
      </c>
      <c r="Z67" s="1"/>
    </row>
    <row r="68" spans="1:26" ht="17.25" customHeight="1"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X12:Y69">
    <cfRule type="cellIs" dxfId="26" priority="1" operator="greaterThanOrEqual">
      <formula>0</formula>
    </cfRule>
  </conditionalFormatting>
  <conditionalFormatting sqref="C5 F5:I5 K5:N5 C9">
    <cfRule type="cellIs" dxfId="25" priority="2" operator="lessThanOrEqual">
      <formula>0</formula>
    </cfRule>
  </conditionalFormatting>
  <conditionalFormatting sqref="F9:N9">
    <cfRule type="cellIs" dxfId="24" priority="3" operator="lessThanOrEqual">
      <formula>0</formula>
    </cfRule>
    <cfRule type="cellIs" dxfId="23" priority="4" operator="greaterThanOrEqual">
      <formula>0</formula>
    </cfRule>
  </conditionalFormatting>
  <conditionalFormatting sqref="V20:Y69">
    <cfRule type="cellIs" dxfId="22" priority="5" operator="greaterThanOrEqual">
      <formula>0</formula>
    </cfRule>
    <cfRule type="cellIs" dxfId="21" priority="6" operator="lessThan">
      <formula>0</formula>
    </cfRule>
  </conditionalFormatting>
  <conditionalFormatting sqref="X12:Y69">
    <cfRule type="cellIs" dxfId="20" priority="8" operator="lessThan">
      <formula>0</formula>
    </cfRule>
  </conditionalFormatting>
  <dataValidations count="1">
    <dataValidation type="list" allowBlank="1" sqref="B19 B27 B35 B43 B51 B59 B67" xr:uid="{00000000-0002-0000-1500-000000000000}">
      <formula1>"Previous Week,Current Week"</formula1>
    </dataValidation>
  </dataValidations>
  <hyperlinks>
    <hyperlink ref="A1" r:id="rId1" location="/report?id=102%3ADetailSalesTrafficByParentItem&amp;chartCols=&amp;columns=0%2F1%2F2%2F5%2F8%2F11%2F14%2F15%2F16%2F17%2F18%2F19%2F20%2F21%2F22%2F23" xr:uid="{00000000-0004-0000-15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EA9999"/>
    <outlinePr summaryRight="0"/>
  </sheetPr>
  <dimension ref="A1:Z69"/>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213</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218"/>
      <c r="B2" s="219"/>
      <c r="C2" s="533" t="s">
        <v>0</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-244047.86999999988</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564820.20000000007</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35</v>
      </c>
      <c r="D12" s="492">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493">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5" t="s">
        <v>35</v>
      </c>
      <c r="D13" s="492">
        <v>28726.6</v>
      </c>
      <c r="E13" s="150">
        <v>438</v>
      </c>
      <c r="F13" s="150">
        <v>418</v>
      </c>
      <c r="G13" s="288">
        <f t="shared" si="1"/>
        <v>1.0478468899521531</v>
      </c>
      <c r="H13" s="289">
        <f t="shared" si="2"/>
        <v>65.585844748858449</v>
      </c>
      <c r="I13" s="289">
        <f t="shared" si="3"/>
        <v>62.591057317403724</v>
      </c>
      <c r="J13" s="150">
        <v>3254</v>
      </c>
      <c r="K13" s="290">
        <f t="shared" si="4"/>
        <v>0.13460356484326982</v>
      </c>
      <c r="L13" s="199">
        <v>3546.04</v>
      </c>
      <c r="M13" s="150">
        <v>402000</v>
      </c>
      <c r="N13" s="150">
        <v>200</v>
      </c>
      <c r="O13" s="493">
        <v>10427.32</v>
      </c>
      <c r="P13" s="291">
        <f t="shared" si="5"/>
        <v>0.34007204152169496</v>
      </c>
      <c r="Q13" s="292">
        <f t="shared" si="6"/>
        <v>2.940553406052949</v>
      </c>
      <c r="R13" s="293">
        <f t="shared" si="7"/>
        <v>0.12344099197259684</v>
      </c>
      <c r="S13" s="290">
        <f t="shared" si="8"/>
        <v>0.36298482939157439</v>
      </c>
      <c r="T13" s="202">
        <f t="shared" si="9"/>
        <v>18299.28</v>
      </c>
      <c r="U13" s="293">
        <f t="shared" si="10"/>
        <v>0.12344099197259684</v>
      </c>
      <c r="V13" s="161"/>
      <c r="W13" s="451"/>
      <c r="X13" s="160"/>
      <c r="Y13" s="160"/>
      <c r="Z13" s="295"/>
    </row>
    <row r="14" spans="1:26" ht="14" outlineLevel="1" x14ac:dyDescent="0.2">
      <c r="A14" s="7" t="str">
        <f t="shared" si="0"/>
        <v>1-2022</v>
      </c>
      <c r="B14" s="110">
        <v>44565</v>
      </c>
      <c r="C14" s="275" t="s">
        <v>35</v>
      </c>
      <c r="D14" s="492">
        <v>71613.240000000005</v>
      </c>
      <c r="E14" s="150">
        <v>1092</v>
      </c>
      <c r="F14" s="150">
        <v>1031</v>
      </c>
      <c r="G14" s="288">
        <f t="shared" si="1"/>
        <v>1.0591658583899126</v>
      </c>
      <c r="H14" s="289">
        <f t="shared" si="2"/>
        <v>65.579890109890115</v>
      </c>
      <c r="I14" s="289">
        <f t="shared" si="3"/>
        <v>61.916544600088564</v>
      </c>
      <c r="J14" s="150">
        <v>13847</v>
      </c>
      <c r="K14" s="290">
        <f t="shared" si="4"/>
        <v>7.8861847331551965E-2</v>
      </c>
      <c r="L14" s="199">
        <v>6646.89</v>
      </c>
      <c r="M14" s="150">
        <v>656344</v>
      </c>
      <c r="N14" s="150">
        <v>375</v>
      </c>
      <c r="O14" s="493">
        <v>25147.7</v>
      </c>
      <c r="P14" s="291">
        <f t="shared" si="5"/>
        <v>0.26431403269483889</v>
      </c>
      <c r="Q14" s="292">
        <f t="shared" si="6"/>
        <v>3.7833783919998676</v>
      </c>
      <c r="R14" s="293">
        <f t="shared" si="7"/>
        <v>9.2816495944046104E-2</v>
      </c>
      <c r="S14" s="290">
        <f t="shared" si="8"/>
        <v>0.35115992517584738</v>
      </c>
      <c r="T14" s="202">
        <f t="shared" si="9"/>
        <v>46465.540000000008</v>
      </c>
      <c r="U14" s="293">
        <f t="shared" si="10"/>
        <v>9.2816495944046104E-2</v>
      </c>
      <c r="V14" s="161"/>
      <c r="W14" s="451"/>
      <c r="X14" s="160"/>
      <c r="Y14" s="160"/>
      <c r="Z14" s="295"/>
    </row>
    <row r="15" spans="1:26" ht="14" outlineLevel="1" x14ac:dyDescent="0.2">
      <c r="A15" s="7" t="str">
        <f t="shared" si="0"/>
        <v>1-2022</v>
      </c>
      <c r="B15" s="110">
        <v>44566</v>
      </c>
      <c r="C15" s="275" t="s">
        <v>35</v>
      </c>
      <c r="D15" s="492">
        <v>40238.620000000003</v>
      </c>
      <c r="E15" s="150">
        <v>585</v>
      </c>
      <c r="F15" s="150">
        <v>552</v>
      </c>
      <c r="G15" s="288">
        <f t="shared" si="1"/>
        <v>1.0597826086956521</v>
      </c>
      <c r="H15" s="289">
        <f t="shared" si="2"/>
        <v>68.783965811965814</v>
      </c>
      <c r="I15" s="289">
        <f t="shared" si="3"/>
        <v>64.90384466359852</v>
      </c>
      <c r="J15" s="150">
        <v>3896</v>
      </c>
      <c r="K15" s="290">
        <f t="shared" si="4"/>
        <v>0.15015400410677618</v>
      </c>
      <c r="L15" s="199">
        <v>1367.56</v>
      </c>
      <c r="M15" s="150">
        <v>223742</v>
      </c>
      <c r="N15" s="150">
        <v>128</v>
      </c>
      <c r="O15" s="493">
        <v>9486.2900000000009</v>
      </c>
      <c r="P15" s="291">
        <f t="shared" si="5"/>
        <v>0.14416173235269003</v>
      </c>
      <c r="Q15" s="292">
        <f t="shared" si="6"/>
        <v>6.9366536020357437</v>
      </c>
      <c r="R15" s="293">
        <f t="shared" si="7"/>
        <v>3.3986254995822418E-2</v>
      </c>
      <c r="S15" s="290">
        <f t="shared" si="8"/>
        <v>0.23575087813647685</v>
      </c>
      <c r="T15" s="202">
        <f t="shared" si="9"/>
        <v>30752.33</v>
      </c>
      <c r="U15" s="293">
        <f t="shared" si="10"/>
        <v>3.3986254995822418E-2</v>
      </c>
      <c r="V15" s="161"/>
      <c r="W15" s="451"/>
      <c r="X15" s="160"/>
      <c r="Y15" s="160"/>
      <c r="Z15" s="295"/>
    </row>
    <row r="16" spans="1:26" ht="14" outlineLevel="1" x14ac:dyDescent="0.2">
      <c r="A16" s="7" t="str">
        <f t="shared" si="0"/>
        <v>1-2022</v>
      </c>
      <c r="B16" s="110">
        <v>44567</v>
      </c>
      <c r="C16" s="275" t="s">
        <v>35</v>
      </c>
      <c r="D16" s="492">
        <v>135919.15</v>
      </c>
      <c r="E16" s="150">
        <v>1947</v>
      </c>
      <c r="F16" s="150">
        <v>1801</v>
      </c>
      <c r="G16" s="288">
        <f t="shared" si="1"/>
        <v>1.0810660744031093</v>
      </c>
      <c r="H16" s="289">
        <f t="shared" si="2"/>
        <v>69.809527478171546</v>
      </c>
      <c r="I16" s="289">
        <f t="shared" si="3"/>
        <v>64.574709290286066</v>
      </c>
      <c r="J16" s="150">
        <v>12754</v>
      </c>
      <c r="K16" s="290">
        <f t="shared" si="4"/>
        <v>0.15265798965030578</v>
      </c>
      <c r="L16" s="199">
        <v>6887.69</v>
      </c>
      <c r="M16" s="150">
        <v>696883</v>
      </c>
      <c r="N16" s="150">
        <v>812</v>
      </c>
      <c r="O16" s="493">
        <v>60073.61</v>
      </c>
      <c r="P16" s="291">
        <f t="shared" si="5"/>
        <v>0.11465417177359576</v>
      </c>
      <c r="Q16" s="292">
        <f t="shared" si="6"/>
        <v>8.721880630516182</v>
      </c>
      <c r="R16" s="293">
        <f t="shared" si="7"/>
        <v>5.0674904897507082E-2</v>
      </c>
      <c r="S16" s="290">
        <f t="shared" si="8"/>
        <v>0.44198047147881664</v>
      </c>
      <c r="T16" s="202">
        <f t="shared" si="9"/>
        <v>75845.539999999994</v>
      </c>
      <c r="U16" s="293">
        <f t="shared" si="10"/>
        <v>5.0674904897507082E-2</v>
      </c>
      <c r="V16" s="161"/>
      <c r="W16" s="451"/>
      <c r="X16" s="160"/>
      <c r="Y16" s="160"/>
      <c r="Z16" s="295"/>
    </row>
    <row r="17" spans="1:26" ht="14" outlineLevel="1" x14ac:dyDescent="0.2">
      <c r="A17" s="7" t="str">
        <f t="shared" si="0"/>
        <v>1-2022</v>
      </c>
      <c r="B17" s="110">
        <v>44568</v>
      </c>
      <c r="C17" s="275" t="s">
        <v>35</v>
      </c>
      <c r="D17" s="492">
        <v>135919.15</v>
      </c>
      <c r="E17" s="150">
        <v>1947</v>
      </c>
      <c r="F17" s="150">
        <v>1801</v>
      </c>
      <c r="G17" s="288">
        <f t="shared" si="1"/>
        <v>1.0810660744031093</v>
      </c>
      <c r="H17" s="289">
        <f t="shared" si="2"/>
        <v>69.809527478171546</v>
      </c>
      <c r="I17" s="289">
        <f t="shared" si="3"/>
        <v>64.574709290286066</v>
      </c>
      <c r="J17" s="150">
        <v>12754</v>
      </c>
      <c r="K17" s="290">
        <f t="shared" si="4"/>
        <v>0.15265798965030578</v>
      </c>
      <c r="L17" s="199">
        <v>6887.69</v>
      </c>
      <c r="M17" s="150">
        <v>696883</v>
      </c>
      <c r="N17" s="150">
        <v>812</v>
      </c>
      <c r="O17" s="493">
        <v>60073.61</v>
      </c>
      <c r="P17" s="291">
        <f t="shared" si="5"/>
        <v>0.11465417177359576</v>
      </c>
      <c r="Q17" s="292">
        <f t="shared" si="6"/>
        <v>8.721880630516182</v>
      </c>
      <c r="R17" s="293">
        <f t="shared" si="7"/>
        <v>5.0674904897507082E-2</v>
      </c>
      <c r="S17" s="290">
        <f t="shared" si="8"/>
        <v>0.44198047147881664</v>
      </c>
      <c r="T17" s="202">
        <f t="shared" si="9"/>
        <v>75845.539999999994</v>
      </c>
      <c r="U17" s="293">
        <f t="shared" si="10"/>
        <v>5.0674904897507082E-2</v>
      </c>
      <c r="V17" s="161"/>
      <c r="W17" s="451"/>
      <c r="X17" s="160"/>
      <c r="Y17" s="160"/>
      <c r="Z17" s="295"/>
    </row>
    <row r="18" spans="1:26" ht="14" outlineLevel="1" x14ac:dyDescent="0.2">
      <c r="A18" s="7" t="str">
        <f t="shared" si="0"/>
        <v>1-2022</v>
      </c>
      <c r="B18" s="110">
        <v>44569</v>
      </c>
      <c r="C18" s="275" t="s">
        <v>35</v>
      </c>
      <c r="D18" s="492">
        <v>135919.15</v>
      </c>
      <c r="E18" s="150">
        <v>1947</v>
      </c>
      <c r="F18" s="150">
        <v>1801</v>
      </c>
      <c r="G18" s="288">
        <f t="shared" si="1"/>
        <v>1.0810660744031093</v>
      </c>
      <c r="H18" s="289">
        <f t="shared" si="2"/>
        <v>69.809527478171546</v>
      </c>
      <c r="I18" s="289">
        <f t="shared" si="3"/>
        <v>64.574709290286066</v>
      </c>
      <c r="J18" s="150">
        <v>12754</v>
      </c>
      <c r="K18" s="290">
        <f t="shared" si="4"/>
        <v>0.15265798965030578</v>
      </c>
      <c r="L18" s="199">
        <v>6887.69</v>
      </c>
      <c r="M18" s="150">
        <v>696883</v>
      </c>
      <c r="N18" s="150">
        <v>812</v>
      </c>
      <c r="O18" s="493">
        <v>60073.61</v>
      </c>
      <c r="P18" s="291">
        <f t="shared" si="5"/>
        <v>0.11465417177359576</v>
      </c>
      <c r="Q18" s="292">
        <f t="shared" si="6"/>
        <v>8.721880630516182</v>
      </c>
      <c r="R18" s="293">
        <f t="shared" si="7"/>
        <v>5.0674904897507082E-2</v>
      </c>
      <c r="S18" s="290">
        <f t="shared" si="8"/>
        <v>0.44198047147881664</v>
      </c>
      <c r="T18" s="202">
        <f t="shared" si="9"/>
        <v>75845.539999999994</v>
      </c>
      <c r="U18" s="293">
        <f t="shared" si="10"/>
        <v>5.0674904897507082E-2</v>
      </c>
      <c r="V18" s="161"/>
      <c r="W18" s="451"/>
      <c r="X18" s="160"/>
      <c r="Y18" s="160"/>
      <c r="Z18" s="295"/>
    </row>
    <row r="19" spans="1:26" ht="17.25" customHeight="1" x14ac:dyDescent="0.2">
      <c r="A19" s="7">
        <f t="shared" si="0"/>
        <v>0</v>
      </c>
      <c r="B19" s="38" t="s">
        <v>182</v>
      </c>
      <c r="C19" s="39"/>
      <c r="D19" s="40">
        <f t="shared" ref="D19:F19" si="11">SUM(D12:D18)</f>
        <v>564820.20000000007</v>
      </c>
      <c r="E19" s="41">
        <f t="shared" si="11"/>
        <v>8195</v>
      </c>
      <c r="F19" s="41">
        <f t="shared" si="11"/>
        <v>7625</v>
      </c>
      <c r="G19" s="42">
        <f t="shared" si="1"/>
        <v>1.0747540983606558</v>
      </c>
      <c r="H19" s="45">
        <f t="shared" si="2"/>
        <v>68.922538133007947</v>
      </c>
      <c r="I19" s="45">
        <f t="shared" si="3"/>
        <v>64.128658116435091</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5.9785167031915644E-2</v>
      </c>
      <c r="S19" s="305"/>
      <c r="T19" s="112">
        <f>SUM(T12:T18)</f>
        <v>332067.37</v>
      </c>
      <c r="U19" s="340">
        <f t="shared" si="10"/>
        <v>5.9785167031915644E-2</v>
      </c>
      <c r="V19" s="39" t="s">
        <v>194</v>
      </c>
      <c r="W19" s="452" t="s">
        <v>194</v>
      </c>
      <c r="X19" s="51"/>
      <c r="Y19" s="51"/>
      <c r="Z19" s="1"/>
    </row>
    <row r="20" spans="1:26" ht="14" outlineLevel="1" x14ac:dyDescent="0.2">
      <c r="A20" s="7" t="str">
        <f t="shared" si="0"/>
        <v>1-2022</v>
      </c>
      <c r="B20" s="110">
        <v>44570</v>
      </c>
      <c r="C20" s="275" t="s">
        <v>35</v>
      </c>
      <c r="D20" s="492">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493">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161"/>
      <c r="W20" s="451"/>
      <c r="X20" s="160">
        <f t="shared" ref="X20:Y20" si="15">IFERROR((D20-D12)/D20, )</f>
        <v>0</v>
      </c>
      <c r="Y20" s="160">
        <f t="shared" si="15"/>
        <v>0</v>
      </c>
      <c r="Z20" s="295"/>
    </row>
    <row r="21" spans="1:26" ht="14" outlineLevel="1" x14ac:dyDescent="0.2">
      <c r="A21" s="7" t="str">
        <f t="shared" si="0"/>
        <v>1-2022</v>
      </c>
      <c r="B21" s="110">
        <v>44571</v>
      </c>
      <c r="C21" s="275" t="s">
        <v>35</v>
      </c>
      <c r="D21" s="492">
        <v>28726.6</v>
      </c>
      <c r="E21" s="150">
        <v>438</v>
      </c>
      <c r="F21" s="150">
        <v>418</v>
      </c>
      <c r="G21" s="288">
        <f t="shared" si="1"/>
        <v>1.0478468899521531</v>
      </c>
      <c r="H21" s="289">
        <f t="shared" si="2"/>
        <v>65.585844748858449</v>
      </c>
      <c r="I21" s="289">
        <f t="shared" si="3"/>
        <v>62.591057317403724</v>
      </c>
      <c r="J21" s="150">
        <v>3254</v>
      </c>
      <c r="K21" s="290">
        <f t="shared" si="4"/>
        <v>0.13460356484326982</v>
      </c>
      <c r="L21" s="199">
        <v>3546.04</v>
      </c>
      <c r="M21" s="150">
        <v>402000</v>
      </c>
      <c r="N21" s="150">
        <v>200</v>
      </c>
      <c r="O21" s="493">
        <v>10427.32</v>
      </c>
      <c r="P21" s="291">
        <f t="shared" si="5"/>
        <v>0.34007204152169496</v>
      </c>
      <c r="Q21" s="292">
        <f t="shared" si="6"/>
        <v>2.940553406052949</v>
      </c>
      <c r="R21" s="293">
        <f t="shared" si="7"/>
        <v>0.12344099197259684</v>
      </c>
      <c r="S21" s="290">
        <f t="shared" si="13"/>
        <v>0.36298482939157439</v>
      </c>
      <c r="T21" s="202">
        <f t="shared" si="14"/>
        <v>18299.28</v>
      </c>
      <c r="U21" s="293">
        <f t="shared" si="10"/>
        <v>0.12344099197259684</v>
      </c>
      <c r="V21" s="161"/>
      <c r="W21" s="451"/>
      <c r="X21" s="160">
        <f t="shared" ref="X21:Y21" si="16">IFERROR((D21-D13)/D21, )</f>
        <v>0</v>
      </c>
      <c r="Y21" s="160">
        <f t="shared" si="16"/>
        <v>0</v>
      </c>
      <c r="Z21" s="295"/>
    </row>
    <row r="22" spans="1:26" ht="14" outlineLevel="1" x14ac:dyDescent="0.2">
      <c r="A22" s="7" t="str">
        <f t="shared" si="0"/>
        <v>1-2022</v>
      </c>
      <c r="B22" s="110">
        <v>44572</v>
      </c>
      <c r="C22" s="275" t="s">
        <v>35</v>
      </c>
      <c r="D22" s="492">
        <v>71613.240000000005</v>
      </c>
      <c r="E22" s="150">
        <v>1092</v>
      </c>
      <c r="F22" s="150">
        <v>1031</v>
      </c>
      <c r="G22" s="288">
        <f t="shared" si="1"/>
        <v>1.0591658583899126</v>
      </c>
      <c r="H22" s="289">
        <f t="shared" si="2"/>
        <v>65.579890109890115</v>
      </c>
      <c r="I22" s="289">
        <f t="shared" si="3"/>
        <v>61.916544600088564</v>
      </c>
      <c r="J22" s="150">
        <v>13847</v>
      </c>
      <c r="K22" s="290">
        <f t="shared" si="4"/>
        <v>7.8861847331551965E-2</v>
      </c>
      <c r="L22" s="199">
        <v>6646.89</v>
      </c>
      <c r="M22" s="150">
        <v>656344</v>
      </c>
      <c r="N22" s="150">
        <v>375</v>
      </c>
      <c r="O22" s="493">
        <v>25147.7</v>
      </c>
      <c r="P22" s="291">
        <f t="shared" si="5"/>
        <v>0.26431403269483889</v>
      </c>
      <c r="Q22" s="292">
        <f t="shared" si="6"/>
        <v>3.7833783919998676</v>
      </c>
      <c r="R22" s="293">
        <f t="shared" si="7"/>
        <v>9.2816495944046104E-2</v>
      </c>
      <c r="S22" s="290">
        <f t="shared" si="13"/>
        <v>0.35115992517584738</v>
      </c>
      <c r="T22" s="202">
        <f t="shared" si="14"/>
        <v>46465.540000000008</v>
      </c>
      <c r="U22" s="293">
        <f t="shared" si="10"/>
        <v>9.2816495944046104E-2</v>
      </c>
      <c r="V22" s="161"/>
      <c r="W22" s="451"/>
      <c r="X22" s="160">
        <f t="shared" ref="X22:Y22" si="17">IFERROR((D22-D14)/D22, )</f>
        <v>0</v>
      </c>
      <c r="Y22" s="160">
        <f t="shared" si="17"/>
        <v>0</v>
      </c>
      <c r="Z22" s="295"/>
    </row>
    <row r="23" spans="1:26" ht="14" outlineLevel="1" x14ac:dyDescent="0.2">
      <c r="A23" s="7" t="str">
        <f t="shared" si="0"/>
        <v>1-2022</v>
      </c>
      <c r="B23" s="110">
        <v>44573</v>
      </c>
      <c r="C23" s="275" t="s">
        <v>35</v>
      </c>
      <c r="D23" s="492">
        <v>40238.620000000003</v>
      </c>
      <c r="E23" s="150">
        <v>585</v>
      </c>
      <c r="F23" s="150">
        <v>552</v>
      </c>
      <c r="G23" s="288">
        <f t="shared" si="1"/>
        <v>1.0597826086956521</v>
      </c>
      <c r="H23" s="289">
        <f t="shared" si="2"/>
        <v>68.783965811965814</v>
      </c>
      <c r="I23" s="289">
        <f t="shared" si="3"/>
        <v>64.90384466359852</v>
      </c>
      <c r="J23" s="150">
        <v>3896</v>
      </c>
      <c r="K23" s="290">
        <f t="shared" si="4"/>
        <v>0.15015400410677618</v>
      </c>
      <c r="L23" s="199">
        <v>1367.56</v>
      </c>
      <c r="M23" s="150">
        <v>223742</v>
      </c>
      <c r="N23" s="150">
        <v>128</v>
      </c>
      <c r="O23" s="493">
        <v>9486.2900000000009</v>
      </c>
      <c r="P23" s="291">
        <f t="shared" si="5"/>
        <v>0.14416173235269003</v>
      </c>
      <c r="Q23" s="292">
        <f t="shared" si="6"/>
        <v>6.9366536020357437</v>
      </c>
      <c r="R23" s="293">
        <f t="shared" si="7"/>
        <v>3.3986254995822418E-2</v>
      </c>
      <c r="S23" s="290">
        <f t="shared" si="13"/>
        <v>0.23575087813647685</v>
      </c>
      <c r="T23" s="202">
        <f t="shared" si="14"/>
        <v>30752.33</v>
      </c>
      <c r="U23" s="293">
        <f t="shared" si="10"/>
        <v>3.3986254995822418E-2</v>
      </c>
      <c r="V23" s="161"/>
      <c r="W23" s="451"/>
      <c r="X23" s="160">
        <f t="shared" ref="X23:Y23" si="18">IFERROR((D23-D15)/D23, )</f>
        <v>0</v>
      </c>
      <c r="Y23" s="160">
        <f t="shared" si="18"/>
        <v>0</v>
      </c>
      <c r="Z23" s="295"/>
    </row>
    <row r="24" spans="1:26" ht="14" outlineLevel="1" x14ac:dyDescent="0.2">
      <c r="A24" s="7" t="str">
        <f t="shared" si="0"/>
        <v>1-2022</v>
      </c>
      <c r="B24" s="110">
        <v>44574</v>
      </c>
      <c r="C24" s="275" t="s">
        <v>35</v>
      </c>
      <c r="D24" s="492">
        <v>135919.15</v>
      </c>
      <c r="E24" s="52">
        <v>1947</v>
      </c>
      <c r="F24" s="52">
        <v>1801</v>
      </c>
      <c r="G24" s="481">
        <f t="shared" si="1"/>
        <v>1.0810660744031093</v>
      </c>
      <c r="H24" s="482">
        <f t="shared" si="2"/>
        <v>69.809527478171546</v>
      </c>
      <c r="I24" s="482">
        <f t="shared" si="3"/>
        <v>64.574709290286066</v>
      </c>
      <c r="J24" s="52">
        <v>12754</v>
      </c>
      <c r="K24" s="483">
        <f t="shared" si="4"/>
        <v>0.15265798965030578</v>
      </c>
      <c r="L24" s="484">
        <v>6887.69</v>
      </c>
      <c r="M24" s="52">
        <v>696883</v>
      </c>
      <c r="N24" s="52">
        <v>812</v>
      </c>
      <c r="O24" s="493">
        <v>60073.61</v>
      </c>
      <c r="P24" s="485">
        <f t="shared" si="5"/>
        <v>0.11465417177359576</v>
      </c>
      <c r="Q24" s="486">
        <f t="shared" si="6"/>
        <v>8.721880630516182</v>
      </c>
      <c r="R24" s="485">
        <f t="shared" si="7"/>
        <v>5.0674904897507082E-2</v>
      </c>
      <c r="S24" s="483">
        <f t="shared" si="13"/>
        <v>0.44198047147881664</v>
      </c>
      <c r="T24" s="484">
        <f t="shared" si="14"/>
        <v>75845.539999999994</v>
      </c>
      <c r="U24" s="483">
        <f t="shared" si="10"/>
        <v>5.0674904897507082E-2</v>
      </c>
      <c r="V24" s="67"/>
      <c r="W24" s="67"/>
      <c r="X24" s="160">
        <f t="shared" ref="X24:Y24" si="19">IFERROR((D24-D16)/D24, )</f>
        <v>0</v>
      </c>
      <c r="Y24" s="160">
        <f t="shared" si="19"/>
        <v>0</v>
      </c>
      <c r="Z24" s="67"/>
    </row>
    <row r="25" spans="1:26" ht="14" outlineLevel="1" x14ac:dyDescent="0.2">
      <c r="A25" s="7" t="str">
        <f t="shared" si="0"/>
        <v>1-2022</v>
      </c>
      <c r="B25" s="110">
        <v>44575</v>
      </c>
      <c r="C25" s="275" t="s">
        <v>35</v>
      </c>
      <c r="D25" s="492">
        <v>135919.15</v>
      </c>
      <c r="E25" s="52">
        <v>1947</v>
      </c>
      <c r="F25" s="52">
        <v>1801</v>
      </c>
      <c r="G25" s="481">
        <f t="shared" si="1"/>
        <v>1.0810660744031093</v>
      </c>
      <c r="H25" s="482">
        <f t="shared" si="2"/>
        <v>69.809527478171546</v>
      </c>
      <c r="I25" s="482">
        <f t="shared" si="3"/>
        <v>64.574709290286066</v>
      </c>
      <c r="J25" s="52">
        <v>12754</v>
      </c>
      <c r="K25" s="483">
        <f t="shared" si="4"/>
        <v>0.15265798965030578</v>
      </c>
      <c r="L25" s="484">
        <v>6887.69</v>
      </c>
      <c r="M25" s="52">
        <v>696883</v>
      </c>
      <c r="N25" s="52">
        <v>812</v>
      </c>
      <c r="O25" s="493">
        <v>60073.61</v>
      </c>
      <c r="P25" s="485">
        <f t="shared" si="5"/>
        <v>0.11465417177359576</v>
      </c>
      <c r="Q25" s="486">
        <f t="shared" si="6"/>
        <v>8.721880630516182</v>
      </c>
      <c r="R25" s="485">
        <f t="shared" si="7"/>
        <v>5.0674904897507082E-2</v>
      </c>
      <c r="S25" s="483">
        <f t="shared" si="13"/>
        <v>0.44198047147881664</v>
      </c>
      <c r="T25" s="484">
        <f t="shared" si="14"/>
        <v>75845.539999999994</v>
      </c>
      <c r="U25" s="483">
        <f t="shared" si="10"/>
        <v>5.0674904897507082E-2</v>
      </c>
      <c r="V25" s="67"/>
      <c r="W25" s="67"/>
      <c r="X25" s="160">
        <f t="shared" ref="X25:Y25" si="20">IFERROR((D25-D17)/D25, )</f>
        <v>0</v>
      </c>
      <c r="Y25" s="160">
        <f t="shared" si="20"/>
        <v>0</v>
      </c>
      <c r="Z25" s="67"/>
    </row>
    <row r="26" spans="1:26" ht="14" outlineLevel="1" x14ac:dyDescent="0.2">
      <c r="A26" s="7" t="str">
        <f t="shared" si="0"/>
        <v>1-2022</v>
      </c>
      <c r="B26" s="110">
        <v>44576</v>
      </c>
      <c r="C26" s="275" t="s">
        <v>35</v>
      </c>
      <c r="D26" s="492">
        <v>135919.15</v>
      </c>
      <c r="E26" s="52">
        <v>1947</v>
      </c>
      <c r="F26" s="52">
        <v>1801</v>
      </c>
      <c r="G26" s="481">
        <f t="shared" si="1"/>
        <v>1.0810660744031093</v>
      </c>
      <c r="H26" s="482">
        <f t="shared" si="2"/>
        <v>69.809527478171546</v>
      </c>
      <c r="I26" s="482">
        <f t="shared" si="3"/>
        <v>64.574709290286066</v>
      </c>
      <c r="J26" s="52">
        <v>12754</v>
      </c>
      <c r="K26" s="483">
        <f t="shared" si="4"/>
        <v>0.15265798965030578</v>
      </c>
      <c r="L26" s="484">
        <v>6887.69</v>
      </c>
      <c r="M26" s="52">
        <v>696883</v>
      </c>
      <c r="N26" s="52">
        <v>812</v>
      </c>
      <c r="O26" s="493">
        <v>60073.61</v>
      </c>
      <c r="P26" s="485">
        <f t="shared" si="5"/>
        <v>0.11465417177359576</v>
      </c>
      <c r="Q26" s="486">
        <f t="shared" si="6"/>
        <v>8.721880630516182</v>
      </c>
      <c r="R26" s="485">
        <f t="shared" si="7"/>
        <v>5.0674904897507082E-2</v>
      </c>
      <c r="S26" s="483">
        <f t="shared" si="13"/>
        <v>0.44198047147881664</v>
      </c>
      <c r="T26" s="484">
        <f t="shared" si="14"/>
        <v>75845.539999999994</v>
      </c>
      <c r="U26" s="483">
        <f t="shared" si="10"/>
        <v>5.0674904897507082E-2</v>
      </c>
      <c r="V26" s="67"/>
      <c r="W26" s="67"/>
      <c r="X26" s="160">
        <f t="shared" ref="X26:Y26" si="21">IFERROR((D26-D18)/D26, )</f>
        <v>0</v>
      </c>
      <c r="Y26" s="160">
        <f t="shared" si="21"/>
        <v>0</v>
      </c>
      <c r="Z26" s="67"/>
    </row>
    <row r="27" spans="1:26" ht="17.25" customHeight="1" x14ac:dyDescent="0.2">
      <c r="A27" s="7">
        <f t="shared" si="0"/>
        <v>0</v>
      </c>
      <c r="B27" s="38" t="s">
        <v>183</v>
      </c>
      <c r="C27" s="39"/>
      <c r="D27" s="40">
        <f t="shared" ref="D27:F27" si="22">SUM(D20:D26)</f>
        <v>564820.20000000007</v>
      </c>
      <c r="E27" s="41">
        <f t="shared" si="22"/>
        <v>8195</v>
      </c>
      <c r="F27" s="41">
        <f t="shared" si="22"/>
        <v>7625</v>
      </c>
      <c r="G27" s="42">
        <f t="shared" si="1"/>
        <v>1.0747540983606558</v>
      </c>
      <c r="H27" s="45">
        <f t="shared" si="2"/>
        <v>68.922538133007947</v>
      </c>
      <c r="I27" s="45">
        <f t="shared" si="3"/>
        <v>64.128658116435091</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5.9785167031915644E-2</v>
      </c>
      <c r="S27" s="305"/>
      <c r="T27" s="112">
        <f>SUM(T20:T26)</f>
        <v>332067.37</v>
      </c>
      <c r="U27" s="340">
        <f t="shared" si="10"/>
        <v>5.9785167031915644E-2</v>
      </c>
      <c r="V27" s="39" t="s">
        <v>194</v>
      </c>
      <c r="W27" s="452" t="s">
        <v>194</v>
      </c>
      <c r="X27" s="51">
        <f t="shared" ref="X27:Y27" si="24">IFERROR((D27-D19)/D27, )</f>
        <v>0</v>
      </c>
      <c r="Y27" s="51">
        <f t="shared" si="24"/>
        <v>0</v>
      </c>
      <c r="Z27" s="1"/>
    </row>
    <row r="28" spans="1:26" ht="14" outlineLevel="1" x14ac:dyDescent="0.2">
      <c r="A28" s="7" t="str">
        <f t="shared" si="0"/>
        <v>1-2022</v>
      </c>
      <c r="B28" s="110">
        <v>44577</v>
      </c>
      <c r="C28" s="275" t="s">
        <v>35</v>
      </c>
      <c r="D28" s="492">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493">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161"/>
      <c r="W28" s="451"/>
      <c r="X28" s="160">
        <f t="shared" ref="X28:Y28" si="27">IFERROR((D28-D20)/D28, )</f>
        <v>0</v>
      </c>
      <c r="Y28" s="160">
        <f t="shared" si="27"/>
        <v>0</v>
      </c>
      <c r="Z28" s="295"/>
    </row>
    <row r="29" spans="1:26" ht="14" outlineLevel="1" x14ac:dyDescent="0.2">
      <c r="A29" s="7" t="str">
        <f t="shared" si="0"/>
        <v>1-2022</v>
      </c>
      <c r="B29" s="110">
        <v>44578</v>
      </c>
      <c r="C29" s="275" t="s">
        <v>35</v>
      </c>
      <c r="D29" s="492">
        <v>28726.6</v>
      </c>
      <c r="E29" s="150">
        <v>438</v>
      </c>
      <c r="F29" s="150">
        <v>418</v>
      </c>
      <c r="G29" s="288">
        <f t="shared" si="1"/>
        <v>1.0478468899521531</v>
      </c>
      <c r="H29" s="289">
        <f t="shared" si="2"/>
        <v>65.585844748858449</v>
      </c>
      <c r="I29" s="289">
        <f t="shared" si="3"/>
        <v>62.591057317403724</v>
      </c>
      <c r="J29" s="150">
        <v>3254</v>
      </c>
      <c r="K29" s="290">
        <f t="shared" si="4"/>
        <v>0.13460356484326982</v>
      </c>
      <c r="L29" s="199">
        <v>3546.04</v>
      </c>
      <c r="M29" s="150">
        <v>402000</v>
      </c>
      <c r="N29" s="150">
        <v>200</v>
      </c>
      <c r="O29" s="493">
        <v>10427.32</v>
      </c>
      <c r="P29" s="291">
        <f t="shared" si="5"/>
        <v>0.34007204152169496</v>
      </c>
      <c r="Q29" s="292">
        <f t="shared" si="6"/>
        <v>2.940553406052949</v>
      </c>
      <c r="R29" s="293">
        <f t="shared" si="7"/>
        <v>0.12344099197259684</v>
      </c>
      <c r="S29" s="290">
        <f t="shared" si="25"/>
        <v>0.36298482939157439</v>
      </c>
      <c r="T29" s="202">
        <f t="shared" si="26"/>
        <v>18299.28</v>
      </c>
      <c r="U29" s="293">
        <f t="shared" si="10"/>
        <v>0.12344099197259684</v>
      </c>
      <c r="V29" s="161"/>
      <c r="W29" s="451"/>
      <c r="X29" s="160">
        <f t="shared" ref="X29:Y29" si="28">IFERROR((D29-D21)/D29, )</f>
        <v>0</v>
      </c>
      <c r="Y29" s="160">
        <f t="shared" si="28"/>
        <v>0</v>
      </c>
      <c r="Z29" s="295"/>
    </row>
    <row r="30" spans="1:26" ht="14" outlineLevel="1" x14ac:dyDescent="0.2">
      <c r="A30" s="7" t="str">
        <f t="shared" si="0"/>
        <v>1-2022</v>
      </c>
      <c r="B30" s="110">
        <v>44579</v>
      </c>
      <c r="C30" s="275" t="s">
        <v>35</v>
      </c>
      <c r="D30" s="492">
        <v>71613.240000000005</v>
      </c>
      <c r="E30" s="150">
        <v>1092</v>
      </c>
      <c r="F30" s="150">
        <v>1031</v>
      </c>
      <c r="G30" s="288">
        <f t="shared" si="1"/>
        <v>1.0591658583899126</v>
      </c>
      <c r="H30" s="289">
        <f t="shared" si="2"/>
        <v>65.579890109890115</v>
      </c>
      <c r="I30" s="289">
        <f t="shared" si="3"/>
        <v>61.916544600088564</v>
      </c>
      <c r="J30" s="150">
        <v>13847</v>
      </c>
      <c r="K30" s="290">
        <f t="shared" si="4"/>
        <v>7.8861847331551965E-2</v>
      </c>
      <c r="L30" s="199">
        <v>6646.89</v>
      </c>
      <c r="M30" s="150">
        <v>656344</v>
      </c>
      <c r="N30" s="150">
        <v>375</v>
      </c>
      <c r="O30" s="493">
        <v>25147.7</v>
      </c>
      <c r="P30" s="291">
        <f t="shared" si="5"/>
        <v>0.26431403269483889</v>
      </c>
      <c r="Q30" s="292">
        <f t="shared" si="6"/>
        <v>3.7833783919998676</v>
      </c>
      <c r="R30" s="293">
        <f t="shared" si="7"/>
        <v>9.2816495944046104E-2</v>
      </c>
      <c r="S30" s="290">
        <f t="shared" si="25"/>
        <v>0.35115992517584738</v>
      </c>
      <c r="T30" s="202">
        <f t="shared" si="26"/>
        <v>46465.540000000008</v>
      </c>
      <c r="U30" s="293">
        <f t="shared" si="10"/>
        <v>9.2816495944046104E-2</v>
      </c>
      <c r="V30" s="161"/>
      <c r="W30" s="451"/>
      <c r="X30" s="160">
        <f t="shared" ref="X30:Y30" si="29">IFERROR((D30-D22)/D30, )</f>
        <v>0</v>
      </c>
      <c r="Y30" s="160">
        <f t="shared" si="29"/>
        <v>0</v>
      </c>
      <c r="Z30" s="295"/>
    </row>
    <row r="31" spans="1:26" ht="14" outlineLevel="1" x14ac:dyDescent="0.2">
      <c r="A31" s="7" t="str">
        <f t="shared" si="0"/>
        <v>1-2022</v>
      </c>
      <c r="B31" s="110">
        <v>44580</v>
      </c>
      <c r="C31" s="275" t="s">
        <v>35</v>
      </c>
      <c r="D31" s="492">
        <v>40238.620000000003</v>
      </c>
      <c r="E31" s="150">
        <v>585</v>
      </c>
      <c r="F31" s="150">
        <v>552</v>
      </c>
      <c r="G31" s="288">
        <f t="shared" si="1"/>
        <v>1.0597826086956521</v>
      </c>
      <c r="H31" s="289">
        <f t="shared" si="2"/>
        <v>68.783965811965814</v>
      </c>
      <c r="I31" s="289">
        <f t="shared" si="3"/>
        <v>64.90384466359852</v>
      </c>
      <c r="J31" s="150">
        <v>3896</v>
      </c>
      <c r="K31" s="290">
        <f t="shared" si="4"/>
        <v>0.15015400410677618</v>
      </c>
      <c r="L31" s="199">
        <v>1367.56</v>
      </c>
      <c r="M31" s="150">
        <v>223742</v>
      </c>
      <c r="N31" s="150">
        <v>128</v>
      </c>
      <c r="O31" s="493">
        <v>9486.2900000000009</v>
      </c>
      <c r="P31" s="291">
        <f t="shared" si="5"/>
        <v>0.14416173235269003</v>
      </c>
      <c r="Q31" s="292">
        <f t="shared" si="6"/>
        <v>6.9366536020357437</v>
      </c>
      <c r="R31" s="293">
        <f t="shared" si="7"/>
        <v>3.3986254995822418E-2</v>
      </c>
      <c r="S31" s="290">
        <f t="shared" si="25"/>
        <v>0.23575087813647685</v>
      </c>
      <c r="T31" s="202">
        <f t="shared" si="26"/>
        <v>30752.33</v>
      </c>
      <c r="U31" s="293">
        <f t="shared" si="10"/>
        <v>3.3986254995822418E-2</v>
      </c>
      <c r="V31" s="161"/>
      <c r="W31" s="451"/>
      <c r="X31" s="160">
        <f t="shared" ref="X31:Y31" si="30">IFERROR((D31-D23)/D31, )</f>
        <v>0</v>
      </c>
      <c r="Y31" s="160">
        <f t="shared" si="30"/>
        <v>0</v>
      </c>
      <c r="Z31" s="295"/>
    </row>
    <row r="32" spans="1:26" ht="14" outlineLevel="1" x14ac:dyDescent="0.2">
      <c r="A32" s="7" t="str">
        <f t="shared" si="0"/>
        <v>1-2022</v>
      </c>
      <c r="B32" s="110">
        <v>44581</v>
      </c>
      <c r="C32" s="275" t="s">
        <v>35</v>
      </c>
      <c r="D32" s="492">
        <v>135919.15</v>
      </c>
      <c r="E32" s="52">
        <v>1947</v>
      </c>
      <c r="F32" s="52">
        <v>1801</v>
      </c>
      <c r="G32" s="481">
        <f t="shared" si="1"/>
        <v>1.0810660744031093</v>
      </c>
      <c r="H32" s="482">
        <f t="shared" si="2"/>
        <v>69.809527478171546</v>
      </c>
      <c r="I32" s="482">
        <f t="shared" si="3"/>
        <v>64.574709290286066</v>
      </c>
      <c r="J32" s="52">
        <v>12754</v>
      </c>
      <c r="K32" s="483">
        <f t="shared" si="4"/>
        <v>0.15265798965030578</v>
      </c>
      <c r="L32" s="484">
        <v>6887.69</v>
      </c>
      <c r="M32" s="52">
        <v>696883</v>
      </c>
      <c r="N32" s="52">
        <v>812</v>
      </c>
      <c r="O32" s="493">
        <v>60073.61</v>
      </c>
      <c r="P32" s="485">
        <f t="shared" si="5"/>
        <v>0.11465417177359576</v>
      </c>
      <c r="Q32" s="486">
        <f t="shared" si="6"/>
        <v>8.721880630516182</v>
      </c>
      <c r="R32" s="485">
        <f t="shared" si="7"/>
        <v>5.0674904897507082E-2</v>
      </c>
      <c r="S32" s="483">
        <f t="shared" si="25"/>
        <v>0.44198047147881664</v>
      </c>
      <c r="T32" s="484">
        <f t="shared" si="26"/>
        <v>75845.539999999994</v>
      </c>
      <c r="U32" s="483">
        <f t="shared" si="10"/>
        <v>5.0674904897507082E-2</v>
      </c>
      <c r="V32" s="67"/>
      <c r="W32" s="67"/>
      <c r="X32" s="160">
        <f t="shared" ref="X32:Y32" si="31">IFERROR((D32-D24)/D32, )</f>
        <v>0</v>
      </c>
      <c r="Y32" s="160">
        <f t="shared" si="31"/>
        <v>0</v>
      </c>
      <c r="Z32" s="67"/>
    </row>
    <row r="33" spans="1:26" ht="14" outlineLevel="1" x14ac:dyDescent="0.2">
      <c r="A33" s="7" t="str">
        <f t="shared" si="0"/>
        <v>1-2022</v>
      </c>
      <c r="B33" s="110">
        <v>44582</v>
      </c>
      <c r="C33" s="275" t="s">
        <v>35</v>
      </c>
      <c r="D33" s="492">
        <v>135919.15</v>
      </c>
      <c r="E33" s="52">
        <v>1947</v>
      </c>
      <c r="F33" s="52">
        <v>1801</v>
      </c>
      <c r="G33" s="481">
        <f t="shared" si="1"/>
        <v>1.0810660744031093</v>
      </c>
      <c r="H33" s="482">
        <f t="shared" si="2"/>
        <v>69.809527478171546</v>
      </c>
      <c r="I33" s="482">
        <f t="shared" si="3"/>
        <v>64.574709290286066</v>
      </c>
      <c r="J33" s="52">
        <v>12754</v>
      </c>
      <c r="K33" s="483">
        <f t="shared" si="4"/>
        <v>0.15265798965030578</v>
      </c>
      <c r="L33" s="484">
        <v>6887.69</v>
      </c>
      <c r="M33" s="52">
        <v>696883</v>
      </c>
      <c r="N33" s="52">
        <v>812</v>
      </c>
      <c r="O33" s="493">
        <v>60073.61</v>
      </c>
      <c r="P33" s="485">
        <f t="shared" si="5"/>
        <v>0.11465417177359576</v>
      </c>
      <c r="Q33" s="486">
        <f t="shared" si="6"/>
        <v>8.721880630516182</v>
      </c>
      <c r="R33" s="485">
        <f t="shared" si="7"/>
        <v>5.0674904897507082E-2</v>
      </c>
      <c r="S33" s="483">
        <f t="shared" si="25"/>
        <v>0.44198047147881664</v>
      </c>
      <c r="T33" s="484">
        <f t="shared" si="26"/>
        <v>75845.539999999994</v>
      </c>
      <c r="U33" s="483">
        <f t="shared" si="10"/>
        <v>5.0674904897507082E-2</v>
      </c>
      <c r="V33" s="67"/>
      <c r="W33" s="67"/>
      <c r="X33" s="160">
        <f t="shared" ref="X33:Y33" si="32">IFERROR((D33-D25)/D33, )</f>
        <v>0</v>
      </c>
      <c r="Y33" s="160">
        <f t="shared" si="32"/>
        <v>0</v>
      </c>
      <c r="Z33" s="67"/>
    </row>
    <row r="34" spans="1:26" ht="14" outlineLevel="1" x14ac:dyDescent="0.2">
      <c r="A34" s="7" t="str">
        <f t="shared" si="0"/>
        <v>1-2022</v>
      </c>
      <c r="B34" s="110">
        <v>44583</v>
      </c>
      <c r="C34" s="275" t="s">
        <v>35</v>
      </c>
      <c r="D34" s="492">
        <v>135919.15</v>
      </c>
      <c r="E34" s="52">
        <v>1947</v>
      </c>
      <c r="F34" s="52">
        <v>1801</v>
      </c>
      <c r="G34" s="481">
        <f t="shared" si="1"/>
        <v>1.0810660744031093</v>
      </c>
      <c r="H34" s="482">
        <f t="shared" si="2"/>
        <v>69.809527478171546</v>
      </c>
      <c r="I34" s="482">
        <f t="shared" si="3"/>
        <v>64.574709290286066</v>
      </c>
      <c r="J34" s="52">
        <v>12754</v>
      </c>
      <c r="K34" s="483">
        <f t="shared" si="4"/>
        <v>0.15265798965030578</v>
      </c>
      <c r="L34" s="484">
        <v>6887.69</v>
      </c>
      <c r="M34" s="52">
        <v>696883</v>
      </c>
      <c r="N34" s="52">
        <v>812</v>
      </c>
      <c r="O34" s="493">
        <v>60073.61</v>
      </c>
      <c r="P34" s="485">
        <f t="shared" si="5"/>
        <v>0.11465417177359576</v>
      </c>
      <c r="Q34" s="486">
        <f t="shared" si="6"/>
        <v>8.721880630516182</v>
      </c>
      <c r="R34" s="485">
        <f t="shared" si="7"/>
        <v>5.0674904897507082E-2</v>
      </c>
      <c r="S34" s="483">
        <f t="shared" si="25"/>
        <v>0.44198047147881664</v>
      </c>
      <c r="T34" s="484">
        <f t="shared" si="26"/>
        <v>75845.539999999994</v>
      </c>
      <c r="U34" s="483">
        <f t="shared" si="10"/>
        <v>5.0674904897507082E-2</v>
      </c>
      <c r="V34" s="67"/>
      <c r="W34" s="67"/>
      <c r="X34" s="160">
        <f t="shared" ref="X34:Y34" si="33">IFERROR((D34-D26)/D34, )</f>
        <v>0</v>
      </c>
      <c r="Y34" s="160">
        <f t="shared" si="33"/>
        <v>0</v>
      </c>
      <c r="Z34" s="67"/>
    </row>
    <row r="35" spans="1:26" ht="17.25" customHeight="1" x14ac:dyDescent="0.2">
      <c r="A35" s="7">
        <f t="shared" si="0"/>
        <v>0</v>
      </c>
      <c r="B35" s="38" t="s">
        <v>184</v>
      </c>
      <c r="C35" s="39"/>
      <c r="D35" s="40">
        <f t="shared" ref="D35:F35" si="34">SUM(D28:D34)</f>
        <v>564820.20000000007</v>
      </c>
      <c r="E35" s="41">
        <f t="shared" si="34"/>
        <v>8195</v>
      </c>
      <c r="F35" s="41">
        <f t="shared" si="34"/>
        <v>7625</v>
      </c>
      <c r="G35" s="42">
        <f t="shared" si="1"/>
        <v>1.0747540983606558</v>
      </c>
      <c r="H35" s="45">
        <f t="shared" si="2"/>
        <v>68.922538133007947</v>
      </c>
      <c r="I35" s="45">
        <f t="shared" si="3"/>
        <v>64.128658116435091</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5.9785167031915644E-2</v>
      </c>
      <c r="S35" s="305"/>
      <c r="T35" s="112">
        <f>SUM(T28:T34)</f>
        <v>332067.37</v>
      </c>
      <c r="U35" s="340">
        <f t="shared" si="10"/>
        <v>5.9785167031915644E-2</v>
      </c>
      <c r="V35" s="39" t="s">
        <v>194</v>
      </c>
      <c r="W35" s="452" t="s">
        <v>194</v>
      </c>
      <c r="X35" s="51">
        <f t="shared" ref="X35:Y35" si="36">IFERROR((D35-D27)/D35, )</f>
        <v>0</v>
      </c>
      <c r="Y35" s="51">
        <f t="shared" si="36"/>
        <v>0</v>
      </c>
      <c r="Z35" s="1"/>
    </row>
    <row r="36" spans="1:26" ht="14" outlineLevel="1" x14ac:dyDescent="0.2">
      <c r="A36" s="7" t="str">
        <f t="shared" si="0"/>
        <v>1-2022</v>
      </c>
      <c r="B36" s="110">
        <v>44584</v>
      </c>
      <c r="C36" s="275" t="s">
        <v>35</v>
      </c>
      <c r="D36" s="492">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493">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160">
        <f t="shared" ref="X36:Y36" si="39">IFERROR((D36-D28)/D36, )</f>
        <v>0</v>
      </c>
      <c r="Y36" s="160">
        <f t="shared" si="39"/>
        <v>0</v>
      </c>
      <c r="Z36" s="295"/>
    </row>
    <row r="37" spans="1:26" ht="14" outlineLevel="1" x14ac:dyDescent="0.2">
      <c r="A37" s="7" t="str">
        <f t="shared" si="0"/>
        <v>1-2022</v>
      </c>
      <c r="B37" s="110">
        <v>44585</v>
      </c>
      <c r="C37" s="275" t="s">
        <v>35</v>
      </c>
      <c r="D37" s="492">
        <v>28726.6</v>
      </c>
      <c r="E37" s="150">
        <v>438</v>
      </c>
      <c r="F37" s="150">
        <v>418</v>
      </c>
      <c r="G37" s="288">
        <f t="shared" si="1"/>
        <v>1.0478468899521531</v>
      </c>
      <c r="H37" s="289">
        <f t="shared" si="2"/>
        <v>65.585844748858449</v>
      </c>
      <c r="I37" s="289">
        <f t="shared" si="3"/>
        <v>62.591057317403724</v>
      </c>
      <c r="J37" s="150">
        <v>3254</v>
      </c>
      <c r="K37" s="290">
        <f t="shared" si="4"/>
        <v>0.13460356484326982</v>
      </c>
      <c r="L37" s="199">
        <v>3546.04</v>
      </c>
      <c r="M37" s="150">
        <v>402000</v>
      </c>
      <c r="N37" s="150">
        <v>200</v>
      </c>
      <c r="O37" s="493">
        <v>10427.32</v>
      </c>
      <c r="P37" s="291">
        <f t="shared" si="5"/>
        <v>0.34007204152169496</v>
      </c>
      <c r="Q37" s="292">
        <f t="shared" si="6"/>
        <v>2.940553406052949</v>
      </c>
      <c r="R37" s="293">
        <f t="shared" si="7"/>
        <v>0.12344099197259684</v>
      </c>
      <c r="S37" s="290">
        <f t="shared" si="37"/>
        <v>0.36298482939157439</v>
      </c>
      <c r="T37" s="202">
        <f t="shared" si="38"/>
        <v>18299.28</v>
      </c>
      <c r="U37" s="293">
        <f t="shared" si="10"/>
        <v>0.12344099197259684</v>
      </c>
      <c r="V37" s="161"/>
      <c r="W37" s="451"/>
      <c r="X37" s="160">
        <f t="shared" ref="X37:Y37" si="40">IFERROR((D37-D29)/D37, )</f>
        <v>0</v>
      </c>
      <c r="Y37" s="160">
        <f t="shared" si="40"/>
        <v>0</v>
      </c>
      <c r="Z37" s="295"/>
    </row>
    <row r="38" spans="1:26" ht="14" outlineLevel="1" x14ac:dyDescent="0.2">
      <c r="A38" s="7" t="str">
        <f t="shared" si="0"/>
        <v>2-2022</v>
      </c>
      <c r="B38" s="110">
        <v>44617</v>
      </c>
      <c r="C38" s="275" t="s">
        <v>35</v>
      </c>
      <c r="D38" s="492">
        <v>71613.240000000005</v>
      </c>
      <c r="E38" s="150">
        <v>1092</v>
      </c>
      <c r="F38" s="150">
        <v>1031</v>
      </c>
      <c r="G38" s="288">
        <f t="shared" si="1"/>
        <v>1.0591658583899126</v>
      </c>
      <c r="H38" s="289">
        <f t="shared" si="2"/>
        <v>65.579890109890115</v>
      </c>
      <c r="I38" s="289">
        <f t="shared" si="3"/>
        <v>61.916544600088564</v>
      </c>
      <c r="J38" s="150">
        <v>13847</v>
      </c>
      <c r="K38" s="290">
        <f t="shared" si="4"/>
        <v>7.8861847331551965E-2</v>
      </c>
      <c r="L38" s="199">
        <v>6646.89</v>
      </c>
      <c r="M38" s="150">
        <v>656344</v>
      </c>
      <c r="N38" s="150">
        <v>375</v>
      </c>
      <c r="O38" s="493">
        <v>25147.7</v>
      </c>
      <c r="P38" s="291">
        <f t="shared" si="5"/>
        <v>0.26431403269483889</v>
      </c>
      <c r="Q38" s="292">
        <f t="shared" si="6"/>
        <v>3.7833783919998676</v>
      </c>
      <c r="R38" s="293">
        <f t="shared" si="7"/>
        <v>9.2816495944046104E-2</v>
      </c>
      <c r="S38" s="290">
        <f t="shared" si="37"/>
        <v>0.35115992517584738</v>
      </c>
      <c r="T38" s="202">
        <f t="shared" si="38"/>
        <v>46465.540000000008</v>
      </c>
      <c r="U38" s="293">
        <f t="shared" si="10"/>
        <v>9.2816495944046104E-2</v>
      </c>
      <c r="V38" s="161"/>
      <c r="W38" s="451"/>
      <c r="X38" s="160">
        <f t="shared" ref="X38:Y38" si="41">IFERROR((D38-D30)/D38, )</f>
        <v>0</v>
      </c>
      <c r="Y38" s="160">
        <f t="shared" si="41"/>
        <v>0</v>
      </c>
      <c r="Z38" s="295"/>
    </row>
    <row r="39" spans="1:26" ht="14" outlineLevel="1" x14ac:dyDescent="0.2">
      <c r="A39" s="7" t="str">
        <f t="shared" si="0"/>
        <v>2-2022</v>
      </c>
      <c r="B39" s="110">
        <v>44618</v>
      </c>
      <c r="C39" s="275" t="s">
        <v>35</v>
      </c>
      <c r="D39" s="492">
        <v>40238.620000000003</v>
      </c>
      <c r="E39" s="150">
        <v>585</v>
      </c>
      <c r="F39" s="150">
        <v>552</v>
      </c>
      <c r="G39" s="288">
        <f t="shared" si="1"/>
        <v>1.0597826086956521</v>
      </c>
      <c r="H39" s="289">
        <f t="shared" si="2"/>
        <v>68.783965811965814</v>
      </c>
      <c r="I39" s="289">
        <f t="shared" si="3"/>
        <v>64.90384466359852</v>
      </c>
      <c r="J39" s="150">
        <v>3896</v>
      </c>
      <c r="K39" s="290">
        <f t="shared" si="4"/>
        <v>0.15015400410677618</v>
      </c>
      <c r="L39" s="199">
        <v>1367.56</v>
      </c>
      <c r="M39" s="150">
        <v>223742</v>
      </c>
      <c r="N39" s="150">
        <v>128</v>
      </c>
      <c r="O39" s="493">
        <v>9486.2900000000009</v>
      </c>
      <c r="P39" s="291">
        <f t="shared" si="5"/>
        <v>0.14416173235269003</v>
      </c>
      <c r="Q39" s="292">
        <f t="shared" si="6"/>
        <v>6.9366536020357437</v>
      </c>
      <c r="R39" s="293">
        <f t="shared" si="7"/>
        <v>3.3986254995822418E-2</v>
      </c>
      <c r="S39" s="290">
        <f t="shared" si="37"/>
        <v>0.23575087813647685</v>
      </c>
      <c r="T39" s="202">
        <f t="shared" si="38"/>
        <v>30752.33</v>
      </c>
      <c r="U39" s="293">
        <f t="shared" si="10"/>
        <v>3.3986254995822418E-2</v>
      </c>
      <c r="V39" s="161"/>
      <c r="W39" s="451"/>
      <c r="X39" s="160">
        <f t="shared" ref="X39:Y39" si="42">IFERROR((D39-D31)/D39, )</f>
        <v>0</v>
      </c>
      <c r="Y39" s="160">
        <f t="shared" si="42"/>
        <v>0</v>
      </c>
      <c r="Z39" s="295"/>
    </row>
    <row r="40" spans="1:26" ht="14" outlineLevel="1" x14ac:dyDescent="0.2">
      <c r="A40" s="7" t="str">
        <f t="shared" si="0"/>
        <v>2-2022</v>
      </c>
      <c r="B40" s="110">
        <v>44619</v>
      </c>
      <c r="C40" s="275" t="s">
        <v>35</v>
      </c>
      <c r="D40" s="492">
        <v>135919.15</v>
      </c>
      <c r="E40" s="52">
        <v>1947</v>
      </c>
      <c r="F40" s="52">
        <v>1801</v>
      </c>
      <c r="G40" s="481">
        <f t="shared" si="1"/>
        <v>1.0810660744031093</v>
      </c>
      <c r="H40" s="482">
        <f t="shared" si="2"/>
        <v>69.809527478171546</v>
      </c>
      <c r="I40" s="482">
        <f t="shared" si="3"/>
        <v>64.574709290286066</v>
      </c>
      <c r="J40" s="52">
        <v>12754</v>
      </c>
      <c r="K40" s="483">
        <f t="shared" si="4"/>
        <v>0.15265798965030578</v>
      </c>
      <c r="L40" s="484">
        <v>6887.69</v>
      </c>
      <c r="M40" s="52">
        <v>696883</v>
      </c>
      <c r="N40" s="52">
        <v>812</v>
      </c>
      <c r="O40" s="493">
        <v>60073.61</v>
      </c>
      <c r="P40" s="485">
        <f t="shared" si="5"/>
        <v>0.11465417177359576</v>
      </c>
      <c r="Q40" s="486">
        <f t="shared" si="6"/>
        <v>8.721880630516182</v>
      </c>
      <c r="R40" s="485">
        <f t="shared" si="7"/>
        <v>5.0674904897507082E-2</v>
      </c>
      <c r="S40" s="483">
        <f t="shared" si="37"/>
        <v>0.44198047147881664</v>
      </c>
      <c r="T40" s="484">
        <f t="shared" si="38"/>
        <v>75845.539999999994</v>
      </c>
      <c r="U40" s="483">
        <f t="shared" si="10"/>
        <v>5.0674904897507082E-2</v>
      </c>
      <c r="V40" s="67"/>
      <c r="W40" s="67"/>
      <c r="X40" s="160">
        <f t="shared" ref="X40:Y40" si="43">IFERROR((D40-D32)/D40, )</f>
        <v>0</v>
      </c>
      <c r="Y40" s="160">
        <f t="shared" si="43"/>
        <v>0</v>
      </c>
      <c r="Z40" s="67"/>
    </row>
    <row r="41" spans="1:26" ht="14" outlineLevel="1" x14ac:dyDescent="0.2">
      <c r="A41" s="7" t="str">
        <f t="shared" si="0"/>
        <v>2-2022</v>
      </c>
      <c r="B41" s="110">
        <v>44620</v>
      </c>
      <c r="C41" s="275" t="s">
        <v>35</v>
      </c>
      <c r="D41" s="492">
        <v>135919.15</v>
      </c>
      <c r="E41" s="52">
        <v>1947</v>
      </c>
      <c r="F41" s="52">
        <v>1801</v>
      </c>
      <c r="G41" s="481">
        <f t="shared" si="1"/>
        <v>1.0810660744031093</v>
      </c>
      <c r="H41" s="482">
        <f t="shared" si="2"/>
        <v>69.809527478171546</v>
      </c>
      <c r="I41" s="482">
        <f t="shared" si="3"/>
        <v>64.574709290286066</v>
      </c>
      <c r="J41" s="52">
        <v>12754</v>
      </c>
      <c r="K41" s="483">
        <f t="shared" si="4"/>
        <v>0.15265798965030578</v>
      </c>
      <c r="L41" s="484">
        <v>6887.69</v>
      </c>
      <c r="M41" s="52">
        <v>696883</v>
      </c>
      <c r="N41" s="52">
        <v>812</v>
      </c>
      <c r="O41" s="493">
        <v>60073.61</v>
      </c>
      <c r="P41" s="485">
        <f t="shared" si="5"/>
        <v>0.11465417177359576</v>
      </c>
      <c r="Q41" s="486">
        <f t="shared" si="6"/>
        <v>8.721880630516182</v>
      </c>
      <c r="R41" s="485">
        <f t="shared" si="7"/>
        <v>5.0674904897507082E-2</v>
      </c>
      <c r="S41" s="483">
        <f t="shared" si="37"/>
        <v>0.44198047147881664</v>
      </c>
      <c r="T41" s="484">
        <f t="shared" si="38"/>
        <v>75845.539999999994</v>
      </c>
      <c r="U41" s="483">
        <f t="shared" si="10"/>
        <v>5.0674904897507082E-2</v>
      </c>
      <c r="V41" s="67"/>
      <c r="W41" s="67"/>
      <c r="X41" s="160">
        <f t="shared" ref="X41:Y41" si="44">IFERROR((D41-D33)/D41, )</f>
        <v>0</v>
      </c>
      <c r="Y41" s="160">
        <f t="shared" si="44"/>
        <v>0</v>
      </c>
      <c r="Z41" s="67"/>
    </row>
    <row r="42" spans="1:26" ht="14" outlineLevel="1" x14ac:dyDescent="0.2">
      <c r="A42" s="7" t="str">
        <f t="shared" si="0"/>
        <v>1-2022</v>
      </c>
      <c r="B42" s="110">
        <v>44590</v>
      </c>
      <c r="C42" s="275" t="s">
        <v>35</v>
      </c>
      <c r="D42" s="492">
        <v>135919.15</v>
      </c>
      <c r="E42" s="52">
        <v>1947</v>
      </c>
      <c r="F42" s="52">
        <v>1801</v>
      </c>
      <c r="G42" s="481">
        <f t="shared" si="1"/>
        <v>1.0810660744031093</v>
      </c>
      <c r="H42" s="482">
        <f t="shared" si="2"/>
        <v>69.809527478171546</v>
      </c>
      <c r="I42" s="482">
        <f t="shared" si="3"/>
        <v>64.574709290286066</v>
      </c>
      <c r="J42" s="52">
        <v>12754</v>
      </c>
      <c r="K42" s="483">
        <f t="shared" si="4"/>
        <v>0.15265798965030578</v>
      </c>
      <c r="L42" s="484">
        <v>6887.69</v>
      </c>
      <c r="M42" s="52">
        <v>696883</v>
      </c>
      <c r="N42" s="52">
        <v>812</v>
      </c>
      <c r="O42" s="493">
        <v>60073.61</v>
      </c>
      <c r="P42" s="485">
        <f t="shared" si="5"/>
        <v>0.11465417177359576</v>
      </c>
      <c r="Q42" s="486">
        <f t="shared" si="6"/>
        <v>8.721880630516182</v>
      </c>
      <c r="R42" s="485">
        <f t="shared" si="7"/>
        <v>5.0674904897507082E-2</v>
      </c>
      <c r="S42" s="483">
        <f t="shared" si="37"/>
        <v>0.44198047147881664</v>
      </c>
      <c r="T42" s="484">
        <f t="shared" si="38"/>
        <v>75845.539999999994</v>
      </c>
      <c r="U42" s="483">
        <f t="shared" si="10"/>
        <v>5.0674904897507082E-2</v>
      </c>
      <c r="V42" s="67"/>
      <c r="W42" s="67"/>
      <c r="X42" s="160">
        <f t="shared" ref="X42:Y42" si="45">IFERROR((D42-D34)/D42, )</f>
        <v>0</v>
      </c>
      <c r="Y42" s="160">
        <f t="shared" si="45"/>
        <v>0</v>
      </c>
      <c r="Z42" s="67"/>
    </row>
    <row r="43" spans="1:26" ht="17.25" customHeight="1" x14ac:dyDescent="0.2">
      <c r="A43" s="7">
        <f t="shared" si="0"/>
        <v>0</v>
      </c>
      <c r="B43" s="38" t="s">
        <v>185</v>
      </c>
      <c r="C43" s="39"/>
      <c r="D43" s="40">
        <f t="shared" ref="D43:F43" si="46">SUM(D36:D42)</f>
        <v>564820.20000000007</v>
      </c>
      <c r="E43" s="41">
        <f t="shared" si="46"/>
        <v>8195</v>
      </c>
      <c r="F43" s="41">
        <f t="shared" si="46"/>
        <v>7625</v>
      </c>
      <c r="G43" s="42">
        <f t="shared" si="1"/>
        <v>1.0747540983606558</v>
      </c>
      <c r="H43" s="45">
        <f t="shared" si="2"/>
        <v>68.922538133007947</v>
      </c>
      <c r="I43" s="45">
        <f t="shared" si="3"/>
        <v>64.128658116435091</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5.9785167031915644E-2</v>
      </c>
      <c r="S43" s="305"/>
      <c r="T43" s="112">
        <f>SUM(T36:T42)</f>
        <v>332067.37</v>
      </c>
      <c r="U43" s="340">
        <f t="shared" si="10"/>
        <v>5.9785167031915644E-2</v>
      </c>
      <c r="V43" s="39" t="s">
        <v>194</v>
      </c>
      <c r="W43" s="452" t="s">
        <v>194</v>
      </c>
      <c r="X43" s="51">
        <f t="shared" ref="X43:Y43" si="48">IFERROR((D43-D35)/D43, )</f>
        <v>0</v>
      </c>
      <c r="Y43" s="51">
        <f t="shared" si="48"/>
        <v>0</v>
      </c>
      <c r="Z43" s="1"/>
    </row>
    <row r="44" spans="1:26" ht="14" outlineLevel="1" x14ac:dyDescent="0.2">
      <c r="A44" s="7" t="str">
        <f t="shared" si="0"/>
        <v>1-2022</v>
      </c>
      <c r="B44" s="110">
        <v>44591</v>
      </c>
      <c r="C44" s="275" t="s">
        <v>35</v>
      </c>
      <c r="D44" s="492">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493">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160">
        <f t="shared" ref="X44:Y44" si="51">IFERROR((D44-D36)/D44, )</f>
        <v>0</v>
      </c>
      <c r="Y44" s="160">
        <f t="shared" si="51"/>
        <v>0</v>
      </c>
      <c r="Z44" s="295"/>
    </row>
    <row r="45" spans="1:26" ht="14" outlineLevel="1" x14ac:dyDescent="0.2">
      <c r="A45" s="7" t="str">
        <f t="shared" si="0"/>
        <v>1-2022</v>
      </c>
      <c r="B45" s="110">
        <v>44592</v>
      </c>
      <c r="C45" s="275" t="s">
        <v>35</v>
      </c>
      <c r="D45" s="492">
        <v>28726.6</v>
      </c>
      <c r="E45" s="150">
        <v>438</v>
      </c>
      <c r="F45" s="150">
        <v>418</v>
      </c>
      <c r="G45" s="288">
        <f t="shared" si="1"/>
        <v>1.0478468899521531</v>
      </c>
      <c r="H45" s="289">
        <f t="shared" si="2"/>
        <v>65.585844748858449</v>
      </c>
      <c r="I45" s="289">
        <f t="shared" si="3"/>
        <v>62.591057317403724</v>
      </c>
      <c r="J45" s="150">
        <v>3254</v>
      </c>
      <c r="K45" s="290">
        <f t="shared" si="4"/>
        <v>0.13460356484326982</v>
      </c>
      <c r="L45" s="199">
        <v>3546.04</v>
      </c>
      <c r="M45" s="150">
        <v>402000</v>
      </c>
      <c r="N45" s="150">
        <v>200</v>
      </c>
      <c r="O45" s="493">
        <v>10427.32</v>
      </c>
      <c r="P45" s="291">
        <f t="shared" si="5"/>
        <v>0.34007204152169496</v>
      </c>
      <c r="Q45" s="292">
        <f t="shared" si="6"/>
        <v>2.940553406052949</v>
      </c>
      <c r="R45" s="293">
        <f t="shared" si="7"/>
        <v>0.12344099197259684</v>
      </c>
      <c r="S45" s="290">
        <f t="shared" si="49"/>
        <v>0.36298482939157439</v>
      </c>
      <c r="T45" s="202">
        <f t="shared" si="50"/>
        <v>18299.28</v>
      </c>
      <c r="U45" s="293">
        <f t="shared" si="10"/>
        <v>0.12344099197259684</v>
      </c>
      <c r="V45" s="161"/>
      <c r="W45" s="451"/>
      <c r="X45" s="160">
        <f t="shared" ref="X45:Y45" si="52">IFERROR((D45-D37)/D45, )</f>
        <v>0</v>
      </c>
      <c r="Y45" s="160">
        <f t="shared" si="52"/>
        <v>0</v>
      </c>
      <c r="Z45" s="295"/>
    </row>
    <row r="46" spans="1:26" ht="14" outlineLevel="1" x14ac:dyDescent="0.2">
      <c r="A46" s="7" t="str">
        <f t="shared" si="0"/>
        <v>2-2022</v>
      </c>
      <c r="B46" s="110">
        <v>44593</v>
      </c>
      <c r="C46" s="275" t="s">
        <v>35</v>
      </c>
      <c r="D46" s="492">
        <v>71613.240000000005</v>
      </c>
      <c r="E46" s="150">
        <v>1092</v>
      </c>
      <c r="F46" s="150">
        <v>1031</v>
      </c>
      <c r="G46" s="288">
        <f t="shared" si="1"/>
        <v>1.0591658583899126</v>
      </c>
      <c r="H46" s="289">
        <f t="shared" si="2"/>
        <v>65.579890109890115</v>
      </c>
      <c r="I46" s="289">
        <f t="shared" si="3"/>
        <v>61.916544600088564</v>
      </c>
      <c r="J46" s="150">
        <v>13847</v>
      </c>
      <c r="K46" s="290">
        <f t="shared" si="4"/>
        <v>7.8861847331551965E-2</v>
      </c>
      <c r="L46" s="199">
        <v>6646.89</v>
      </c>
      <c r="M46" s="150">
        <v>656344</v>
      </c>
      <c r="N46" s="150">
        <v>375</v>
      </c>
      <c r="O46" s="493">
        <v>25147.7</v>
      </c>
      <c r="P46" s="291">
        <f t="shared" si="5"/>
        <v>0.26431403269483889</v>
      </c>
      <c r="Q46" s="292">
        <f t="shared" si="6"/>
        <v>3.7833783919998676</v>
      </c>
      <c r="R46" s="293">
        <f t="shared" si="7"/>
        <v>9.2816495944046104E-2</v>
      </c>
      <c r="S46" s="290">
        <f t="shared" si="49"/>
        <v>0.35115992517584738</v>
      </c>
      <c r="T46" s="202">
        <f t="shared" si="50"/>
        <v>46465.540000000008</v>
      </c>
      <c r="U46" s="293">
        <f t="shared" si="10"/>
        <v>9.2816495944046104E-2</v>
      </c>
      <c r="V46" s="161"/>
      <c r="W46" s="451"/>
      <c r="X46" s="160">
        <f t="shared" ref="X46:Y46" si="53">IFERROR((D46-D38)/D46, )</f>
        <v>0</v>
      </c>
      <c r="Y46" s="160">
        <f t="shared" si="53"/>
        <v>0</v>
      </c>
      <c r="Z46" s="295"/>
    </row>
    <row r="47" spans="1:26" ht="14" outlineLevel="1" x14ac:dyDescent="0.2">
      <c r="A47" s="7" t="str">
        <f t="shared" si="0"/>
        <v>2-2022</v>
      </c>
      <c r="B47" s="110">
        <v>44594</v>
      </c>
      <c r="C47" s="275" t="s">
        <v>35</v>
      </c>
      <c r="D47" s="492">
        <v>40238.620000000003</v>
      </c>
      <c r="E47" s="150">
        <v>585</v>
      </c>
      <c r="F47" s="150">
        <v>552</v>
      </c>
      <c r="G47" s="288">
        <f t="shared" si="1"/>
        <v>1.0597826086956521</v>
      </c>
      <c r="H47" s="289">
        <f t="shared" si="2"/>
        <v>68.783965811965814</v>
      </c>
      <c r="I47" s="289">
        <f t="shared" si="3"/>
        <v>64.90384466359852</v>
      </c>
      <c r="J47" s="150">
        <v>3896</v>
      </c>
      <c r="K47" s="290">
        <f t="shared" si="4"/>
        <v>0.15015400410677618</v>
      </c>
      <c r="L47" s="199">
        <v>1367.56</v>
      </c>
      <c r="M47" s="150">
        <v>223742</v>
      </c>
      <c r="N47" s="150">
        <v>128</v>
      </c>
      <c r="O47" s="493">
        <v>9486.2900000000009</v>
      </c>
      <c r="P47" s="291">
        <f t="shared" si="5"/>
        <v>0.14416173235269003</v>
      </c>
      <c r="Q47" s="292">
        <f t="shared" si="6"/>
        <v>6.9366536020357437</v>
      </c>
      <c r="R47" s="293">
        <f t="shared" si="7"/>
        <v>3.3986254995822418E-2</v>
      </c>
      <c r="S47" s="290">
        <f t="shared" si="49"/>
        <v>0.23575087813647685</v>
      </c>
      <c r="T47" s="202">
        <f t="shared" si="50"/>
        <v>30752.33</v>
      </c>
      <c r="U47" s="293">
        <f t="shared" si="10"/>
        <v>3.3986254995822418E-2</v>
      </c>
      <c r="V47" s="161"/>
      <c r="W47" s="451"/>
      <c r="X47" s="160">
        <f t="shared" ref="X47:Y47" si="54">IFERROR((D47-D39)/D47, )</f>
        <v>0</v>
      </c>
      <c r="Y47" s="160">
        <f t="shared" si="54"/>
        <v>0</v>
      </c>
      <c r="Z47" s="295"/>
    </row>
    <row r="48" spans="1:26" ht="14" outlineLevel="1" x14ac:dyDescent="0.2">
      <c r="A48" s="7" t="str">
        <f t="shared" si="0"/>
        <v>2-2022</v>
      </c>
      <c r="B48" s="110">
        <v>44595</v>
      </c>
      <c r="C48" s="275" t="s">
        <v>35</v>
      </c>
      <c r="D48" s="492">
        <v>135919.15</v>
      </c>
      <c r="E48" s="52">
        <v>1947</v>
      </c>
      <c r="F48" s="52">
        <v>1801</v>
      </c>
      <c r="G48" s="481">
        <f t="shared" si="1"/>
        <v>1.0810660744031093</v>
      </c>
      <c r="H48" s="482">
        <f t="shared" si="2"/>
        <v>69.809527478171546</v>
      </c>
      <c r="I48" s="482">
        <f t="shared" si="3"/>
        <v>64.574709290286066</v>
      </c>
      <c r="J48" s="52">
        <v>12754</v>
      </c>
      <c r="K48" s="483">
        <f t="shared" si="4"/>
        <v>0.15265798965030578</v>
      </c>
      <c r="L48" s="484">
        <v>6887.69</v>
      </c>
      <c r="M48" s="52">
        <v>696883</v>
      </c>
      <c r="N48" s="52">
        <v>812</v>
      </c>
      <c r="O48" s="493">
        <v>60073.61</v>
      </c>
      <c r="P48" s="485">
        <f t="shared" si="5"/>
        <v>0.11465417177359576</v>
      </c>
      <c r="Q48" s="486">
        <f t="shared" si="6"/>
        <v>8.721880630516182</v>
      </c>
      <c r="R48" s="485">
        <f t="shared" si="7"/>
        <v>5.0674904897507082E-2</v>
      </c>
      <c r="S48" s="483">
        <f t="shared" si="49"/>
        <v>0.44198047147881664</v>
      </c>
      <c r="T48" s="484">
        <f t="shared" si="50"/>
        <v>75845.539999999994</v>
      </c>
      <c r="U48" s="483">
        <f t="shared" si="10"/>
        <v>5.0674904897507082E-2</v>
      </c>
      <c r="V48" s="67"/>
      <c r="W48" s="67"/>
      <c r="X48" s="160">
        <f t="shared" ref="X48:Y48" si="55">IFERROR((D48-D40)/D48, )</f>
        <v>0</v>
      </c>
      <c r="Y48" s="160">
        <f t="shared" si="55"/>
        <v>0</v>
      </c>
      <c r="Z48" s="67"/>
    </row>
    <row r="49" spans="1:26" ht="14" outlineLevel="1" x14ac:dyDescent="0.2">
      <c r="A49" s="7" t="str">
        <f t="shared" si="0"/>
        <v>2-2022</v>
      </c>
      <c r="B49" s="110">
        <v>44596</v>
      </c>
      <c r="C49" s="275" t="s">
        <v>35</v>
      </c>
      <c r="D49" s="492">
        <v>135919.15</v>
      </c>
      <c r="E49" s="52">
        <v>1947</v>
      </c>
      <c r="F49" s="52">
        <v>1801</v>
      </c>
      <c r="G49" s="481">
        <f t="shared" si="1"/>
        <v>1.0810660744031093</v>
      </c>
      <c r="H49" s="482">
        <f t="shared" si="2"/>
        <v>69.809527478171546</v>
      </c>
      <c r="I49" s="482">
        <f t="shared" si="3"/>
        <v>64.574709290286066</v>
      </c>
      <c r="J49" s="52">
        <v>12754</v>
      </c>
      <c r="K49" s="483">
        <f t="shared" si="4"/>
        <v>0.15265798965030578</v>
      </c>
      <c r="L49" s="484">
        <v>6887.69</v>
      </c>
      <c r="M49" s="52">
        <v>696883</v>
      </c>
      <c r="N49" s="52">
        <v>812</v>
      </c>
      <c r="O49" s="493">
        <v>60073.61</v>
      </c>
      <c r="P49" s="485">
        <f t="shared" si="5"/>
        <v>0.11465417177359576</v>
      </c>
      <c r="Q49" s="486">
        <f t="shared" si="6"/>
        <v>8.721880630516182</v>
      </c>
      <c r="R49" s="485">
        <f t="shared" si="7"/>
        <v>5.0674904897507082E-2</v>
      </c>
      <c r="S49" s="483">
        <f t="shared" si="49"/>
        <v>0.44198047147881664</v>
      </c>
      <c r="T49" s="484">
        <f t="shared" si="50"/>
        <v>75845.539999999994</v>
      </c>
      <c r="U49" s="483">
        <f t="shared" si="10"/>
        <v>5.0674904897507082E-2</v>
      </c>
      <c r="V49" s="67"/>
      <c r="W49" s="67"/>
      <c r="X49" s="160">
        <f t="shared" ref="X49:Y49" si="56">IFERROR((D49-D41)/D49, )</f>
        <v>0</v>
      </c>
      <c r="Y49" s="160">
        <f t="shared" si="56"/>
        <v>0</v>
      </c>
      <c r="Z49" s="67"/>
    </row>
    <row r="50" spans="1:26" ht="14" outlineLevel="1" x14ac:dyDescent="0.2">
      <c r="A50" s="7" t="str">
        <f t="shared" si="0"/>
        <v>2-2022</v>
      </c>
      <c r="B50" s="110">
        <v>44597</v>
      </c>
      <c r="C50" s="275" t="s">
        <v>35</v>
      </c>
      <c r="D50" s="492">
        <v>135919.15</v>
      </c>
      <c r="E50" s="52">
        <v>1947</v>
      </c>
      <c r="F50" s="52">
        <v>1801</v>
      </c>
      <c r="G50" s="481">
        <f t="shared" si="1"/>
        <v>1.0810660744031093</v>
      </c>
      <c r="H50" s="482">
        <f t="shared" si="2"/>
        <v>69.809527478171546</v>
      </c>
      <c r="I50" s="482">
        <f t="shared" si="3"/>
        <v>64.574709290286066</v>
      </c>
      <c r="J50" s="52">
        <v>12754</v>
      </c>
      <c r="K50" s="483">
        <f t="shared" si="4"/>
        <v>0.15265798965030578</v>
      </c>
      <c r="L50" s="484">
        <v>6887.69</v>
      </c>
      <c r="M50" s="52">
        <v>696883</v>
      </c>
      <c r="N50" s="52">
        <v>812</v>
      </c>
      <c r="O50" s="493">
        <v>60073.61</v>
      </c>
      <c r="P50" s="485">
        <f t="shared" si="5"/>
        <v>0.11465417177359576</v>
      </c>
      <c r="Q50" s="486">
        <f t="shared" si="6"/>
        <v>8.721880630516182</v>
      </c>
      <c r="R50" s="485">
        <f t="shared" si="7"/>
        <v>5.0674904897507082E-2</v>
      </c>
      <c r="S50" s="483">
        <f t="shared" si="49"/>
        <v>0.44198047147881664</v>
      </c>
      <c r="T50" s="484">
        <f t="shared" si="50"/>
        <v>75845.539999999994</v>
      </c>
      <c r="U50" s="483">
        <f t="shared" si="10"/>
        <v>5.0674904897507082E-2</v>
      </c>
      <c r="V50" s="67"/>
      <c r="W50" s="67"/>
      <c r="X50" s="160">
        <f t="shared" ref="X50:Y50" si="57">IFERROR((D50-D42)/D50, )</f>
        <v>0</v>
      </c>
      <c r="Y50" s="160">
        <f t="shared" si="57"/>
        <v>0</v>
      </c>
      <c r="Z50" s="67"/>
    </row>
    <row r="51" spans="1:26" ht="17.25" customHeight="1" x14ac:dyDescent="0.2">
      <c r="A51" s="7">
        <f t="shared" si="0"/>
        <v>0</v>
      </c>
      <c r="B51" s="38" t="s">
        <v>186</v>
      </c>
      <c r="C51" s="39"/>
      <c r="D51" s="40">
        <f t="shared" ref="D51:F51" si="58">SUM(D44:D50)</f>
        <v>564820.20000000007</v>
      </c>
      <c r="E51" s="41">
        <f t="shared" si="58"/>
        <v>8195</v>
      </c>
      <c r="F51" s="41">
        <f t="shared" si="58"/>
        <v>7625</v>
      </c>
      <c r="G51" s="42">
        <f t="shared" si="1"/>
        <v>1.0747540983606558</v>
      </c>
      <c r="H51" s="45">
        <f t="shared" si="2"/>
        <v>68.922538133007947</v>
      </c>
      <c r="I51" s="45">
        <f t="shared" si="3"/>
        <v>64.128658116435091</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5.9785167031915644E-2</v>
      </c>
      <c r="S51" s="305"/>
      <c r="T51" s="112">
        <f>SUM(T44:T50)</f>
        <v>332067.37</v>
      </c>
      <c r="U51" s="340">
        <f t="shared" si="10"/>
        <v>5.9785167031915644E-2</v>
      </c>
      <c r="V51" s="39" t="s">
        <v>194</v>
      </c>
      <c r="W51" s="452" t="s">
        <v>194</v>
      </c>
      <c r="X51" s="51">
        <f t="shared" ref="X51:Y51" si="60">IFERROR((D51-D43)/D51, )</f>
        <v>0</v>
      </c>
      <c r="Y51" s="51">
        <f t="shared" si="60"/>
        <v>0</v>
      </c>
      <c r="Z51" s="1"/>
    </row>
    <row r="52" spans="1:26" ht="14" outlineLevel="1" x14ac:dyDescent="0.2">
      <c r="A52" s="7" t="str">
        <f t="shared" si="0"/>
        <v>2-2022</v>
      </c>
      <c r="B52" s="110">
        <v>44598</v>
      </c>
      <c r="C52" s="275" t="s">
        <v>35</v>
      </c>
      <c r="D52" s="492">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493">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160">
        <f t="shared" ref="X52:Y52" si="63">IFERROR((D52-D44)/D52, )</f>
        <v>0</v>
      </c>
      <c r="Y52" s="160">
        <f t="shared" si="63"/>
        <v>0</v>
      </c>
      <c r="Z52" s="295"/>
    </row>
    <row r="53" spans="1:26" ht="14" outlineLevel="1" x14ac:dyDescent="0.2">
      <c r="A53" s="7" t="str">
        <f t="shared" si="0"/>
        <v>2-2022</v>
      </c>
      <c r="B53" s="110">
        <v>44599</v>
      </c>
      <c r="C53" s="275" t="s">
        <v>35</v>
      </c>
      <c r="D53" s="492">
        <v>28726.6</v>
      </c>
      <c r="E53" s="150">
        <v>438</v>
      </c>
      <c r="F53" s="150">
        <v>418</v>
      </c>
      <c r="G53" s="288">
        <f t="shared" si="1"/>
        <v>1.0478468899521531</v>
      </c>
      <c r="H53" s="289">
        <f t="shared" si="2"/>
        <v>65.585844748858449</v>
      </c>
      <c r="I53" s="289">
        <f t="shared" si="3"/>
        <v>62.591057317403724</v>
      </c>
      <c r="J53" s="150">
        <v>3254</v>
      </c>
      <c r="K53" s="290">
        <f t="shared" si="4"/>
        <v>0.13460356484326982</v>
      </c>
      <c r="L53" s="199">
        <v>3546.04</v>
      </c>
      <c r="M53" s="150">
        <v>402000</v>
      </c>
      <c r="N53" s="150">
        <v>200</v>
      </c>
      <c r="O53" s="493">
        <v>10427.32</v>
      </c>
      <c r="P53" s="291">
        <f t="shared" si="5"/>
        <v>0.34007204152169496</v>
      </c>
      <c r="Q53" s="292">
        <f t="shared" si="6"/>
        <v>2.940553406052949</v>
      </c>
      <c r="R53" s="293">
        <f t="shared" si="7"/>
        <v>0.12344099197259684</v>
      </c>
      <c r="S53" s="290">
        <f t="shared" si="61"/>
        <v>0.36298482939157439</v>
      </c>
      <c r="T53" s="202">
        <f t="shared" si="62"/>
        <v>18299.28</v>
      </c>
      <c r="U53" s="293">
        <f t="shared" si="10"/>
        <v>0.12344099197259684</v>
      </c>
      <c r="V53" s="161"/>
      <c r="W53" s="451"/>
      <c r="X53" s="160">
        <f t="shared" ref="X53:Y53" si="64">IFERROR((D53-D45)/D53, )</f>
        <v>0</v>
      </c>
      <c r="Y53" s="160">
        <f t="shared" si="64"/>
        <v>0</v>
      </c>
      <c r="Z53" s="295"/>
    </row>
    <row r="54" spans="1:26" ht="14" outlineLevel="1" x14ac:dyDescent="0.2">
      <c r="A54" s="7" t="str">
        <f t="shared" si="0"/>
        <v>2-2022</v>
      </c>
      <c r="B54" s="110">
        <v>44600</v>
      </c>
      <c r="C54" s="275" t="s">
        <v>35</v>
      </c>
      <c r="D54" s="492">
        <v>71613.240000000005</v>
      </c>
      <c r="E54" s="150">
        <v>1092</v>
      </c>
      <c r="F54" s="150">
        <v>1031</v>
      </c>
      <c r="G54" s="288">
        <f t="shared" si="1"/>
        <v>1.0591658583899126</v>
      </c>
      <c r="H54" s="289">
        <f t="shared" si="2"/>
        <v>65.579890109890115</v>
      </c>
      <c r="I54" s="289">
        <f t="shared" si="3"/>
        <v>61.916544600088564</v>
      </c>
      <c r="J54" s="150">
        <v>13847</v>
      </c>
      <c r="K54" s="290">
        <f t="shared" si="4"/>
        <v>7.8861847331551965E-2</v>
      </c>
      <c r="L54" s="199">
        <v>6646.89</v>
      </c>
      <c r="M54" s="150">
        <v>656344</v>
      </c>
      <c r="N54" s="150">
        <v>375</v>
      </c>
      <c r="O54" s="493">
        <v>25147.7</v>
      </c>
      <c r="P54" s="291">
        <f t="shared" si="5"/>
        <v>0.26431403269483889</v>
      </c>
      <c r="Q54" s="292">
        <f t="shared" si="6"/>
        <v>3.7833783919998676</v>
      </c>
      <c r="R54" s="293">
        <f t="shared" si="7"/>
        <v>9.2816495944046104E-2</v>
      </c>
      <c r="S54" s="290">
        <f t="shared" si="61"/>
        <v>0.35115992517584738</v>
      </c>
      <c r="T54" s="202">
        <f t="shared" si="62"/>
        <v>46465.540000000008</v>
      </c>
      <c r="U54" s="293">
        <f t="shared" si="10"/>
        <v>9.2816495944046104E-2</v>
      </c>
      <c r="V54" s="161"/>
      <c r="W54" s="451"/>
      <c r="X54" s="160">
        <f t="shared" ref="X54:Y54" si="65">IFERROR((D54-D46)/D54, )</f>
        <v>0</v>
      </c>
      <c r="Y54" s="160">
        <f t="shared" si="65"/>
        <v>0</v>
      </c>
      <c r="Z54" s="295"/>
    </row>
    <row r="55" spans="1:26" ht="14" outlineLevel="1" x14ac:dyDescent="0.2">
      <c r="A55" s="7" t="str">
        <f t="shared" si="0"/>
        <v>2-2022</v>
      </c>
      <c r="B55" s="110">
        <v>44601</v>
      </c>
      <c r="C55" s="275" t="s">
        <v>35</v>
      </c>
      <c r="D55" s="492">
        <v>40238.620000000003</v>
      </c>
      <c r="E55" s="150">
        <v>585</v>
      </c>
      <c r="F55" s="150">
        <v>552</v>
      </c>
      <c r="G55" s="288">
        <f t="shared" si="1"/>
        <v>1.0597826086956521</v>
      </c>
      <c r="H55" s="289">
        <f t="shared" si="2"/>
        <v>68.783965811965814</v>
      </c>
      <c r="I55" s="289">
        <f t="shared" si="3"/>
        <v>64.90384466359852</v>
      </c>
      <c r="J55" s="150">
        <v>3896</v>
      </c>
      <c r="K55" s="290">
        <f t="shared" si="4"/>
        <v>0.15015400410677618</v>
      </c>
      <c r="L55" s="199">
        <v>1367.56</v>
      </c>
      <c r="M55" s="150">
        <v>223742</v>
      </c>
      <c r="N55" s="150">
        <v>128</v>
      </c>
      <c r="O55" s="493">
        <v>9486.2900000000009</v>
      </c>
      <c r="P55" s="291">
        <f t="shared" si="5"/>
        <v>0.14416173235269003</v>
      </c>
      <c r="Q55" s="292">
        <f t="shared" si="6"/>
        <v>6.9366536020357437</v>
      </c>
      <c r="R55" s="293">
        <f t="shared" si="7"/>
        <v>3.3986254995822418E-2</v>
      </c>
      <c r="S55" s="290">
        <f t="shared" si="61"/>
        <v>0.23575087813647685</v>
      </c>
      <c r="T55" s="202">
        <f t="shared" si="62"/>
        <v>30752.33</v>
      </c>
      <c r="U55" s="293">
        <f t="shared" si="10"/>
        <v>3.3986254995822418E-2</v>
      </c>
      <c r="V55" s="161"/>
      <c r="W55" s="451"/>
      <c r="X55" s="160">
        <f t="shared" ref="X55:Y55" si="66">IFERROR((D55-D47)/D55, )</f>
        <v>0</v>
      </c>
      <c r="Y55" s="160">
        <f t="shared" si="66"/>
        <v>0</v>
      </c>
      <c r="Z55" s="295"/>
    </row>
    <row r="56" spans="1:26" ht="14" outlineLevel="1" x14ac:dyDescent="0.2">
      <c r="A56" s="7" t="str">
        <f t="shared" si="0"/>
        <v>2-2022</v>
      </c>
      <c r="B56" s="110">
        <v>44602</v>
      </c>
      <c r="C56" s="275" t="s">
        <v>35</v>
      </c>
      <c r="D56" s="492">
        <v>135919.15</v>
      </c>
      <c r="E56" s="52">
        <v>1947</v>
      </c>
      <c r="F56" s="52">
        <v>1801</v>
      </c>
      <c r="G56" s="481">
        <f t="shared" si="1"/>
        <v>1.0810660744031093</v>
      </c>
      <c r="H56" s="482">
        <f t="shared" si="2"/>
        <v>69.809527478171546</v>
      </c>
      <c r="I56" s="482">
        <f t="shared" si="3"/>
        <v>64.574709290286066</v>
      </c>
      <c r="J56" s="52">
        <v>12754</v>
      </c>
      <c r="K56" s="483">
        <f t="shared" si="4"/>
        <v>0.15265798965030578</v>
      </c>
      <c r="L56" s="484">
        <v>6887.69</v>
      </c>
      <c r="M56" s="52">
        <v>696883</v>
      </c>
      <c r="N56" s="52">
        <v>812</v>
      </c>
      <c r="O56" s="493">
        <v>60073.61</v>
      </c>
      <c r="P56" s="485">
        <f t="shared" si="5"/>
        <v>0.11465417177359576</v>
      </c>
      <c r="Q56" s="486">
        <f t="shared" si="6"/>
        <v>8.721880630516182</v>
      </c>
      <c r="R56" s="485">
        <f t="shared" si="7"/>
        <v>5.0674904897507082E-2</v>
      </c>
      <c r="S56" s="483">
        <f t="shared" si="61"/>
        <v>0.44198047147881664</v>
      </c>
      <c r="T56" s="484">
        <f t="shared" si="62"/>
        <v>75845.539999999994</v>
      </c>
      <c r="U56" s="483">
        <f t="shared" si="10"/>
        <v>5.0674904897507082E-2</v>
      </c>
      <c r="V56" s="67"/>
      <c r="W56" s="67"/>
      <c r="X56" s="160">
        <f t="shared" ref="X56:Y56" si="67">IFERROR((D56-D48)/D56, )</f>
        <v>0</v>
      </c>
      <c r="Y56" s="160">
        <f t="shared" si="67"/>
        <v>0</v>
      </c>
      <c r="Z56" s="67"/>
    </row>
    <row r="57" spans="1:26" ht="14" outlineLevel="1" x14ac:dyDescent="0.2">
      <c r="A57" s="7" t="str">
        <f t="shared" si="0"/>
        <v>2-2022</v>
      </c>
      <c r="B57" s="110">
        <v>44603</v>
      </c>
      <c r="C57" s="275" t="s">
        <v>35</v>
      </c>
      <c r="D57" s="492">
        <v>135919.15</v>
      </c>
      <c r="E57" s="52">
        <v>1947</v>
      </c>
      <c r="F57" s="52">
        <v>1801</v>
      </c>
      <c r="G57" s="481">
        <f t="shared" si="1"/>
        <v>1.0810660744031093</v>
      </c>
      <c r="H57" s="482">
        <f t="shared" si="2"/>
        <v>69.809527478171546</v>
      </c>
      <c r="I57" s="482">
        <f t="shared" si="3"/>
        <v>64.574709290286066</v>
      </c>
      <c r="J57" s="52">
        <v>12754</v>
      </c>
      <c r="K57" s="483">
        <f t="shared" si="4"/>
        <v>0.15265798965030578</v>
      </c>
      <c r="L57" s="484">
        <v>6887.69</v>
      </c>
      <c r="M57" s="52">
        <v>696883</v>
      </c>
      <c r="N57" s="52">
        <v>812</v>
      </c>
      <c r="O57" s="493">
        <v>60073.61</v>
      </c>
      <c r="P57" s="485">
        <f t="shared" si="5"/>
        <v>0.11465417177359576</v>
      </c>
      <c r="Q57" s="486">
        <f t="shared" si="6"/>
        <v>8.721880630516182</v>
      </c>
      <c r="R57" s="485">
        <f t="shared" si="7"/>
        <v>5.0674904897507082E-2</v>
      </c>
      <c r="S57" s="483">
        <f t="shared" si="61"/>
        <v>0.44198047147881664</v>
      </c>
      <c r="T57" s="484">
        <f t="shared" si="62"/>
        <v>75845.539999999994</v>
      </c>
      <c r="U57" s="483">
        <f t="shared" si="10"/>
        <v>5.0674904897507082E-2</v>
      </c>
      <c r="V57" s="67"/>
      <c r="W57" s="67"/>
      <c r="X57" s="160">
        <f t="shared" ref="X57:Y57" si="68">IFERROR((D57-D49)/D57, )</f>
        <v>0</v>
      </c>
      <c r="Y57" s="160">
        <f t="shared" si="68"/>
        <v>0</v>
      </c>
      <c r="Z57" s="67"/>
    </row>
    <row r="58" spans="1:26" ht="14" outlineLevel="1" x14ac:dyDescent="0.2">
      <c r="A58" s="7" t="str">
        <f t="shared" si="0"/>
        <v>2-2022</v>
      </c>
      <c r="B58" s="110">
        <v>44604</v>
      </c>
      <c r="C58" s="275" t="s">
        <v>35</v>
      </c>
      <c r="D58" s="492">
        <v>135919.15</v>
      </c>
      <c r="E58" s="52">
        <v>1947</v>
      </c>
      <c r="F58" s="52">
        <v>1801</v>
      </c>
      <c r="G58" s="481">
        <f t="shared" si="1"/>
        <v>1.0810660744031093</v>
      </c>
      <c r="H58" s="482">
        <f t="shared" si="2"/>
        <v>69.809527478171546</v>
      </c>
      <c r="I58" s="482">
        <f t="shared" si="3"/>
        <v>64.574709290286066</v>
      </c>
      <c r="J58" s="52">
        <v>12754</v>
      </c>
      <c r="K58" s="483">
        <f t="shared" si="4"/>
        <v>0.15265798965030578</v>
      </c>
      <c r="L58" s="484">
        <v>6887.69</v>
      </c>
      <c r="M58" s="52">
        <v>696883</v>
      </c>
      <c r="N58" s="52">
        <v>812</v>
      </c>
      <c r="O58" s="493">
        <v>60073.61</v>
      </c>
      <c r="P58" s="485">
        <f t="shared" si="5"/>
        <v>0.11465417177359576</v>
      </c>
      <c r="Q58" s="486">
        <f t="shared" si="6"/>
        <v>8.721880630516182</v>
      </c>
      <c r="R58" s="485">
        <f t="shared" si="7"/>
        <v>5.0674904897507082E-2</v>
      </c>
      <c r="S58" s="483">
        <f t="shared" si="61"/>
        <v>0.44198047147881664</v>
      </c>
      <c r="T58" s="484">
        <f t="shared" si="62"/>
        <v>75845.539999999994</v>
      </c>
      <c r="U58" s="483">
        <f t="shared" si="10"/>
        <v>5.0674904897507082E-2</v>
      </c>
      <c r="V58" s="67"/>
      <c r="W58" s="67"/>
      <c r="X58" s="160">
        <f t="shared" ref="X58:Y58" si="69">IFERROR((D58-D50)/D58, )</f>
        <v>0</v>
      </c>
      <c r="Y58" s="160">
        <f t="shared" si="69"/>
        <v>0</v>
      </c>
      <c r="Z58" s="67"/>
    </row>
    <row r="59" spans="1:26" ht="17.25" customHeight="1" x14ac:dyDescent="0.2">
      <c r="A59" s="7">
        <f t="shared" si="0"/>
        <v>0</v>
      </c>
      <c r="B59" s="38" t="s">
        <v>43</v>
      </c>
      <c r="C59" s="39"/>
      <c r="D59" s="40">
        <f t="shared" ref="D59:F59" si="70">SUM(D52:D58)</f>
        <v>564820.20000000007</v>
      </c>
      <c r="E59" s="41">
        <f t="shared" si="70"/>
        <v>8195</v>
      </c>
      <c r="F59" s="41">
        <f t="shared" si="70"/>
        <v>7625</v>
      </c>
      <c r="G59" s="42">
        <f t="shared" si="1"/>
        <v>1.0747540983606558</v>
      </c>
      <c r="H59" s="45">
        <f t="shared" si="2"/>
        <v>68.922538133007947</v>
      </c>
      <c r="I59" s="45">
        <f t="shared" si="3"/>
        <v>64.128658116435091</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5.9785167031915644E-2</v>
      </c>
      <c r="S59" s="305"/>
      <c r="T59" s="112">
        <f>SUM(T52:T58)</f>
        <v>332067.37</v>
      </c>
      <c r="U59" s="340">
        <f t="shared" si="10"/>
        <v>5.9785167031915644E-2</v>
      </c>
      <c r="V59" s="39" t="s">
        <v>194</v>
      </c>
      <c r="W59" s="452" t="s">
        <v>194</v>
      </c>
      <c r="X59" s="51">
        <f t="shared" ref="X59:Y59" si="72">IFERROR((D59-D51)/D59, )</f>
        <v>0</v>
      </c>
      <c r="Y59" s="51">
        <f t="shared" si="72"/>
        <v>0</v>
      </c>
      <c r="Z59" s="1"/>
    </row>
    <row r="60" spans="1:26" ht="14" outlineLevel="1" x14ac:dyDescent="0.2">
      <c r="A60" s="7" t="str">
        <f t="shared" si="0"/>
        <v>2-2022</v>
      </c>
      <c r="B60" s="110">
        <v>44605</v>
      </c>
      <c r="C60" s="275" t="s">
        <v>35</v>
      </c>
      <c r="D60" s="492">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493">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160">
        <f t="shared" ref="X60:Y60" si="75">IFERROR((D60-D52)/D60, )</f>
        <v>0</v>
      </c>
      <c r="Y60" s="160">
        <f t="shared" si="75"/>
        <v>0</v>
      </c>
      <c r="Z60" s="295"/>
    </row>
    <row r="61" spans="1:26" ht="14" outlineLevel="1" x14ac:dyDescent="0.2">
      <c r="A61" s="7" t="str">
        <f t="shared" si="0"/>
        <v>2-2022</v>
      </c>
      <c r="B61" s="110">
        <v>44606</v>
      </c>
      <c r="C61" s="275" t="s">
        <v>35</v>
      </c>
      <c r="D61" s="492">
        <v>28726.6</v>
      </c>
      <c r="E61" s="150">
        <v>438</v>
      </c>
      <c r="F61" s="150">
        <v>418</v>
      </c>
      <c r="G61" s="288">
        <f t="shared" si="1"/>
        <v>1.0478468899521531</v>
      </c>
      <c r="H61" s="289">
        <f t="shared" si="2"/>
        <v>65.585844748858449</v>
      </c>
      <c r="I61" s="289">
        <f t="shared" si="3"/>
        <v>62.591057317403724</v>
      </c>
      <c r="J61" s="150">
        <v>3254</v>
      </c>
      <c r="K61" s="290">
        <f t="shared" si="4"/>
        <v>0.13460356484326982</v>
      </c>
      <c r="L61" s="199">
        <v>3546.04</v>
      </c>
      <c r="M61" s="150">
        <v>402000</v>
      </c>
      <c r="N61" s="150">
        <v>200</v>
      </c>
      <c r="O61" s="493">
        <v>10427.32</v>
      </c>
      <c r="P61" s="291">
        <f t="shared" si="5"/>
        <v>0.34007204152169496</v>
      </c>
      <c r="Q61" s="292">
        <f t="shared" si="6"/>
        <v>2.940553406052949</v>
      </c>
      <c r="R61" s="293">
        <f t="shared" si="7"/>
        <v>0.12344099197259684</v>
      </c>
      <c r="S61" s="290">
        <f t="shared" si="73"/>
        <v>0.36298482939157439</v>
      </c>
      <c r="T61" s="202">
        <f t="shared" si="74"/>
        <v>18299.28</v>
      </c>
      <c r="U61" s="293">
        <f t="shared" si="10"/>
        <v>0.12344099197259684</v>
      </c>
      <c r="V61" s="161"/>
      <c r="W61" s="451"/>
      <c r="X61" s="160">
        <f t="shared" ref="X61:Y61" si="76">IFERROR((D61-D53)/D61, )</f>
        <v>0</v>
      </c>
      <c r="Y61" s="160">
        <f t="shared" si="76"/>
        <v>0</v>
      </c>
      <c r="Z61" s="295"/>
    </row>
    <row r="62" spans="1:26" ht="14" outlineLevel="1" x14ac:dyDescent="0.2">
      <c r="A62" s="7" t="str">
        <f t="shared" si="0"/>
        <v>2-2022</v>
      </c>
      <c r="B62" s="110">
        <v>44607</v>
      </c>
      <c r="C62" s="275" t="s">
        <v>35</v>
      </c>
      <c r="D62" s="492">
        <v>71613.240000000005</v>
      </c>
      <c r="E62" s="150">
        <v>1092</v>
      </c>
      <c r="F62" s="150">
        <v>1031</v>
      </c>
      <c r="G62" s="288">
        <f t="shared" si="1"/>
        <v>1.0591658583899126</v>
      </c>
      <c r="H62" s="289">
        <f t="shared" si="2"/>
        <v>65.579890109890115</v>
      </c>
      <c r="I62" s="289">
        <f t="shared" si="3"/>
        <v>61.916544600088564</v>
      </c>
      <c r="J62" s="150">
        <v>13847</v>
      </c>
      <c r="K62" s="290">
        <f t="shared" si="4"/>
        <v>7.8861847331551965E-2</v>
      </c>
      <c r="L62" s="199">
        <v>6646.89</v>
      </c>
      <c r="M62" s="150">
        <v>656344</v>
      </c>
      <c r="N62" s="150">
        <v>375</v>
      </c>
      <c r="O62" s="493">
        <v>25147.7</v>
      </c>
      <c r="P62" s="291">
        <f t="shared" si="5"/>
        <v>0.26431403269483889</v>
      </c>
      <c r="Q62" s="292">
        <f t="shared" si="6"/>
        <v>3.7833783919998676</v>
      </c>
      <c r="R62" s="293">
        <f t="shared" si="7"/>
        <v>9.2816495944046104E-2</v>
      </c>
      <c r="S62" s="290">
        <f t="shared" si="73"/>
        <v>0.35115992517584738</v>
      </c>
      <c r="T62" s="202">
        <f t="shared" si="74"/>
        <v>46465.540000000008</v>
      </c>
      <c r="U62" s="293">
        <f t="shared" si="10"/>
        <v>9.2816495944046104E-2</v>
      </c>
      <c r="V62" s="161"/>
      <c r="W62" s="451"/>
      <c r="X62" s="160">
        <f t="shared" ref="X62:Y62" si="77">IFERROR((D62-D54)/D62, )</f>
        <v>0</v>
      </c>
      <c r="Y62" s="160">
        <f t="shared" si="77"/>
        <v>0</v>
      </c>
      <c r="Z62" s="295"/>
    </row>
    <row r="63" spans="1:26" ht="14" outlineLevel="1" x14ac:dyDescent="0.2">
      <c r="A63" s="7" t="str">
        <f t="shared" si="0"/>
        <v>2-2022</v>
      </c>
      <c r="B63" s="110">
        <v>44608</v>
      </c>
      <c r="C63" s="275" t="s">
        <v>35</v>
      </c>
      <c r="D63" s="492">
        <v>40238.620000000003</v>
      </c>
      <c r="E63" s="150">
        <v>585</v>
      </c>
      <c r="F63" s="150">
        <v>552</v>
      </c>
      <c r="G63" s="288">
        <f t="shared" si="1"/>
        <v>1.0597826086956521</v>
      </c>
      <c r="H63" s="289">
        <f t="shared" si="2"/>
        <v>68.783965811965814</v>
      </c>
      <c r="I63" s="289">
        <f t="shared" si="3"/>
        <v>64.90384466359852</v>
      </c>
      <c r="J63" s="150">
        <v>3896</v>
      </c>
      <c r="K63" s="290">
        <f t="shared" si="4"/>
        <v>0.15015400410677618</v>
      </c>
      <c r="L63" s="199">
        <v>1367.56</v>
      </c>
      <c r="M63" s="150">
        <v>223742</v>
      </c>
      <c r="N63" s="150">
        <v>128</v>
      </c>
      <c r="O63" s="493">
        <v>9486.2900000000009</v>
      </c>
      <c r="P63" s="291">
        <f t="shared" si="5"/>
        <v>0.14416173235269003</v>
      </c>
      <c r="Q63" s="292">
        <f t="shared" si="6"/>
        <v>6.9366536020357437</v>
      </c>
      <c r="R63" s="293">
        <f t="shared" si="7"/>
        <v>3.3986254995822418E-2</v>
      </c>
      <c r="S63" s="290">
        <f t="shared" si="73"/>
        <v>0.23575087813647685</v>
      </c>
      <c r="T63" s="202">
        <f t="shared" si="74"/>
        <v>30752.33</v>
      </c>
      <c r="U63" s="293">
        <f t="shared" si="10"/>
        <v>3.3986254995822418E-2</v>
      </c>
      <c r="V63" s="161"/>
      <c r="W63" s="451"/>
      <c r="X63" s="160">
        <f t="shared" ref="X63:Y63" si="78">IFERROR((D63-D55)/D63, )</f>
        <v>0</v>
      </c>
      <c r="Y63" s="160">
        <f t="shared" si="78"/>
        <v>0</v>
      </c>
      <c r="Z63" s="295"/>
    </row>
    <row r="64" spans="1:26" ht="14" outlineLevel="1" x14ac:dyDescent="0.2">
      <c r="A64" s="7" t="str">
        <f t="shared" si="0"/>
        <v>2-2022</v>
      </c>
      <c r="B64" s="110">
        <v>44609</v>
      </c>
      <c r="C64" s="275" t="s">
        <v>35</v>
      </c>
      <c r="D64" s="492">
        <v>135919.15</v>
      </c>
      <c r="E64" s="52">
        <v>1947</v>
      </c>
      <c r="F64" s="52">
        <v>1801</v>
      </c>
      <c r="G64" s="481">
        <f t="shared" si="1"/>
        <v>1.0810660744031093</v>
      </c>
      <c r="H64" s="482">
        <f t="shared" si="2"/>
        <v>69.809527478171546</v>
      </c>
      <c r="I64" s="482">
        <f t="shared" si="3"/>
        <v>64.574709290286066</v>
      </c>
      <c r="J64" s="52">
        <v>12754</v>
      </c>
      <c r="K64" s="483">
        <f t="shared" si="4"/>
        <v>0.15265798965030578</v>
      </c>
      <c r="L64" s="484">
        <v>6887.69</v>
      </c>
      <c r="M64" s="52">
        <v>696883</v>
      </c>
      <c r="N64" s="52">
        <v>812</v>
      </c>
      <c r="O64" s="493">
        <v>60073.61</v>
      </c>
      <c r="P64" s="485">
        <f t="shared" si="5"/>
        <v>0.11465417177359576</v>
      </c>
      <c r="Q64" s="486">
        <f t="shared" si="6"/>
        <v>8.721880630516182</v>
      </c>
      <c r="R64" s="485">
        <f t="shared" si="7"/>
        <v>5.0674904897507082E-2</v>
      </c>
      <c r="S64" s="483">
        <f t="shared" si="73"/>
        <v>0.44198047147881664</v>
      </c>
      <c r="T64" s="484">
        <f t="shared" si="74"/>
        <v>75845.539999999994</v>
      </c>
      <c r="U64" s="483">
        <f t="shared" si="10"/>
        <v>5.0674904897507082E-2</v>
      </c>
      <c r="V64" s="67"/>
      <c r="W64" s="67"/>
      <c r="X64" s="160">
        <f t="shared" ref="X64:Y64" si="79">IFERROR((D64-D56)/D64, )</f>
        <v>0</v>
      </c>
      <c r="Y64" s="160">
        <f t="shared" si="79"/>
        <v>0</v>
      </c>
      <c r="Z64" s="67"/>
    </row>
    <row r="65" spans="1:26" ht="14" outlineLevel="1" x14ac:dyDescent="0.2">
      <c r="A65" s="7" t="str">
        <f t="shared" si="0"/>
        <v>2-2022</v>
      </c>
      <c r="B65" s="110">
        <v>44610</v>
      </c>
      <c r="C65" s="275" t="s">
        <v>35</v>
      </c>
      <c r="D65" s="492">
        <v>135919.15</v>
      </c>
      <c r="E65" s="52">
        <v>1947</v>
      </c>
      <c r="F65" s="52">
        <v>1801</v>
      </c>
      <c r="G65" s="481">
        <f t="shared" si="1"/>
        <v>1.0810660744031093</v>
      </c>
      <c r="H65" s="482">
        <f t="shared" si="2"/>
        <v>69.809527478171546</v>
      </c>
      <c r="I65" s="482">
        <f t="shared" si="3"/>
        <v>64.574709290286066</v>
      </c>
      <c r="J65" s="52">
        <v>12754</v>
      </c>
      <c r="K65" s="483">
        <f t="shared" si="4"/>
        <v>0.15265798965030578</v>
      </c>
      <c r="L65" s="484">
        <v>6887.69</v>
      </c>
      <c r="M65" s="52">
        <v>696883</v>
      </c>
      <c r="N65" s="52">
        <v>812</v>
      </c>
      <c r="O65" s="493">
        <v>60073.61</v>
      </c>
      <c r="P65" s="485">
        <f t="shared" si="5"/>
        <v>0.11465417177359576</v>
      </c>
      <c r="Q65" s="486">
        <f t="shared" si="6"/>
        <v>8.721880630516182</v>
      </c>
      <c r="R65" s="485">
        <f t="shared" si="7"/>
        <v>5.0674904897507082E-2</v>
      </c>
      <c r="S65" s="483">
        <f t="shared" si="73"/>
        <v>0.44198047147881664</v>
      </c>
      <c r="T65" s="484">
        <f t="shared" si="74"/>
        <v>75845.539999999994</v>
      </c>
      <c r="U65" s="483">
        <f t="shared" si="10"/>
        <v>5.0674904897507082E-2</v>
      </c>
      <c r="V65" s="67"/>
      <c r="W65" s="67"/>
      <c r="X65" s="160">
        <f t="shared" ref="X65:Y65" si="80">IFERROR((D65-D57)/D65, )</f>
        <v>0</v>
      </c>
      <c r="Y65" s="160">
        <f t="shared" si="80"/>
        <v>0</v>
      </c>
      <c r="Z65" s="67"/>
    </row>
    <row r="66" spans="1:26" ht="14" outlineLevel="1" x14ac:dyDescent="0.2">
      <c r="A66" s="7" t="str">
        <f t="shared" si="0"/>
        <v>2-2022</v>
      </c>
      <c r="B66" s="110">
        <v>44611</v>
      </c>
      <c r="C66" s="275" t="s">
        <v>35</v>
      </c>
      <c r="D66" s="492">
        <v>135919.15</v>
      </c>
      <c r="E66" s="52">
        <v>1947</v>
      </c>
      <c r="F66" s="52">
        <v>1801</v>
      </c>
      <c r="G66" s="481">
        <f t="shared" si="1"/>
        <v>1.0810660744031093</v>
      </c>
      <c r="H66" s="482">
        <f t="shared" si="2"/>
        <v>69.809527478171546</v>
      </c>
      <c r="I66" s="482">
        <f t="shared" si="3"/>
        <v>64.574709290286066</v>
      </c>
      <c r="J66" s="52">
        <v>12754</v>
      </c>
      <c r="K66" s="483">
        <f t="shared" si="4"/>
        <v>0.15265798965030578</v>
      </c>
      <c r="L66" s="484">
        <v>6887.69</v>
      </c>
      <c r="M66" s="52">
        <v>696883</v>
      </c>
      <c r="N66" s="52">
        <v>812</v>
      </c>
      <c r="O66" s="493">
        <v>60073.61</v>
      </c>
      <c r="P66" s="485">
        <f t="shared" si="5"/>
        <v>0.11465417177359576</v>
      </c>
      <c r="Q66" s="486">
        <f t="shared" si="6"/>
        <v>8.721880630516182</v>
      </c>
      <c r="R66" s="485">
        <f t="shared" si="7"/>
        <v>5.0674904897507082E-2</v>
      </c>
      <c r="S66" s="483">
        <f t="shared" si="73"/>
        <v>0.44198047147881664</v>
      </c>
      <c r="T66" s="484">
        <f t="shared" si="74"/>
        <v>75845.539999999994</v>
      </c>
      <c r="U66" s="483">
        <f t="shared" si="10"/>
        <v>5.0674904897507082E-2</v>
      </c>
      <c r="V66" s="67"/>
      <c r="W66" s="67"/>
      <c r="X66" s="160">
        <f t="shared" ref="X66:Y66" si="81">IFERROR((D66-D58)/D66, )</f>
        <v>0</v>
      </c>
      <c r="Y66" s="160">
        <f t="shared" si="81"/>
        <v>0</v>
      </c>
      <c r="Z66" s="67"/>
    </row>
    <row r="67" spans="1:26" ht="17.25" customHeight="1" x14ac:dyDescent="0.2">
      <c r="A67" s="7">
        <f t="shared" si="0"/>
        <v>0</v>
      </c>
      <c r="B67" s="38" t="s">
        <v>44</v>
      </c>
      <c r="C67" s="39"/>
      <c r="D67" s="40">
        <f t="shared" ref="D67:F67" si="82">SUM(D60:D66)</f>
        <v>564820.20000000007</v>
      </c>
      <c r="E67" s="41">
        <f t="shared" si="82"/>
        <v>8195</v>
      </c>
      <c r="F67" s="41">
        <f t="shared" si="82"/>
        <v>7625</v>
      </c>
      <c r="G67" s="42">
        <f t="shared" si="1"/>
        <v>1.0747540983606558</v>
      </c>
      <c r="H67" s="45">
        <f t="shared" si="2"/>
        <v>68.922538133007947</v>
      </c>
      <c r="I67" s="45">
        <f t="shared" si="3"/>
        <v>64.128658116435091</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5.9785167031915644E-2</v>
      </c>
      <c r="S67" s="305"/>
      <c r="T67" s="112">
        <f>SUM(T60:T66)</f>
        <v>332067.37</v>
      </c>
      <c r="U67" s="340">
        <f t="shared" si="10"/>
        <v>5.9785167031915644E-2</v>
      </c>
      <c r="V67" s="39" t="s">
        <v>194</v>
      </c>
      <c r="W67" s="452" t="s">
        <v>194</v>
      </c>
      <c r="X67" s="51">
        <f t="shared" ref="X67:Y67" si="84">IFERROR((D67-D59)/D67, )</f>
        <v>0</v>
      </c>
      <c r="Y67" s="51">
        <f t="shared" si="84"/>
        <v>0</v>
      </c>
      <c r="Z67" s="1"/>
    </row>
    <row r="68" spans="1:26" ht="17.25" customHeight="1"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sheetData>
  <mergeCells count="18">
    <mergeCell ref="K5:N5"/>
    <mergeCell ref="D10:K10"/>
    <mergeCell ref="L10:S10"/>
    <mergeCell ref="V10:W10"/>
    <mergeCell ref="X10:Y10"/>
    <mergeCell ref="F5:I5"/>
    <mergeCell ref="F7:I7"/>
    <mergeCell ref="K7:N7"/>
    <mergeCell ref="F8:H8"/>
    <mergeCell ref="K8:M8"/>
    <mergeCell ref="F9:I9"/>
    <mergeCell ref="K9:N9"/>
    <mergeCell ref="A1:B1"/>
    <mergeCell ref="C2:W2"/>
    <mergeCell ref="F3:I3"/>
    <mergeCell ref="K3:N3"/>
    <mergeCell ref="F4:H4"/>
    <mergeCell ref="K4:M4"/>
  </mergeCells>
  <conditionalFormatting sqref="C5 F5:I5 K5:N5 C9 X12:Y69">
    <cfRule type="cellIs" dxfId="19" priority="1" operator="greaterThanOrEqual">
      <formula>0</formula>
    </cfRule>
  </conditionalFormatting>
  <conditionalFormatting sqref="C5 F5:I5 K5:N5 C9">
    <cfRule type="cellIs" dxfId="18" priority="2" operator="lessThanOrEqual">
      <formula>0</formula>
    </cfRule>
  </conditionalFormatting>
  <conditionalFormatting sqref="F9:N9">
    <cfRule type="cellIs" dxfId="17" priority="3" operator="lessThanOrEqual">
      <formula>0</formula>
    </cfRule>
    <cfRule type="cellIs" dxfId="16" priority="4" operator="greaterThanOrEqual">
      <formula>0</formula>
    </cfRule>
  </conditionalFormatting>
  <conditionalFormatting sqref="V20:Y69">
    <cfRule type="cellIs" dxfId="15" priority="5" operator="greaterThanOrEqual">
      <formula>0</formula>
    </cfRule>
    <cfRule type="cellIs" dxfId="14" priority="6" operator="lessThan">
      <formula>0</formula>
    </cfRule>
  </conditionalFormatting>
  <conditionalFormatting sqref="X12:Y69">
    <cfRule type="cellIs" dxfId="13" priority="8" operator="lessThan">
      <formula>0</formula>
    </cfRule>
  </conditionalFormatting>
  <dataValidations count="1">
    <dataValidation type="list" allowBlank="1" sqref="B19 B27 B35 B43 B51 B59 B67" xr:uid="{00000000-0002-0000-1600-000000000000}">
      <formula1>"Previous Week,Current Week"</formula1>
    </dataValidation>
  </dataValidations>
  <hyperlinks>
    <hyperlink ref="A1" r:id="rId1" location="/report?id=102%3ADetailSalesTrafficByParentItem&amp;chartCols=&amp;columns=0%2F1%2F2%2F5%2F8%2F11%2F14%2F15%2F16%2F17%2F18%2F19%2F20%2F21%2F22%2F23" xr:uid="{00000000-0004-0000-16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55BDCB"/>
    <outlinePr summaryRight="0"/>
  </sheetPr>
  <dimension ref="A1:Z69"/>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8" width="9.6640625" customWidth="1"/>
    <col min="19" max="19" width="10.83203125" customWidth="1"/>
    <col min="20" max="25" width="9.6640625" customWidth="1"/>
    <col min="26" max="26" width="0.33203125" customWidth="1"/>
  </cols>
  <sheetData>
    <row r="1" spans="1:26" ht="52.5" customHeight="1" x14ac:dyDescent="0.2">
      <c r="A1" s="532" t="s">
        <v>214</v>
      </c>
      <c r="B1" s="512"/>
      <c r="C1" s="214"/>
      <c r="D1" s="215"/>
      <c r="E1" s="215"/>
      <c r="F1" s="215"/>
      <c r="G1" s="215"/>
      <c r="H1" s="215"/>
      <c r="I1" s="215"/>
      <c r="J1" s="215"/>
      <c r="K1" s="215"/>
      <c r="L1" s="216"/>
      <c r="M1" s="215"/>
      <c r="N1" s="215"/>
      <c r="O1" s="215"/>
      <c r="P1" s="215"/>
      <c r="Q1" s="215"/>
      <c r="R1" s="215"/>
      <c r="S1" s="215"/>
      <c r="T1" s="217"/>
      <c r="U1" s="217"/>
      <c r="V1" s="215"/>
      <c r="W1" s="215"/>
      <c r="X1" s="215"/>
      <c r="Y1" s="215"/>
      <c r="Z1" s="215"/>
    </row>
    <row r="2" spans="1:26" ht="24" x14ac:dyDescent="0.3">
      <c r="A2" s="557"/>
      <c r="B2" s="514"/>
      <c r="C2" s="533" t="s">
        <v>215</v>
      </c>
      <c r="D2" s="516"/>
      <c r="E2" s="516"/>
      <c r="F2" s="516"/>
      <c r="G2" s="516"/>
      <c r="H2" s="516"/>
      <c r="I2" s="516"/>
      <c r="J2" s="516"/>
      <c r="K2" s="516"/>
      <c r="L2" s="516"/>
      <c r="M2" s="516"/>
      <c r="N2" s="516"/>
      <c r="O2" s="516"/>
      <c r="P2" s="516"/>
      <c r="Q2" s="516"/>
      <c r="R2" s="516"/>
      <c r="S2" s="516"/>
      <c r="T2" s="516"/>
      <c r="U2" s="516"/>
      <c r="V2" s="516"/>
      <c r="W2" s="514"/>
      <c r="X2" s="450">
        <f>(D19+D25+D31+D37)-(monthly_reporting_2021!D17+monthly_reporting_2021!D23+monthly_reporting_2021!D29+monthly_reporting_2021!D35)</f>
        <v>-848909.53999999992</v>
      </c>
      <c r="Y2" s="221">
        <f>((E19+E25+E31+E37)-(monthly_reporting_2021!E17+monthly_reporting_2021!E23+monthly_reporting_2021!E29+monthly_reporting_2021!E35))/(E19+E25+E31+E37)</f>
        <v>-0.32109270040304522</v>
      </c>
      <c r="Z2" s="214"/>
    </row>
    <row r="3" spans="1:26" ht="21" customHeight="1" x14ac:dyDescent="0.25">
      <c r="A3" s="222"/>
      <c r="B3" s="223"/>
      <c r="C3" s="224" t="s">
        <v>1</v>
      </c>
      <c r="F3" s="534" t="s">
        <v>2</v>
      </c>
      <c r="G3" s="516"/>
      <c r="H3" s="516"/>
      <c r="I3" s="514"/>
      <c r="K3" s="535" t="s">
        <v>3</v>
      </c>
      <c r="L3" s="516"/>
      <c r="M3" s="516"/>
      <c r="N3" s="514"/>
      <c r="O3" s="225"/>
      <c r="P3" s="225"/>
      <c r="Q3" s="225"/>
      <c r="R3" s="225"/>
      <c r="S3" s="225"/>
      <c r="T3" s="226"/>
      <c r="U3" s="226"/>
      <c r="V3" s="225"/>
      <c r="W3" s="225"/>
      <c r="X3" s="225"/>
      <c r="Y3" s="225"/>
      <c r="Z3" s="225"/>
    </row>
    <row r="4" spans="1:26" ht="21" customHeight="1" x14ac:dyDescent="0.3">
      <c r="A4" s="227"/>
      <c r="B4" s="228"/>
      <c r="C4" s="229">
        <f>VLOOKUP("Current Week",$B$11:$Z$68,MATCH("SALES",$B$11:$Z$11,0),FALSE)</f>
        <v>115390.03000000003</v>
      </c>
      <c r="F4" s="536">
        <f>VLOOKUP("Current Week",$B$11:$Z$68,MATCH("Units Sold",$B$11:$Z$11,0),FALSE)</f>
        <v>8195</v>
      </c>
      <c r="G4" s="516"/>
      <c r="H4" s="514"/>
      <c r="I4" s="230"/>
      <c r="K4" s="536">
        <f>VLOOKUP("Current Week",$B$11:$Z$68,MATCH("Ordered Items",$B$11:$Z$11,0),FALSE)</f>
        <v>7625</v>
      </c>
      <c r="L4" s="516"/>
      <c r="M4" s="514"/>
      <c r="N4" s="230"/>
      <c r="O4" s="230"/>
      <c r="P4" s="230"/>
      <c r="Q4" s="230"/>
      <c r="R4" s="230"/>
      <c r="S4" s="230"/>
      <c r="T4" s="231"/>
      <c r="U4" s="231"/>
      <c r="V4" s="230"/>
      <c r="W4" s="230"/>
      <c r="X4" s="230"/>
      <c r="Y4" s="230"/>
      <c r="Z4" s="230"/>
    </row>
    <row r="5" spans="1:26" ht="14" x14ac:dyDescent="0.2">
      <c r="A5" s="13"/>
      <c r="B5" s="14"/>
      <c r="C5" s="232">
        <f>(C4-(VLOOKUP("Previous Week",$B$11:$Z$68,MATCH("SALES",$B$11:$Z$11,0),FALSE)))/D19</f>
        <v>0</v>
      </c>
      <c r="D5" s="233"/>
      <c r="E5" s="233"/>
      <c r="F5" s="537">
        <f>(F4-(VLOOKUP("Previous Week",$B$11:$Z$68,MATCH("Units Sold",$B$11:$Z$11,0),FALSE)))/F4</f>
        <v>0</v>
      </c>
      <c r="G5" s="516"/>
      <c r="H5" s="516"/>
      <c r="I5" s="514"/>
      <c r="J5" s="233"/>
      <c r="K5" s="537">
        <f>(K4-(VLOOKUP("Previous Week",$B$11:$Z$68,MATCH("Ordered Items",$B$11:$Z$11,0),FALSE)))/K4</f>
        <v>0</v>
      </c>
      <c r="L5" s="516"/>
      <c r="M5" s="516"/>
      <c r="N5" s="514"/>
      <c r="O5" s="17"/>
      <c r="P5" s="17"/>
      <c r="Q5" s="17"/>
      <c r="R5" s="17"/>
      <c r="S5" s="17"/>
      <c r="T5" s="17"/>
      <c r="U5" s="17"/>
      <c r="V5" s="17"/>
      <c r="W5" s="17"/>
      <c r="X5" s="17"/>
      <c r="Y5" s="17"/>
      <c r="Z5" s="17"/>
    </row>
    <row r="6" spans="1:26" ht="6" customHeight="1" x14ac:dyDescent="0.25">
      <c r="A6" s="52"/>
      <c r="B6" s="234"/>
      <c r="C6" s="235"/>
      <c r="F6" s="214"/>
      <c r="G6" s="214"/>
      <c r="H6" s="214"/>
      <c r="I6" s="214"/>
      <c r="K6" s="214"/>
      <c r="L6" s="214"/>
      <c r="M6" s="214"/>
      <c r="N6" s="214"/>
      <c r="O6" s="214"/>
      <c r="P6" s="214"/>
      <c r="Q6" s="214"/>
      <c r="R6" s="214"/>
      <c r="S6" s="214"/>
      <c r="T6" s="236"/>
      <c r="U6" s="236"/>
      <c r="V6" s="214"/>
      <c r="W6" s="214"/>
      <c r="X6" s="214"/>
      <c r="Y6" s="214"/>
      <c r="Z6" s="214"/>
    </row>
    <row r="7" spans="1:26" ht="17.25" customHeight="1" x14ac:dyDescent="0.25">
      <c r="A7" s="222"/>
      <c r="B7" s="223"/>
      <c r="C7" s="224" t="s">
        <v>4</v>
      </c>
      <c r="F7" s="535" t="s">
        <v>5</v>
      </c>
      <c r="G7" s="516"/>
      <c r="H7" s="516"/>
      <c r="I7" s="514"/>
      <c r="K7" s="535" t="s">
        <v>6</v>
      </c>
      <c r="L7" s="516"/>
      <c r="M7" s="516"/>
      <c r="N7" s="514"/>
      <c r="O7" s="225"/>
      <c r="P7" s="225"/>
      <c r="Q7" s="225"/>
      <c r="R7" s="225"/>
      <c r="S7" s="225"/>
      <c r="T7" s="226"/>
      <c r="U7" s="226"/>
      <c r="V7" s="225"/>
      <c r="W7" s="225"/>
      <c r="X7" s="225"/>
      <c r="Y7" s="225"/>
      <c r="Z7" s="225"/>
    </row>
    <row r="8" spans="1:26" ht="21" customHeight="1" x14ac:dyDescent="0.3">
      <c r="A8" s="227"/>
      <c r="B8" s="228"/>
      <c r="C8" s="229">
        <f>VLOOKUP("Current Week",$B$11:$Z$68,MATCH("AD SALES",$B$11:$Z$11,0),FALSE)</f>
        <v>232752.83000000002</v>
      </c>
      <c r="F8" s="541">
        <f>VLOOKUP("Current Week",$B$11:$Z$68,MATCH("SP AD SPEND",$B$11:$Z$11,0),FALSE)</f>
        <v>33767.870000000003</v>
      </c>
      <c r="G8" s="516"/>
      <c r="H8" s="514"/>
      <c r="I8" s="230"/>
      <c r="K8" s="542">
        <f>F8/C8</f>
        <v>0.14508038419983982</v>
      </c>
      <c r="L8" s="516"/>
      <c r="M8" s="514"/>
      <c r="N8" s="230"/>
      <c r="O8" s="230"/>
      <c r="P8" s="230"/>
      <c r="Q8" s="230"/>
      <c r="R8" s="230"/>
      <c r="S8" s="230"/>
      <c r="T8" s="231"/>
      <c r="U8" s="231"/>
      <c r="V8" s="230"/>
      <c r="W8" s="230"/>
      <c r="X8" s="230"/>
      <c r="Y8" s="230"/>
      <c r="Z8" s="230"/>
    </row>
    <row r="9" spans="1:26" ht="14.25" customHeight="1" x14ac:dyDescent="0.2">
      <c r="A9" s="237"/>
      <c r="B9" s="238"/>
      <c r="C9" s="239">
        <f>(C8-(VLOOKUP("Previous Week",$B$11:$Z$68,MATCH("AD SALES",$B$11:$Z$11,0),FALSE)))/C8</f>
        <v>0</v>
      </c>
      <c r="D9" s="233"/>
      <c r="E9" s="233"/>
      <c r="F9" s="543">
        <f>(F8-(VLOOKUP("Previous Week",$B$11:$Z$68,MATCH("SP AD SPEND",$B$11:$Z$11,0),FALSE)))/F8</f>
        <v>0</v>
      </c>
      <c r="G9" s="521"/>
      <c r="H9" s="521"/>
      <c r="I9" s="522"/>
      <c r="J9" s="233"/>
      <c r="K9" s="544">
        <f>(K8-(VLOOKUP("Previous Week",$B$11:$Z$68,MATCH("ACOS",$B$11:$Z$11,0),FALSE)))/K8</f>
        <v>0</v>
      </c>
      <c r="L9" s="521"/>
      <c r="M9" s="521"/>
      <c r="N9" s="522"/>
      <c r="O9" s="240"/>
      <c r="P9" s="240"/>
      <c r="Q9" s="240"/>
      <c r="R9" s="240"/>
      <c r="S9" s="240"/>
      <c r="T9" s="241"/>
      <c r="U9" s="241"/>
      <c r="V9" s="240"/>
      <c r="W9" s="240"/>
      <c r="X9" s="240"/>
      <c r="Y9" s="240"/>
      <c r="Z9" s="242"/>
    </row>
    <row r="10" spans="1:26" ht="19.5" customHeight="1" x14ac:dyDescent="0.25">
      <c r="A10" s="52"/>
      <c r="B10" s="243"/>
      <c r="C10" s="244"/>
      <c r="D10" s="538" t="s">
        <v>7</v>
      </c>
      <c r="E10" s="524"/>
      <c r="F10" s="524"/>
      <c r="G10" s="524"/>
      <c r="H10" s="524"/>
      <c r="I10" s="524"/>
      <c r="J10" s="524"/>
      <c r="K10" s="525"/>
      <c r="L10" s="539" t="s">
        <v>8</v>
      </c>
      <c r="M10" s="524"/>
      <c r="N10" s="524"/>
      <c r="O10" s="524"/>
      <c r="P10" s="524"/>
      <c r="Q10" s="524"/>
      <c r="R10" s="524"/>
      <c r="S10" s="525"/>
      <c r="T10" s="245"/>
      <c r="U10" s="246"/>
      <c r="V10" s="540" t="s">
        <v>208</v>
      </c>
      <c r="W10" s="525"/>
      <c r="X10" s="538" t="s">
        <v>209</v>
      </c>
      <c r="Y10" s="525"/>
      <c r="Z10" s="214"/>
    </row>
    <row r="11" spans="1:26"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t="s">
        <v>22</v>
      </c>
      <c r="M11" s="250" t="s">
        <v>23</v>
      </c>
      <c r="N11" s="250" t="s">
        <v>24</v>
      </c>
      <c r="O11" s="250" t="s">
        <v>25</v>
      </c>
      <c r="P11" s="250" t="s">
        <v>6</v>
      </c>
      <c r="Q11" s="250" t="s">
        <v>26</v>
      </c>
      <c r="R11" s="247" t="s">
        <v>27</v>
      </c>
      <c r="S11" s="251" t="s">
        <v>28</v>
      </c>
      <c r="T11" s="253" t="s">
        <v>29</v>
      </c>
      <c r="U11" s="247" t="s">
        <v>30</v>
      </c>
      <c r="V11" s="254" t="s">
        <v>14</v>
      </c>
      <c r="W11" s="251" t="s">
        <v>31</v>
      </c>
      <c r="X11" s="254" t="s">
        <v>14</v>
      </c>
      <c r="Y11" s="251" t="s">
        <v>31</v>
      </c>
      <c r="Z11" s="250"/>
    </row>
    <row r="12" spans="1:26" ht="14" outlineLevel="1" x14ac:dyDescent="0.2">
      <c r="A12" s="7" t="str">
        <f t="shared" ref="A12:A67" si="0">IFERROR(IF(B12&gt;0,MONTH(B12)&amp;"-"&amp;YEAR(B12),B12),)</f>
        <v>1-2022</v>
      </c>
      <c r="B12" s="110">
        <v>44563</v>
      </c>
      <c r="C12" s="275" t="s">
        <v>36</v>
      </c>
      <c r="D12" s="494">
        <v>16484.29</v>
      </c>
      <c r="E12" s="150">
        <v>239</v>
      </c>
      <c r="F12" s="150">
        <v>221</v>
      </c>
      <c r="G12" s="288">
        <f t="shared" ref="G12:G67" si="1">E12/F12</f>
        <v>1.0814479638009049</v>
      </c>
      <c r="H12" s="289">
        <f t="shared" ref="H12:H67" si="2">D12/E12</f>
        <v>68.971924686192466</v>
      </c>
      <c r="I12" s="289">
        <f t="shared" ref="I12:I67" si="3">H12/G12</f>
        <v>63.777386425307682</v>
      </c>
      <c r="J12" s="150">
        <v>2544</v>
      </c>
      <c r="K12" s="290">
        <f t="shared" ref="K12:K67" si="4">E12/J12</f>
        <v>9.3946540880503152E-2</v>
      </c>
      <c r="L12" s="199">
        <v>1544.31</v>
      </c>
      <c r="M12" s="150">
        <v>316221</v>
      </c>
      <c r="N12" s="150">
        <v>102</v>
      </c>
      <c r="O12" s="495">
        <v>7470.69</v>
      </c>
      <c r="P12" s="291">
        <f t="shared" ref="P12:P67" si="5">L12/O12</f>
        <v>0.20671584552430899</v>
      </c>
      <c r="Q12" s="292">
        <f t="shared" ref="Q12:Q67" si="6">O12/L12</f>
        <v>4.8375585212813492</v>
      </c>
      <c r="R12" s="293">
        <f t="shared" ref="R12:R67" si="7">L12/D12</f>
        <v>9.3683743734185698E-2</v>
      </c>
      <c r="S12" s="290">
        <f t="shared" ref="S12:S18" si="8">O12/D12</f>
        <v>0.45320059280684816</v>
      </c>
      <c r="T12" s="202">
        <f t="shared" ref="T12:T18" si="9">D12-O12</f>
        <v>9013.6000000000022</v>
      </c>
      <c r="U12" s="293">
        <f t="shared" ref="U12:U67" si="10">L12/D12</f>
        <v>9.3683743734185698E-2</v>
      </c>
      <c r="V12" s="161"/>
      <c r="W12" s="451"/>
      <c r="X12" s="160"/>
      <c r="Y12" s="160"/>
      <c r="Z12" s="295"/>
    </row>
    <row r="13" spans="1:26" ht="14" outlineLevel="1" x14ac:dyDescent="0.2">
      <c r="A13" s="7" t="str">
        <f t="shared" si="0"/>
        <v>1-2022</v>
      </c>
      <c r="B13" s="110">
        <v>44564</v>
      </c>
      <c r="C13" s="275" t="s">
        <v>36</v>
      </c>
      <c r="D13" s="494">
        <v>16484.29</v>
      </c>
      <c r="E13" s="150">
        <v>438</v>
      </c>
      <c r="F13" s="150">
        <v>418</v>
      </c>
      <c r="G13" s="288">
        <f t="shared" si="1"/>
        <v>1.0478468899521531</v>
      </c>
      <c r="H13" s="289">
        <f t="shared" si="2"/>
        <v>37.635365296803656</v>
      </c>
      <c r="I13" s="289">
        <f t="shared" si="3"/>
        <v>35.916855465899381</v>
      </c>
      <c r="J13" s="150">
        <v>3254</v>
      </c>
      <c r="K13" s="290">
        <f t="shared" si="4"/>
        <v>0.13460356484326982</v>
      </c>
      <c r="L13" s="199">
        <v>3546.04</v>
      </c>
      <c r="M13" s="150">
        <v>402000</v>
      </c>
      <c r="N13" s="150">
        <v>200</v>
      </c>
      <c r="O13" s="495">
        <v>10427.32</v>
      </c>
      <c r="P13" s="291">
        <f t="shared" si="5"/>
        <v>0.34007204152169496</v>
      </c>
      <c r="Q13" s="292">
        <f t="shared" si="6"/>
        <v>2.940553406052949</v>
      </c>
      <c r="R13" s="293">
        <f t="shared" si="7"/>
        <v>0.21511633197426155</v>
      </c>
      <c r="S13" s="290">
        <f t="shared" si="8"/>
        <v>0.63256106268453172</v>
      </c>
      <c r="T13" s="202">
        <f t="shared" si="9"/>
        <v>6056.9700000000012</v>
      </c>
      <c r="U13" s="293">
        <f t="shared" si="10"/>
        <v>0.21511633197426155</v>
      </c>
      <c r="V13" s="161"/>
      <c r="W13" s="451"/>
      <c r="X13" s="160"/>
      <c r="Y13" s="160"/>
      <c r="Z13" s="295"/>
    </row>
    <row r="14" spans="1:26" ht="14" outlineLevel="1" x14ac:dyDescent="0.2">
      <c r="A14" s="7" t="str">
        <f t="shared" si="0"/>
        <v>1-2022</v>
      </c>
      <c r="B14" s="110">
        <v>44565</v>
      </c>
      <c r="C14" s="275" t="s">
        <v>36</v>
      </c>
      <c r="D14" s="494">
        <v>16484.29</v>
      </c>
      <c r="E14" s="150">
        <v>1092</v>
      </c>
      <c r="F14" s="150">
        <v>1031</v>
      </c>
      <c r="G14" s="288">
        <f t="shared" si="1"/>
        <v>1.0591658583899126</v>
      </c>
      <c r="H14" s="289">
        <f t="shared" si="2"/>
        <v>15.095503663003663</v>
      </c>
      <c r="I14" s="289">
        <f t="shared" si="3"/>
        <v>14.252256663513533</v>
      </c>
      <c r="J14" s="150">
        <v>13847</v>
      </c>
      <c r="K14" s="290">
        <f t="shared" si="4"/>
        <v>7.8861847331551965E-2</v>
      </c>
      <c r="L14" s="199">
        <v>6646.89</v>
      </c>
      <c r="M14" s="150">
        <v>656344</v>
      </c>
      <c r="N14" s="150">
        <v>375</v>
      </c>
      <c r="O14" s="495">
        <v>25147.7</v>
      </c>
      <c r="P14" s="291">
        <f t="shared" si="5"/>
        <v>0.26431403269483889</v>
      </c>
      <c r="Q14" s="292">
        <f t="shared" si="6"/>
        <v>3.7833783919998676</v>
      </c>
      <c r="R14" s="293">
        <f t="shared" si="7"/>
        <v>0.40322573796020333</v>
      </c>
      <c r="S14" s="290">
        <f t="shared" si="8"/>
        <v>1.525555544096834</v>
      </c>
      <c r="T14" s="202">
        <f t="shared" si="9"/>
        <v>-8663.41</v>
      </c>
      <c r="U14" s="293">
        <f t="shared" si="10"/>
        <v>0.40322573796020333</v>
      </c>
      <c r="V14" s="161"/>
      <c r="W14" s="451"/>
      <c r="X14" s="160"/>
      <c r="Y14" s="160"/>
      <c r="Z14" s="295"/>
    </row>
    <row r="15" spans="1:26" ht="14" outlineLevel="1" x14ac:dyDescent="0.2">
      <c r="A15" s="7" t="str">
        <f t="shared" si="0"/>
        <v>1-2022</v>
      </c>
      <c r="B15" s="110">
        <v>44566</v>
      </c>
      <c r="C15" s="275" t="s">
        <v>36</v>
      </c>
      <c r="D15" s="494">
        <v>16484.29</v>
      </c>
      <c r="E15" s="150">
        <v>585</v>
      </c>
      <c r="F15" s="150">
        <v>552</v>
      </c>
      <c r="G15" s="288">
        <f t="shared" si="1"/>
        <v>1.0597826086956521</v>
      </c>
      <c r="H15" s="289">
        <f t="shared" si="2"/>
        <v>28.178273504273506</v>
      </c>
      <c r="I15" s="289">
        <f t="shared" si="3"/>
        <v>26.588729870699105</v>
      </c>
      <c r="J15" s="150">
        <v>3896</v>
      </c>
      <c r="K15" s="290">
        <f t="shared" si="4"/>
        <v>0.15015400410677618</v>
      </c>
      <c r="L15" s="199">
        <v>1367.56</v>
      </c>
      <c r="M15" s="150">
        <v>223742</v>
      </c>
      <c r="N15" s="150">
        <v>128</v>
      </c>
      <c r="O15" s="495">
        <v>9486.2900000000009</v>
      </c>
      <c r="P15" s="291">
        <f t="shared" si="5"/>
        <v>0.14416173235269003</v>
      </c>
      <c r="Q15" s="292">
        <f t="shared" si="6"/>
        <v>6.9366536020357437</v>
      </c>
      <c r="R15" s="293">
        <f t="shared" si="7"/>
        <v>8.2961413564066139E-2</v>
      </c>
      <c r="S15" s="290">
        <f t="shared" si="8"/>
        <v>0.57547458822915643</v>
      </c>
      <c r="T15" s="202">
        <f t="shared" si="9"/>
        <v>6998</v>
      </c>
      <c r="U15" s="293">
        <f t="shared" si="10"/>
        <v>8.2961413564066139E-2</v>
      </c>
      <c r="V15" s="161"/>
      <c r="W15" s="451"/>
      <c r="X15" s="160"/>
      <c r="Y15" s="160"/>
      <c r="Z15" s="295"/>
    </row>
    <row r="16" spans="1:26" ht="14" outlineLevel="1" x14ac:dyDescent="0.2">
      <c r="A16" s="7" t="str">
        <f t="shared" si="0"/>
        <v>1-2022</v>
      </c>
      <c r="B16" s="110">
        <v>44567</v>
      </c>
      <c r="C16" s="275" t="s">
        <v>36</v>
      </c>
      <c r="D16" s="494">
        <v>16484.29</v>
      </c>
      <c r="E16" s="150">
        <v>1947</v>
      </c>
      <c r="F16" s="150">
        <v>1801</v>
      </c>
      <c r="G16" s="288">
        <f t="shared" si="1"/>
        <v>1.0810660744031093</v>
      </c>
      <c r="H16" s="289">
        <f t="shared" si="2"/>
        <v>8.4665074473549051</v>
      </c>
      <c r="I16" s="289">
        <f t="shared" si="3"/>
        <v>7.8316281010201259</v>
      </c>
      <c r="J16" s="150">
        <v>12754</v>
      </c>
      <c r="K16" s="290">
        <f t="shared" si="4"/>
        <v>0.15265798965030578</v>
      </c>
      <c r="L16" s="199">
        <v>6887.69</v>
      </c>
      <c r="M16" s="150">
        <v>696883</v>
      </c>
      <c r="N16" s="150">
        <v>812</v>
      </c>
      <c r="O16" s="495">
        <v>60073.61</v>
      </c>
      <c r="P16" s="291">
        <f t="shared" si="5"/>
        <v>0.11465417177359576</v>
      </c>
      <c r="Q16" s="292">
        <f t="shared" si="6"/>
        <v>8.721880630516182</v>
      </c>
      <c r="R16" s="293">
        <f t="shared" si="7"/>
        <v>0.4178335857959305</v>
      </c>
      <c r="S16" s="290">
        <f t="shared" si="8"/>
        <v>3.6442946587326479</v>
      </c>
      <c r="T16" s="202">
        <f t="shared" si="9"/>
        <v>-43589.32</v>
      </c>
      <c r="U16" s="293">
        <f t="shared" si="10"/>
        <v>0.4178335857959305</v>
      </c>
      <c r="V16" s="161"/>
      <c r="W16" s="451"/>
      <c r="X16" s="160"/>
      <c r="Y16" s="160"/>
      <c r="Z16" s="295"/>
    </row>
    <row r="17" spans="1:26" ht="14" outlineLevel="1" x14ac:dyDescent="0.2">
      <c r="A17" s="7" t="str">
        <f t="shared" si="0"/>
        <v>1-2022</v>
      </c>
      <c r="B17" s="110">
        <v>44568</v>
      </c>
      <c r="C17" s="275" t="s">
        <v>36</v>
      </c>
      <c r="D17" s="494">
        <v>16484.29</v>
      </c>
      <c r="E17" s="150">
        <v>1947</v>
      </c>
      <c r="F17" s="150">
        <v>1801</v>
      </c>
      <c r="G17" s="288">
        <f t="shared" si="1"/>
        <v>1.0810660744031093</v>
      </c>
      <c r="H17" s="289">
        <f t="shared" si="2"/>
        <v>8.4665074473549051</v>
      </c>
      <c r="I17" s="289">
        <f t="shared" si="3"/>
        <v>7.8316281010201259</v>
      </c>
      <c r="J17" s="150">
        <v>12754</v>
      </c>
      <c r="K17" s="290">
        <f t="shared" si="4"/>
        <v>0.15265798965030578</v>
      </c>
      <c r="L17" s="199">
        <v>6887.69</v>
      </c>
      <c r="M17" s="150">
        <v>696883</v>
      </c>
      <c r="N17" s="150">
        <v>812</v>
      </c>
      <c r="O17" s="495">
        <v>60073.61</v>
      </c>
      <c r="P17" s="291">
        <f t="shared" si="5"/>
        <v>0.11465417177359576</v>
      </c>
      <c r="Q17" s="292">
        <f t="shared" si="6"/>
        <v>8.721880630516182</v>
      </c>
      <c r="R17" s="293">
        <f t="shared" si="7"/>
        <v>0.4178335857959305</v>
      </c>
      <c r="S17" s="290">
        <f t="shared" si="8"/>
        <v>3.6442946587326479</v>
      </c>
      <c r="T17" s="202">
        <f t="shared" si="9"/>
        <v>-43589.32</v>
      </c>
      <c r="U17" s="293">
        <f t="shared" si="10"/>
        <v>0.4178335857959305</v>
      </c>
      <c r="V17" s="161"/>
      <c r="W17" s="451"/>
      <c r="X17" s="160"/>
      <c r="Y17" s="160"/>
      <c r="Z17" s="295"/>
    </row>
    <row r="18" spans="1:26" ht="14" outlineLevel="1" x14ac:dyDescent="0.2">
      <c r="A18" s="7" t="str">
        <f t="shared" si="0"/>
        <v>1-2022</v>
      </c>
      <c r="B18" s="110">
        <v>44569</v>
      </c>
      <c r="C18" s="275" t="s">
        <v>36</v>
      </c>
      <c r="D18" s="494">
        <v>16484.29</v>
      </c>
      <c r="E18" s="150">
        <v>1947</v>
      </c>
      <c r="F18" s="150">
        <v>1801</v>
      </c>
      <c r="G18" s="288">
        <f t="shared" si="1"/>
        <v>1.0810660744031093</v>
      </c>
      <c r="H18" s="289">
        <f t="shared" si="2"/>
        <v>8.4665074473549051</v>
      </c>
      <c r="I18" s="289">
        <f t="shared" si="3"/>
        <v>7.8316281010201259</v>
      </c>
      <c r="J18" s="150">
        <v>12754</v>
      </c>
      <c r="K18" s="290">
        <f t="shared" si="4"/>
        <v>0.15265798965030578</v>
      </c>
      <c r="L18" s="199">
        <v>6887.69</v>
      </c>
      <c r="M18" s="150">
        <v>696883</v>
      </c>
      <c r="N18" s="150">
        <v>812</v>
      </c>
      <c r="O18" s="495">
        <v>60073.61</v>
      </c>
      <c r="P18" s="291">
        <f t="shared" si="5"/>
        <v>0.11465417177359576</v>
      </c>
      <c r="Q18" s="292">
        <f t="shared" si="6"/>
        <v>8.721880630516182</v>
      </c>
      <c r="R18" s="293">
        <f t="shared" si="7"/>
        <v>0.4178335857959305</v>
      </c>
      <c r="S18" s="290">
        <f t="shared" si="8"/>
        <v>3.6442946587326479</v>
      </c>
      <c r="T18" s="202">
        <f t="shared" si="9"/>
        <v>-43589.32</v>
      </c>
      <c r="U18" s="293">
        <f t="shared" si="10"/>
        <v>0.4178335857959305</v>
      </c>
      <c r="V18" s="161"/>
      <c r="W18" s="451"/>
      <c r="X18" s="160"/>
      <c r="Y18" s="160"/>
      <c r="Z18" s="295"/>
    </row>
    <row r="19" spans="1:26" ht="17.25" customHeight="1" x14ac:dyDescent="0.2">
      <c r="A19" s="7">
        <f t="shared" si="0"/>
        <v>0</v>
      </c>
      <c r="B19" s="38" t="s">
        <v>182</v>
      </c>
      <c r="C19" s="39"/>
      <c r="D19" s="40">
        <f t="shared" ref="D19:F19" si="11">SUM(D12:D18)</f>
        <v>115390.03000000003</v>
      </c>
      <c r="E19" s="41">
        <f t="shared" si="11"/>
        <v>8195</v>
      </c>
      <c r="F19" s="41">
        <f t="shared" si="11"/>
        <v>7625</v>
      </c>
      <c r="G19" s="42">
        <f t="shared" si="1"/>
        <v>1.0747540983606558</v>
      </c>
      <c r="H19" s="45">
        <f t="shared" si="2"/>
        <v>14.080540573520443</v>
      </c>
      <c r="I19" s="45">
        <f t="shared" si="3"/>
        <v>13.101174115081557</v>
      </c>
      <c r="J19" s="41">
        <f>SUM(J12:J18)</f>
        <v>61803</v>
      </c>
      <c r="K19" s="303">
        <f t="shared" si="4"/>
        <v>0.1325987411614323</v>
      </c>
      <c r="L19" s="40">
        <f t="shared" ref="L19:O19" si="12">SUM(L12:L18)</f>
        <v>33767.870000000003</v>
      </c>
      <c r="M19" s="41">
        <f t="shared" si="12"/>
        <v>3688956</v>
      </c>
      <c r="N19" s="41">
        <f t="shared" si="12"/>
        <v>3241</v>
      </c>
      <c r="O19" s="45">
        <f t="shared" si="12"/>
        <v>232752.83000000002</v>
      </c>
      <c r="P19" s="46">
        <f t="shared" si="5"/>
        <v>0.14508038419983982</v>
      </c>
      <c r="Q19" s="42">
        <f t="shared" si="6"/>
        <v>6.8927305749518695</v>
      </c>
      <c r="R19" s="304">
        <f t="shared" si="7"/>
        <v>0.29264114066007257</v>
      </c>
      <c r="S19" s="305"/>
      <c r="T19" s="112">
        <f>SUM(T12:T18)</f>
        <v>-117362.79999999999</v>
      </c>
      <c r="U19" s="340">
        <f t="shared" si="10"/>
        <v>0.29264114066007257</v>
      </c>
      <c r="V19" s="496" t="s">
        <v>194</v>
      </c>
      <c r="W19" s="452" t="s">
        <v>194</v>
      </c>
      <c r="X19" s="51"/>
      <c r="Y19" s="51"/>
      <c r="Z19" s="1"/>
    </row>
    <row r="20" spans="1:26" ht="14" outlineLevel="1" x14ac:dyDescent="0.2">
      <c r="A20" s="7" t="str">
        <f t="shared" si="0"/>
        <v>1-2022</v>
      </c>
      <c r="B20" s="110">
        <v>44570</v>
      </c>
      <c r="C20" s="275" t="s">
        <v>36</v>
      </c>
      <c r="D20" s="494">
        <v>16484.29</v>
      </c>
      <c r="E20" s="150">
        <v>239</v>
      </c>
      <c r="F20" s="150">
        <v>221</v>
      </c>
      <c r="G20" s="288">
        <f t="shared" si="1"/>
        <v>1.0814479638009049</v>
      </c>
      <c r="H20" s="289">
        <f t="shared" si="2"/>
        <v>68.971924686192466</v>
      </c>
      <c r="I20" s="289">
        <f t="shared" si="3"/>
        <v>63.777386425307682</v>
      </c>
      <c r="J20" s="150">
        <v>2544</v>
      </c>
      <c r="K20" s="290">
        <f t="shared" si="4"/>
        <v>9.3946540880503152E-2</v>
      </c>
      <c r="L20" s="199">
        <v>1544.31</v>
      </c>
      <c r="M20" s="150">
        <v>316221</v>
      </c>
      <c r="N20" s="150">
        <v>102</v>
      </c>
      <c r="O20" s="495">
        <v>7470.69</v>
      </c>
      <c r="P20" s="291">
        <f t="shared" si="5"/>
        <v>0.20671584552430899</v>
      </c>
      <c r="Q20" s="292">
        <f t="shared" si="6"/>
        <v>4.8375585212813492</v>
      </c>
      <c r="R20" s="293">
        <f t="shared" si="7"/>
        <v>9.3683743734185698E-2</v>
      </c>
      <c r="S20" s="290">
        <f t="shared" ref="S20:S26" si="13">O20/D20</f>
        <v>0.45320059280684816</v>
      </c>
      <c r="T20" s="202">
        <f t="shared" ref="T20:T26" si="14">D20-O20</f>
        <v>9013.6000000000022</v>
      </c>
      <c r="U20" s="293">
        <f t="shared" si="10"/>
        <v>9.3683743734185698E-2</v>
      </c>
      <c r="V20" s="497"/>
      <c r="W20" s="156"/>
      <c r="X20" s="498">
        <f t="shared" ref="X20:Y20" si="15">IFERROR((F20-F12)/F20, )</f>
        <v>0</v>
      </c>
      <c r="Y20" s="156">
        <f t="shared" si="15"/>
        <v>0</v>
      </c>
      <c r="Z20" s="295"/>
    </row>
    <row r="21" spans="1:26" ht="14" outlineLevel="1" x14ac:dyDescent="0.2">
      <c r="A21" s="7" t="str">
        <f t="shared" si="0"/>
        <v>1-2022</v>
      </c>
      <c r="B21" s="110">
        <v>44571</v>
      </c>
      <c r="C21" s="275" t="s">
        <v>36</v>
      </c>
      <c r="D21" s="494">
        <v>16484.29</v>
      </c>
      <c r="E21" s="150">
        <v>438</v>
      </c>
      <c r="F21" s="150">
        <v>418</v>
      </c>
      <c r="G21" s="288">
        <f t="shared" si="1"/>
        <v>1.0478468899521531</v>
      </c>
      <c r="H21" s="289">
        <f t="shared" si="2"/>
        <v>37.635365296803656</v>
      </c>
      <c r="I21" s="289">
        <f t="shared" si="3"/>
        <v>35.916855465899381</v>
      </c>
      <c r="J21" s="150">
        <v>3254</v>
      </c>
      <c r="K21" s="290">
        <f t="shared" si="4"/>
        <v>0.13460356484326982</v>
      </c>
      <c r="L21" s="199">
        <v>3546.04</v>
      </c>
      <c r="M21" s="150">
        <v>402000</v>
      </c>
      <c r="N21" s="150">
        <v>200</v>
      </c>
      <c r="O21" s="495">
        <v>10427.32</v>
      </c>
      <c r="P21" s="291">
        <f t="shared" si="5"/>
        <v>0.34007204152169496</v>
      </c>
      <c r="Q21" s="292">
        <f t="shared" si="6"/>
        <v>2.940553406052949</v>
      </c>
      <c r="R21" s="293">
        <f t="shared" si="7"/>
        <v>0.21511633197426155</v>
      </c>
      <c r="S21" s="290">
        <f t="shared" si="13"/>
        <v>0.63256106268453172</v>
      </c>
      <c r="T21" s="202">
        <f t="shared" si="14"/>
        <v>6056.9700000000012</v>
      </c>
      <c r="U21" s="293">
        <f t="shared" si="10"/>
        <v>0.21511633197426155</v>
      </c>
      <c r="V21" s="497"/>
      <c r="W21" s="156"/>
      <c r="X21" s="498">
        <f t="shared" ref="X21:Y21" si="16">IFERROR((F21-F13)/F21, )</f>
        <v>0</v>
      </c>
      <c r="Y21" s="156">
        <f t="shared" si="16"/>
        <v>0</v>
      </c>
      <c r="Z21" s="295"/>
    </row>
    <row r="22" spans="1:26" ht="14" outlineLevel="1" x14ac:dyDescent="0.2">
      <c r="A22" s="7" t="str">
        <f t="shared" si="0"/>
        <v>1-2022</v>
      </c>
      <c r="B22" s="110">
        <v>44572</v>
      </c>
      <c r="C22" s="275" t="s">
        <v>36</v>
      </c>
      <c r="D22" s="494">
        <v>16484.29</v>
      </c>
      <c r="E22" s="150">
        <v>1092</v>
      </c>
      <c r="F22" s="150">
        <v>1031</v>
      </c>
      <c r="G22" s="288">
        <f t="shared" si="1"/>
        <v>1.0591658583899126</v>
      </c>
      <c r="H22" s="289">
        <f t="shared" si="2"/>
        <v>15.095503663003663</v>
      </c>
      <c r="I22" s="289">
        <f t="shared" si="3"/>
        <v>14.252256663513533</v>
      </c>
      <c r="J22" s="150">
        <v>13847</v>
      </c>
      <c r="K22" s="290">
        <f t="shared" si="4"/>
        <v>7.8861847331551965E-2</v>
      </c>
      <c r="L22" s="199">
        <v>6646.89</v>
      </c>
      <c r="M22" s="150">
        <v>656344</v>
      </c>
      <c r="N22" s="150">
        <v>375</v>
      </c>
      <c r="O22" s="495">
        <v>25147.7</v>
      </c>
      <c r="P22" s="291">
        <f t="shared" si="5"/>
        <v>0.26431403269483889</v>
      </c>
      <c r="Q22" s="292">
        <f t="shared" si="6"/>
        <v>3.7833783919998676</v>
      </c>
      <c r="R22" s="293">
        <f t="shared" si="7"/>
        <v>0.40322573796020333</v>
      </c>
      <c r="S22" s="290">
        <f t="shared" si="13"/>
        <v>1.525555544096834</v>
      </c>
      <c r="T22" s="202">
        <f t="shared" si="14"/>
        <v>-8663.41</v>
      </c>
      <c r="U22" s="293">
        <f t="shared" si="10"/>
        <v>0.40322573796020333</v>
      </c>
      <c r="V22" s="497"/>
      <c r="W22" s="156"/>
      <c r="X22" s="498">
        <f t="shared" ref="X22:Y22" si="17">IFERROR((F22-F14)/F22, )</f>
        <v>0</v>
      </c>
      <c r="Y22" s="156">
        <f t="shared" si="17"/>
        <v>0</v>
      </c>
      <c r="Z22" s="295"/>
    </row>
    <row r="23" spans="1:26" ht="14" outlineLevel="1" x14ac:dyDescent="0.2">
      <c r="A23" s="7" t="str">
        <f t="shared" si="0"/>
        <v>1-2022</v>
      </c>
      <c r="B23" s="110">
        <v>44573</v>
      </c>
      <c r="C23" s="275" t="s">
        <v>36</v>
      </c>
      <c r="D23" s="494">
        <v>16484.29</v>
      </c>
      <c r="E23" s="150">
        <v>585</v>
      </c>
      <c r="F23" s="150">
        <v>552</v>
      </c>
      <c r="G23" s="288">
        <f t="shared" si="1"/>
        <v>1.0597826086956521</v>
      </c>
      <c r="H23" s="289">
        <f t="shared" si="2"/>
        <v>28.178273504273506</v>
      </c>
      <c r="I23" s="289">
        <f t="shared" si="3"/>
        <v>26.588729870699105</v>
      </c>
      <c r="J23" s="150">
        <v>3896</v>
      </c>
      <c r="K23" s="290">
        <f t="shared" si="4"/>
        <v>0.15015400410677618</v>
      </c>
      <c r="L23" s="199">
        <v>1367.56</v>
      </c>
      <c r="M23" s="150">
        <v>223742</v>
      </c>
      <c r="N23" s="150">
        <v>128</v>
      </c>
      <c r="O23" s="495">
        <v>9486.2900000000009</v>
      </c>
      <c r="P23" s="291">
        <f t="shared" si="5"/>
        <v>0.14416173235269003</v>
      </c>
      <c r="Q23" s="292">
        <f t="shared" si="6"/>
        <v>6.9366536020357437</v>
      </c>
      <c r="R23" s="293">
        <f t="shared" si="7"/>
        <v>8.2961413564066139E-2</v>
      </c>
      <c r="S23" s="290">
        <f t="shared" si="13"/>
        <v>0.57547458822915643</v>
      </c>
      <c r="T23" s="202">
        <f t="shared" si="14"/>
        <v>6998</v>
      </c>
      <c r="U23" s="293">
        <f t="shared" si="10"/>
        <v>8.2961413564066139E-2</v>
      </c>
      <c r="V23" s="497"/>
      <c r="W23" s="156"/>
      <c r="X23" s="498">
        <f t="shared" ref="X23:Y23" si="18">IFERROR((F23-F15)/F23, )</f>
        <v>0</v>
      </c>
      <c r="Y23" s="156">
        <f t="shared" si="18"/>
        <v>0</v>
      </c>
      <c r="Z23" s="295"/>
    </row>
    <row r="24" spans="1:26" ht="14" outlineLevel="1" x14ac:dyDescent="0.2">
      <c r="A24" s="7" t="str">
        <f t="shared" si="0"/>
        <v>1-2022</v>
      </c>
      <c r="B24" s="110">
        <v>44574</v>
      </c>
      <c r="C24" s="275" t="s">
        <v>36</v>
      </c>
      <c r="D24" s="494">
        <v>16484.29</v>
      </c>
      <c r="E24" s="52">
        <v>1947</v>
      </c>
      <c r="F24" s="52">
        <v>1801</v>
      </c>
      <c r="G24" s="481">
        <f t="shared" si="1"/>
        <v>1.0810660744031093</v>
      </c>
      <c r="H24" s="482">
        <f t="shared" si="2"/>
        <v>8.4665074473549051</v>
      </c>
      <c r="I24" s="482">
        <f t="shared" si="3"/>
        <v>7.8316281010201259</v>
      </c>
      <c r="J24" s="52">
        <v>12754</v>
      </c>
      <c r="K24" s="483">
        <f t="shared" si="4"/>
        <v>0.15265798965030578</v>
      </c>
      <c r="L24" s="484">
        <v>6887.69</v>
      </c>
      <c r="M24" s="52">
        <v>696883</v>
      </c>
      <c r="N24" s="52">
        <v>812</v>
      </c>
      <c r="O24" s="495">
        <v>60073.61</v>
      </c>
      <c r="P24" s="485">
        <f t="shared" si="5"/>
        <v>0.11465417177359576</v>
      </c>
      <c r="Q24" s="486">
        <f t="shared" si="6"/>
        <v>8.721880630516182</v>
      </c>
      <c r="R24" s="485">
        <f t="shared" si="7"/>
        <v>0.4178335857959305</v>
      </c>
      <c r="S24" s="483">
        <f t="shared" si="13"/>
        <v>3.6442946587326479</v>
      </c>
      <c r="T24" s="484">
        <f t="shared" si="14"/>
        <v>-43589.32</v>
      </c>
      <c r="U24" s="483">
        <f t="shared" si="10"/>
        <v>0.4178335857959305</v>
      </c>
      <c r="V24" s="497"/>
      <c r="W24" s="156"/>
      <c r="X24" s="498">
        <f t="shared" ref="X24:Y24" si="19">IFERROR((F24-F16)/F24, )</f>
        <v>0</v>
      </c>
      <c r="Y24" s="156">
        <f t="shared" si="19"/>
        <v>0</v>
      </c>
      <c r="Z24" s="67"/>
    </row>
    <row r="25" spans="1:26" ht="14" outlineLevel="1" x14ac:dyDescent="0.2">
      <c r="A25" s="7" t="str">
        <f t="shared" si="0"/>
        <v>1-2022</v>
      </c>
      <c r="B25" s="110">
        <v>44575</v>
      </c>
      <c r="C25" s="275" t="s">
        <v>36</v>
      </c>
      <c r="D25" s="494">
        <v>16484.29</v>
      </c>
      <c r="E25" s="52">
        <v>1947</v>
      </c>
      <c r="F25" s="52">
        <v>1801</v>
      </c>
      <c r="G25" s="481">
        <f t="shared" si="1"/>
        <v>1.0810660744031093</v>
      </c>
      <c r="H25" s="482">
        <f t="shared" si="2"/>
        <v>8.4665074473549051</v>
      </c>
      <c r="I25" s="482">
        <f t="shared" si="3"/>
        <v>7.8316281010201259</v>
      </c>
      <c r="J25" s="52">
        <v>12754</v>
      </c>
      <c r="K25" s="483">
        <f t="shared" si="4"/>
        <v>0.15265798965030578</v>
      </c>
      <c r="L25" s="484">
        <v>6887.69</v>
      </c>
      <c r="M25" s="52">
        <v>696883</v>
      </c>
      <c r="N25" s="52">
        <v>812</v>
      </c>
      <c r="O25" s="495">
        <v>60073.61</v>
      </c>
      <c r="P25" s="485">
        <f t="shared" si="5"/>
        <v>0.11465417177359576</v>
      </c>
      <c r="Q25" s="486">
        <f t="shared" si="6"/>
        <v>8.721880630516182</v>
      </c>
      <c r="R25" s="485">
        <f t="shared" si="7"/>
        <v>0.4178335857959305</v>
      </c>
      <c r="S25" s="483">
        <f t="shared" si="13"/>
        <v>3.6442946587326479</v>
      </c>
      <c r="T25" s="484">
        <f t="shared" si="14"/>
        <v>-43589.32</v>
      </c>
      <c r="U25" s="483">
        <f t="shared" si="10"/>
        <v>0.4178335857959305</v>
      </c>
      <c r="V25" s="497"/>
      <c r="W25" s="156"/>
      <c r="X25" s="498">
        <f t="shared" ref="X25:Y25" si="20">IFERROR((F25-F17)/F25, )</f>
        <v>0</v>
      </c>
      <c r="Y25" s="156">
        <f t="shared" si="20"/>
        <v>0</v>
      </c>
      <c r="Z25" s="67"/>
    </row>
    <row r="26" spans="1:26" ht="14" outlineLevel="1" x14ac:dyDescent="0.2">
      <c r="A26" s="7" t="str">
        <f t="shared" si="0"/>
        <v>1-2022</v>
      </c>
      <c r="B26" s="110">
        <v>44576</v>
      </c>
      <c r="C26" s="275" t="s">
        <v>36</v>
      </c>
      <c r="D26" s="494">
        <v>16484.29</v>
      </c>
      <c r="E26" s="52">
        <v>1947</v>
      </c>
      <c r="F26" s="52">
        <v>1801</v>
      </c>
      <c r="G26" s="481">
        <f t="shared" si="1"/>
        <v>1.0810660744031093</v>
      </c>
      <c r="H26" s="482">
        <f t="shared" si="2"/>
        <v>8.4665074473549051</v>
      </c>
      <c r="I26" s="482">
        <f t="shared" si="3"/>
        <v>7.8316281010201259</v>
      </c>
      <c r="J26" s="52">
        <v>12754</v>
      </c>
      <c r="K26" s="483">
        <f t="shared" si="4"/>
        <v>0.15265798965030578</v>
      </c>
      <c r="L26" s="484">
        <v>6887.69</v>
      </c>
      <c r="M26" s="52">
        <v>696883</v>
      </c>
      <c r="N26" s="52">
        <v>812</v>
      </c>
      <c r="O26" s="495">
        <v>60073.61</v>
      </c>
      <c r="P26" s="485">
        <f t="shared" si="5"/>
        <v>0.11465417177359576</v>
      </c>
      <c r="Q26" s="486">
        <f t="shared" si="6"/>
        <v>8.721880630516182</v>
      </c>
      <c r="R26" s="485">
        <f t="shared" si="7"/>
        <v>0.4178335857959305</v>
      </c>
      <c r="S26" s="483">
        <f t="shared" si="13"/>
        <v>3.6442946587326479</v>
      </c>
      <c r="T26" s="484">
        <f t="shared" si="14"/>
        <v>-43589.32</v>
      </c>
      <c r="U26" s="483">
        <f t="shared" si="10"/>
        <v>0.4178335857959305</v>
      </c>
      <c r="V26" s="497"/>
      <c r="W26" s="156"/>
      <c r="X26" s="498">
        <f t="shared" ref="X26:Y26" si="21">IFERROR((F26-F18)/F26, )</f>
        <v>0</v>
      </c>
      <c r="Y26" s="156">
        <f t="shared" si="21"/>
        <v>0</v>
      </c>
      <c r="Z26" s="67"/>
    </row>
    <row r="27" spans="1:26" ht="17.25" customHeight="1" x14ac:dyDescent="0.2">
      <c r="A27" s="7">
        <f t="shared" si="0"/>
        <v>0</v>
      </c>
      <c r="B27" s="38" t="s">
        <v>183</v>
      </c>
      <c r="C27" s="39"/>
      <c r="D27" s="40">
        <f t="shared" ref="D27:F27" si="22">SUM(D20:D26)</f>
        <v>115390.03000000003</v>
      </c>
      <c r="E27" s="41">
        <f t="shared" si="22"/>
        <v>8195</v>
      </c>
      <c r="F27" s="41">
        <f t="shared" si="22"/>
        <v>7625</v>
      </c>
      <c r="G27" s="42">
        <f t="shared" si="1"/>
        <v>1.0747540983606558</v>
      </c>
      <c r="H27" s="45">
        <f t="shared" si="2"/>
        <v>14.080540573520443</v>
      </c>
      <c r="I27" s="45">
        <f t="shared" si="3"/>
        <v>13.101174115081557</v>
      </c>
      <c r="J27" s="41">
        <f>SUM(J20:J26)</f>
        <v>61803</v>
      </c>
      <c r="K27" s="303">
        <f t="shared" si="4"/>
        <v>0.1325987411614323</v>
      </c>
      <c r="L27" s="40">
        <f t="shared" ref="L27:O27" si="23">SUM(L20:L26)</f>
        <v>33767.870000000003</v>
      </c>
      <c r="M27" s="41">
        <f t="shared" si="23"/>
        <v>3688956</v>
      </c>
      <c r="N27" s="41">
        <f t="shared" si="23"/>
        <v>3241</v>
      </c>
      <c r="O27" s="45">
        <f t="shared" si="23"/>
        <v>232752.83000000002</v>
      </c>
      <c r="P27" s="46">
        <f t="shared" si="5"/>
        <v>0.14508038419983982</v>
      </c>
      <c r="Q27" s="42">
        <f t="shared" si="6"/>
        <v>6.8927305749518695</v>
      </c>
      <c r="R27" s="304">
        <f t="shared" si="7"/>
        <v>0.29264114066007257</v>
      </c>
      <c r="S27" s="305"/>
      <c r="T27" s="112">
        <f>SUM(T20:T26)</f>
        <v>-117362.79999999999</v>
      </c>
      <c r="U27" s="340">
        <f t="shared" si="10"/>
        <v>0.29264114066007257</v>
      </c>
      <c r="V27" s="39" t="s">
        <v>194</v>
      </c>
      <c r="W27" s="499" t="s">
        <v>194</v>
      </c>
      <c r="X27" s="500">
        <f t="shared" ref="X27:Y27" si="24">IFERROR((D27-D19)/D27, )</f>
        <v>0</v>
      </c>
      <c r="Y27" s="46">
        <f t="shared" si="24"/>
        <v>0</v>
      </c>
      <c r="Z27" s="1"/>
    </row>
    <row r="28" spans="1:26" ht="14" outlineLevel="1" x14ac:dyDescent="0.2">
      <c r="A28" s="7" t="str">
        <f t="shared" si="0"/>
        <v>1-2022</v>
      </c>
      <c r="B28" s="110">
        <v>44577</v>
      </c>
      <c r="C28" s="275" t="s">
        <v>36</v>
      </c>
      <c r="D28" s="494">
        <v>16484.29</v>
      </c>
      <c r="E28" s="150">
        <v>239</v>
      </c>
      <c r="F28" s="150">
        <v>221</v>
      </c>
      <c r="G28" s="288">
        <f t="shared" si="1"/>
        <v>1.0814479638009049</v>
      </c>
      <c r="H28" s="289">
        <f t="shared" si="2"/>
        <v>68.971924686192466</v>
      </c>
      <c r="I28" s="289">
        <f t="shared" si="3"/>
        <v>63.777386425307682</v>
      </c>
      <c r="J28" s="150">
        <v>2544</v>
      </c>
      <c r="K28" s="290">
        <f t="shared" si="4"/>
        <v>9.3946540880503152E-2</v>
      </c>
      <c r="L28" s="199">
        <v>1544.31</v>
      </c>
      <c r="M28" s="150">
        <v>316221</v>
      </c>
      <c r="N28" s="150">
        <v>102</v>
      </c>
      <c r="O28" s="495">
        <v>7470.69</v>
      </c>
      <c r="P28" s="291">
        <f t="shared" si="5"/>
        <v>0.20671584552430899</v>
      </c>
      <c r="Q28" s="292">
        <f t="shared" si="6"/>
        <v>4.8375585212813492</v>
      </c>
      <c r="R28" s="293">
        <f t="shared" si="7"/>
        <v>9.3683743734185698E-2</v>
      </c>
      <c r="S28" s="290">
        <f t="shared" ref="S28:S34" si="25">O28/D28</f>
        <v>0.45320059280684816</v>
      </c>
      <c r="T28" s="202">
        <f t="shared" ref="T28:T34" si="26">D28-O28</f>
        <v>9013.6000000000022</v>
      </c>
      <c r="U28" s="293">
        <f t="shared" si="10"/>
        <v>9.3683743734185698E-2</v>
      </c>
      <c r="V28" s="497"/>
      <c r="W28" s="156"/>
      <c r="X28" s="498">
        <f t="shared" ref="X28:Y28" si="27">IFERROR((F28-F20)/F28, )</f>
        <v>0</v>
      </c>
      <c r="Y28" s="156">
        <f t="shared" si="27"/>
        <v>0</v>
      </c>
      <c r="Z28" s="295"/>
    </row>
    <row r="29" spans="1:26" ht="14" outlineLevel="1" x14ac:dyDescent="0.2">
      <c r="A29" s="7" t="str">
        <f t="shared" si="0"/>
        <v>1-2022</v>
      </c>
      <c r="B29" s="110">
        <v>44578</v>
      </c>
      <c r="C29" s="275" t="s">
        <v>36</v>
      </c>
      <c r="D29" s="494">
        <v>16484.29</v>
      </c>
      <c r="E29" s="150">
        <v>438</v>
      </c>
      <c r="F29" s="150">
        <v>418</v>
      </c>
      <c r="G29" s="288">
        <f t="shared" si="1"/>
        <v>1.0478468899521531</v>
      </c>
      <c r="H29" s="289">
        <f t="shared" si="2"/>
        <v>37.635365296803656</v>
      </c>
      <c r="I29" s="289">
        <f t="shared" si="3"/>
        <v>35.916855465899381</v>
      </c>
      <c r="J29" s="150">
        <v>3254</v>
      </c>
      <c r="K29" s="290">
        <f t="shared" si="4"/>
        <v>0.13460356484326982</v>
      </c>
      <c r="L29" s="199">
        <v>3546.04</v>
      </c>
      <c r="M29" s="150">
        <v>402000</v>
      </c>
      <c r="N29" s="150">
        <v>200</v>
      </c>
      <c r="O29" s="495">
        <v>10427.32</v>
      </c>
      <c r="P29" s="291">
        <f t="shared" si="5"/>
        <v>0.34007204152169496</v>
      </c>
      <c r="Q29" s="292">
        <f t="shared" si="6"/>
        <v>2.940553406052949</v>
      </c>
      <c r="R29" s="293">
        <f t="shared" si="7"/>
        <v>0.21511633197426155</v>
      </c>
      <c r="S29" s="290">
        <f t="shared" si="25"/>
        <v>0.63256106268453172</v>
      </c>
      <c r="T29" s="202">
        <f t="shared" si="26"/>
        <v>6056.9700000000012</v>
      </c>
      <c r="U29" s="293">
        <f t="shared" si="10"/>
        <v>0.21511633197426155</v>
      </c>
      <c r="V29" s="497"/>
      <c r="W29" s="156"/>
      <c r="X29" s="498">
        <f t="shared" ref="X29:Y29" si="28">IFERROR((F29-F21)/F29, )</f>
        <v>0</v>
      </c>
      <c r="Y29" s="156">
        <f t="shared" si="28"/>
        <v>0</v>
      </c>
      <c r="Z29" s="295"/>
    </row>
    <row r="30" spans="1:26" ht="14" outlineLevel="1" x14ac:dyDescent="0.2">
      <c r="A30" s="7" t="str">
        <f t="shared" si="0"/>
        <v>1-2022</v>
      </c>
      <c r="B30" s="110">
        <v>44579</v>
      </c>
      <c r="C30" s="275" t="s">
        <v>36</v>
      </c>
      <c r="D30" s="494">
        <v>16484.29</v>
      </c>
      <c r="E30" s="150">
        <v>1092</v>
      </c>
      <c r="F30" s="150">
        <v>1031</v>
      </c>
      <c r="G30" s="288">
        <f t="shared" si="1"/>
        <v>1.0591658583899126</v>
      </c>
      <c r="H30" s="289">
        <f t="shared" si="2"/>
        <v>15.095503663003663</v>
      </c>
      <c r="I30" s="289">
        <f t="shared" si="3"/>
        <v>14.252256663513533</v>
      </c>
      <c r="J30" s="150">
        <v>13847</v>
      </c>
      <c r="K30" s="290">
        <f t="shared" si="4"/>
        <v>7.8861847331551965E-2</v>
      </c>
      <c r="L30" s="199">
        <v>6646.89</v>
      </c>
      <c r="M30" s="150">
        <v>656344</v>
      </c>
      <c r="N30" s="150">
        <v>375</v>
      </c>
      <c r="O30" s="495">
        <v>25147.7</v>
      </c>
      <c r="P30" s="291">
        <f t="shared" si="5"/>
        <v>0.26431403269483889</v>
      </c>
      <c r="Q30" s="292">
        <f t="shared" si="6"/>
        <v>3.7833783919998676</v>
      </c>
      <c r="R30" s="293">
        <f t="shared" si="7"/>
        <v>0.40322573796020333</v>
      </c>
      <c r="S30" s="290">
        <f t="shared" si="25"/>
        <v>1.525555544096834</v>
      </c>
      <c r="T30" s="202">
        <f t="shared" si="26"/>
        <v>-8663.41</v>
      </c>
      <c r="U30" s="293">
        <f t="shared" si="10"/>
        <v>0.40322573796020333</v>
      </c>
      <c r="V30" s="497"/>
      <c r="W30" s="156"/>
      <c r="X30" s="498">
        <f t="shared" ref="X30:Y30" si="29">IFERROR((F30-F22)/F30, )</f>
        <v>0</v>
      </c>
      <c r="Y30" s="156">
        <f t="shared" si="29"/>
        <v>0</v>
      </c>
      <c r="Z30" s="295"/>
    </row>
    <row r="31" spans="1:26" ht="14" outlineLevel="1" x14ac:dyDescent="0.2">
      <c r="A31" s="7" t="str">
        <f t="shared" si="0"/>
        <v>1-2022</v>
      </c>
      <c r="B31" s="110">
        <v>44580</v>
      </c>
      <c r="C31" s="275" t="s">
        <v>36</v>
      </c>
      <c r="D31" s="494">
        <v>16484.29</v>
      </c>
      <c r="E31" s="150">
        <v>585</v>
      </c>
      <c r="F31" s="150">
        <v>552</v>
      </c>
      <c r="G31" s="288">
        <f t="shared" si="1"/>
        <v>1.0597826086956521</v>
      </c>
      <c r="H31" s="289">
        <f t="shared" si="2"/>
        <v>28.178273504273506</v>
      </c>
      <c r="I31" s="289">
        <f t="shared" si="3"/>
        <v>26.588729870699105</v>
      </c>
      <c r="J31" s="150">
        <v>3896</v>
      </c>
      <c r="K31" s="290">
        <f t="shared" si="4"/>
        <v>0.15015400410677618</v>
      </c>
      <c r="L31" s="199">
        <v>1367.56</v>
      </c>
      <c r="M31" s="150">
        <v>223742</v>
      </c>
      <c r="N31" s="150">
        <v>128</v>
      </c>
      <c r="O31" s="495">
        <v>9486.2900000000009</v>
      </c>
      <c r="P31" s="291">
        <f t="shared" si="5"/>
        <v>0.14416173235269003</v>
      </c>
      <c r="Q31" s="292">
        <f t="shared" si="6"/>
        <v>6.9366536020357437</v>
      </c>
      <c r="R31" s="293">
        <f t="shared" si="7"/>
        <v>8.2961413564066139E-2</v>
      </c>
      <c r="S31" s="290">
        <f t="shared" si="25"/>
        <v>0.57547458822915643</v>
      </c>
      <c r="T31" s="202">
        <f t="shared" si="26"/>
        <v>6998</v>
      </c>
      <c r="U31" s="293">
        <f t="shared" si="10"/>
        <v>8.2961413564066139E-2</v>
      </c>
      <c r="V31" s="497"/>
      <c r="W31" s="156"/>
      <c r="X31" s="498">
        <f t="shared" ref="X31:Y31" si="30">IFERROR((F31-F23)/F31, )</f>
        <v>0</v>
      </c>
      <c r="Y31" s="156">
        <f t="shared" si="30"/>
        <v>0</v>
      </c>
      <c r="Z31" s="295"/>
    </row>
    <row r="32" spans="1:26" ht="14" outlineLevel="1" x14ac:dyDescent="0.2">
      <c r="A32" s="7" t="str">
        <f t="shared" si="0"/>
        <v>1-2022</v>
      </c>
      <c r="B32" s="110">
        <v>44581</v>
      </c>
      <c r="C32" s="275" t="s">
        <v>36</v>
      </c>
      <c r="D32" s="494">
        <v>16484.29</v>
      </c>
      <c r="E32" s="52">
        <v>1947</v>
      </c>
      <c r="F32" s="52">
        <v>1801</v>
      </c>
      <c r="G32" s="481">
        <f t="shared" si="1"/>
        <v>1.0810660744031093</v>
      </c>
      <c r="H32" s="482">
        <f t="shared" si="2"/>
        <v>8.4665074473549051</v>
      </c>
      <c r="I32" s="482">
        <f t="shared" si="3"/>
        <v>7.8316281010201259</v>
      </c>
      <c r="J32" s="52">
        <v>12754</v>
      </c>
      <c r="K32" s="483">
        <f t="shared" si="4"/>
        <v>0.15265798965030578</v>
      </c>
      <c r="L32" s="484">
        <v>6887.69</v>
      </c>
      <c r="M32" s="52">
        <v>696883</v>
      </c>
      <c r="N32" s="52">
        <v>812</v>
      </c>
      <c r="O32" s="495">
        <v>60073.61</v>
      </c>
      <c r="P32" s="485">
        <f t="shared" si="5"/>
        <v>0.11465417177359576</v>
      </c>
      <c r="Q32" s="486">
        <f t="shared" si="6"/>
        <v>8.721880630516182</v>
      </c>
      <c r="R32" s="485">
        <f t="shared" si="7"/>
        <v>0.4178335857959305</v>
      </c>
      <c r="S32" s="483">
        <f t="shared" si="25"/>
        <v>3.6442946587326479</v>
      </c>
      <c r="T32" s="484">
        <f t="shared" si="26"/>
        <v>-43589.32</v>
      </c>
      <c r="U32" s="483">
        <f t="shared" si="10"/>
        <v>0.4178335857959305</v>
      </c>
      <c r="V32" s="497"/>
      <c r="W32" s="156"/>
      <c r="X32" s="498">
        <f t="shared" ref="X32:Y32" si="31">IFERROR((F32-F24)/F32, )</f>
        <v>0</v>
      </c>
      <c r="Y32" s="156">
        <f t="shared" si="31"/>
        <v>0</v>
      </c>
      <c r="Z32" s="67"/>
    </row>
    <row r="33" spans="1:26" ht="14" outlineLevel="1" x14ac:dyDescent="0.2">
      <c r="A33" s="7" t="str">
        <f t="shared" si="0"/>
        <v>1-2022</v>
      </c>
      <c r="B33" s="110">
        <v>44582</v>
      </c>
      <c r="C33" s="275" t="s">
        <v>36</v>
      </c>
      <c r="D33" s="494">
        <v>16484.29</v>
      </c>
      <c r="E33" s="52">
        <v>1947</v>
      </c>
      <c r="F33" s="52">
        <v>1801</v>
      </c>
      <c r="G33" s="481">
        <f t="shared" si="1"/>
        <v>1.0810660744031093</v>
      </c>
      <c r="H33" s="482">
        <f t="shared" si="2"/>
        <v>8.4665074473549051</v>
      </c>
      <c r="I33" s="482">
        <f t="shared" si="3"/>
        <v>7.8316281010201259</v>
      </c>
      <c r="J33" s="52">
        <v>12754</v>
      </c>
      <c r="K33" s="483">
        <f t="shared" si="4"/>
        <v>0.15265798965030578</v>
      </c>
      <c r="L33" s="484">
        <v>6887.69</v>
      </c>
      <c r="M33" s="52">
        <v>696883</v>
      </c>
      <c r="N33" s="52">
        <v>812</v>
      </c>
      <c r="O33" s="495">
        <v>60073.61</v>
      </c>
      <c r="P33" s="485">
        <f t="shared" si="5"/>
        <v>0.11465417177359576</v>
      </c>
      <c r="Q33" s="486">
        <f t="shared" si="6"/>
        <v>8.721880630516182</v>
      </c>
      <c r="R33" s="485">
        <f t="shared" si="7"/>
        <v>0.4178335857959305</v>
      </c>
      <c r="S33" s="483">
        <f t="shared" si="25"/>
        <v>3.6442946587326479</v>
      </c>
      <c r="T33" s="484">
        <f t="shared" si="26"/>
        <v>-43589.32</v>
      </c>
      <c r="U33" s="483">
        <f t="shared" si="10"/>
        <v>0.4178335857959305</v>
      </c>
      <c r="V33" s="497"/>
      <c r="W33" s="156"/>
      <c r="X33" s="498">
        <f t="shared" ref="X33:Y33" si="32">IFERROR((F33-F25)/F33, )</f>
        <v>0</v>
      </c>
      <c r="Y33" s="156">
        <f t="shared" si="32"/>
        <v>0</v>
      </c>
      <c r="Z33" s="67"/>
    </row>
    <row r="34" spans="1:26" ht="14" outlineLevel="1" x14ac:dyDescent="0.2">
      <c r="A34" s="7" t="str">
        <f t="shared" si="0"/>
        <v>1-2022</v>
      </c>
      <c r="B34" s="110">
        <v>44583</v>
      </c>
      <c r="C34" s="275" t="s">
        <v>36</v>
      </c>
      <c r="D34" s="494">
        <v>16484.29</v>
      </c>
      <c r="E34" s="52">
        <v>1947</v>
      </c>
      <c r="F34" s="52">
        <v>1801</v>
      </c>
      <c r="G34" s="481">
        <f t="shared" si="1"/>
        <v>1.0810660744031093</v>
      </c>
      <c r="H34" s="482">
        <f t="shared" si="2"/>
        <v>8.4665074473549051</v>
      </c>
      <c r="I34" s="482">
        <f t="shared" si="3"/>
        <v>7.8316281010201259</v>
      </c>
      <c r="J34" s="52">
        <v>12754</v>
      </c>
      <c r="K34" s="483">
        <f t="shared" si="4"/>
        <v>0.15265798965030578</v>
      </c>
      <c r="L34" s="484">
        <v>6887.69</v>
      </c>
      <c r="M34" s="52">
        <v>696883</v>
      </c>
      <c r="N34" s="52">
        <v>812</v>
      </c>
      <c r="O34" s="495">
        <v>60073.61</v>
      </c>
      <c r="P34" s="485">
        <f t="shared" si="5"/>
        <v>0.11465417177359576</v>
      </c>
      <c r="Q34" s="486">
        <f t="shared" si="6"/>
        <v>8.721880630516182</v>
      </c>
      <c r="R34" s="485">
        <f t="shared" si="7"/>
        <v>0.4178335857959305</v>
      </c>
      <c r="S34" s="483">
        <f t="shared" si="25"/>
        <v>3.6442946587326479</v>
      </c>
      <c r="T34" s="484">
        <f t="shared" si="26"/>
        <v>-43589.32</v>
      </c>
      <c r="U34" s="483">
        <f t="shared" si="10"/>
        <v>0.4178335857959305</v>
      </c>
      <c r="V34" s="497"/>
      <c r="W34" s="156"/>
      <c r="X34" s="498">
        <f t="shared" ref="X34:Y34" si="33">IFERROR((F34-F26)/F34, )</f>
        <v>0</v>
      </c>
      <c r="Y34" s="156">
        <f t="shared" si="33"/>
        <v>0</v>
      </c>
      <c r="Z34" s="67"/>
    </row>
    <row r="35" spans="1:26" ht="17.25" customHeight="1" x14ac:dyDescent="0.2">
      <c r="A35" s="7">
        <f t="shared" si="0"/>
        <v>0</v>
      </c>
      <c r="B35" s="38" t="s">
        <v>184</v>
      </c>
      <c r="C35" s="39"/>
      <c r="D35" s="40">
        <f t="shared" ref="D35:F35" si="34">SUM(D28:D34)</f>
        <v>115390.03000000003</v>
      </c>
      <c r="E35" s="41">
        <f t="shared" si="34"/>
        <v>8195</v>
      </c>
      <c r="F35" s="41">
        <f t="shared" si="34"/>
        <v>7625</v>
      </c>
      <c r="G35" s="42">
        <f t="shared" si="1"/>
        <v>1.0747540983606558</v>
      </c>
      <c r="H35" s="45">
        <f t="shared" si="2"/>
        <v>14.080540573520443</v>
      </c>
      <c r="I35" s="45">
        <f t="shared" si="3"/>
        <v>13.101174115081557</v>
      </c>
      <c r="J35" s="41">
        <f>SUM(J28:J34)</f>
        <v>61803</v>
      </c>
      <c r="K35" s="303">
        <f t="shared" si="4"/>
        <v>0.1325987411614323</v>
      </c>
      <c r="L35" s="40">
        <f t="shared" ref="L35:O35" si="35">SUM(L28:L34)</f>
        <v>33767.870000000003</v>
      </c>
      <c r="M35" s="41">
        <f t="shared" si="35"/>
        <v>3688956</v>
      </c>
      <c r="N35" s="41">
        <f t="shared" si="35"/>
        <v>3241</v>
      </c>
      <c r="O35" s="45">
        <f t="shared" si="35"/>
        <v>232752.83000000002</v>
      </c>
      <c r="P35" s="46">
        <f t="shared" si="5"/>
        <v>0.14508038419983982</v>
      </c>
      <c r="Q35" s="42">
        <f t="shared" si="6"/>
        <v>6.8927305749518695</v>
      </c>
      <c r="R35" s="304">
        <f t="shared" si="7"/>
        <v>0.29264114066007257</v>
      </c>
      <c r="S35" s="305"/>
      <c r="T35" s="112">
        <f>SUM(T28:T34)</f>
        <v>-117362.79999999999</v>
      </c>
      <c r="U35" s="340">
        <f t="shared" si="10"/>
        <v>0.29264114066007257</v>
      </c>
      <c r="V35" s="39" t="s">
        <v>194</v>
      </c>
      <c r="W35" s="452" t="s">
        <v>194</v>
      </c>
      <c r="X35" s="500">
        <f t="shared" ref="X35:Y35" si="36">IFERROR((D35-D27)/D35, )</f>
        <v>0</v>
      </c>
      <c r="Y35" s="46">
        <f t="shared" si="36"/>
        <v>0</v>
      </c>
      <c r="Z35" s="1"/>
    </row>
    <row r="36" spans="1:26" ht="14" outlineLevel="1" x14ac:dyDescent="0.2">
      <c r="A36" s="7" t="str">
        <f t="shared" si="0"/>
        <v>1-2022</v>
      </c>
      <c r="B36" s="110">
        <v>44584</v>
      </c>
      <c r="C36" s="275" t="s">
        <v>36</v>
      </c>
      <c r="D36" s="494">
        <v>16484.29</v>
      </c>
      <c r="E36" s="150">
        <v>239</v>
      </c>
      <c r="F36" s="150">
        <v>221</v>
      </c>
      <c r="G36" s="288">
        <f t="shared" si="1"/>
        <v>1.0814479638009049</v>
      </c>
      <c r="H36" s="289">
        <f t="shared" si="2"/>
        <v>68.971924686192466</v>
      </c>
      <c r="I36" s="289">
        <f t="shared" si="3"/>
        <v>63.777386425307682</v>
      </c>
      <c r="J36" s="150">
        <v>2544</v>
      </c>
      <c r="K36" s="290">
        <f t="shared" si="4"/>
        <v>9.3946540880503152E-2</v>
      </c>
      <c r="L36" s="199">
        <v>1544.31</v>
      </c>
      <c r="M36" s="150">
        <v>316221</v>
      </c>
      <c r="N36" s="150">
        <v>102</v>
      </c>
      <c r="O36" s="495">
        <v>7470.69</v>
      </c>
      <c r="P36" s="291">
        <f t="shared" si="5"/>
        <v>0.20671584552430899</v>
      </c>
      <c r="Q36" s="292">
        <f t="shared" si="6"/>
        <v>4.8375585212813492</v>
      </c>
      <c r="R36" s="293">
        <f t="shared" si="7"/>
        <v>9.3683743734185698E-2</v>
      </c>
      <c r="S36" s="290">
        <f t="shared" ref="S36:S42" si="37">O36/D36</f>
        <v>0.45320059280684816</v>
      </c>
      <c r="T36" s="202">
        <f t="shared" ref="T36:T42" si="38">D36-O36</f>
        <v>9013.6000000000022</v>
      </c>
      <c r="U36" s="293">
        <f t="shared" si="10"/>
        <v>9.3683743734185698E-2</v>
      </c>
      <c r="V36" s="161"/>
      <c r="W36" s="451"/>
      <c r="X36" s="498">
        <f t="shared" ref="X36:Y36" si="39">IFERROR((F36-F28)/F36, )</f>
        <v>0</v>
      </c>
      <c r="Y36" s="156">
        <f t="shared" si="39"/>
        <v>0</v>
      </c>
      <c r="Z36" s="295"/>
    </row>
    <row r="37" spans="1:26" ht="14" outlineLevel="1" x14ac:dyDescent="0.2">
      <c r="A37" s="7" t="str">
        <f t="shared" si="0"/>
        <v>1-2022</v>
      </c>
      <c r="B37" s="110">
        <v>44585</v>
      </c>
      <c r="C37" s="275" t="s">
        <v>36</v>
      </c>
      <c r="D37" s="494">
        <v>16484.29</v>
      </c>
      <c r="E37" s="150">
        <v>438</v>
      </c>
      <c r="F37" s="150">
        <v>418</v>
      </c>
      <c r="G37" s="288">
        <f t="shared" si="1"/>
        <v>1.0478468899521531</v>
      </c>
      <c r="H37" s="289">
        <f t="shared" si="2"/>
        <v>37.635365296803656</v>
      </c>
      <c r="I37" s="289">
        <f t="shared" si="3"/>
        <v>35.916855465899381</v>
      </c>
      <c r="J37" s="150">
        <v>3254</v>
      </c>
      <c r="K37" s="290">
        <f t="shared" si="4"/>
        <v>0.13460356484326982</v>
      </c>
      <c r="L37" s="199">
        <v>3546.04</v>
      </c>
      <c r="M37" s="150">
        <v>402000</v>
      </c>
      <c r="N37" s="150">
        <v>200</v>
      </c>
      <c r="O37" s="495">
        <v>10427.32</v>
      </c>
      <c r="P37" s="291">
        <f t="shared" si="5"/>
        <v>0.34007204152169496</v>
      </c>
      <c r="Q37" s="292">
        <f t="shared" si="6"/>
        <v>2.940553406052949</v>
      </c>
      <c r="R37" s="293">
        <f t="shared" si="7"/>
        <v>0.21511633197426155</v>
      </c>
      <c r="S37" s="290">
        <f t="shared" si="37"/>
        <v>0.63256106268453172</v>
      </c>
      <c r="T37" s="202">
        <f t="shared" si="38"/>
        <v>6056.9700000000012</v>
      </c>
      <c r="U37" s="293">
        <f t="shared" si="10"/>
        <v>0.21511633197426155</v>
      </c>
      <c r="V37" s="161"/>
      <c r="W37" s="451"/>
      <c r="X37" s="498">
        <f t="shared" ref="X37:Y37" si="40">IFERROR((F37-F29)/F37, )</f>
        <v>0</v>
      </c>
      <c r="Y37" s="156">
        <f t="shared" si="40"/>
        <v>0</v>
      </c>
      <c r="Z37" s="295"/>
    </row>
    <row r="38" spans="1:26" ht="14" outlineLevel="1" x14ac:dyDescent="0.2">
      <c r="A38" s="7" t="str">
        <f t="shared" si="0"/>
        <v>2-2022</v>
      </c>
      <c r="B38" s="110">
        <v>44617</v>
      </c>
      <c r="C38" s="275" t="s">
        <v>36</v>
      </c>
      <c r="D38" s="494">
        <v>16484.29</v>
      </c>
      <c r="E38" s="150">
        <v>1092</v>
      </c>
      <c r="F38" s="150">
        <v>1031</v>
      </c>
      <c r="G38" s="288">
        <f t="shared" si="1"/>
        <v>1.0591658583899126</v>
      </c>
      <c r="H38" s="289">
        <f t="shared" si="2"/>
        <v>15.095503663003663</v>
      </c>
      <c r="I38" s="289">
        <f t="shared" si="3"/>
        <v>14.252256663513533</v>
      </c>
      <c r="J38" s="150">
        <v>13847</v>
      </c>
      <c r="K38" s="290">
        <f t="shared" si="4"/>
        <v>7.8861847331551965E-2</v>
      </c>
      <c r="L38" s="199">
        <v>6646.89</v>
      </c>
      <c r="M38" s="150">
        <v>656344</v>
      </c>
      <c r="N38" s="150">
        <v>375</v>
      </c>
      <c r="O38" s="495">
        <v>25147.7</v>
      </c>
      <c r="P38" s="291">
        <f t="shared" si="5"/>
        <v>0.26431403269483889</v>
      </c>
      <c r="Q38" s="292">
        <f t="shared" si="6"/>
        <v>3.7833783919998676</v>
      </c>
      <c r="R38" s="293">
        <f t="shared" si="7"/>
        <v>0.40322573796020333</v>
      </c>
      <c r="S38" s="290">
        <f t="shared" si="37"/>
        <v>1.525555544096834</v>
      </c>
      <c r="T38" s="202">
        <f t="shared" si="38"/>
        <v>-8663.41</v>
      </c>
      <c r="U38" s="293">
        <f t="shared" si="10"/>
        <v>0.40322573796020333</v>
      </c>
      <c r="V38" s="161"/>
      <c r="W38" s="451"/>
      <c r="X38" s="498">
        <f t="shared" ref="X38:Y38" si="41">IFERROR((F38-F30)/F38, )</f>
        <v>0</v>
      </c>
      <c r="Y38" s="156">
        <f t="shared" si="41"/>
        <v>0</v>
      </c>
      <c r="Z38" s="295"/>
    </row>
    <row r="39" spans="1:26" ht="14" outlineLevel="1" x14ac:dyDescent="0.2">
      <c r="A39" s="7" t="str">
        <f t="shared" si="0"/>
        <v>2-2022</v>
      </c>
      <c r="B39" s="110">
        <v>44618</v>
      </c>
      <c r="C39" s="275" t="s">
        <v>36</v>
      </c>
      <c r="D39" s="494">
        <v>16484.29</v>
      </c>
      <c r="E39" s="150">
        <v>585</v>
      </c>
      <c r="F39" s="150">
        <v>552</v>
      </c>
      <c r="G39" s="288">
        <f t="shared" si="1"/>
        <v>1.0597826086956521</v>
      </c>
      <c r="H39" s="289">
        <f t="shared" si="2"/>
        <v>28.178273504273506</v>
      </c>
      <c r="I39" s="289">
        <f t="shared" si="3"/>
        <v>26.588729870699105</v>
      </c>
      <c r="J39" s="150">
        <v>3896</v>
      </c>
      <c r="K39" s="290">
        <f t="shared" si="4"/>
        <v>0.15015400410677618</v>
      </c>
      <c r="L39" s="199">
        <v>1367.56</v>
      </c>
      <c r="M39" s="150">
        <v>223742</v>
      </c>
      <c r="N39" s="150">
        <v>128</v>
      </c>
      <c r="O39" s="495">
        <v>9486.2900000000009</v>
      </c>
      <c r="P39" s="291">
        <f t="shared" si="5"/>
        <v>0.14416173235269003</v>
      </c>
      <c r="Q39" s="292">
        <f t="shared" si="6"/>
        <v>6.9366536020357437</v>
      </c>
      <c r="R39" s="293">
        <f t="shared" si="7"/>
        <v>8.2961413564066139E-2</v>
      </c>
      <c r="S39" s="290">
        <f t="shared" si="37"/>
        <v>0.57547458822915643</v>
      </c>
      <c r="T39" s="202">
        <f t="shared" si="38"/>
        <v>6998</v>
      </c>
      <c r="U39" s="293">
        <f t="shared" si="10"/>
        <v>8.2961413564066139E-2</v>
      </c>
      <c r="V39" s="161"/>
      <c r="W39" s="451"/>
      <c r="X39" s="498">
        <f t="shared" ref="X39:Y39" si="42">IFERROR((F39-F31)/F39, )</f>
        <v>0</v>
      </c>
      <c r="Y39" s="156">
        <f t="shared" si="42"/>
        <v>0</v>
      </c>
      <c r="Z39" s="295"/>
    </row>
    <row r="40" spans="1:26" ht="14" outlineLevel="1" x14ac:dyDescent="0.2">
      <c r="A40" s="7" t="str">
        <f t="shared" si="0"/>
        <v>2-2022</v>
      </c>
      <c r="B40" s="110">
        <v>44619</v>
      </c>
      <c r="C40" s="275" t="s">
        <v>36</v>
      </c>
      <c r="D40" s="494">
        <v>16484.29</v>
      </c>
      <c r="E40" s="52">
        <v>1947</v>
      </c>
      <c r="F40" s="52">
        <v>1801</v>
      </c>
      <c r="G40" s="481">
        <f t="shared" si="1"/>
        <v>1.0810660744031093</v>
      </c>
      <c r="H40" s="482">
        <f t="shared" si="2"/>
        <v>8.4665074473549051</v>
      </c>
      <c r="I40" s="482">
        <f t="shared" si="3"/>
        <v>7.8316281010201259</v>
      </c>
      <c r="J40" s="52">
        <v>12754</v>
      </c>
      <c r="K40" s="483">
        <f t="shared" si="4"/>
        <v>0.15265798965030578</v>
      </c>
      <c r="L40" s="484">
        <v>6887.69</v>
      </c>
      <c r="M40" s="52">
        <v>696883</v>
      </c>
      <c r="N40" s="52">
        <v>812</v>
      </c>
      <c r="O40" s="495">
        <v>60073.61</v>
      </c>
      <c r="P40" s="485">
        <f t="shared" si="5"/>
        <v>0.11465417177359576</v>
      </c>
      <c r="Q40" s="486">
        <f t="shared" si="6"/>
        <v>8.721880630516182</v>
      </c>
      <c r="R40" s="485">
        <f t="shared" si="7"/>
        <v>0.4178335857959305</v>
      </c>
      <c r="S40" s="483">
        <f t="shared" si="37"/>
        <v>3.6442946587326479</v>
      </c>
      <c r="T40" s="484">
        <f t="shared" si="38"/>
        <v>-43589.32</v>
      </c>
      <c r="U40" s="483">
        <f t="shared" si="10"/>
        <v>0.4178335857959305</v>
      </c>
      <c r="V40" s="67"/>
      <c r="W40" s="67"/>
      <c r="X40" s="498">
        <f t="shared" ref="X40:Y40" si="43">IFERROR((F40-F32)/F40, )</f>
        <v>0</v>
      </c>
      <c r="Y40" s="156">
        <f t="shared" si="43"/>
        <v>0</v>
      </c>
      <c r="Z40" s="67"/>
    </row>
    <row r="41" spans="1:26" ht="14" outlineLevel="1" x14ac:dyDescent="0.2">
      <c r="A41" s="7" t="str">
        <f t="shared" si="0"/>
        <v>2-2022</v>
      </c>
      <c r="B41" s="110">
        <v>44620</v>
      </c>
      <c r="C41" s="275" t="s">
        <v>36</v>
      </c>
      <c r="D41" s="494">
        <v>16484.29</v>
      </c>
      <c r="E41" s="52">
        <v>1947</v>
      </c>
      <c r="F41" s="52">
        <v>1801</v>
      </c>
      <c r="G41" s="481">
        <f t="shared" si="1"/>
        <v>1.0810660744031093</v>
      </c>
      <c r="H41" s="482">
        <f t="shared" si="2"/>
        <v>8.4665074473549051</v>
      </c>
      <c r="I41" s="482">
        <f t="shared" si="3"/>
        <v>7.8316281010201259</v>
      </c>
      <c r="J41" s="52">
        <v>12754</v>
      </c>
      <c r="K41" s="483">
        <f t="shared" si="4"/>
        <v>0.15265798965030578</v>
      </c>
      <c r="L41" s="484">
        <v>6887.69</v>
      </c>
      <c r="M41" s="52">
        <v>696883</v>
      </c>
      <c r="N41" s="52">
        <v>812</v>
      </c>
      <c r="O41" s="495">
        <v>60073.61</v>
      </c>
      <c r="P41" s="485">
        <f t="shared" si="5"/>
        <v>0.11465417177359576</v>
      </c>
      <c r="Q41" s="486">
        <f t="shared" si="6"/>
        <v>8.721880630516182</v>
      </c>
      <c r="R41" s="485">
        <f t="shared" si="7"/>
        <v>0.4178335857959305</v>
      </c>
      <c r="S41" s="483">
        <f t="shared" si="37"/>
        <v>3.6442946587326479</v>
      </c>
      <c r="T41" s="484">
        <f t="shared" si="38"/>
        <v>-43589.32</v>
      </c>
      <c r="U41" s="483">
        <f t="shared" si="10"/>
        <v>0.4178335857959305</v>
      </c>
      <c r="V41" s="67"/>
      <c r="W41" s="67"/>
      <c r="X41" s="498">
        <f t="shared" ref="X41:Y41" si="44">IFERROR((F41-F33)/F41, )</f>
        <v>0</v>
      </c>
      <c r="Y41" s="156">
        <f t="shared" si="44"/>
        <v>0</v>
      </c>
      <c r="Z41" s="67"/>
    </row>
    <row r="42" spans="1:26" ht="14" outlineLevel="1" x14ac:dyDescent="0.2">
      <c r="A42" s="7" t="str">
        <f t="shared" si="0"/>
        <v>1-2022</v>
      </c>
      <c r="B42" s="110">
        <v>44590</v>
      </c>
      <c r="C42" s="275" t="s">
        <v>36</v>
      </c>
      <c r="D42" s="494">
        <v>16484.29</v>
      </c>
      <c r="E42" s="52">
        <v>1947</v>
      </c>
      <c r="F42" s="52">
        <v>1801</v>
      </c>
      <c r="G42" s="481">
        <f t="shared" si="1"/>
        <v>1.0810660744031093</v>
      </c>
      <c r="H42" s="482">
        <f t="shared" si="2"/>
        <v>8.4665074473549051</v>
      </c>
      <c r="I42" s="482">
        <f t="shared" si="3"/>
        <v>7.8316281010201259</v>
      </c>
      <c r="J42" s="52">
        <v>12754</v>
      </c>
      <c r="K42" s="483">
        <f t="shared" si="4"/>
        <v>0.15265798965030578</v>
      </c>
      <c r="L42" s="484">
        <v>6887.69</v>
      </c>
      <c r="M42" s="52">
        <v>696883</v>
      </c>
      <c r="N42" s="52">
        <v>812</v>
      </c>
      <c r="O42" s="495">
        <v>60073.61</v>
      </c>
      <c r="P42" s="485">
        <f t="shared" si="5"/>
        <v>0.11465417177359576</v>
      </c>
      <c r="Q42" s="486">
        <f t="shared" si="6"/>
        <v>8.721880630516182</v>
      </c>
      <c r="R42" s="485">
        <f t="shared" si="7"/>
        <v>0.4178335857959305</v>
      </c>
      <c r="S42" s="483">
        <f t="shared" si="37"/>
        <v>3.6442946587326479</v>
      </c>
      <c r="T42" s="484">
        <f t="shared" si="38"/>
        <v>-43589.32</v>
      </c>
      <c r="U42" s="483">
        <f t="shared" si="10"/>
        <v>0.4178335857959305</v>
      </c>
      <c r="V42" s="67"/>
      <c r="W42" s="67"/>
      <c r="X42" s="498">
        <f t="shared" ref="X42:Y42" si="45">IFERROR((F42-F34)/F42, )</f>
        <v>0</v>
      </c>
      <c r="Y42" s="156">
        <f t="shared" si="45"/>
        <v>0</v>
      </c>
      <c r="Z42" s="67"/>
    </row>
    <row r="43" spans="1:26" ht="17.25" customHeight="1" x14ac:dyDescent="0.2">
      <c r="A43" s="7">
        <f t="shared" si="0"/>
        <v>0</v>
      </c>
      <c r="B43" s="38" t="s">
        <v>185</v>
      </c>
      <c r="C43" s="39"/>
      <c r="D43" s="40">
        <f t="shared" ref="D43:F43" si="46">SUM(D36:D42)</f>
        <v>115390.03000000003</v>
      </c>
      <c r="E43" s="41">
        <f t="shared" si="46"/>
        <v>8195</v>
      </c>
      <c r="F43" s="41">
        <f t="shared" si="46"/>
        <v>7625</v>
      </c>
      <c r="G43" s="42">
        <f t="shared" si="1"/>
        <v>1.0747540983606558</v>
      </c>
      <c r="H43" s="45">
        <f t="shared" si="2"/>
        <v>14.080540573520443</v>
      </c>
      <c r="I43" s="45">
        <f t="shared" si="3"/>
        <v>13.101174115081557</v>
      </c>
      <c r="J43" s="41">
        <f>SUM(J36:J42)</f>
        <v>61803</v>
      </c>
      <c r="K43" s="303">
        <f t="shared" si="4"/>
        <v>0.1325987411614323</v>
      </c>
      <c r="L43" s="40">
        <f t="shared" ref="L43:O43" si="47">SUM(L36:L42)</f>
        <v>33767.870000000003</v>
      </c>
      <c r="M43" s="41">
        <f t="shared" si="47"/>
        <v>3688956</v>
      </c>
      <c r="N43" s="41">
        <f t="shared" si="47"/>
        <v>3241</v>
      </c>
      <c r="O43" s="45">
        <f t="shared" si="47"/>
        <v>232752.83000000002</v>
      </c>
      <c r="P43" s="46">
        <f t="shared" si="5"/>
        <v>0.14508038419983982</v>
      </c>
      <c r="Q43" s="42">
        <f t="shared" si="6"/>
        <v>6.8927305749518695</v>
      </c>
      <c r="R43" s="304">
        <f t="shared" si="7"/>
        <v>0.29264114066007257</v>
      </c>
      <c r="S43" s="305"/>
      <c r="T43" s="112">
        <f>SUM(T36:T42)</f>
        <v>-117362.79999999999</v>
      </c>
      <c r="U43" s="340">
        <f t="shared" si="10"/>
        <v>0.29264114066007257</v>
      </c>
      <c r="V43" s="39" t="s">
        <v>194</v>
      </c>
      <c r="W43" s="452" t="s">
        <v>194</v>
      </c>
      <c r="X43" s="500">
        <f t="shared" ref="X43:Y43" si="48">IFERROR((D43-D35)/D43, )</f>
        <v>0</v>
      </c>
      <c r="Y43" s="46">
        <f t="shared" si="48"/>
        <v>0</v>
      </c>
      <c r="Z43" s="1"/>
    </row>
    <row r="44" spans="1:26" ht="14" outlineLevel="1" x14ac:dyDescent="0.2">
      <c r="A44" s="7" t="str">
        <f t="shared" si="0"/>
        <v>1-2022</v>
      </c>
      <c r="B44" s="110">
        <v>44591</v>
      </c>
      <c r="C44" s="275" t="s">
        <v>36</v>
      </c>
      <c r="D44" s="494">
        <v>16484.29</v>
      </c>
      <c r="E44" s="150">
        <v>239</v>
      </c>
      <c r="F44" s="150">
        <v>221</v>
      </c>
      <c r="G44" s="288">
        <f t="shared" si="1"/>
        <v>1.0814479638009049</v>
      </c>
      <c r="H44" s="289">
        <f t="shared" si="2"/>
        <v>68.971924686192466</v>
      </c>
      <c r="I44" s="289">
        <f t="shared" si="3"/>
        <v>63.777386425307682</v>
      </c>
      <c r="J44" s="150">
        <v>2544</v>
      </c>
      <c r="K44" s="290">
        <f t="shared" si="4"/>
        <v>9.3946540880503152E-2</v>
      </c>
      <c r="L44" s="199">
        <v>1544.31</v>
      </c>
      <c r="M44" s="150">
        <v>316221</v>
      </c>
      <c r="N44" s="150">
        <v>102</v>
      </c>
      <c r="O44" s="495">
        <v>7470.69</v>
      </c>
      <c r="P44" s="291">
        <f t="shared" si="5"/>
        <v>0.20671584552430899</v>
      </c>
      <c r="Q44" s="292">
        <f t="shared" si="6"/>
        <v>4.8375585212813492</v>
      </c>
      <c r="R44" s="293">
        <f t="shared" si="7"/>
        <v>9.3683743734185698E-2</v>
      </c>
      <c r="S44" s="290">
        <f t="shared" ref="S44:S50" si="49">O44/D44</f>
        <v>0.45320059280684816</v>
      </c>
      <c r="T44" s="202">
        <f t="shared" ref="T44:T50" si="50">D44-O44</f>
        <v>9013.6000000000022</v>
      </c>
      <c r="U44" s="293">
        <f t="shared" si="10"/>
        <v>9.3683743734185698E-2</v>
      </c>
      <c r="V44" s="161"/>
      <c r="W44" s="451"/>
      <c r="X44" s="498">
        <f t="shared" ref="X44:Y44" si="51">IFERROR((F44-F36)/F44, )</f>
        <v>0</v>
      </c>
      <c r="Y44" s="156">
        <f t="shared" si="51"/>
        <v>0</v>
      </c>
      <c r="Z44" s="295"/>
    </row>
    <row r="45" spans="1:26" ht="14" outlineLevel="1" x14ac:dyDescent="0.2">
      <c r="A45" s="7" t="str">
        <f t="shared" si="0"/>
        <v>1-2022</v>
      </c>
      <c r="B45" s="110">
        <v>44592</v>
      </c>
      <c r="C45" s="275" t="s">
        <v>36</v>
      </c>
      <c r="D45" s="494">
        <v>16484.29</v>
      </c>
      <c r="E45" s="150">
        <v>438</v>
      </c>
      <c r="F45" s="150">
        <v>418</v>
      </c>
      <c r="G45" s="288">
        <f t="shared" si="1"/>
        <v>1.0478468899521531</v>
      </c>
      <c r="H45" s="289">
        <f t="shared" si="2"/>
        <v>37.635365296803656</v>
      </c>
      <c r="I45" s="289">
        <f t="shared" si="3"/>
        <v>35.916855465899381</v>
      </c>
      <c r="J45" s="150">
        <v>3254</v>
      </c>
      <c r="K45" s="290">
        <f t="shared" si="4"/>
        <v>0.13460356484326982</v>
      </c>
      <c r="L45" s="199">
        <v>3546.04</v>
      </c>
      <c r="M45" s="150">
        <v>402000</v>
      </c>
      <c r="N45" s="150">
        <v>200</v>
      </c>
      <c r="O45" s="495">
        <v>10427.32</v>
      </c>
      <c r="P45" s="291">
        <f t="shared" si="5"/>
        <v>0.34007204152169496</v>
      </c>
      <c r="Q45" s="292">
        <f t="shared" si="6"/>
        <v>2.940553406052949</v>
      </c>
      <c r="R45" s="293">
        <f t="shared" si="7"/>
        <v>0.21511633197426155</v>
      </c>
      <c r="S45" s="290">
        <f t="shared" si="49"/>
        <v>0.63256106268453172</v>
      </c>
      <c r="T45" s="202">
        <f t="shared" si="50"/>
        <v>6056.9700000000012</v>
      </c>
      <c r="U45" s="293">
        <f t="shared" si="10"/>
        <v>0.21511633197426155</v>
      </c>
      <c r="V45" s="161"/>
      <c r="W45" s="451"/>
      <c r="X45" s="498">
        <f t="shared" ref="X45:Y45" si="52">IFERROR((F45-F37)/F45, )</f>
        <v>0</v>
      </c>
      <c r="Y45" s="156">
        <f t="shared" si="52"/>
        <v>0</v>
      </c>
      <c r="Z45" s="295"/>
    </row>
    <row r="46" spans="1:26" ht="14" outlineLevel="1" x14ac:dyDescent="0.2">
      <c r="A46" s="7" t="str">
        <f t="shared" si="0"/>
        <v>2-2022</v>
      </c>
      <c r="B46" s="110">
        <v>44593</v>
      </c>
      <c r="C46" s="275" t="s">
        <v>36</v>
      </c>
      <c r="D46" s="494">
        <v>16484.29</v>
      </c>
      <c r="E46" s="150">
        <v>1092</v>
      </c>
      <c r="F46" s="150">
        <v>1031</v>
      </c>
      <c r="G46" s="288">
        <f t="shared" si="1"/>
        <v>1.0591658583899126</v>
      </c>
      <c r="H46" s="289">
        <f t="shared" si="2"/>
        <v>15.095503663003663</v>
      </c>
      <c r="I46" s="289">
        <f t="shared" si="3"/>
        <v>14.252256663513533</v>
      </c>
      <c r="J46" s="150">
        <v>13847</v>
      </c>
      <c r="K46" s="290">
        <f t="shared" si="4"/>
        <v>7.8861847331551965E-2</v>
      </c>
      <c r="L46" s="199">
        <v>6646.89</v>
      </c>
      <c r="M46" s="150">
        <v>656344</v>
      </c>
      <c r="N46" s="150">
        <v>375</v>
      </c>
      <c r="O46" s="495">
        <v>25147.7</v>
      </c>
      <c r="P46" s="291">
        <f t="shared" si="5"/>
        <v>0.26431403269483889</v>
      </c>
      <c r="Q46" s="292">
        <f t="shared" si="6"/>
        <v>3.7833783919998676</v>
      </c>
      <c r="R46" s="293">
        <f t="shared" si="7"/>
        <v>0.40322573796020333</v>
      </c>
      <c r="S46" s="290">
        <f t="shared" si="49"/>
        <v>1.525555544096834</v>
      </c>
      <c r="T46" s="202">
        <f t="shared" si="50"/>
        <v>-8663.41</v>
      </c>
      <c r="U46" s="293">
        <f t="shared" si="10"/>
        <v>0.40322573796020333</v>
      </c>
      <c r="V46" s="161"/>
      <c r="W46" s="451"/>
      <c r="X46" s="498">
        <f t="shared" ref="X46:Y46" si="53">IFERROR((F46-F38)/F46, )</f>
        <v>0</v>
      </c>
      <c r="Y46" s="156">
        <f t="shared" si="53"/>
        <v>0</v>
      </c>
      <c r="Z46" s="295"/>
    </row>
    <row r="47" spans="1:26" ht="14" outlineLevel="1" x14ac:dyDescent="0.2">
      <c r="A47" s="7" t="str">
        <f t="shared" si="0"/>
        <v>2-2022</v>
      </c>
      <c r="B47" s="110">
        <v>44594</v>
      </c>
      <c r="C47" s="275" t="s">
        <v>36</v>
      </c>
      <c r="D47" s="494">
        <v>16484.29</v>
      </c>
      <c r="E47" s="150">
        <v>585</v>
      </c>
      <c r="F47" s="150">
        <v>552</v>
      </c>
      <c r="G47" s="288">
        <f t="shared" si="1"/>
        <v>1.0597826086956521</v>
      </c>
      <c r="H47" s="289">
        <f t="shared" si="2"/>
        <v>28.178273504273506</v>
      </c>
      <c r="I47" s="289">
        <f t="shared" si="3"/>
        <v>26.588729870699105</v>
      </c>
      <c r="J47" s="150">
        <v>3896</v>
      </c>
      <c r="K47" s="290">
        <f t="shared" si="4"/>
        <v>0.15015400410677618</v>
      </c>
      <c r="L47" s="199">
        <v>1367.56</v>
      </c>
      <c r="M47" s="150">
        <v>223742</v>
      </c>
      <c r="N47" s="150">
        <v>128</v>
      </c>
      <c r="O47" s="495">
        <v>9486.2900000000009</v>
      </c>
      <c r="P47" s="291">
        <f t="shared" si="5"/>
        <v>0.14416173235269003</v>
      </c>
      <c r="Q47" s="292">
        <f t="shared" si="6"/>
        <v>6.9366536020357437</v>
      </c>
      <c r="R47" s="293">
        <f t="shared" si="7"/>
        <v>8.2961413564066139E-2</v>
      </c>
      <c r="S47" s="290">
        <f t="shared" si="49"/>
        <v>0.57547458822915643</v>
      </c>
      <c r="T47" s="202">
        <f t="shared" si="50"/>
        <v>6998</v>
      </c>
      <c r="U47" s="293">
        <f t="shared" si="10"/>
        <v>8.2961413564066139E-2</v>
      </c>
      <c r="V47" s="161"/>
      <c r="W47" s="451"/>
      <c r="X47" s="498">
        <f t="shared" ref="X47:Y47" si="54">IFERROR((F47-F39)/F47, )</f>
        <v>0</v>
      </c>
      <c r="Y47" s="156">
        <f t="shared" si="54"/>
        <v>0</v>
      </c>
      <c r="Z47" s="295"/>
    </row>
    <row r="48" spans="1:26" ht="14" outlineLevel="1" x14ac:dyDescent="0.2">
      <c r="A48" s="7" t="str">
        <f t="shared" si="0"/>
        <v>2-2022</v>
      </c>
      <c r="B48" s="110">
        <v>44595</v>
      </c>
      <c r="C48" s="275" t="s">
        <v>36</v>
      </c>
      <c r="D48" s="494">
        <v>16484.29</v>
      </c>
      <c r="E48" s="52">
        <v>1947</v>
      </c>
      <c r="F48" s="52">
        <v>1801</v>
      </c>
      <c r="G48" s="481">
        <f t="shared" si="1"/>
        <v>1.0810660744031093</v>
      </c>
      <c r="H48" s="482">
        <f t="shared" si="2"/>
        <v>8.4665074473549051</v>
      </c>
      <c r="I48" s="482">
        <f t="shared" si="3"/>
        <v>7.8316281010201259</v>
      </c>
      <c r="J48" s="52">
        <v>12754</v>
      </c>
      <c r="K48" s="483">
        <f t="shared" si="4"/>
        <v>0.15265798965030578</v>
      </c>
      <c r="L48" s="484">
        <v>6887.69</v>
      </c>
      <c r="M48" s="52">
        <v>696883</v>
      </c>
      <c r="N48" s="52">
        <v>812</v>
      </c>
      <c r="O48" s="495">
        <v>60073.61</v>
      </c>
      <c r="P48" s="485">
        <f t="shared" si="5"/>
        <v>0.11465417177359576</v>
      </c>
      <c r="Q48" s="486">
        <f t="shared" si="6"/>
        <v>8.721880630516182</v>
      </c>
      <c r="R48" s="485">
        <f t="shared" si="7"/>
        <v>0.4178335857959305</v>
      </c>
      <c r="S48" s="483">
        <f t="shared" si="49"/>
        <v>3.6442946587326479</v>
      </c>
      <c r="T48" s="484">
        <f t="shared" si="50"/>
        <v>-43589.32</v>
      </c>
      <c r="U48" s="483">
        <f t="shared" si="10"/>
        <v>0.4178335857959305</v>
      </c>
      <c r="V48" s="67"/>
      <c r="W48" s="67"/>
      <c r="X48" s="498">
        <f t="shared" ref="X48:Y48" si="55">IFERROR((F48-F40)/F48, )</f>
        <v>0</v>
      </c>
      <c r="Y48" s="156">
        <f t="shared" si="55"/>
        <v>0</v>
      </c>
      <c r="Z48" s="67"/>
    </row>
    <row r="49" spans="1:26" ht="14" outlineLevel="1" x14ac:dyDescent="0.2">
      <c r="A49" s="7" t="str">
        <f t="shared" si="0"/>
        <v>2-2022</v>
      </c>
      <c r="B49" s="110">
        <v>44596</v>
      </c>
      <c r="C49" s="275" t="s">
        <v>36</v>
      </c>
      <c r="D49" s="494">
        <v>16484.29</v>
      </c>
      <c r="E49" s="52">
        <v>1947</v>
      </c>
      <c r="F49" s="52">
        <v>1801</v>
      </c>
      <c r="G49" s="481">
        <f t="shared" si="1"/>
        <v>1.0810660744031093</v>
      </c>
      <c r="H49" s="482">
        <f t="shared" si="2"/>
        <v>8.4665074473549051</v>
      </c>
      <c r="I49" s="482">
        <f t="shared" si="3"/>
        <v>7.8316281010201259</v>
      </c>
      <c r="J49" s="52">
        <v>12754</v>
      </c>
      <c r="K49" s="483">
        <f t="shared" si="4"/>
        <v>0.15265798965030578</v>
      </c>
      <c r="L49" s="484">
        <v>6887.69</v>
      </c>
      <c r="M49" s="52">
        <v>696883</v>
      </c>
      <c r="N49" s="52">
        <v>812</v>
      </c>
      <c r="O49" s="495">
        <v>60073.61</v>
      </c>
      <c r="P49" s="485">
        <f t="shared" si="5"/>
        <v>0.11465417177359576</v>
      </c>
      <c r="Q49" s="486">
        <f t="shared" si="6"/>
        <v>8.721880630516182</v>
      </c>
      <c r="R49" s="485">
        <f t="shared" si="7"/>
        <v>0.4178335857959305</v>
      </c>
      <c r="S49" s="483">
        <f t="shared" si="49"/>
        <v>3.6442946587326479</v>
      </c>
      <c r="T49" s="484">
        <f t="shared" si="50"/>
        <v>-43589.32</v>
      </c>
      <c r="U49" s="483">
        <f t="shared" si="10"/>
        <v>0.4178335857959305</v>
      </c>
      <c r="V49" s="67"/>
      <c r="W49" s="67"/>
      <c r="X49" s="498">
        <f t="shared" ref="X49:Y49" si="56">IFERROR((F49-F41)/F49, )</f>
        <v>0</v>
      </c>
      <c r="Y49" s="156">
        <f t="shared" si="56"/>
        <v>0</v>
      </c>
      <c r="Z49" s="67"/>
    </row>
    <row r="50" spans="1:26" ht="14" outlineLevel="1" x14ac:dyDescent="0.2">
      <c r="A50" s="7" t="str">
        <f t="shared" si="0"/>
        <v>2-2022</v>
      </c>
      <c r="B50" s="110">
        <v>44597</v>
      </c>
      <c r="C50" s="275" t="s">
        <v>36</v>
      </c>
      <c r="D50" s="494">
        <v>16484.29</v>
      </c>
      <c r="E50" s="52">
        <v>1947</v>
      </c>
      <c r="F50" s="52">
        <v>1801</v>
      </c>
      <c r="G50" s="481">
        <f t="shared" si="1"/>
        <v>1.0810660744031093</v>
      </c>
      <c r="H50" s="482">
        <f t="shared" si="2"/>
        <v>8.4665074473549051</v>
      </c>
      <c r="I50" s="482">
        <f t="shared" si="3"/>
        <v>7.8316281010201259</v>
      </c>
      <c r="J50" s="52">
        <v>12754</v>
      </c>
      <c r="K50" s="483">
        <f t="shared" si="4"/>
        <v>0.15265798965030578</v>
      </c>
      <c r="L50" s="484">
        <v>6887.69</v>
      </c>
      <c r="M50" s="52">
        <v>696883</v>
      </c>
      <c r="N50" s="52">
        <v>812</v>
      </c>
      <c r="O50" s="495">
        <v>60073.61</v>
      </c>
      <c r="P50" s="485">
        <f t="shared" si="5"/>
        <v>0.11465417177359576</v>
      </c>
      <c r="Q50" s="486">
        <f t="shared" si="6"/>
        <v>8.721880630516182</v>
      </c>
      <c r="R50" s="485">
        <f t="shared" si="7"/>
        <v>0.4178335857959305</v>
      </c>
      <c r="S50" s="483">
        <f t="shared" si="49"/>
        <v>3.6442946587326479</v>
      </c>
      <c r="T50" s="484">
        <f t="shared" si="50"/>
        <v>-43589.32</v>
      </c>
      <c r="U50" s="483">
        <f t="shared" si="10"/>
        <v>0.4178335857959305</v>
      </c>
      <c r="V50" s="67"/>
      <c r="W50" s="67"/>
      <c r="X50" s="498">
        <f t="shared" ref="X50:Y50" si="57">IFERROR((F50-F42)/F50, )</f>
        <v>0</v>
      </c>
      <c r="Y50" s="156">
        <f t="shared" si="57"/>
        <v>0</v>
      </c>
      <c r="Z50" s="67"/>
    </row>
    <row r="51" spans="1:26" ht="17.25" customHeight="1" x14ac:dyDescent="0.2">
      <c r="A51" s="7">
        <f t="shared" si="0"/>
        <v>0</v>
      </c>
      <c r="B51" s="38" t="s">
        <v>186</v>
      </c>
      <c r="C51" s="39"/>
      <c r="D51" s="40">
        <f t="shared" ref="D51:F51" si="58">SUM(D44:D50)</f>
        <v>115390.03000000003</v>
      </c>
      <c r="E51" s="41">
        <f t="shared" si="58"/>
        <v>8195</v>
      </c>
      <c r="F51" s="41">
        <f t="shared" si="58"/>
        <v>7625</v>
      </c>
      <c r="G51" s="42">
        <f t="shared" si="1"/>
        <v>1.0747540983606558</v>
      </c>
      <c r="H51" s="45">
        <f t="shared" si="2"/>
        <v>14.080540573520443</v>
      </c>
      <c r="I51" s="45">
        <f t="shared" si="3"/>
        <v>13.101174115081557</v>
      </c>
      <c r="J51" s="41">
        <f>SUM(J44:J50)</f>
        <v>61803</v>
      </c>
      <c r="K51" s="303">
        <f t="shared" si="4"/>
        <v>0.1325987411614323</v>
      </c>
      <c r="L51" s="40">
        <f t="shared" ref="L51:O51" si="59">SUM(L44:L50)</f>
        <v>33767.870000000003</v>
      </c>
      <c r="M51" s="41">
        <f t="shared" si="59"/>
        <v>3688956</v>
      </c>
      <c r="N51" s="41">
        <f t="shared" si="59"/>
        <v>3241</v>
      </c>
      <c r="O51" s="45">
        <f t="shared" si="59"/>
        <v>232752.83000000002</v>
      </c>
      <c r="P51" s="46">
        <f t="shared" si="5"/>
        <v>0.14508038419983982</v>
      </c>
      <c r="Q51" s="42">
        <f t="shared" si="6"/>
        <v>6.8927305749518695</v>
      </c>
      <c r="R51" s="304">
        <f t="shared" si="7"/>
        <v>0.29264114066007257</v>
      </c>
      <c r="S51" s="305"/>
      <c r="T51" s="112">
        <f>SUM(T44:T50)</f>
        <v>-117362.79999999999</v>
      </c>
      <c r="U51" s="340">
        <f t="shared" si="10"/>
        <v>0.29264114066007257</v>
      </c>
      <c r="V51" s="39" t="s">
        <v>194</v>
      </c>
      <c r="W51" s="452" t="s">
        <v>194</v>
      </c>
      <c r="X51" s="500">
        <f t="shared" ref="X51:Y51" si="60">IFERROR((D51-D43)/D51, )</f>
        <v>0</v>
      </c>
      <c r="Y51" s="46">
        <f t="shared" si="60"/>
        <v>0</v>
      </c>
      <c r="Z51" s="1"/>
    </row>
    <row r="52" spans="1:26" ht="14" outlineLevel="1" x14ac:dyDescent="0.2">
      <c r="A52" s="7" t="str">
        <f t="shared" si="0"/>
        <v>2-2022</v>
      </c>
      <c r="B52" s="110">
        <v>44598</v>
      </c>
      <c r="C52" s="275" t="s">
        <v>36</v>
      </c>
      <c r="D52" s="494">
        <v>16484.29</v>
      </c>
      <c r="E52" s="150">
        <v>239</v>
      </c>
      <c r="F52" s="150">
        <v>221</v>
      </c>
      <c r="G52" s="288">
        <f t="shared" si="1"/>
        <v>1.0814479638009049</v>
      </c>
      <c r="H52" s="289">
        <f t="shared" si="2"/>
        <v>68.971924686192466</v>
      </c>
      <c r="I52" s="289">
        <f t="shared" si="3"/>
        <v>63.777386425307682</v>
      </c>
      <c r="J52" s="150">
        <v>2544</v>
      </c>
      <c r="K52" s="290">
        <f t="shared" si="4"/>
        <v>9.3946540880503152E-2</v>
      </c>
      <c r="L52" s="199">
        <v>1544.31</v>
      </c>
      <c r="M52" s="150">
        <v>316221</v>
      </c>
      <c r="N52" s="150">
        <v>102</v>
      </c>
      <c r="O52" s="495">
        <v>7470.69</v>
      </c>
      <c r="P52" s="291">
        <f t="shared" si="5"/>
        <v>0.20671584552430899</v>
      </c>
      <c r="Q52" s="292">
        <f t="shared" si="6"/>
        <v>4.8375585212813492</v>
      </c>
      <c r="R52" s="293">
        <f t="shared" si="7"/>
        <v>9.3683743734185698E-2</v>
      </c>
      <c r="S52" s="290">
        <f t="shared" ref="S52:S58" si="61">O52/D52</f>
        <v>0.45320059280684816</v>
      </c>
      <c r="T52" s="202">
        <f t="shared" ref="T52:T58" si="62">D52-O52</f>
        <v>9013.6000000000022</v>
      </c>
      <c r="U52" s="293">
        <f t="shared" si="10"/>
        <v>9.3683743734185698E-2</v>
      </c>
      <c r="V52" s="161"/>
      <c r="W52" s="451"/>
      <c r="X52" s="498">
        <f t="shared" ref="X52:Y52" si="63">IFERROR((F52-F44)/F52, )</f>
        <v>0</v>
      </c>
      <c r="Y52" s="156">
        <f t="shared" si="63"/>
        <v>0</v>
      </c>
      <c r="Z52" s="295"/>
    </row>
    <row r="53" spans="1:26" ht="14" outlineLevel="1" x14ac:dyDescent="0.2">
      <c r="A53" s="7" t="str">
        <f t="shared" si="0"/>
        <v>2-2022</v>
      </c>
      <c r="B53" s="110">
        <v>44599</v>
      </c>
      <c r="C53" s="275" t="s">
        <v>36</v>
      </c>
      <c r="D53" s="494">
        <v>16484.29</v>
      </c>
      <c r="E53" s="150">
        <v>438</v>
      </c>
      <c r="F53" s="150">
        <v>418</v>
      </c>
      <c r="G53" s="288">
        <f t="shared" si="1"/>
        <v>1.0478468899521531</v>
      </c>
      <c r="H53" s="289">
        <f t="shared" si="2"/>
        <v>37.635365296803656</v>
      </c>
      <c r="I53" s="289">
        <f t="shared" si="3"/>
        <v>35.916855465899381</v>
      </c>
      <c r="J53" s="150">
        <v>3254</v>
      </c>
      <c r="K53" s="290">
        <f t="shared" si="4"/>
        <v>0.13460356484326982</v>
      </c>
      <c r="L53" s="199">
        <v>3546.04</v>
      </c>
      <c r="M53" s="150">
        <v>402000</v>
      </c>
      <c r="N53" s="150">
        <v>200</v>
      </c>
      <c r="O53" s="495">
        <v>10427.32</v>
      </c>
      <c r="P53" s="291">
        <f t="shared" si="5"/>
        <v>0.34007204152169496</v>
      </c>
      <c r="Q53" s="292">
        <f t="shared" si="6"/>
        <v>2.940553406052949</v>
      </c>
      <c r="R53" s="293">
        <f t="shared" si="7"/>
        <v>0.21511633197426155</v>
      </c>
      <c r="S53" s="290">
        <f t="shared" si="61"/>
        <v>0.63256106268453172</v>
      </c>
      <c r="T53" s="202">
        <f t="shared" si="62"/>
        <v>6056.9700000000012</v>
      </c>
      <c r="U53" s="293">
        <f t="shared" si="10"/>
        <v>0.21511633197426155</v>
      </c>
      <c r="V53" s="161"/>
      <c r="W53" s="451"/>
      <c r="X53" s="498">
        <f t="shared" ref="X53:Y53" si="64">IFERROR((F53-F45)/F53, )</f>
        <v>0</v>
      </c>
      <c r="Y53" s="156">
        <f t="shared" si="64"/>
        <v>0</v>
      </c>
      <c r="Z53" s="295"/>
    </row>
    <row r="54" spans="1:26" ht="14" outlineLevel="1" x14ac:dyDescent="0.2">
      <c r="A54" s="7" t="str">
        <f t="shared" si="0"/>
        <v>2-2022</v>
      </c>
      <c r="B54" s="110">
        <v>44600</v>
      </c>
      <c r="C54" s="275" t="s">
        <v>36</v>
      </c>
      <c r="D54" s="494">
        <v>16484.29</v>
      </c>
      <c r="E54" s="150">
        <v>1092</v>
      </c>
      <c r="F54" s="150">
        <v>1031</v>
      </c>
      <c r="G54" s="288">
        <f t="shared" si="1"/>
        <v>1.0591658583899126</v>
      </c>
      <c r="H54" s="289">
        <f t="shared" si="2"/>
        <v>15.095503663003663</v>
      </c>
      <c r="I54" s="289">
        <f t="shared" si="3"/>
        <v>14.252256663513533</v>
      </c>
      <c r="J54" s="150">
        <v>13847</v>
      </c>
      <c r="K54" s="290">
        <f t="shared" si="4"/>
        <v>7.8861847331551965E-2</v>
      </c>
      <c r="L54" s="199">
        <v>6646.89</v>
      </c>
      <c r="M54" s="150">
        <v>656344</v>
      </c>
      <c r="N54" s="150">
        <v>375</v>
      </c>
      <c r="O54" s="495">
        <v>25147.7</v>
      </c>
      <c r="P54" s="291">
        <f t="shared" si="5"/>
        <v>0.26431403269483889</v>
      </c>
      <c r="Q54" s="292">
        <f t="shared" si="6"/>
        <v>3.7833783919998676</v>
      </c>
      <c r="R54" s="293">
        <f t="shared" si="7"/>
        <v>0.40322573796020333</v>
      </c>
      <c r="S54" s="290">
        <f t="shared" si="61"/>
        <v>1.525555544096834</v>
      </c>
      <c r="T54" s="202">
        <f t="shared" si="62"/>
        <v>-8663.41</v>
      </c>
      <c r="U54" s="293">
        <f t="shared" si="10"/>
        <v>0.40322573796020333</v>
      </c>
      <c r="V54" s="161"/>
      <c r="W54" s="451"/>
      <c r="X54" s="498">
        <f t="shared" ref="X54:Y54" si="65">IFERROR((F54-F46)/F54, )</f>
        <v>0</v>
      </c>
      <c r="Y54" s="156">
        <f t="shared" si="65"/>
        <v>0</v>
      </c>
      <c r="Z54" s="295"/>
    </row>
    <row r="55" spans="1:26" ht="14" outlineLevel="1" x14ac:dyDescent="0.2">
      <c r="A55" s="7" t="str">
        <f t="shared" si="0"/>
        <v>2-2022</v>
      </c>
      <c r="B55" s="110">
        <v>44601</v>
      </c>
      <c r="C55" s="275" t="s">
        <v>36</v>
      </c>
      <c r="D55" s="494">
        <v>16484.29</v>
      </c>
      <c r="E55" s="150">
        <v>585</v>
      </c>
      <c r="F55" s="150">
        <v>552</v>
      </c>
      <c r="G55" s="288">
        <f t="shared" si="1"/>
        <v>1.0597826086956521</v>
      </c>
      <c r="H55" s="289">
        <f t="shared" si="2"/>
        <v>28.178273504273506</v>
      </c>
      <c r="I55" s="289">
        <f t="shared" si="3"/>
        <v>26.588729870699105</v>
      </c>
      <c r="J55" s="150">
        <v>3896</v>
      </c>
      <c r="K55" s="290">
        <f t="shared" si="4"/>
        <v>0.15015400410677618</v>
      </c>
      <c r="L55" s="199">
        <v>1367.56</v>
      </c>
      <c r="M55" s="150">
        <v>223742</v>
      </c>
      <c r="N55" s="150">
        <v>128</v>
      </c>
      <c r="O55" s="495">
        <v>9486.2900000000009</v>
      </c>
      <c r="P55" s="291">
        <f t="shared" si="5"/>
        <v>0.14416173235269003</v>
      </c>
      <c r="Q55" s="292">
        <f t="shared" si="6"/>
        <v>6.9366536020357437</v>
      </c>
      <c r="R55" s="293">
        <f t="shared" si="7"/>
        <v>8.2961413564066139E-2</v>
      </c>
      <c r="S55" s="290">
        <f t="shared" si="61"/>
        <v>0.57547458822915643</v>
      </c>
      <c r="T55" s="202">
        <f t="shared" si="62"/>
        <v>6998</v>
      </c>
      <c r="U55" s="293">
        <f t="shared" si="10"/>
        <v>8.2961413564066139E-2</v>
      </c>
      <c r="V55" s="161"/>
      <c r="W55" s="451"/>
      <c r="X55" s="498">
        <f t="shared" ref="X55:Y55" si="66">IFERROR((F55-F47)/F55, )</f>
        <v>0</v>
      </c>
      <c r="Y55" s="156">
        <f t="shared" si="66"/>
        <v>0</v>
      </c>
      <c r="Z55" s="295"/>
    </row>
    <row r="56" spans="1:26" ht="14" outlineLevel="1" x14ac:dyDescent="0.2">
      <c r="A56" s="7" t="str">
        <f t="shared" si="0"/>
        <v>2-2022</v>
      </c>
      <c r="B56" s="110">
        <v>44602</v>
      </c>
      <c r="C56" s="275" t="s">
        <v>36</v>
      </c>
      <c r="D56" s="494">
        <v>16484.29</v>
      </c>
      <c r="E56" s="52">
        <v>1947</v>
      </c>
      <c r="F56" s="52">
        <v>1801</v>
      </c>
      <c r="G56" s="481">
        <f t="shared" si="1"/>
        <v>1.0810660744031093</v>
      </c>
      <c r="H56" s="482">
        <f t="shared" si="2"/>
        <v>8.4665074473549051</v>
      </c>
      <c r="I56" s="482">
        <f t="shared" si="3"/>
        <v>7.8316281010201259</v>
      </c>
      <c r="J56" s="52">
        <v>12754</v>
      </c>
      <c r="K56" s="483">
        <f t="shared" si="4"/>
        <v>0.15265798965030578</v>
      </c>
      <c r="L56" s="484">
        <v>6887.69</v>
      </c>
      <c r="M56" s="52">
        <v>696883</v>
      </c>
      <c r="N56" s="52">
        <v>812</v>
      </c>
      <c r="O56" s="495">
        <v>60073.61</v>
      </c>
      <c r="P56" s="485">
        <f t="shared" si="5"/>
        <v>0.11465417177359576</v>
      </c>
      <c r="Q56" s="486">
        <f t="shared" si="6"/>
        <v>8.721880630516182</v>
      </c>
      <c r="R56" s="485">
        <f t="shared" si="7"/>
        <v>0.4178335857959305</v>
      </c>
      <c r="S56" s="483">
        <f t="shared" si="61"/>
        <v>3.6442946587326479</v>
      </c>
      <c r="T56" s="484">
        <f t="shared" si="62"/>
        <v>-43589.32</v>
      </c>
      <c r="U56" s="483">
        <f t="shared" si="10"/>
        <v>0.4178335857959305</v>
      </c>
      <c r="V56" s="67"/>
      <c r="W56" s="67"/>
      <c r="X56" s="498">
        <f t="shared" ref="X56:Y56" si="67">IFERROR((F56-F48)/F56, )</f>
        <v>0</v>
      </c>
      <c r="Y56" s="156">
        <f t="shared" si="67"/>
        <v>0</v>
      </c>
      <c r="Z56" s="67"/>
    </row>
    <row r="57" spans="1:26" ht="14" outlineLevel="1" x14ac:dyDescent="0.2">
      <c r="A57" s="7" t="str">
        <f t="shared" si="0"/>
        <v>2-2022</v>
      </c>
      <c r="B57" s="110">
        <v>44603</v>
      </c>
      <c r="C57" s="275" t="s">
        <v>36</v>
      </c>
      <c r="D57" s="494">
        <v>16484.29</v>
      </c>
      <c r="E57" s="52">
        <v>1947</v>
      </c>
      <c r="F57" s="52">
        <v>1801</v>
      </c>
      <c r="G57" s="481">
        <f t="shared" si="1"/>
        <v>1.0810660744031093</v>
      </c>
      <c r="H57" s="482">
        <f t="shared" si="2"/>
        <v>8.4665074473549051</v>
      </c>
      <c r="I57" s="482">
        <f t="shared" si="3"/>
        <v>7.8316281010201259</v>
      </c>
      <c r="J57" s="52">
        <v>12754</v>
      </c>
      <c r="K57" s="483">
        <f t="shared" si="4"/>
        <v>0.15265798965030578</v>
      </c>
      <c r="L57" s="484">
        <v>6887.69</v>
      </c>
      <c r="M57" s="52">
        <v>696883</v>
      </c>
      <c r="N57" s="52">
        <v>812</v>
      </c>
      <c r="O57" s="495">
        <v>60073.61</v>
      </c>
      <c r="P57" s="485">
        <f t="shared" si="5"/>
        <v>0.11465417177359576</v>
      </c>
      <c r="Q57" s="486">
        <f t="shared" si="6"/>
        <v>8.721880630516182</v>
      </c>
      <c r="R57" s="485">
        <f t="shared" si="7"/>
        <v>0.4178335857959305</v>
      </c>
      <c r="S57" s="483">
        <f t="shared" si="61"/>
        <v>3.6442946587326479</v>
      </c>
      <c r="T57" s="484">
        <f t="shared" si="62"/>
        <v>-43589.32</v>
      </c>
      <c r="U57" s="483">
        <f t="shared" si="10"/>
        <v>0.4178335857959305</v>
      </c>
      <c r="V57" s="67"/>
      <c r="W57" s="67"/>
      <c r="X57" s="498">
        <f t="shared" ref="X57:Y57" si="68">IFERROR((F57-F49)/F57, )</f>
        <v>0</v>
      </c>
      <c r="Y57" s="156">
        <f t="shared" si="68"/>
        <v>0</v>
      </c>
      <c r="Z57" s="67"/>
    </row>
    <row r="58" spans="1:26" ht="14" outlineLevel="1" x14ac:dyDescent="0.2">
      <c r="A58" s="7" t="str">
        <f t="shared" si="0"/>
        <v>2-2022</v>
      </c>
      <c r="B58" s="110">
        <v>44604</v>
      </c>
      <c r="C58" s="275" t="s">
        <v>36</v>
      </c>
      <c r="D58" s="494">
        <v>16484.29</v>
      </c>
      <c r="E58" s="52">
        <v>1947</v>
      </c>
      <c r="F58" s="52">
        <v>1801</v>
      </c>
      <c r="G58" s="481">
        <f t="shared" si="1"/>
        <v>1.0810660744031093</v>
      </c>
      <c r="H58" s="482">
        <f t="shared" si="2"/>
        <v>8.4665074473549051</v>
      </c>
      <c r="I58" s="482">
        <f t="shared" si="3"/>
        <v>7.8316281010201259</v>
      </c>
      <c r="J58" s="52">
        <v>12754</v>
      </c>
      <c r="K58" s="483">
        <f t="shared" si="4"/>
        <v>0.15265798965030578</v>
      </c>
      <c r="L58" s="484">
        <v>6887.69</v>
      </c>
      <c r="M58" s="52">
        <v>696883</v>
      </c>
      <c r="N58" s="52">
        <v>812</v>
      </c>
      <c r="O58" s="495">
        <v>60073.61</v>
      </c>
      <c r="P58" s="485">
        <f t="shared" si="5"/>
        <v>0.11465417177359576</v>
      </c>
      <c r="Q58" s="486">
        <f t="shared" si="6"/>
        <v>8.721880630516182</v>
      </c>
      <c r="R58" s="485">
        <f t="shared" si="7"/>
        <v>0.4178335857959305</v>
      </c>
      <c r="S58" s="483">
        <f t="shared" si="61"/>
        <v>3.6442946587326479</v>
      </c>
      <c r="T58" s="484">
        <f t="shared" si="62"/>
        <v>-43589.32</v>
      </c>
      <c r="U58" s="483">
        <f t="shared" si="10"/>
        <v>0.4178335857959305</v>
      </c>
      <c r="V58" s="67"/>
      <c r="W58" s="67"/>
      <c r="X58" s="498">
        <f t="shared" ref="X58:Y58" si="69">IFERROR((F58-F50)/F58, )</f>
        <v>0</v>
      </c>
      <c r="Y58" s="156">
        <f t="shared" si="69"/>
        <v>0</v>
      </c>
      <c r="Z58" s="67"/>
    </row>
    <row r="59" spans="1:26" ht="17.25" customHeight="1" x14ac:dyDescent="0.2">
      <c r="A59" s="7">
        <f t="shared" si="0"/>
        <v>0</v>
      </c>
      <c r="B59" s="38" t="s">
        <v>43</v>
      </c>
      <c r="C59" s="39"/>
      <c r="D59" s="40">
        <f t="shared" ref="D59:F59" si="70">SUM(D52:D58)</f>
        <v>115390.03000000003</v>
      </c>
      <c r="E59" s="41">
        <f t="shared" si="70"/>
        <v>8195</v>
      </c>
      <c r="F59" s="41">
        <f t="shared" si="70"/>
        <v>7625</v>
      </c>
      <c r="G59" s="42">
        <f t="shared" si="1"/>
        <v>1.0747540983606558</v>
      </c>
      <c r="H59" s="45">
        <f t="shared" si="2"/>
        <v>14.080540573520443</v>
      </c>
      <c r="I59" s="45">
        <f t="shared" si="3"/>
        <v>13.101174115081557</v>
      </c>
      <c r="J59" s="41">
        <f>SUM(J52:J58)</f>
        <v>61803</v>
      </c>
      <c r="K59" s="303">
        <f t="shared" si="4"/>
        <v>0.1325987411614323</v>
      </c>
      <c r="L59" s="40">
        <f t="shared" ref="L59:O59" si="71">SUM(L52:L58)</f>
        <v>33767.870000000003</v>
      </c>
      <c r="M59" s="41">
        <f t="shared" si="71"/>
        <v>3688956</v>
      </c>
      <c r="N59" s="41">
        <f t="shared" si="71"/>
        <v>3241</v>
      </c>
      <c r="O59" s="45">
        <f t="shared" si="71"/>
        <v>232752.83000000002</v>
      </c>
      <c r="P59" s="46">
        <f t="shared" si="5"/>
        <v>0.14508038419983982</v>
      </c>
      <c r="Q59" s="42">
        <f t="shared" si="6"/>
        <v>6.8927305749518695</v>
      </c>
      <c r="R59" s="304">
        <f t="shared" si="7"/>
        <v>0.29264114066007257</v>
      </c>
      <c r="S59" s="305"/>
      <c r="T59" s="112">
        <f>SUM(T52:T58)</f>
        <v>-117362.79999999999</v>
      </c>
      <c r="U59" s="340">
        <f t="shared" si="10"/>
        <v>0.29264114066007257</v>
      </c>
      <c r="V59" s="39" t="s">
        <v>194</v>
      </c>
      <c r="W59" s="452" t="s">
        <v>194</v>
      </c>
      <c r="X59" s="500">
        <f t="shared" ref="X59:Y59" si="72">IFERROR((D59-D51)/D59, )</f>
        <v>0</v>
      </c>
      <c r="Y59" s="46">
        <f t="shared" si="72"/>
        <v>0</v>
      </c>
      <c r="Z59" s="1"/>
    </row>
    <row r="60" spans="1:26" ht="14" outlineLevel="1" x14ac:dyDescent="0.2">
      <c r="A60" s="7" t="str">
        <f t="shared" si="0"/>
        <v>2-2022</v>
      </c>
      <c r="B60" s="110">
        <v>44605</v>
      </c>
      <c r="C60" s="275" t="s">
        <v>36</v>
      </c>
      <c r="D60" s="494">
        <v>16484.29</v>
      </c>
      <c r="E60" s="150">
        <v>239</v>
      </c>
      <c r="F60" s="150">
        <v>221</v>
      </c>
      <c r="G60" s="288">
        <f t="shared" si="1"/>
        <v>1.0814479638009049</v>
      </c>
      <c r="H60" s="289">
        <f t="shared" si="2"/>
        <v>68.971924686192466</v>
      </c>
      <c r="I60" s="289">
        <f t="shared" si="3"/>
        <v>63.777386425307682</v>
      </c>
      <c r="J60" s="150">
        <v>2544</v>
      </c>
      <c r="K60" s="290">
        <f t="shared" si="4"/>
        <v>9.3946540880503152E-2</v>
      </c>
      <c r="L60" s="199">
        <v>1544.31</v>
      </c>
      <c r="M60" s="150">
        <v>316221</v>
      </c>
      <c r="N60" s="150">
        <v>102</v>
      </c>
      <c r="O60" s="495">
        <v>7470.69</v>
      </c>
      <c r="P60" s="291">
        <f t="shared" si="5"/>
        <v>0.20671584552430899</v>
      </c>
      <c r="Q60" s="292">
        <f t="shared" si="6"/>
        <v>4.8375585212813492</v>
      </c>
      <c r="R60" s="293">
        <f t="shared" si="7"/>
        <v>9.3683743734185698E-2</v>
      </c>
      <c r="S60" s="290">
        <f t="shared" ref="S60:S66" si="73">O60/D60</f>
        <v>0.45320059280684816</v>
      </c>
      <c r="T60" s="202">
        <f t="shared" ref="T60:T66" si="74">D60-O60</f>
        <v>9013.6000000000022</v>
      </c>
      <c r="U60" s="293">
        <f t="shared" si="10"/>
        <v>9.3683743734185698E-2</v>
      </c>
      <c r="V60" s="161"/>
      <c r="W60" s="451"/>
      <c r="X60" s="498">
        <f t="shared" ref="X60:Y60" si="75">IFERROR((F60-F52)/F60, )</f>
        <v>0</v>
      </c>
      <c r="Y60" s="156">
        <f t="shared" si="75"/>
        <v>0</v>
      </c>
      <c r="Z60" s="295"/>
    </row>
    <row r="61" spans="1:26" ht="14" outlineLevel="1" x14ac:dyDescent="0.2">
      <c r="A61" s="7" t="str">
        <f t="shared" si="0"/>
        <v>2-2022</v>
      </c>
      <c r="B61" s="110">
        <v>44606</v>
      </c>
      <c r="C61" s="275" t="s">
        <v>36</v>
      </c>
      <c r="D61" s="494">
        <v>16484.29</v>
      </c>
      <c r="E61" s="150">
        <v>438</v>
      </c>
      <c r="F61" s="150">
        <v>418</v>
      </c>
      <c r="G61" s="288">
        <f t="shared" si="1"/>
        <v>1.0478468899521531</v>
      </c>
      <c r="H61" s="289">
        <f t="shared" si="2"/>
        <v>37.635365296803656</v>
      </c>
      <c r="I61" s="289">
        <f t="shared" si="3"/>
        <v>35.916855465899381</v>
      </c>
      <c r="J61" s="150">
        <v>3254</v>
      </c>
      <c r="K61" s="290">
        <f t="shared" si="4"/>
        <v>0.13460356484326982</v>
      </c>
      <c r="L61" s="199">
        <v>3546.04</v>
      </c>
      <c r="M61" s="150">
        <v>402000</v>
      </c>
      <c r="N61" s="150">
        <v>200</v>
      </c>
      <c r="O61" s="495">
        <v>10427.32</v>
      </c>
      <c r="P61" s="291">
        <f t="shared" si="5"/>
        <v>0.34007204152169496</v>
      </c>
      <c r="Q61" s="292">
        <f t="shared" si="6"/>
        <v>2.940553406052949</v>
      </c>
      <c r="R61" s="293">
        <f t="shared" si="7"/>
        <v>0.21511633197426155</v>
      </c>
      <c r="S61" s="290">
        <f t="shared" si="73"/>
        <v>0.63256106268453172</v>
      </c>
      <c r="T61" s="202">
        <f t="shared" si="74"/>
        <v>6056.9700000000012</v>
      </c>
      <c r="U61" s="293">
        <f t="shared" si="10"/>
        <v>0.21511633197426155</v>
      </c>
      <c r="V61" s="161"/>
      <c r="W61" s="451"/>
      <c r="X61" s="498">
        <f t="shared" ref="X61:Y61" si="76">IFERROR((F61-F53)/F61, )</f>
        <v>0</v>
      </c>
      <c r="Y61" s="156">
        <f t="shared" si="76"/>
        <v>0</v>
      </c>
      <c r="Z61" s="295"/>
    </row>
    <row r="62" spans="1:26" ht="14" outlineLevel="1" x14ac:dyDescent="0.2">
      <c r="A62" s="7" t="str">
        <f t="shared" si="0"/>
        <v>2-2022</v>
      </c>
      <c r="B62" s="110">
        <v>44607</v>
      </c>
      <c r="C62" s="275" t="s">
        <v>36</v>
      </c>
      <c r="D62" s="494">
        <v>16484.29</v>
      </c>
      <c r="E62" s="150">
        <v>1092</v>
      </c>
      <c r="F62" s="150">
        <v>1031</v>
      </c>
      <c r="G62" s="288">
        <f t="shared" si="1"/>
        <v>1.0591658583899126</v>
      </c>
      <c r="H62" s="289">
        <f t="shared" si="2"/>
        <v>15.095503663003663</v>
      </c>
      <c r="I62" s="289">
        <f t="shared" si="3"/>
        <v>14.252256663513533</v>
      </c>
      <c r="J62" s="150">
        <v>13847</v>
      </c>
      <c r="K62" s="290">
        <f t="shared" si="4"/>
        <v>7.8861847331551965E-2</v>
      </c>
      <c r="L62" s="199">
        <v>6646.89</v>
      </c>
      <c r="M62" s="150">
        <v>656344</v>
      </c>
      <c r="N62" s="150">
        <v>375</v>
      </c>
      <c r="O62" s="495">
        <v>25147.7</v>
      </c>
      <c r="P62" s="291">
        <f t="shared" si="5"/>
        <v>0.26431403269483889</v>
      </c>
      <c r="Q62" s="292">
        <f t="shared" si="6"/>
        <v>3.7833783919998676</v>
      </c>
      <c r="R62" s="293">
        <f t="shared" si="7"/>
        <v>0.40322573796020333</v>
      </c>
      <c r="S62" s="290">
        <f t="shared" si="73"/>
        <v>1.525555544096834</v>
      </c>
      <c r="T62" s="202">
        <f t="shared" si="74"/>
        <v>-8663.41</v>
      </c>
      <c r="U62" s="293">
        <f t="shared" si="10"/>
        <v>0.40322573796020333</v>
      </c>
      <c r="V62" s="161"/>
      <c r="W62" s="451"/>
      <c r="X62" s="498">
        <f t="shared" ref="X62:Y62" si="77">IFERROR((F62-F54)/F62, )</f>
        <v>0</v>
      </c>
      <c r="Y62" s="156">
        <f t="shared" si="77"/>
        <v>0</v>
      </c>
      <c r="Z62" s="295"/>
    </row>
    <row r="63" spans="1:26" ht="14" outlineLevel="1" x14ac:dyDescent="0.2">
      <c r="A63" s="7" t="str">
        <f t="shared" si="0"/>
        <v>2-2022</v>
      </c>
      <c r="B63" s="110">
        <v>44608</v>
      </c>
      <c r="C63" s="275" t="s">
        <v>36</v>
      </c>
      <c r="D63" s="494">
        <v>16484.29</v>
      </c>
      <c r="E63" s="150">
        <v>585</v>
      </c>
      <c r="F63" s="150">
        <v>552</v>
      </c>
      <c r="G63" s="288">
        <f t="shared" si="1"/>
        <v>1.0597826086956521</v>
      </c>
      <c r="H63" s="289">
        <f t="shared" si="2"/>
        <v>28.178273504273506</v>
      </c>
      <c r="I63" s="289">
        <f t="shared" si="3"/>
        <v>26.588729870699105</v>
      </c>
      <c r="J63" s="150">
        <v>3896</v>
      </c>
      <c r="K63" s="290">
        <f t="shared" si="4"/>
        <v>0.15015400410677618</v>
      </c>
      <c r="L63" s="199">
        <v>1367.56</v>
      </c>
      <c r="M63" s="150">
        <v>223742</v>
      </c>
      <c r="N63" s="150">
        <v>128</v>
      </c>
      <c r="O63" s="495">
        <v>9486.2900000000009</v>
      </c>
      <c r="P63" s="291">
        <f t="shared" si="5"/>
        <v>0.14416173235269003</v>
      </c>
      <c r="Q63" s="292">
        <f t="shared" si="6"/>
        <v>6.9366536020357437</v>
      </c>
      <c r="R63" s="293">
        <f t="shared" si="7"/>
        <v>8.2961413564066139E-2</v>
      </c>
      <c r="S63" s="290">
        <f t="shared" si="73"/>
        <v>0.57547458822915643</v>
      </c>
      <c r="T63" s="202">
        <f t="shared" si="74"/>
        <v>6998</v>
      </c>
      <c r="U63" s="293">
        <f t="shared" si="10"/>
        <v>8.2961413564066139E-2</v>
      </c>
      <c r="V63" s="161"/>
      <c r="W63" s="451"/>
      <c r="X63" s="498">
        <f t="shared" ref="X63:Y63" si="78">IFERROR((F63-F55)/F63, )</f>
        <v>0</v>
      </c>
      <c r="Y63" s="156">
        <f t="shared" si="78"/>
        <v>0</v>
      </c>
      <c r="Z63" s="295"/>
    </row>
    <row r="64" spans="1:26" ht="14" outlineLevel="1" x14ac:dyDescent="0.2">
      <c r="A64" s="7" t="str">
        <f t="shared" si="0"/>
        <v>2-2022</v>
      </c>
      <c r="B64" s="110">
        <v>44609</v>
      </c>
      <c r="C64" s="275" t="s">
        <v>36</v>
      </c>
      <c r="D64" s="494">
        <v>16484.29</v>
      </c>
      <c r="E64" s="52">
        <v>1947</v>
      </c>
      <c r="F64" s="52">
        <v>1801</v>
      </c>
      <c r="G64" s="481">
        <f t="shared" si="1"/>
        <v>1.0810660744031093</v>
      </c>
      <c r="H64" s="482">
        <f t="shared" si="2"/>
        <v>8.4665074473549051</v>
      </c>
      <c r="I64" s="482">
        <f t="shared" si="3"/>
        <v>7.8316281010201259</v>
      </c>
      <c r="J64" s="52">
        <v>12754</v>
      </c>
      <c r="K64" s="483">
        <f t="shared" si="4"/>
        <v>0.15265798965030578</v>
      </c>
      <c r="L64" s="484">
        <v>6887.69</v>
      </c>
      <c r="M64" s="52">
        <v>696883</v>
      </c>
      <c r="N64" s="52">
        <v>812</v>
      </c>
      <c r="O64" s="495">
        <v>60073.61</v>
      </c>
      <c r="P64" s="485">
        <f t="shared" si="5"/>
        <v>0.11465417177359576</v>
      </c>
      <c r="Q64" s="486">
        <f t="shared" si="6"/>
        <v>8.721880630516182</v>
      </c>
      <c r="R64" s="485">
        <f t="shared" si="7"/>
        <v>0.4178335857959305</v>
      </c>
      <c r="S64" s="483">
        <f t="shared" si="73"/>
        <v>3.6442946587326479</v>
      </c>
      <c r="T64" s="484">
        <f t="shared" si="74"/>
        <v>-43589.32</v>
      </c>
      <c r="U64" s="483">
        <f t="shared" si="10"/>
        <v>0.4178335857959305</v>
      </c>
      <c r="V64" s="67"/>
      <c r="W64" s="67"/>
      <c r="X64" s="498">
        <f t="shared" ref="X64:Y64" si="79">IFERROR((F64-F56)/F64, )</f>
        <v>0</v>
      </c>
      <c r="Y64" s="156">
        <f t="shared" si="79"/>
        <v>0</v>
      </c>
      <c r="Z64" s="67"/>
    </row>
    <row r="65" spans="1:26" ht="14" outlineLevel="1" x14ac:dyDescent="0.2">
      <c r="A65" s="7" t="str">
        <f t="shared" si="0"/>
        <v>2-2022</v>
      </c>
      <c r="B65" s="110">
        <v>44610</v>
      </c>
      <c r="C65" s="275" t="s">
        <v>36</v>
      </c>
      <c r="D65" s="494">
        <v>16484.29</v>
      </c>
      <c r="E65" s="52">
        <v>1947</v>
      </c>
      <c r="F65" s="52">
        <v>1801</v>
      </c>
      <c r="G65" s="481">
        <f t="shared" si="1"/>
        <v>1.0810660744031093</v>
      </c>
      <c r="H65" s="482">
        <f t="shared" si="2"/>
        <v>8.4665074473549051</v>
      </c>
      <c r="I65" s="482">
        <f t="shared" si="3"/>
        <v>7.8316281010201259</v>
      </c>
      <c r="J65" s="52">
        <v>12754</v>
      </c>
      <c r="K65" s="483">
        <f t="shared" si="4"/>
        <v>0.15265798965030578</v>
      </c>
      <c r="L65" s="484">
        <v>6887.69</v>
      </c>
      <c r="M65" s="52">
        <v>696883</v>
      </c>
      <c r="N65" s="52">
        <v>812</v>
      </c>
      <c r="O65" s="495">
        <v>60073.61</v>
      </c>
      <c r="P65" s="485">
        <f t="shared" si="5"/>
        <v>0.11465417177359576</v>
      </c>
      <c r="Q65" s="486">
        <f t="shared" si="6"/>
        <v>8.721880630516182</v>
      </c>
      <c r="R65" s="485">
        <f t="shared" si="7"/>
        <v>0.4178335857959305</v>
      </c>
      <c r="S65" s="483">
        <f t="shared" si="73"/>
        <v>3.6442946587326479</v>
      </c>
      <c r="T65" s="484">
        <f t="shared" si="74"/>
        <v>-43589.32</v>
      </c>
      <c r="U65" s="483">
        <f t="shared" si="10"/>
        <v>0.4178335857959305</v>
      </c>
      <c r="V65" s="67"/>
      <c r="W65" s="67"/>
      <c r="X65" s="498">
        <f t="shared" ref="X65:Y65" si="80">IFERROR((F65-F57)/F65, )</f>
        <v>0</v>
      </c>
      <c r="Y65" s="156">
        <f t="shared" si="80"/>
        <v>0</v>
      </c>
      <c r="Z65" s="67"/>
    </row>
    <row r="66" spans="1:26" ht="14" outlineLevel="1" x14ac:dyDescent="0.2">
      <c r="A66" s="7" t="str">
        <f t="shared" si="0"/>
        <v>2-2022</v>
      </c>
      <c r="B66" s="110">
        <v>44611</v>
      </c>
      <c r="C66" s="275" t="s">
        <v>36</v>
      </c>
      <c r="D66" s="494">
        <v>16484.29</v>
      </c>
      <c r="E66" s="52">
        <v>1947</v>
      </c>
      <c r="F66" s="52">
        <v>1801</v>
      </c>
      <c r="G66" s="481">
        <f t="shared" si="1"/>
        <v>1.0810660744031093</v>
      </c>
      <c r="H66" s="482">
        <f t="shared" si="2"/>
        <v>8.4665074473549051</v>
      </c>
      <c r="I66" s="482">
        <f t="shared" si="3"/>
        <v>7.8316281010201259</v>
      </c>
      <c r="J66" s="52">
        <v>12754</v>
      </c>
      <c r="K66" s="483">
        <f t="shared" si="4"/>
        <v>0.15265798965030578</v>
      </c>
      <c r="L66" s="484">
        <v>6887.69</v>
      </c>
      <c r="M66" s="52">
        <v>696883</v>
      </c>
      <c r="N66" s="52">
        <v>812</v>
      </c>
      <c r="O66" s="495">
        <v>60073.61</v>
      </c>
      <c r="P66" s="485">
        <f t="shared" si="5"/>
        <v>0.11465417177359576</v>
      </c>
      <c r="Q66" s="486">
        <f t="shared" si="6"/>
        <v>8.721880630516182</v>
      </c>
      <c r="R66" s="485">
        <f t="shared" si="7"/>
        <v>0.4178335857959305</v>
      </c>
      <c r="S66" s="483">
        <f t="shared" si="73"/>
        <v>3.6442946587326479</v>
      </c>
      <c r="T66" s="484">
        <f t="shared" si="74"/>
        <v>-43589.32</v>
      </c>
      <c r="U66" s="483">
        <f t="shared" si="10"/>
        <v>0.4178335857959305</v>
      </c>
      <c r="V66" s="67"/>
      <c r="W66" s="67"/>
      <c r="X66" s="498">
        <f t="shared" ref="X66:Y66" si="81">IFERROR((F66-F58)/F66, )</f>
        <v>0</v>
      </c>
      <c r="Y66" s="156">
        <f t="shared" si="81"/>
        <v>0</v>
      </c>
      <c r="Z66" s="67"/>
    </row>
    <row r="67" spans="1:26" ht="17.25" customHeight="1" x14ac:dyDescent="0.2">
      <c r="A67" s="7">
        <f t="shared" si="0"/>
        <v>0</v>
      </c>
      <c r="B67" s="38" t="s">
        <v>44</v>
      </c>
      <c r="C67" s="39"/>
      <c r="D67" s="40">
        <f t="shared" ref="D67:F67" si="82">SUM(D60:D66)</f>
        <v>115390.03000000003</v>
      </c>
      <c r="E67" s="41">
        <f t="shared" si="82"/>
        <v>8195</v>
      </c>
      <c r="F67" s="41">
        <f t="shared" si="82"/>
        <v>7625</v>
      </c>
      <c r="G67" s="42">
        <f t="shared" si="1"/>
        <v>1.0747540983606558</v>
      </c>
      <c r="H67" s="45">
        <f t="shared" si="2"/>
        <v>14.080540573520443</v>
      </c>
      <c r="I67" s="45">
        <f t="shared" si="3"/>
        <v>13.101174115081557</v>
      </c>
      <c r="J67" s="41">
        <f>SUM(J60:J66)</f>
        <v>61803</v>
      </c>
      <c r="K67" s="303">
        <f t="shared" si="4"/>
        <v>0.1325987411614323</v>
      </c>
      <c r="L67" s="40">
        <f t="shared" ref="L67:O67" si="83">SUM(L60:L66)</f>
        <v>33767.870000000003</v>
      </c>
      <c r="M67" s="41">
        <f t="shared" si="83"/>
        <v>3688956</v>
      </c>
      <c r="N67" s="41">
        <f t="shared" si="83"/>
        <v>3241</v>
      </c>
      <c r="O67" s="45">
        <f t="shared" si="83"/>
        <v>232752.83000000002</v>
      </c>
      <c r="P67" s="46">
        <f t="shared" si="5"/>
        <v>0.14508038419983982</v>
      </c>
      <c r="Q67" s="42">
        <f t="shared" si="6"/>
        <v>6.8927305749518695</v>
      </c>
      <c r="R67" s="304">
        <f t="shared" si="7"/>
        <v>0.29264114066007257</v>
      </c>
      <c r="S67" s="305"/>
      <c r="T67" s="112">
        <f>SUM(T60:T66)</f>
        <v>-117362.79999999999</v>
      </c>
      <c r="U67" s="340">
        <f t="shared" si="10"/>
        <v>0.29264114066007257</v>
      </c>
      <c r="V67" s="39" t="s">
        <v>194</v>
      </c>
      <c r="W67" s="452" t="s">
        <v>194</v>
      </c>
      <c r="X67" s="500">
        <f t="shared" ref="X67:Y67" si="84">IFERROR((D67-D59)/D67, )</f>
        <v>0</v>
      </c>
      <c r="Y67" s="46">
        <f t="shared" si="84"/>
        <v>0</v>
      </c>
      <c r="Z67" s="1"/>
    </row>
    <row r="68" spans="1:26" ht="17.25" customHeight="1" x14ac:dyDescent="0.2">
      <c r="A68" s="7"/>
      <c r="B68" s="18"/>
      <c r="C68" s="18"/>
      <c r="D68" s="115"/>
      <c r="E68" s="18"/>
      <c r="F68" s="18"/>
      <c r="G68" s="116"/>
      <c r="H68" s="115"/>
      <c r="I68" s="115"/>
      <c r="J68" s="18"/>
      <c r="K68" s="117"/>
      <c r="L68" s="115"/>
      <c r="M68" s="18"/>
      <c r="N68" s="18"/>
      <c r="O68" s="115"/>
      <c r="P68" s="118"/>
      <c r="Q68" s="116"/>
      <c r="R68" s="118"/>
      <c r="S68" s="13"/>
      <c r="T68" s="119"/>
      <c r="U68" s="118"/>
      <c r="V68" s="120"/>
      <c r="W68" s="120"/>
      <c r="X68" s="118"/>
      <c r="Y68" s="118"/>
      <c r="Z68" s="298"/>
    </row>
    <row r="69" spans="1:26" ht="14" x14ac:dyDescent="0.2">
      <c r="A69" s="7"/>
      <c r="B69" s="18"/>
      <c r="C69" s="18"/>
      <c r="D69" s="115"/>
      <c r="E69" s="18"/>
      <c r="F69" s="18"/>
      <c r="G69" s="116"/>
      <c r="H69" s="115"/>
      <c r="I69" s="115"/>
      <c r="J69" s="18"/>
      <c r="K69" s="117"/>
      <c r="L69" s="115"/>
      <c r="M69" s="18"/>
      <c r="N69" s="18"/>
      <c r="O69" s="115"/>
      <c r="P69" s="118"/>
      <c r="Q69" s="116"/>
      <c r="R69" s="118"/>
      <c r="S69" s="13"/>
      <c r="T69" s="119"/>
      <c r="U69" s="118"/>
      <c r="V69" s="120"/>
      <c r="W69" s="120"/>
      <c r="X69" s="118"/>
      <c r="Y69" s="118"/>
      <c r="Z69" s="298"/>
    </row>
  </sheetData>
  <mergeCells count="19">
    <mergeCell ref="V10:W10"/>
    <mergeCell ref="X10:Y10"/>
    <mergeCell ref="F5:I5"/>
    <mergeCell ref="K5:N5"/>
    <mergeCell ref="F7:I7"/>
    <mergeCell ref="K7:N7"/>
    <mergeCell ref="F8:H8"/>
    <mergeCell ref="K8:M8"/>
    <mergeCell ref="K9:N9"/>
    <mergeCell ref="F4:H4"/>
    <mergeCell ref="K4:M4"/>
    <mergeCell ref="F9:I9"/>
    <mergeCell ref="D10:K10"/>
    <mergeCell ref="L10:S10"/>
    <mergeCell ref="A1:B1"/>
    <mergeCell ref="A2:B2"/>
    <mergeCell ref="C2:W2"/>
    <mergeCell ref="F3:I3"/>
    <mergeCell ref="K3:N3"/>
  </mergeCells>
  <conditionalFormatting sqref="C5 F5:I5 K5:N5 C9 X12:Y69 V20:W26 V28:W34">
    <cfRule type="cellIs" dxfId="12" priority="1" operator="greaterThanOrEqual">
      <formula>0</formula>
    </cfRule>
  </conditionalFormatting>
  <conditionalFormatting sqref="C5 F5:I5 K5:N5 C9">
    <cfRule type="cellIs" dxfId="11" priority="2" operator="lessThanOrEqual">
      <formula>0</formula>
    </cfRule>
  </conditionalFormatting>
  <conditionalFormatting sqref="F9:N9">
    <cfRule type="cellIs" dxfId="10" priority="3" operator="lessThanOrEqual">
      <formula>0</formula>
    </cfRule>
    <cfRule type="cellIs" dxfId="9" priority="4" operator="greaterThanOrEqual">
      <formula>0</formula>
    </cfRule>
  </conditionalFormatting>
  <conditionalFormatting sqref="V20:Y69">
    <cfRule type="cellIs" dxfId="8" priority="5" operator="greaterThanOrEqual">
      <formula>0</formula>
    </cfRule>
    <cfRule type="cellIs" dxfId="7" priority="6" operator="lessThan">
      <formula>0</formula>
    </cfRule>
  </conditionalFormatting>
  <conditionalFormatting sqref="X12:Y69 V20:W26 V28:W34">
    <cfRule type="cellIs" dxfId="6" priority="8" operator="lessThan">
      <formula>0</formula>
    </cfRule>
  </conditionalFormatting>
  <dataValidations count="1">
    <dataValidation type="list" allowBlank="1" sqref="B19 B27 B35 B43 B51 B59 B67" xr:uid="{00000000-0002-0000-1700-000000000000}">
      <formula1>"Previous Week,Current Week"</formula1>
    </dataValidation>
  </dataValidations>
  <hyperlinks>
    <hyperlink ref="A1" r:id="rId1" location="/report?id=102%3ADetailSalesTrafficByParentItem&amp;chartCols=&amp;columns=0%2F1%2F2%2F5%2F8%2F11%2F14%2F15%2F16%2F17%2F18%2F19%2F20%2F21%2F22%2F23" xr:uid="{00000000-0004-0000-17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55BDCB"/>
    <outlinePr summaryRight="0"/>
  </sheetPr>
  <dimension ref="A1:V50"/>
  <sheetViews>
    <sheetView showGridLines="0" workbookViewId="0">
      <pane xSplit="2" ySplit="11" topLeftCell="C12" activePane="bottomRight" state="frozen"/>
      <selection pane="topRight" activeCell="C1" sqref="C1"/>
      <selection pane="bottomLeft" activeCell="A12" sqref="A12"/>
      <selection pane="bottomRight" activeCell="C12" sqref="C12"/>
    </sheetView>
  </sheetViews>
  <sheetFormatPr baseColWidth="10" defaultColWidth="12.6640625" defaultRowHeight="15.75" customHeight="1" outlineLevelRow="1" x14ac:dyDescent="0.15"/>
  <cols>
    <col min="1" max="1" width="9.5" customWidth="1"/>
    <col min="2" max="2" width="12.6640625" customWidth="1"/>
    <col min="3" max="3" width="14.1640625" customWidth="1"/>
    <col min="4" max="4" width="11.5" customWidth="1"/>
    <col min="5" max="11" width="10.33203125" customWidth="1"/>
    <col min="12" max="12" width="9.6640625" customWidth="1"/>
    <col min="13" max="13" width="11.1640625" customWidth="1"/>
    <col min="14" max="17" width="9.6640625" customWidth="1"/>
    <col min="18" max="18" width="10.83203125" customWidth="1"/>
    <col min="19" max="21" width="9.6640625" customWidth="1"/>
    <col min="22" max="22" width="0.33203125" customWidth="1"/>
  </cols>
  <sheetData>
    <row r="1" spans="1:22" ht="52.5" customHeight="1" x14ac:dyDescent="0.2">
      <c r="A1" s="52"/>
      <c r="B1" s="56" t="s">
        <v>216</v>
      </c>
      <c r="C1" s="214"/>
      <c r="D1" s="215"/>
      <c r="E1" s="215"/>
      <c r="F1" s="215"/>
      <c r="G1" s="215"/>
      <c r="H1" s="215"/>
      <c r="I1" s="215"/>
      <c r="J1" s="215"/>
      <c r="K1" s="215"/>
      <c r="L1" s="216"/>
      <c r="M1" s="215"/>
      <c r="N1" s="215"/>
      <c r="O1" s="215"/>
      <c r="P1" s="215"/>
      <c r="Q1" s="215"/>
      <c r="R1" s="215"/>
      <c r="S1" s="217"/>
      <c r="T1" s="215"/>
      <c r="U1" s="215"/>
      <c r="V1" s="215"/>
    </row>
    <row r="2" spans="1:22" ht="24" x14ac:dyDescent="0.3">
      <c r="A2" s="218"/>
      <c r="B2" s="219"/>
      <c r="C2" s="533" t="s">
        <v>0</v>
      </c>
      <c r="D2" s="516"/>
      <c r="E2" s="516"/>
      <c r="F2" s="516"/>
      <c r="G2" s="516"/>
      <c r="H2" s="516"/>
      <c r="I2" s="516"/>
      <c r="J2" s="516"/>
      <c r="K2" s="516"/>
      <c r="L2" s="516"/>
      <c r="M2" s="516"/>
      <c r="N2" s="516"/>
      <c r="O2" s="516"/>
      <c r="P2" s="516"/>
      <c r="Q2" s="516"/>
      <c r="R2" s="516"/>
      <c r="S2" s="516"/>
      <c r="T2" s="516"/>
      <c r="U2" s="514"/>
      <c r="V2" s="214"/>
    </row>
    <row r="3" spans="1:22" ht="21" customHeight="1" x14ac:dyDescent="0.25">
      <c r="A3" s="222"/>
      <c r="B3" s="223"/>
      <c r="C3" s="224" t="s">
        <v>1</v>
      </c>
      <c r="F3" s="534" t="s">
        <v>2</v>
      </c>
      <c r="G3" s="516"/>
      <c r="H3" s="516"/>
      <c r="I3" s="514"/>
      <c r="K3" s="535" t="s">
        <v>3</v>
      </c>
      <c r="L3" s="516"/>
      <c r="M3" s="516"/>
      <c r="N3" s="514"/>
      <c r="O3" s="225"/>
      <c r="P3" s="225"/>
      <c r="Q3" s="225"/>
      <c r="R3" s="225"/>
      <c r="S3" s="226"/>
      <c r="T3" s="225"/>
      <c r="U3" s="225"/>
      <c r="V3" s="225"/>
    </row>
    <row r="4" spans="1:22" ht="21" customHeight="1" x14ac:dyDescent="0.3">
      <c r="A4" s="227"/>
      <c r="B4" s="228"/>
      <c r="C4" s="229" t="e">
        <f>VLOOKUP("Current Week",$B$11:$V$50,MATCH("SALES",$B$11:$V$11,0),FALSE)</f>
        <v>#N/A</v>
      </c>
      <c r="F4" s="536" t="e">
        <f>VLOOKUP("Current Week",$B$11:$V$50,MATCH("Units Sold",$B$11:$V$11,0),FALSE)</f>
        <v>#N/A</v>
      </c>
      <c r="G4" s="516"/>
      <c r="H4" s="514"/>
      <c r="I4" s="230"/>
      <c r="K4" s="536" t="e">
        <f>VLOOKUP("Current Week",$B$11:$V$50,MATCH("Ordered Items",$B$11:$V$11,0),FALSE)</f>
        <v>#N/A</v>
      </c>
      <c r="L4" s="516"/>
      <c r="M4" s="514"/>
      <c r="N4" s="230"/>
      <c r="O4" s="230"/>
      <c r="P4" s="230"/>
      <c r="Q4" s="230"/>
      <c r="R4" s="230"/>
      <c r="S4" s="231"/>
      <c r="T4" s="230"/>
      <c r="U4" s="230"/>
      <c r="V4" s="230"/>
    </row>
    <row r="5" spans="1:22" ht="14" x14ac:dyDescent="0.2">
      <c r="A5" s="13"/>
      <c r="B5" s="14"/>
      <c r="C5" s="232" t="e">
        <f>(C4-(VLOOKUP("Previous Week",$B$11:$V$50,MATCH("SALES",$B$11:$V$11,0),FALSE)))/D17</f>
        <v>#N/A</v>
      </c>
      <c r="D5" s="233"/>
      <c r="E5" s="233"/>
      <c r="F5" s="537" t="e">
        <f>(F4-(VLOOKUP("Previous Week",$B$11:$V$50,MATCH("Units Sold",$B$11:$V$11,0),FALSE)))/F4</f>
        <v>#N/A</v>
      </c>
      <c r="G5" s="516"/>
      <c r="H5" s="516"/>
      <c r="I5" s="514"/>
      <c r="J5" s="233"/>
      <c r="K5" s="537" t="e">
        <f>(K4-(VLOOKUP("Previous Week",$B$11:$V$50,MATCH("Ordered Items",$B$11:$V$11,0),FALSE)))/K4</f>
        <v>#N/A</v>
      </c>
      <c r="L5" s="516"/>
      <c r="M5" s="516"/>
      <c r="N5" s="514"/>
      <c r="O5" s="17"/>
      <c r="P5" s="17"/>
      <c r="Q5" s="17"/>
      <c r="R5" s="17"/>
      <c r="S5" s="17"/>
      <c r="T5" s="17"/>
      <c r="U5" s="17"/>
      <c r="V5" s="17"/>
    </row>
    <row r="6" spans="1:22" ht="6" customHeight="1" x14ac:dyDescent="0.25">
      <c r="A6" s="52"/>
      <c r="B6" s="234"/>
      <c r="C6" s="235"/>
      <c r="F6" s="214"/>
      <c r="G6" s="214"/>
      <c r="H6" s="214"/>
      <c r="I6" s="214"/>
      <c r="K6" s="214"/>
      <c r="L6" s="214"/>
      <c r="M6" s="214"/>
      <c r="N6" s="214"/>
      <c r="O6" s="214"/>
      <c r="P6" s="214"/>
      <c r="Q6" s="214"/>
      <c r="R6" s="214"/>
      <c r="S6" s="236"/>
      <c r="T6" s="214"/>
      <c r="U6" s="214"/>
      <c r="V6" s="214"/>
    </row>
    <row r="7" spans="1:22" ht="17.25" hidden="1" customHeight="1" outlineLevel="1" x14ac:dyDescent="0.25">
      <c r="A7" s="222"/>
      <c r="B7" s="223"/>
      <c r="C7" s="224" t="s">
        <v>4</v>
      </c>
      <c r="F7" s="535" t="s">
        <v>5</v>
      </c>
      <c r="G7" s="516"/>
      <c r="H7" s="516"/>
      <c r="I7" s="514"/>
      <c r="K7" s="535" t="s">
        <v>6</v>
      </c>
      <c r="L7" s="516"/>
      <c r="M7" s="516"/>
      <c r="N7" s="514"/>
      <c r="O7" s="225"/>
      <c r="P7" s="225"/>
      <c r="Q7" s="225"/>
      <c r="R7" s="225"/>
      <c r="S7" s="226"/>
      <c r="T7" s="225"/>
      <c r="U7" s="225"/>
      <c r="V7" s="225"/>
    </row>
    <row r="8" spans="1:22" ht="21" hidden="1" customHeight="1" outlineLevel="1" x14ac:dyDescent="0.3">
      <c r="A8" s="227"/>
      <c r="B8" s="228"/>
      <c r="C8" s="229" t="e">
        <f>VLOOKUP("Current Week",$B$11:$V$40,MATCH("AD SALES",$B$11:$V$11,0),FALSE)</f>
        <v>#N/A</v>
      </c>
      <c r="F8" s="541" t="e">
        <f>VLOOKUP("Current Week",$B$11:$V$40,MATCH("SP AD SPEND",$B$11:$V$11,0),FALSE)</f>
        <v>#N/A</v>
      </c>
      <c r="G8" s="516"/>
      <c r="H8" s="514"/>
      <c r="I8" s="230"/>
      <c r="K8" s="542" t="e">
        <f>F8/C8</f>
        <v>#N/A</v>
      </c>
      <c r="L8" s="516"/>
      <c r="M8" s="514"/>
      <c r="N8" s="230"/>
      <c r="O8" s="230"/>
      <c r="P8" s="230"/>
      <c r="Q8" s="230"/>
      <c r="R8" s="230"/>
      <c r="S8" s="231"/>
      <c r="T8" s="230"/>
      <c r="U8" s="230"/>
      <c r="V8" s="230"/>
    </row>
    <row r="9" spans="1:22" ht="14.25" hidden="1" customHeight="1" outlineLevel="1" x14ac:dyDescent="0.2">
      <c r="A9" s="237"/>
      <c r="B9" s="238"/>
      <c r="C9" s="239" t="e">
        <f>(C8-(VLOOKUP("Previous Week",$B$11:$V$40,MATCH("AD SALES",$B$11:$V$11,0),FALSE)))/C8</f>
        <v>#N/A</v>
      </c>
      <c r="D9" s="233"/>
      <c r="E9" s="233"/>
      <c r="F9" s="543" t="e">
        <f>(F8-(VLOOKUP("Previous Week",$B$11:$V$40,MATCH("SP AD SPEND",$B$11:$V$11,0),FALSE)))/F8</f>
        <v>#N/A</v>
      </c>
      <c r="G9" s="521"/>
      <c r="H9" s="521"/>
      <c r="I9" s="522"/>
      <c r="J9" s="233"/>
      <c r="K9" s="544" t="e">
        <f>(K8-(VLOOKUP("Previous Week",$B$11:$V$40,MATCH("ACOS",$B$11:$V$11,0),FALSE)))/K8</f>
        <v>#N/A</v>
      </c>
      <c r="L9" s="521"/>
      <c r="M9" s="521"/>
      <c r="N9" s="522"/>
      <c r="O9" s="240"/>
      <c r="P9" s="240"/>
      <c r="Q9" s="240"/>
      <c r="R9" s="240"/>
      <c r="S9" s="241"/>
      <c r="T9" s="240"/>
      <c r="U9" s="240"/>
      <c r="V9" s="242"/>
    </row>
    <row r="10" spans="1:22" ht="19.5" customHeight="1" collapsed="1" x14ac:dyDescent="0.25">
      <c r="A10" s="52"/>
      <c r="B10" s="243"/>
      <c r="C10" s="244"/>
      <c r="D10" s="538" t="s">
        <v>7</v>
      </c>
      <c r="E10" s="524"/>
      <c r="F10" s="524"/>
      <c r="G10" s="524"/>
      <c r="H10" s="524"/>
      <c r="I10" s="524"/>
      <c r="J10" s="524"/>
      <c r="K10" s="525"/>
      <c r="L10" s="539"/>
      <c r="M10" s="524"/>
      <c r="N10" s="524"/>
      <c r="O10" s="524"/>
      <c r="P10" s="524"/>
      <c r="Q10" s="524"/>
      <c r="R10" s="525"/>
      <c r="S10" s="501"/>
      <c r="T10" s="538"/>
      <c r="U10" s="525"/>
      <c r="V10" s="214"/>
    </row>
    <row r="11" spans="1:22" ht="37.5" customHeight="1" x14ac:dyDescent="0.2">
      <c r="A11" s="247" t="s">
        <v>11</v>
      </c>
      <c r="B11" s="248" t="s">
        <v>12</v>
      </c>
      <c r="C11" s="249" t="s">
        <v>13</v>
      </c>
      <c r="D11" s="249" t="s">
        <v>14</v>
      </c>
      <c r="E11" s="250" t="s">
        <v>15</v>
      </c>
      <c r="F11" s="250" t="s">
        <v>16</v>
      </c>
      <c r="G11" s="250" t="s">
        <v>17</v>
      </c>
      <c r="H11" s="250" t="s">
        <v>18</v>
      </c>
      <c r="I11" s="250" t="s">
        <v>19</v>
      </c>
      <c r="J11" s="250" t="s">
        <v>20</v>
      </c>
      <c r="K11" s="251" t="s">
        <v>21</v>
      </c>
      <c r="L11" s="252"/>
      <c r="M11" s="250"/>
      <c r="N11" s="250"/>
      <c r="O11" s="250"/>
      <c r="P11" s="250"/>
      <c r="Q11" s="250"/>
      <c r="R11" s="251"/>
      <c r="S11" s="253"/>
      <c r="T11" s="254"/>
      <c r="U11" s="251"/>
      <c r="V11" s="250"/>
    </row>
    <row r="12" spans="1:22" ht="14" outlineLevel="1" x14ac:dyDescent="0.2">
      <c r="A12" s="7" t="str">
        <f t="shared" ref="A12:A41" si="0">IFERROR(IF(B12&gt;0,MONTH(B12)&amp;"-"&amp;YEAR(B12),B12),)</f>
        <v>1-2021</v>
      </c>
      <c r="B12" s="110">
        <v>44227</v>
      </c>
      <c r="C12" s="161" t="s">
        <v>32</v>
      </c>
      <c r="D12" s="149">
        <v>18493.36</v>
      </c>
      <c r="E12" s="150">
        <v>451</v>
      </c>
      <c r="F12" s="150">
        <v>395</v>
      </c>
      <c r="G12" s="288">
        <f t="shared" ref="G12:G41" si="1">E12/F12</f>
        <v>1.1417721518987343</v>
      </c>
      <c r="H12" s="289">
        <f t="shared" ref="H12:H41" si="2">D12/E12</f>
        <v>41.005232815964526</v>
      </c>
      <c r="I12" s="289">
        <f t="shared" ref="I12:I41" si="3">H12/G12</f>
        <v>35.913673974070925</v>
      </c>
      <c r="J12" s="150">
        <v>2760</v>
      </c>
      <c r="K12" s="290">
        <f t="shared" ref="K12:K41" si="4">E12/J12</f>
        <v>0.16340579710144928</v>
      </c>
      <c r="L12" s="199"/>
      <c r="M12" s="150"/>
      <c r="N12" s="150"/>
      <c r="O12" s="502"/>
      <c r="P12" s="291"/>
      <c r="Q12" s="292"/>
      <c r="R12" s="290"/>
      <c r="S12" s="202"/>
      <c r="T12" s="161"/>
      <c r="U12" s="451"/>
      <c r="V12" s="295"/>
    </row>
    <row r="13" spans="1:22" ht="14" outlineLevel="1" x14ac:dyDescent="0.2">
      <c r="A13" s="7" t="str">
        <f t="shared" si="0"/>
        <v>1-2021</v>
      </c>
      <c r="B13" s="110">
        <v>44227</v>
      </c>
      <c r="C13" s="161" t="s">
        <v>33</v>
      </c>
      <c r="D13" s="205">
        <v>16750.88</v>
      </c>
      <c r="E13" s="150">
        <v>268</v>
      </c>
      <c r="F13" s="150">
        <v>245</v>
      </c>
      <c r="G13" s="288">
        <f t="shared" si="1"/>
        <v>1.0938775510204082</v>
      </c>
      <c r="H13" s="289">
        <f t="shared" si="2"/>
        <v>62.503283582089558</v>
      </c>
      <c r="I13" s="289">
        <f t="shared" si="3"/>
        <v>57.139195811984855</v>
      </c>
      <c r="J13" s="150">
        <v>3254</v>
      </c>
      <c r="K13" s="290">
        <f t="shared" si="4"/>
        <v>8.2360172095881992E-2</v>
      </c>
      <c r="L13" s="199"/>
      <c r="M13" s="150"/>
      <c r="N13" s="150"/>
      <c r="O13" s="502"/>
      <c r="P13" s="291"/>
      <c r="Q13" s="292"/>
      <c r="R13" s="290"/>
      <c r="S13" s="202"/>
      <c r="T13" s="161"/>
      <c r="U13" s="451"/>
      <c r="V13" s="295"/>
    </row>
    <row r="14" spans="1:22" ht="14" outlineLevel="1" x14ac:dyDescent="0.2">
      <c r="A14" s="7" t="str">
        <f t="shared" si="0"/>
        <v>1-2021</v>
      </c>
      <c r="B14" s="110">
        <v>44227</v>
      </c>
      <c r="C14" s="161" t="s">
        <v>34</v>
      </c>
      <c r="D14" s="206">
        <v>76069.59</v>
      </c>
      <c r="E14" s="150">
        <v>925</v>
      </c>
      <c r="F14" s="150">
        <v>892</v>
      </c>
      <c r="G14" s="288">
        <f t="shared" si="1"/>
        <v>1.0369955156950672</v>
      </c>
      <c r="H14" s="289">
        <f t="shared" si="2"/>
        <v>82.237394594594591</v>
      </c>
      <c r="I14" s="289">
        <f t="shared" si="3"/>
        <v>79.303519976625282</v>
      </c>
      <c r="J14" s="150">
        <v>13847</v>
      </c>
      <c r="K14" s="290">
        <f t="shared" si="4"/>
        <v>6.6801473243301795E-2</v>
      </c>
      <c r="L14" s="199"/>
      <c r="M14" s="150"/>
      <c r="N14" s="150"/>
      <c r="O14" s="502"/>
      <c r="P14" s="291"/>
      <c r="Q14" s="292"/>
      <c r="R14" s="290"/>
      <c r="S14" s="202"/>
      <c r="T14" s="161"/>
      <c r="U14" s="451"/>
      <c r="V14" s="295"/>
    </row>
    <row r="15" spans="1:22" ht="14" outlineLevel="1" x14ac:dyDescent="0.2">
      <c r="A15" s="7" t="str">
        <f t="shared" si="0"/>
        <v>1-2021</v>
      </c>
      <c r="B15" s="110">
        <v>44227</v>
      </c>
      <c r="C15" s="161" t="s">
        <v>35</v>
      </c>
      <c r="D15" s="208">
        <v>10020.120000000001</v>
      </c>
      <c r="E15" s="150">
        <v>149</v>
      </c>
      <c r="F15" s="150">
        <v>142</v>
      </c>
      <c r="G15" s="288">
        <f t="shared" si="1"/>
        <v>1.0492957746478873</v>
      </c>
      <c r="H15" s="289">
        <f t="shared" si="2"/>
        <v>67.249127516778529</v>
      </c>
      <c r="I15" s="289">
        <f t="shared" si="3"/>
        <v>64.089772532768805</v>
      </c>
      <c r="J15" s="150">
        <v>3896</v>
      </c>
      <c r="K15" s="290">
        <f t="shared" si="4"/>
        <v>3.8244353182751538E-2</v>
      </c>
      <c r="L15" s="199"/>
      <c r="M15" s="150"/>
      <c r="N15" s="150"/>
      <c r="O15" s="502"/>
      <c r="P15" s="291"/>
      <c r="Q15" s="292"/>
      <c r="R15" s="290"/>
      <c r="S15" s="202"/>
      <c r="T15" s="161"/>
      <c r="U15" s="451"/>
      <c r="V15" s="295"/>
    </row>
    <row r="16" spans="1:22" ht="14" outlineLevel="1" x14ac:dyDescent="0.2">
      <c r="A16" s="7" t="str">
        <f t="shared" si="0"/>
        <v>1-2021</v>
      </c>
      <c r="B16" s="110">
        <v>44227</v>
      </c>
      <c r="C16" s="161" t="s">
        <v>36</v>
      </c>
      <c r="D16" s="210">
        <v>124342.8</v>
      </c>
      <c r="E16" s="150">
        <v>1557</v>
      </c>
      <c r="F16" s="150">
        <v>1407</v>
      </c>
      <c r="G16" s="288">
        <f t="shared" si="1"/>
        <v>1.1066098081023454</v>
      </c>
      <c r="H16" s="289">
        <f t="shared" si="2"/>
        <v>79.860500963391132</v>
      </c>
      <c r="I16" s="289">
        <f t="shared" si="3"/>
        <v>72.16681108252493</v>
      </c>
      <c r="J16" s="150">
        <v>12754</v>
      </c>
      <c r="K16" s="290">
        <f t="shared" si="4"/>
        <v>0.12207934765563745</v>
      </c>
      <c r="L16" s="199"/>
      <c r="M16" s="150"/>
      <c r="N16" s="150"/>
      <c r="O16" s="502"/>
      <c r="P16" s="291"/>
      <c r="Q16" s="292"/>
      <c r="R16" s="290"/>
      <c r="S16" s="202"/>
      <c r="T16" s="161"/>
      <c r="U16" s="451"/>
      <c r="V16" s="295"/>
    </row>
    <row r="17" spans="1:22" ht="17.25" customHeight="1" x14ac:dyDescent="0.2">
      <c r="A17" s="7">
        <f t="shared" si="0"/>
        <v>0</v>
      </c>
      <c r="B17" s="38" t="s">
        <v>217</v>
      </c>
      <c r="C17" s="39"/>
      <c r="D17" s="40">
        <f t="shared" ref="D17:F17" si="5">SUM(D12:D16)</f>
        <v>245676.75</v>
      </c>
      <c r="E17" s="41">
        <f t="shared" si="5"/>
        <v>3350</v>
      </c>
      <c r="F17" s="41">
        <f t="shared" si="5"/>
        <v>3081</v>
      </c>
      <c r="G17" s="42">
        <f t="shared" si="1"/>
        <v>1.0873093151574165</v>
      </c>
      <c r="H17" s="45">
        <f t="shared" si="2"/>
        <v>73.336343283582096</v>
      </c>
      <c r="I17" s="45">
        <f t="shared" si="3"/>
        <v>67.447544375139231</v>
      </c>
      <c r="J17" s="41">
        <f>SUM(J12:J16)</f>
        <v>36511</v>
      </c>
      <c r="K17" s="303">
        <f t="shared" si="4"/>
        <v>9.1753170277450627E-2</v>
      </c>
      <c r="L17" s="40"/>
      <c r="M17" s="41"/>
      <c r="N17" s="41"/>
      <c r="O17" s="45"/>
      <c r="P17" s="46"/>
      <c r="Q17" s="42"/>
      <c r="R17" s="305"/>
      <c r="S17" s="112"/>
      <c r="T17" s="39"/>
      <c r="U17" s="452"/>
      <c r="V17" s="1"/>
    </row>
    <row r="18" spans="1:22" ht="14" outlineLevel="1" x14ac:dyDescent="0.2">
      <c r="A18" s="7" t="str">
        <f t="shared" si="0"/>
        <v>2-2021</v>
      </c>
      <c r="B18" s="110">
        <v>44255</v>
      </c>
      <c r="C18" s="161" t="s">
        <v>32</v>
      </c>
      <c r="D18" s="149">
        <v>15826.16</v>
      </c>
      <c r="E18" s="56">
        <v>359</v>
      </c>
      <c r="F18" s="503">
        <v>333</v>
      </c>
      <c r="G18" s="288">
        <f t="shared" si="1"/>
        <v>1.0780780780780781</v>
      </c>
      <c r="H18" s="289">
        <f t="shared" si="2"/>
        <v>44.084011142061279</v>
      </c>
      <c r="I18" s="289">
        <f t="shared" si="3"/>
        <v>40.891297243193328</v>
      </c>
      <c r="J18" s="150">
        <v>2135</v>
      </c>
      <c r="K18" s="290">
        <f t="shared" si="4"/>
        <v>0.16814988290398125</v>
      </c>
      <c r="L18" s="199"/>
      <c r="M18" s="150"/>
      <c r="N18" s="150"/>
      <c r="O18" s="502"/>
      <c r="P18" s="291"/>
      <c r="Q18" s="292"/>
      <c r="R18" s="290"/>
      <c r="S18" s="202"/>
      <c r="T18" s="160"/>
      <c r="U18" s="160"/>
      <c r="V18" s="295"/>
    </row>
    <row r="19" spans="1:22" ht="14" outlineLevel="1" x14ac:dyDescent="0.2">
      <c r="A19" s="7" t="str">
        <f t="shared" si="0"/>
        <v>2-2021</v>
      </c>
      <c r="B19" s="110">
        <v>44255</v>
      </c>
      <c r="C19" s="161" t="s">
        <v>33</v>
      </c>
      <c r="D19" s="205">
        <v>21086.84</v>
      </c>
      <c r="E19" s="234">
        <v>337</v>
      </c>
      <c r="F19" s="504">
        <v>309</v>
      </c>
      <c r="G19" s="288">
        <f t="shared" si="1"/>
        <v>1.0906148867313916</v>
      </c>
      <c r="H19" s="289">
        <f t="shared" si="2"/>
        <v>62.572225519287834</v>
      </c>
      <c r="I19" s="289">
        <f t="shared" si="3"/>
        <v>57.373346247655611</v>
      </c>
      <c r="J19" s="150">
        <v>1865</v>
      </c>
      <c r="K19" s="290">
        <f t="shared" si="4"/>
        <v>0.18069705093833779</v>
      </c>
      <c r="L19" s="199"/>
      <c r="M19" s="150"/>
      <c r="N19" s="150"/>
      <c r="O19" s="502"/>
      <c r="P19" s="291"/>
      <c r="Q19" s="292"/>
      <c r="R19" s="290"/>
      <c r="S19" s="202"/>
      <c r="T19" s="160"/>
      <c r="U19" s="160"/>
      <c r="V19" s="295"/>
    </row>
    <row r="20" spans="1:22" ht="14" outlineLevel="1" x14ac:dyDescent="0.2">
      <c r="A20" s="7" t="str">
        <f t="shared" si="0"/>
        <v>2-2021</v>
      </c>
      <c r="B20" s="110">
        <v>44255</v>
      </c>
      <c r="C20" s="161" t="s">
        <v>34</v>
      </c>
      <c r="D20" s="206">
        <v>61683.17</v>
      </c>
      <c r="E20" s="234">
        <v>739</v>
      </c>
      <c r="F20" s="504">
        <v>710</v>
      </c>
      <c r="G20" s="288">
        <f t="shared" si="1"/>
        <v>1.0408450704225352</v>
      </c>
      <c r="H20" s="289">
        <f t="shared" si="2"/>
        <v>83.468430311231387</v>
      </c>
      <c r="I20" s="289">
        <f t="shared" si="3"/>
        <v>80.192943871413107</v>
      </c>
      <c r="J20" s="150">
        <v>8147</v>
      </c>
      <c r="K20" s="290">
        <f t="shared" si="4"/>
        <v>9.070823616054989E-2</v>
      </c>
      <c r="L20" s="199"/>
      <c r="M20" s="150"/>
      <c r="N20" s="150"/>
      <c r="O20" s="502"/>
      <c r="P20" s="291"/>
      <c r="Q20" s="292"/>
      <c r="R20" s="290"/>
      <c r="S20" s="202"/>
      <c r="T20" s="160"/>
      <c r="U20" s="160"/>
      <c r="V20" s="295"/>
    </row>
    <row r="21" spans="1:22" ht="14" outlineLevel="1" x14ac:dyDescent="0.2">
      <c r="A21" s="7" t="str">
        <f t="shared" si="0"/>
        <v>2-2021</v>
      </c>
      <c r="B21" s="110">
        <v>44255</v>
      </c>
      <c r="C21" s="161" t="s">
        <v>35</v>
      </c>
      <c r="D21" s="208">
        <v>24380</v>
      </c>
      <c r="E21" s="234">
        <v>366</v>
      </c>
      <c r="F21" s="504">
        <v>347</v>
      </c>
      <c r="G21" s="288">
        <f t="shared" si="1"/>
        <v>1.0547550432276658</v>
      </c>
      <c r="H21" s="289">
        <f t="shared" si="2"/>
        <v>66.612021857923494</v>
      </c>
      <c r="I21" s="289">
        <f t="shared" si="3"/>
        <v>63.154020723222544</v>
      </c>
      <c r="J21" s="150">
        <v>2440</v>
      </c>
      <c r="K21" s="290">
        <f t="shared" si="4"/>
        <v>0.15</v>
      </c>
      <c r="L21" s="199"/>
      <c r="M21" s="150"/>
      <c r="N21" s="150"/>
      <c r="O21" s="502"/>
      <c r="P21" s="291"/>
      <c r="Q21" s="292"/>
      <c r="R21" s="290"/>
      <c r="S21" s="202"/>
      <c r="T21" s="160"/>
      <c r="U21" s="160"/>
      <c r="V21" s="295"/>
    </row>
    <row r="22" spans="1:22" ht="14" outlineLevel="1" x14ac:dyDescent="0.2">
      <c r="A22" s="7" t="str">
        <f t="shared" si="0"/>
        <v>2-2021</v>
      </c>
      <c r="B22" s="110">
        <v>44255</v>
      </c>
      <c r="C22" s="161" t="s">
        <v>36</v>
      </c>
      <c r="D22" s="210">
        <v>106398</v>
      </c>
      <c r="E22" s="234">
        <v>1493</v>
      </c>
      <c r="F22" s="504">
        <v>1394</v>
      </c>
      <c r="G22" s="288">
        <f t="shared" si="1"/>
        <v>1.0710186513629842</v>
      </c>
      <c r="H22" s="289">
        <f t="shared" si="2"/>
        <v>71.264567983924977</v>
      </c>
      <c r="I22" s="289">
        <f t="shared" si="3"/>
        <v>66.539054098855601</v>
      </c>
      <c r="J22" s="150">
        <v>5557</v>
      </c>
      <c r="K22" s="290">
        <f t="shared" si="4"/>
        <v>0.26867014576210185</v>
      </c>
      <c r="L22" s="199"/>
      <c r="M22" s="150"/>
      <c r="N22" s="150"/>
      <c r="O22" s="502"/>
      <c r="P22" s="291"/>
      <c r="Q22" s="292"/>
      <c r="R22" s="290"/>
      <c r="S22" s="202"/>
      <c r="T22" s="160"/>
      <c r="U22" s="160"/>
      <c r="V22" s="295"/>
    </row>
    <row r="23" spans="1:22" ht="14" x14ac:dyDescent="0.2">
      <c r="A23" s="7">
        <f t="shared" si="0"/>
        <v>0</v>
      </c>
      <c r="B23" s="38" t="s">
        <v>218</v>
      </c>
      <c r="C23" s="39"/>
      <c r="D23" s="40">
        <f t="shared" ref="D23:F23" si="6">SUM(D18:D22)</f>
        <v>229374.16999999998</v>
      </c>
      <c r="E23" s="41">
        <f t="shared" si="6"/>
        <v>3294</v>
      </c>
      <c r="F23" s="455">
        <f t="shared" si="6"/>
        <v>3093</v>
      </c>
      <c r="G23" s="42">
        <f t="shared" si="1"/>
        <v>1.0649854510184287</v>
      </c>
      <c r="H23" s="45">
        <f t="shared" si="2"/>
        <v>69.633931390406801</v>
      </c>
      <c r="I23" s="45">
        <f t="shared" si="3"/>
        <v>65.384866360208932</v>
      </c>
      <c r="J23" s="41">
        <f>SUM(J18:J22)</f>
        <v>20144</v>
      </c>
      <c r="K23" s="303">
        <f t="shared" si="4"/>
        <v>0.16352263701350278</v>
      </c>
      <c r="L23" s="40"/>
      <c r="M23" s="41"/>
      <c r="N23" s="41"/>
      <c r="O23" s="45"/>
      <c r="P23" s="46"/>
      <c r="Q23" s="42"/>
      <c r="R23" s="305"/>
      <c r="S23" s="112"/>
      <c r="T23" s="50"/>
      <c r="U23" s="50"/>
      <c r="V23" s="1"/>
    </row>
    <row r="24" spans="1:22" ht="14" outlineLevel="1" x14ac:dyDescent="0.2">
      <c r="A24" s="7" t="str">
        <f t="shared" si="0"/>
        <v>3-2021</v>
      </c>
      <c r="B24" s="110">
        <v>44286</v>
      </c>
      <c r="C24" s="161" t="s">
        <v>32</v>
      </c>
      <c r="D24" s="149">
        <v>18014.73</v>
      </c>
      <c r="E24" s="150">
        <v>521</v>
      </c>
      <c r="F24" s="150">
        <v>221</v>
      </c>
      <c r="G24" s="288">
        <f t="shared" si="1"/>
        <v>2.3574660633484164</v>
      </c>
      <c r="H24" s="289">
        <f t="shared" si="2"/>
        <v>34.577216890595011</v>
      </c>
      <c r="I24" s="289">
        <f t="shared" si="3"/>
        <v>14.667111195434735</v>
      </c>
      <c r="J24" s="150">
        <v>2558</v>
      </c>
      <c r="K24" s="290">
        <f t="shared" si="4"/>
        <v>0.20367474589523066</v>
      </c>
      <c r="L24" s="199"/>
      <c r="M24" s="150"/>
      <c r="N24" s="150"/>
      <c r="O24" s="502"/>
      <c r="P24" s="291"/>
      <c r="Q24" s="292"/>
      <c r="R24" s="290"/>
      <c r="S24" s="202"/>
      <c r="T24" s="160"/>
      <c r="U24" s="160"/>
      <c r="V24" s="295"/>
    </row>
    <row r="25" spans="1:22" ht="14" outlineLevel="1" x14ac:dyDescent="0.2">
      <c r="A25" s="7" t="str">
        <f t="shared" si="0"/>
        <v>3-2021</v>
      </c>
      <c r="B25" s="110">
        <v>44286</v>
      </c>
      <c r="C25" s="161" t="s">
        <v>33</v>
      </c>
      <c r="D25" s="205">
        <v>21228.46</v>
      </c>
      <c r="E25" s="150">
        <v>339</v>
      </c>
      <c r="F25" s="150">
        <v>418</v>
      </c>
      <c r="G25" s="288">
        <f t="shared" si="1"/>
        <v>0.81100478468899517</v>
      </c>
      <c r="H25" s="289">
        <f t="shared" si="2"/>
        <v>62.620825958702063</v>
      </c>
      <c r="I25" s="289">
        <f t="shared" si="3"/>
        <v>77.213879795685727</v>
      </c>
      <c r="J25" s="150">
        <v>1584</v>
      </c>
      <c r="K25" s="290">
        <f t="shared" si="4"/>
        <v>0.21401515151515152</v>
      </c>
      <c r="L25" s="199"/>
      <c r="M25" s="150"/>
      <c r="N25" s="150"/>
      <c r="O25" s="502"/>
      <c r="P25" s="291"/>
      <c r="Q25" s="292"/>
      <c r="R25" s="290"/>
      <c r="S25" s="202"/>
      <c r="T25" s="160"/>
      <c r="U25" s="160"/>
      <c r="V25" s="295"/>
    </row>
    <row r="26" spans="1:22" ht="14" outlineLevel="1" x14ac:dyDescent="0.2">
      <c r="A26" s="7" t="str">
        <f t="shared" si="0"/>
        <v>3-2021</v>
      </c>
      <c r="B26" s="110">
        <v>44286</v>
      </c>
      <c r="C26" s="161" t="s">
        <v>34</v>
      </c>
      <c r="D26" s="206">
        <v>66971.09</v>
      </c>
      <c r="E26" s="150">
        <v>921</v>
      </c>
      <c r="F26" s="150">
        <v>1031</v>
      </c>
      <c r="G26" s="288">
        <f t="shared" si="1"/>
        <v>0.89330746847720655</v>
      </c>
      <c r="H26" s="289">
        <f t="shared" si="2"/>
        <v>72.715624321389797</v>
      </c>
      <c r="I26" s="289">
        <f t="shared" si="3"/>
        <v>81.400443730024847</v>
      </c>
      <c r="J26" s="150">
        <v>8113</v>
      </c>
      <c r="K26" s="290">
        <f t="shared" si="4"/>
        <v>0.11352150868975718</v>
      </c>
      <c r="L26" s="199"/>
      <c r="M26" s="150"/>
      <c r="N26" s="150"/>
      <c r="O26" s="502"/>
      <c r="P26" s="291"/>
      <c r="Q26" s="292"/>
      <c r="R26" s="290"/>
      <c r="S26" s="202"/>
      <c r="T26" s="160"/>
      <c r="U26" s="160"/>
      <c r="V26" s="295"/>
    </row>
    <row r="27" spans="1:22" ht="14" outlineLevel="1" x14ac:dyDescent="0.2">
      <c r="A27" s="7" t="str">
        <f t="shared" si="0"/>
        <v>3-2021</v>
      </c>
      <c r="B27" s="110">
        <v>44286</v>
      </c>
      <c r="C27" s="161" t="s">
        <v>35</v>
      </c>
      <c r="D27" s="208">
        <v>30947.21</v>
      </c>
      <c r="E27" s="150">
        <v>466</v>
      </c>
      <c r="F27" s="150">
        <v>347</v>
      </c>
      <c r="G27" s="288">
        <f t="shared" si="1"/>
        <v>1.3429394812680115</v>
      </c>
      <c r="H27" s="289">
        <f t="shared" si="2"/>
        <v>66.410321888412014</v>
      </c>
      <c r="I27" s="289">
        <f t="shared" si="3"/>
        <v>49.45146286540551</v>
      </c>
      <c r="J27" s="150">
        <v>2973</v>
      </c>
      <c r="K27" s="290">
        <f t="shared" si="4"/>
        <v>0.15674402959973091</v>
      </c>
      <c r="L27" s="199"/>
      <c r="M27" s="150"/>
      <c r="N27" s="150"/>
      <c r="O27" s="502"/>
      <c r="P27" s="291"/>
      <c r="Q27" s="292"/>
      <c r="R27" s="290"/>
      <c r="S27" s="202"/>
      <c r="T27" s="160"/>
      <c r="U27" s="160"/>
      <c r="V27" s="295"/>
    </row>
    <row r="28" spans="1:22" ht="14" outlineLevel="1" x14ac:dyDescent="0.2">
      <c r="A28" s="7" t="str">
        <f t="shared" si="0"/>
        <v>3-2021</v>
      </c>
      <c r="B28" s="110">
        <v>44286</v>
      </c>
      <c r="C28" s="161" t="s">
        <v>36</v>
      </c>
      <c r="D28" s="210">
        <v>124303.33</v>
      </c>
      <c r="E28" s="150">
        <v>1738</v>
      </c>
      <c r="F28" s="150">
        <v>1822</v>
      </c>
      <c r="G28" s="288">
        <f t="shared" si="1"/>
        <v>0.95389681668496162</v>
      </c>
      <c r="H28" s="289">
        <f t="shared" si="2"/>
        <v>71.520903337169159</v>
      </c>
      <c r="I28" s="289">
        <f t="shared" si="3"/>
        <v>74.97760982757319</v>
      </c>
      <c r="J28" s="150">
        <v>6454</v>
      </c>
      <c r="K28" s="290">
        <f t="shared" si="4"/>
        <v>0.26929036256585065</v>
      </c>
      <c r="L28" s="199"/>
      <c r="M28" s="150"/>
      <c r="N28" s="150"/>
      <c r="O28" s="502"/>
      <c r="P28" s="291"/>
      <c r="Q28" s="292"/>
      <c r="R28" s="290"/>
      <c r="S28" s="202"/>
      <c r="T28" s="160"/>
      <c r="U28" s="160"/>
      <c r="V28" s="295"/>
    </row>
    <row r="29" spans="1:22" ht="14" x14ac:dyDescent="0.2">
      <c r="A29" s="7">
        <f t="shared" si="0"/>
        <v>0</v>
      </c>
      <c r="B29" s="38" t="s">
        <v>219</v>
      </c>
      <c r="C29" s="39"/>
      <c r="D29" s="40">
        <f t="shared" ref="D29:F29" si="7">SUM(D24:D28)</f>
        <v>261464.82</v>
      </c>
      <c r="E29" s="41">
        <f t="shared" si="7"/>
        <v>3985</v>
      </c>
      <c r="F29" s="41">
        <f t="shared" si="7"/>
        <v>3839</v>
      </c>
      <c r="G29" s="42">
        <f t="shared" si="1"/>
        <v>1.0380307371711384</v>
      </c>
      <c r="H29" s="45">
        <f t="shared" si="2"/>
        <v>65.612250941028861</v>
      </c>
      <c r="I29" s="45">
        <f t="shared" si="3"/>
        <v>63.208389300529433</v>
      </c>
      <c r="J29" s="41">
        <f>SUM(J24:J28)</f>
        <v>21682</v>
      </c>
      <c r="K29" s="303">
        <f t="shared" si="4"/>
        <v>0.18379300802508994</v>
      </c>
      <c r="L29" s="40"/>
      <c r="M29" s="41"/>
      <c r="N29" s="41"/>
      <c r="O29" s="45"/>
      <c r="P29" s="46"/>
      <c r="Q29" s="42"/>
      <c r="R29" s="305"/>
      <c r="S29" s="112"/>
      <c r="T29" s="50"/>
      <c r="U29" s="50"/>
      <c r="V29" s="1"/>
    </row>
    <row r="30" spans="1:22" ht="14" outlineLevel="1" x14ac:dyDescent="0.2">
      <c r="A30" s="7" t="str">
        <f t="shared" si="0"/>
        <v>4-2021</v>
      </c>
      <c r="B30" s="110">
        <v>44316</v>
      </c>
      <c r="C30" s="161" t="s">
        <v>32</v>
      </c>
      <c r="D30" s="55">
        <v>16052.95</v>
      </c>
      <c r="E30" s="150">
        <v>438</v>
      </c>
      <c r="F30" s="150">
        <v>359</v>
      </c>
      <c r="G30" s="288">
        <f t="shared" si="1"/>
        <v>1.2200557103064067</v>
      </c>
      <c r="H30" s="289">
        <f t="shared" si="2"/>
        <v>36.650570776255712</v>
      </c>
      <c r="I30" s="289">
        <f t="shared" si="3"/>
        <v>30.04007970017306</v>
      </c>
      <c r="J30" s="150">
        <v>3808</v>
      </c>
      <c r="K30" s="290">
        <f t="shared" si="4"/>
        <v>0.11502100840336134</v>
      </c>
      <c r="L30" s="199"/>
      <c r="M30" s="150"/>
      <c r="N30" s="150"/>
      <c r="O30" s="502"/>
      <c r="P30" s="291"/>
      <c r="Q30" s="292"/>
      <c r="R30" s="290"/>
      <c r="S30" s="202"/>
      <c r="T30" s="160"/>
      <c r="U30" s="160"/>
      <c r="V30" s="295"/>
    </row>
    <row r="31" spans="1:22" ht="14" outlineLevel="1" x14ac:dyDescent="0.2">
      <c r="A31" s="7" t="str">
        <f t="shared" si="0"/>
        <v>4-2021</v>
      </c>
      <c r="B31" s="110">
        <v>44316</v>
      </c>
      <c r="C31" s="161" t="s">
        <v>33</v>
      </c>
      <c r="D31" s="505">
        <v>24478.400000000001</v>
      </c>
      <c r="E31" s="150">
        <v>395</v>
      </c>
      <c r="F31" s="150">
        <v>361</v>
      </c>
      <c r="G31" s="288">
        <f t="shared" si="1"/>
        <v>1.0941828254847645</v>
      </c>
      <c r="H31" s="289">
        <f t="shared" si="2"/>
        <v>61.970632911392407</v>
      </c>
      <c r="I31" s="289">
        <f t="shared" si="3"/>
        <v>56.636451850664962</v>
      </c>
      <c r="J31" s="150">
        <v>4864</v>
      </c>
      <c r="K31" s="290">
        <f t="shared" si="4"/>
        <v>8.1208881578947373E-2</v>
      </c>
      <c r="L31" s="199"/>
      <c r="M31" s="150"/>
      <c r="N31" s="150"/>
      <c r="O31" s="502"/>
      <c r="P31" s="291"/>
      <c r="Q31" s="292"/>
      <c r="R31" s="290"/>
      <c r="S31" s="202"/>
      <c r="T31" s="160"/>
      <c r="U31" s="160"/>
      <c r="V31" s="295"/>
    </row>
    <row r="32" spans="1:22" ht="14" outlineLevel="1" x14ac:dyDescent="0.2">
      <c r="A32" s="7" t="str">
        <f t="shared" si="0"/>
        <v>4-2021</v>
      </c>
      <c r="B32" s="110">
        <v>44316</v>
      </c>
      <c r="C32" s="161" t="s">
        <v>34</v>
      </c>
      <c r="D32" s="506">
        <v>79400.990000000005</v>
      </c>
      <c r="E32" s="150">
        <v>1073</v>
      </c>
      <c r="F32" s="150">
        <v>1006</v>
      </c>
      <c r="G32" s="288">
        <f t="shared" si="1"/>
        <v>1.0666003976143141</v>
      </c>
      <c r="H32" s="289">
        <f t="shared" si="2"/>
        <v>73.999058713886299</v>
      </c>
      <c r="I32" s="289">
        <f t="shared" si="3"/>
        <v>69.378427834268052</v>
      </c>
      <c r="J32" s="150">
        <v>11729</v>
      </c>
      <c r="K32" s="290">
        <f t="shared" si="4"/>
        <v>9.1482649842271294E-2</v>
      </c>
      <c r="L32" s="199"/>
      <c r="M32" s="150"/>
      <c r="N32" s="150"/>
      <c r="O32" s="502"/>
      <c r="P32" s="291"/>
      <c r="Q32" s="292"/>
      <c r="R32" s="290"/>
      <c r="S32" s="202"/>
      <c r="T32" s="160"/>
      <c r="U32" s="160"/>
      <c r="V32" s="295"/>
    </row>
    <row r="33" spans="1:22" ht="14" outlineLevel="1" x14ac:dyDescent="0.2">
      <c r="A33" s="7" t="str">
        <f t="shared" si="0"/>
        <v>4-2021</v>
      </c>
      <c r="B33" s="110">
        <v>44316</v>
      </c>
      <c r="C33" s="161" t="s">
        <v>35</v>
      </c>
      <c r="D33" s="507">
        <v>33485.879999999997</v>
      </c>
      <c r="E33" s="150">
        <v>504</v>
      </c>
      <c r="F33" s="150">
        <v>456</v>
      </c>
      <c r="G33" s="288">
        <f t="shared" si="1"/>
        <v>1.1052631578947369</v>
      </c>
      <c r="H33" s="289">
        <f t="shared" si="2"/>
        <v>66.440238095238087</v>
      </c>
      <c r="I33" s="289">
        <f t="shared" si="3"/>
        <v>60.11259637188207</v>
      </c>
      <c r="J33" s="150">
        <v>3109</v>
      </c>
      <c r="K33" s="290">
        <f t="shared" si="4"/>
        <v>0.16211000321646832</v>
      </c>
      <c r="L33" s="199"/>
      <c r="M33" s="150"/>
      <c r="N33" s="150"/>
      <c r="O33" s="502"/>
      <c r="P33" s="291"/>
      <c r="Q33" s="292"/>
      <c r="R33" s="290"/>
      <c r="S33" s="202"/>
      <c r="T33" s="160"/>
      <c r="U33" s="160"/>
      <c r="V33" s="295"/>
    </row>
    <row r="34" spans="1:22" ht="14" outlineLevel="1" x14ac:dyDescent="0.2">
      <c r="A34" s="7" t="str">
        <f t="shared" si="0"/>
        <v>4-2021</v>
      </c>
      <c r="B34" s="110">
        <v>44316</v>
      </c>
      <c r="C34" s="161" t="s">
        <v>36</v>
      </c>
      <c r="D34" s="508">
        <v>123818.48</v>
      </c>
      <c r="E34" s="150">
        <v>1711</v>
      </c>
      <c r="F34" s="150">
        <v>1522</v>
      </c>
      <c r="G34" s="288">
        <f t="shared" si="1"/>
        <v>1.124178712220762</v>
      </c>
      <c r="H34" s="289">
        <f t="shared" si="2"/>
        <v>72.366148451198129</v>
      </c>
      <c r="I34" s="289">
        <f t="shared" si="3"/>
        <v>64.37245934700384</v>
      </c>
      <c r="J34" s="150">
        <v>10485</v>
      </c>
      <c r="K34" s="290">
        <f t="shared" si="4"/>
        <v>0.1631855030996662</v>
      </c>
      <c r="L34" s="199"/>
      <c r="M34" s="150"/>
      <c r="N34" s="150"/>
      <c r="O34" s="502"/>
      <c r="P34" s="291"/>
      <c r="Q34" s="292"/>
      <c r="R34" s="290"/>
      <c r="S34" s="202"/>
      <c r="T34" s="160"/>
      <c r="U34" s="160"/>
      <c r="V34" s="295"/>
    </row>
    <row r="35" spans="1:22" ht="14" x14ac:dyDescent="0.2">
      <c r="A35" s="7">
        <f t="shared" si="0"/>
        <v>0</v>
      </c>
      <c r="B35" s="38" t="s">
        <v>200</v>
      </c>
      <c r="C35" s="39"/>
      <c r="D35" s="40">
        <f t="shared" ref="D35:F35" si="8">SUM(D30:D34)</f>
        <v>277236.7</v>
      </c>
      <c r="E35" s="41">
        <f t="shared" si="8"/>
        <v>4121</v>
      </c>
      <c r="F35" s="41">
        <f t="shared" si="8"/>
        <v>3704</v>
      </c>
      <c r="G35" s="42">
        <f t="shared" si="1"/>
        <v>1.1125809935205184</v>
      </c>
      <c r="H35" s="45">
        <f t="shared" si="2"/>
        <v>67.274132492113566</v>
      </c>
      <c r="I35" s="45">
        <f t="shared" si="3"/>
        <v>60.466728160831991</v>
      </c>
      <c r="J35" s="41">
        <f>SUM(J30:J34)</f>
        <v>33995</v>
      </c>
      <c r="K35" s="303">
        <f t="shared" si="4"/>
        <v>0.12122370936902485</v>
      </c>
      <c r="L35" s="40"/>
      <c r="M35" s="41"/>
      <c r="N35" s="41"/>
      <c r="O35" s="45"/>
      <c r="P35" s="46"/>
      <c r="Q35" s="42"/>
      <c r="R35" s="305"/>
      <c r="S35" s="112"/>
      <c r="T35" s="50"/>
      <c r="U35" s="50"/>
      <c r="V35" s="1"/>
    </row>
    <row r="36" spans="1:22" ht="14" outlineLevel="1" x14ac:dyDescent="0.2">
      <c r="A36" s="7" t="str">
        <f t="shared" si="0"/>
        <v>5-2021</v>
      </c>
      <c r="B36" s="110">
        <v>44347</v>
      </c>
      <c r="C36" s="161" t="s">
        <v>32</v>
      </c>
      <c r="D36" s="149">
        <v>17409.66</v>
      </c>
      <c r="E36" s="150">
        <v>488</v>
      </c>
      <c r="F36" s="150">
        <v>396</v>
      </c>
      <c r="G36" s="288">
        <f t="shared" si="1"/>
        <v>1.2323232323232323</v>
      </c>
      <c r="H36" s="289">
        <f t="shared" si="2"/>
        <v>35.675532786885249</v>
      </c>
      <c r="I36" s="289">
        <f t="shared" si="3"/>
        <v>28.949817589357703</v>
      </c>
      <c r="J36" s="150">
        <v>4594</v>
      </c>
      <c r="K36" s="290">
        <f t="shared" si="4"/>
        <v>0.10622551153678711</v>
      </c>
      <c r="L36" s="199"/>
      <c r="M36" s="150"/>
      <c r="N36" s="150"/>
      <c r="O36" s="502"/>
      <c r="P36" s="291"/>
      <c r="Q36" s="292"/>
      <c r="R36" s="290"/>
      <c r="S36" s="202"/>
      <c r="T36" s="160"/>
      <c r="U36" s="160"/>
      <c r="V36" s="295"/>
    </row>
    <row r="37" spans="1:22" ht="14" outlineLevel="1" x14ac:dyDescent="0.2">
      <c r="A37" s="7" t="str">
        <f t="shared" si="0"/>
        <v>5-2021</v>
      </c>
      <c r="B37" s="110">
        <v>44347</v>
      </c>
      <c r="C37" s="161" t="s">
        <v>33</v>
      </c>
      <c r="D37" s="205">
        <v>25835.69</v>
      </c>
      <c r="E37" s="150">
        <v>428</v>
      </c>
      <c r="F37" s="150">
        <v>376</v>
      </c>
      <c r="G37" s="288">
        <f t="shared" si="1"/>
        <v>1.1382978723404256</v>
      </c>
      <c r="H37" s="289">
        <f t="shared" si="2"/>
        <v>60.363761682242988</v>
      </c>
      <c r="I37" s="289">
        <f t="shared" si="3"/>
        <v>53.029846711503183</v>
      </c>
      <c r="J37" s="150">
        <v>2308</v>
      </c>
      <c r="K37" s="290">
        <f t="shared" si="4"/>
        <v>0.18544194107452339</v>
      </c>
      <c r="L37" s="199"/>
      <c r="M37" s="150"/>
      <c r="N37" s="150"/>
      <c r="O37" s="502"/>
      <c r="P37" s="291"/>
      <c r="Q37" s="292"/>
      <c r="R37" s="290"/>
      <c r="S37" s="202"/>
      <c r="T37" s="160"/>
      <c r="U37" s="160"/>
      <c r="V37" s="295"/>
    </row>
    <row r="38" spans="1:22" ht="14" outlineLevel="1" x14ac:dyDescent="0.2">
      <c r="A38" s="7" t="str">
        <f t="shared" si="0"/>
        <v>5-2021</v>
      </c>
      <c r="B38" s="110">
        <v>44347</v>
      </c>
      <c r="C38" s="161" t="s">
        <v>34</v>
      </c>
      <c r="D38" s="206">
        <v>63053.1</v>
      </c>
      <c r="E38" s="150">
        <v>1027</v>
      </c>
      <c r="F38" s="150">
        <v>986</v>
      </c>
      <c r="G38" s="288">
        <f t="shared" si="1"/>
        <v>1.04158215010142</v>
      </c>
      <c r="H38" s="289">
        <f t="shared" si="2"/>
        <v>61.395423563777996</v>
      </c>
      <c r="I38" s="289">
        <f t="shared" si="3"/>
        <v>58.944389127444111</v>
      </c>
      <c r="J38" s="150">
        <v>12713</v>
      </c>
      <c r="K38" s="290">
        <f t="shared" si="4"/>
        <v>8.0783450011798943E-2</v>
      </c>
      <c r="L38" s="199"/>
      <c r="M38" s="150"/>
      <c r="N38" s="150"/>
      <c r="O38" s="502"/>
      <c r="P38" s="291"/>
      <c r="Q38" s="292"/>
      <c r="R38" s="290"/>
      <c r="S38" s="202"/>
      <c r="T38" s="160"/>
      <c r="U38" s="160"/>
      <c r="V38" s="295"/>
    </row>
    <row r="39" spans="1:22" ht="14" outlineLevel="1" x14ac:dyDescent="0.2">
      <c r="A39" s="7" t="str">
        <f t="shared" si="0"/>
        <v>5-2021</v>
      </c>
      <c r="B39" s="110">
        <v>44347</v>
      </c>
      <c r="C39" s="161" t="s">
        <v>35</v>
      </c>
      <c r="D39" s="208">
        <v>33350.870000000003</v>
      </c>
      <c r="E39" s="150">
        <v>519</v>
      </c>
      <c r="F39" s="150">
        <v>470</v>
      </c>
      <c r="G39" s="288">
        <f t="shared" si="1"/>
        <v>1.1042553191489362</v>
      </c>
      <c r="H39" s="289">
        <f t="shared" si="2"/>
        <v>64.25986512524085</v>
      </c>
      <c r="I39" s="289">
        <f t="shared" si="3"/>
        <v>58.192941442896341</v>
      </c>
      <c r="J39" s="150">
        <v>3977</v>
      </c>
      <c r="K39" s="290">
        <f t="shared" si="4"/>
        <v>0.13050037716872015</v>
      </c>
      <c r="L39" s="199"/>
      <c r="M39" s="150"/>
      <c r="N39" s="150"/>
      <c r="O39" s="502"/>
      <c r="P39" s="291"/>
      <c r="Q39" s="292"/>
      <c r="R39" s="290"/>
      <c r="S39" s="202"/>
      <c r="T39" s="160"/>
      <c r="U39" s="160"/>
      <c r="V39" s="295"/>
    </row>
    <row r="40" spans="1:22" ht="14" outlineLevel="1" x14ac:dyDescent="0.2">
      <c r="A40" s="7" t="str">
        <f t="shared" si="0"/>
        <v>5-2021</v>
      </c>
      <c r="B40" s="110">
        <v>44347</v>
      </c>
      <c r="C40" s="161" t="s">
        <v>36</v>
      </c>
      <c r="D40" s="210">
        <v>104528</v>
      </c>
      <c r="E40" s="150">
        <v>1448</v>
      </c>
      <c r="F40" s="150">
        <v>1321</v>
      </c>
      <c r="G40" s="288">
        <f t="shared" si="1"/>
        <v>1.0961392884178653</v>
      </c>
      <c r="H40" s="289">
        <f t="shared" si="2"/>
        <v>72.187845303867405</v>
      </c>
      <c r="I40" s="289">
        <f t="shared" si="3"/>
        <v>65.856452794481243</v>
      </c>
      <c r="J40" s="150">
        <v>8020</v>
      </c>
      <c r="K40" s="290">
        <f t="shared" si="4"/>
        <v>0.18054862842892769</v>
      </c>
      <c r="L40" s="199"/>
      <c r="M40" s="150"/>
      <c r="N40" s="150"/>
      <c r="O40" s="502"/>
      <c r="P40" s="291"/>
      <c r="Q40" s="292"/>
      <c r="R40" s="290"/>
      <c r="S40" s="202"/>
      <c r="T40" s="160"/>
      <c r="U40" s="160"/>
      <c r="V40" s="295"/>
    </row>
    <row r="41" spans="1:22" ht="14" x14ac:dyDescent="0.2">
      <c r="A41" s="7">
        <f t="shared" si="0"/>
        <v>0</v>
      </c>
      <c r="B41" s="38" t="s">
        <v>201</v>
      </c>
      <c r="C41" s="39"/>
      <c r="D41" s="40">
        <f t="shared" ref="D41:F41" si="9">SUM(D36:D40)</f>
        <v>244177.32</v>
      </c>
      <c r="E41" s="41">
        <f t="shared" si="9"/>
        <v>3910</v>
      </c>
      <c r="F41" s="41">
        <f t="shared" si="9"/>
        <v>3549</v>
      </c>
      <c r="G41" s="42">
        <f t="shared" si="1"/>
        <v>1.1017187940264863</v>
      </c>
      <c r="H41" s="45">
        <f t="shared" si="2"/>
        <v>62.449442455242966</v>
      </c>
      <c r="I41" s="45">
        <f t="shared" si="3"/>
        <v>56.683649942111842</v>
      </c>
      <c r="J41" s="41">
        <f>SUM(J36:J40)</f>
        <v>31612</v>
      </c>
      <c r="K41" s="303">
        <f t="shared" si="4"/>
        <v>0.12368720738959889</v>
      </c>
      <c r="L41" s="40"/>
      <c r="M41" s="41"/>
      <c r="N41" s="41"/>
      <c r="O41" s="45"/>
      <c r="P41" s="46"/>
      <c r="Q41" s="42"/>
      <c r="R41" s="305"/>
      <c r="S41" s="112"/>
      <c r="T41" s="50"/>
      <c r="U41" s="50"/>
      <c r="V41" s="1"/>
    </row>
    <row r="42" spans="1:22" ht="14" x14ac:dyDescent="0.2">
      <c r="A42" s="7"/>
      <c r="B42" s="52"/>
      <c r="C42" s="298"/>
      <c r="D42" s="298"/>
      <c r="E42" s="298"/>
      <c r="F42" s="298"/>
      <c r="G42" s="298"/>
      <c r="H42" s="298"/>
      <c r="I42" s="298"/>
      <c r="J42" s="298"/>
      <c r="K42" s="298"/>
      <c r="L42" s="509"/>
      <c r="M42" s="298"/>
      <c r="N42" s="298"/>
      <c r="O42" s="298"/>
      <c r="P42" s="298"/>
      <c r="Q42" s="298"/>
      <c r="R42" s="298"/>
      <c r="S42" s="510"/>
      <c r="T42" s="298"/>
      <c r="U42" s="298"/>
      <c r="V42" s="298"/>
    </row>
    <row r="43" spans="1:22" ht="14" x14ac:dyDescent="0.2">
      <c r="A43" s="7"/>
      <c r="B43" s="52"/>
      <c r="C43" s="298"/>
      <c r="D43" s="298"/>
      <c r="E43" s="298"/>
      <c r="F43" s="298"/>
      <c r="G43" s="298"/>
      <c r="H43" s="298"/>
      <c r="I43" s="298"/>
      <c r="J43" s="298"/>
      <c r="K43" s="298"/>
      <c r="L43" s="509"/>
      <c r="M43" s="298"/>
      <c r="N43" s="298"/>
      <c r="O43" s="298"/>
      <c r="P43" s="298"/>
      <c r="Q43" s="298"/>
      <c r="R43" s="298"/>
      <c r="S43" s="510"/>
      <c r="T43" s="298"/>
      <c r="U43" s="298"/>
      <c r="V43" s="298"/>
    </row>
    <row r="44" spans="1:22" ht="14" x14ac:dyDescent="0.2">
      <c r="A44" s="7"/>
      <c r="B44" s="52"/>
      <c r="C44" s="298"/>
      <c r="D44" s="298"/>
      <c r="E44" s="298"/>
      <c r="F44" s="298"/>
      <c r="G44" s="298"/>
      <c r="H44" s="298"/>
      <c r="I44" s="298"/>
      <c r="J44" s="298"/>
      <c r="K44" s="298"/>
      <c r="L44" s="509"/>
      <c r="M44" s="298"/>
      <c r="N44" s="298"/>
      <c r="O44" s="298"/>
      <c r="P44" s="298"/>
      <c r="Q44" s="298"/>
      <c r="R44" s="298"/>
      <c r="S44" s="510"/>
      <c r="T44" s="298"/>
      <c r="U44" s="298"/>
      <c r="V44" s="298"/>
    </row>
    <row r="45" spans="1:22" ht="14" x14ac:dyDescent="0.2">
      <c r="A45" s="7"/>
      <c r="B45" s="52"/>
      <c r="C45" s="298"/>
      <c r="D45" s="298"/>
      <c r="E45" s="298"/>
      <c r="F45" s="298"/>
      <c r="G45" s="298"/>
      <c r="H45" s="298"/>
      <c r="I45" s="298"/>
      <c r="J45" s="298"/>
      <c r="K45" s="298"/>
      <c r="L45" s="509"/>
      <c r="M45" s="298"/>
      <c r="N45" s="298"/>
      <c r="O45" s="298"/>
      <c r="P45" s="298"/>
      <c r="Q45" s="298"/>
      <c r="R45" s="298"/>
      <c r="S45" s="510"/>
      <c r="T45" s="298"/>
      <c r="U45" s="298"/>
      <c r="V45" s="298"/>
    </row>
    <row r="46" spans="1:22" ht="14" x14ac:dyDescent="0.2">
      <c r="A46" s="7"/>
      <c r="B46" s="52"/>
      <c r="C46" s="298"/>
      <c r="D46" s="298"/>
      <c r="E46" s="298"/>
      <c r="F46" s="298"/>
      <c r="G46" s="298"/>
      <c r="H46" s="298"/>
      <c r="I46" s="298"/>
      <c r="J46" s="298"/>
      <c r="K46" s="298"/>
      <c r="L46" s="509"/>
      <c r="M46" s="298"/>
      <c r="N46" s="298"/>
      <c r="O46" s="298"/>
      <c r="P46" s="298"/>
      <c r="Q46" s="298"/>
      <c r="R46" s="298"/>
      <c r="S46" s="510"/>
      <c r="T46" s="298"/>
      <c r="U46" s="298"/>
      <c r="V46" s="298"/>
    </row>
    <row r="47" spans="1:22" ht="14" x14ac:dyDescent="0.2">
      <c r="A47" s="7"/>
      <c r="B47" s="52"/>
      <c r="C47" s="298"/>
      <c r="D47" s="298"/>
      <c r="E47" s="298"/>
      <c r="F47" s="298"/>
      <c r="G47" s="298"/>
      <c r="H47" s="298"/>
      <c r="I47" s="298"/>
      <c r="J47" s="298"/>
      <c r="K47" s="298"/>
      <c r="L47" s="509"/>
      <c r="M47" s="298"/>
      <c r="N47" s="298"/>
      <c r="O47" s="298"/>
      <c r="P47" s="298"/>
      <c r="Q47" s="298"/>
      <c r="R47" s="298"/>
      <c r="S47" s="510"/>
      <c r="T47" s="298"/>
      <c r="U47" s="298"/>
      <c r="V47" s="298"/>
    </row>
    <row r="48" spans="1:22" ht="14" x14ac:dyDescent="0.2">
      <c r="A48" s="7"/>
      <c r="B48" s="52"/>
      <c r="C48" s="298"/>
      <c r="D48" s="298"/>
      <c r="E48" s="298"/>
      <c r="F48" s="298"/>
      <c r="G48" s="298"/>
      <c r="H48" s="298"/>
      <c r="I48" s="298"/>
      <c r="J48" s="298"/>
      <c r="K48" s="298"/>
      <c r="L48" s="509"/>
      <c r="M48" s="298"/>
      <c r="N48" s="298"/>
      <c r="O48" s="298"/>
      <c r="P48" s="298"/>
      <c r="Q48" s="298"/>
      <c r="R48" s="298"/>
      <c r="S48" s="510"/>
      <c r="T48" s="298"/>
      <c r="U48" s="298"/>
      <c r="V48" s="298"/>
    </row>
    <row r="49" spans="1:22" ht="14" x14ac:dyDescent="0.2">
      <c r="A49" s="7"/>
      <c r="B49" s="52"/>
      <c r="C49" s="298"/>
      <c r="D49" s="298"/>
      <c r="E49" s="298"/>
      <c r="F49" s="298"/>
      <c r="G49" s="298"/>
      <c r="H49" s="298"/>
      <c r="I49" s="298"/>
      <c r="J49" s="298"/>
      <c r="K49" s="298"/>
      <c r="L49" s="509"/>
      <c r="M49" s="298"/>
      <c r="N49" s="298"/>
      <c r="O49" s="298"/>
      <c r="P49" s="298"/>
      <c r="Q49" s="298"/>
      <c r="R49" s="298"/>
      <c r="S49" s="510"/>
      <c r="T49" s="298"/>
      <c r="U49" s="298"/>
      <c r="V49" s="298"/>
    </row>
    <row r="50" spans="1:22" ht="14" x14ac:dyDescent="0.2">
      <c r="A50" s="7"/>
      <c r="B50" s="52"/>
      <c r="C50" s="298"/>
      <c r="D50" s="298"/>
      <c r="E50" s="298"/>
      <c r="F50" s="298"/>
      <c r="G50" s="298"/>
      <c r="H50" s="298"/>
      <c r="I50" s="298"/>
      <c r="J50" s="298"/>
      <c r="K50" s="298"/>
      <c r="L50" s="509"/>
      <c r="M50" s="298"/>
      <c r="N50" s="298"/>
      <c r="O50" s="298"/>
      <c r="P50" s="298"/>
      <c r="Q50" s="298"/>
      <c r="R50" s="298"/>
      <c r="S50" s="510"/>
      <c r="T50" s="298"/>
      <c r="U50" s="298"/>
      <c r="V50" s="298"/>
    </row>
  </sheetData>
  <mergeCells count="16">
    <mergeCell ref="F5:I5"/>
    <mergeCell ref="K5:N5"/>
    <mergeCell ref="L10:R10"/>
    <mergeCell ref="T10:U10"/>
    <mergeCell ref="F7:I7"/>
    <mergeCell ref="K7:N7"/>
    <mergeCell ref="F8:H8"/>
    <mergeCell ref="K8:M8"/>
    <mergeCell ref="F9:I9"/>
    <mergeCell ref="K9:N9"/>
    <mergeCell ref="D10:K10"/>
    <mergeCell ref="C2:U2"/>
    <mergeCell ref="F3:I3"/>
    <mergeCell ref="K3:N3"/>
    <mergeCell ref="F4:H4"/>
    <mergeCell ref="K4:M4"/>
  </mergeCells>
  <conditionalFormatting sqref="C5 F5:I5 K5:N5 C9">
    <cfRule type="cellIs" dxfId="5" priority="1" operator="greaterThanOrEqual">
      <formula>0</formula>
    </cfRule>
    <cfRule type="cellIs" dxfId="4" priority="2" operator="lessThanOrEqual">
      <formula>0</formula>
    </cfRule>
  </conditionalFormatting>
  <conditionalFormatting sqref="F9:N9">
    <cfRule type="cellIs" dxfId="3" priority="3" operator="lessThanOrEqual">
      <formula>0</formula>
    </cfRule>
    <cfRule type="cellIs" dxfId="2" priority="4" operator="greaterThanOrEqual">
      <formula>0</formula>
    </cfRule>
  </conditionalFormatting>
  <conditionalFormatting sqref="T18:U41">
    <cfRule type="cellIs" dxfId="1" priority="5" operator="greaterThanOrEqual">
      <formula>0</formula>
    </cfRule>
    <cfRule type="cellIs" dxfId="0" priority="6" operator="lessThan">
      <formula>0</formula>
    </cfRule>
  </conditionalFormatting>
  <dataValidations count="1">
    <dataValidation type="list" allowBlank="1" sqref="B17 B23 B29 B35 B41" xr:uid="{00000000-0002-0000-1800-000000000000}">
      <formula1>"Previous Week,Current Week"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weekly_reporting_2025</vt:lpstr>
      <vt:lpstr>weekly_reporting_2025_idealPros</vt:lpstr>
      <vt:lpstr>WALMART_weekly_reporting_2025-B</vt:lpstr>
      <vt:lpstr>WALMART_weekly_reporting_2024-B</vt:lpstr>
      <vt:lpstr>weekly_reporting_2024</vt:lpstr>
      <vt:lpstr>WALMART_weekly_reporting_2024-T</vt:lpstr>
      <vt:lpstr>monthly_reporting_2025_profemin</vt:lpstr>
      <vt:lpstr>monthly_reporting_2025</vt:lpstr>
      <vt:lpstr>monthly_reporting_2024_profemin</vt:lpstr>
      <vt:lpstr>monthly_reporting_2024</vt:lpstr>
      <vt:lpstr>weekly_reporting_2023</vt:lpstr>
      <vt:lpstr>monthly_reporting_2023</vt:lpstr>
      <vt:lpstr>weekly_reporting_2022</vt:lpstr>
      <vt:lpstr>monthly_reporting_2022</vt:lpstr>
      <vt:lpstr>beflexible</vt:lpstr>
      <vt:lpstr>better_bladder</vt:lpstr>
      <vt:lpstr>grown_american</vt:lpstr>
      <vt:lpstr>dr_ho</vt:lpstr>
      <vt:lpstr>ideal_prostate</vt:lpstr>
      <vt:lpstr>prosvent</vt:lpstr>
      <vt:lpstr>monthly_reporting_2021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2026-03-10T03:23:16Z</dcterms:created>
  <dcterms:modified xsi:type="dcterms:W3CDTF">2026-03-10T03:23:16Z</dcterms:modified>
</cp:coreProperties>
</file>