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f81032158b9d41/Desktop/"/>
    </mc:Choice>
  </mc:AlternateContent>
  <xr:revisionPtr revIDLastSave="0" documentId="13_ncr:20001_{D4435C9F-661B-4B1F-BD43-B645F391BFEE}" xr6:coauthVersionLast="43" xr6:coauthVersionMax="43" xr10:uidLastSave="{00000000-0000-0000-0000-000000000000}"/>
  <bookViews>
    <workbookView xWindow="-108" yWindow="-108" windowWidth="23256" windowHeight="12576" xr2:uid="{F3D449A8-D4F6-4D76-B36D-27375686B65A}"/>
  </bookViews>
  <sheets>
    <sheet name="BC Plot" sheetId="2" r:id="rId1"/>
    <sheet name="2015 ACS BC Hispanics" sheetId="1" r:id="rId2"/>
    <sheet name="2015 ACS BC Whites" sheetId="3" r:id="rId3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9" i="3" l="1"/>
  <c r="J369" i="3"/>
  <c r="I369" i="3"/>
  <c r="H369" i="3"/>
  <c r="G369" i="3"/>
  <c r="F369" i="3"/>
  <c r="E369" i="3"/>
  <c r="D369" i="3"/>
  <c r="C369" i="3"/>
  <c r="B369" i="3"/>
  <c r="L36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1" i="1"/>
  <c r="E3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1" i="1"/>
  <c r="C3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1" i="1"/>
  <c r="I369" i="1"/>
  <c r="H369" i="1"/>
  <c r="G369" i="1"/>
  <c r="B369" i="1"/>
</calcChain>
</file>

<file path=xl/sharedStrings.xml><?xml version="1.0" encoding="utf-8"?>
<sst xmlns="http://schemas.openxmlformats.org/spreadsheetml/2006/main" count="777" uniqueCount="401">
  <si>
    <r>
      <t>Index of Dissimilarity (</t>
    </r>
    <r>
      <rPr>
        <b/>
        <i/>
        <sz val="18"/>
        <color rgb="FF000000"/>
        <rFont val="Calibri"/>
        <scheme val="minor"/>
      </rPr>
      <t>D</t>
    </r>
    <r>
      <rPr>
        <b/>
        <sz val="18"/>
        <color rgb="FF000000"/>
        <rFont val="Calibri"/>
        <scheme val="minor"/>
      </rPr>
      <t>), Bexar County</t>
    </r>
  </si>
  <si>
    <t>Geography</t>
  </si>
  <si>
    <t>Estimate; Total:</t>
  </si>
  <si>
    <t>Estimate; Total: - Speak only English</t>
  </si>
  <si>
    <t>Index of Dissimilarity Absol. Value ([wi/W]-[hi/H]): - Speak only English</t>
  </si>
  <si>
    <t>Estimate; Total: - Speak Spanish:</t>
  </si>
  <si>
    <t>Index of Dissimilarity Absol. Value ([wi/W]-[hi/H]): - Speak Spanish</t>
  </si>
  <si>
    <t>Estimate; Total: - Speak Spanish: - Speak English "very well"</t>
  </si>
  <si>
    <t>Estimate; Total: - Speak Spanish: - Speak English "well"</t>
  </si>
  <si>
    <t>Estimate; Total: - Speak Spanish: - Speak English "not well"</t>
  </si>
  <si>
    <t>Estimate; Total: - Speak Spanish: - Bilingual Spanish &amp; English</t>
  </si>
  <si>
    <t>Index of Dissimilarity Absol. Value ([wi/W]-[hi/H]): - Speak Spanish: - Bilingual</t>
  </si>
  <si>
    <t>Estimate; Total: - Speak Spanish: - Speak English "not at all"</t>
  </si>
  <si>
    <t>Index of Dissimilarity Absol. Value ([wi/W]-[hi/H]): - Speak Spanish: - Speak English "not at all"</t>
  </si>
  <si>
    <t>Census Tract 1101, Bexar County, Texas</t>
  </si>
  <si>
    <t>Census Tract 1103, Bexar County, Texas</t>
  </si>
  <si>
    <t>Census Tract 1105, Bexar County, Texas</t>
  </si>
  <si>
    <t>Census Tract 1106, Bexar County, Texas</t>
  </si>
  <si>
    <t>Census Tract 1107, Bexar County, Texas</t>
  </si>
  <si>
    <t>Census Tract 1108, Bexar County, Texas</t>
  </si>
  <si>
    <t>Census Tract 1109, Bexar County, Texas</t>
  </si>
  <si>
    <t>Census Tract 1110, Bexar County, Texas</t>
  </si>
  <si>
    <t>Census Tract 1201, Bexar County, Texas</t>
  </si>
  <si>
    <t>Census Tract 1203, Bexar County, Texas</t>
  </si>
  <si>
    <t>Census Tract 1204, Bexar County, Texas</t>
  </si>
  <si>
    <t>Census Tract 1205.01, Bexar County, Texas</t>
  </si>
  <si>
    <t>Census Tract 1205.02, Bexar County, Texas</t>
  </si>
  <si>
    <t>Census Tract 1206, Bexar County, Texas</t>
  </si>
  <si>
    <t>Census Tract 1207.01, Bexar County, Texas</t>
  </si>
  <si>
    <t>Census Tract 1207.02, Bexar County, Texas</t>
  </si>
  <si>
    <t>Census Tract 1208, Bexar County, Texas</t>
  </si>
  <si>
    <t>Census Tract 1209.01, Bexar County, Texas</t>
  </si>
  <si>
    <t>Census Tract 1209.02, Bexar County, Texas</t>
  </si>
  <si>
    <t>Census Tract 1210, Bexar County, Texas</t>
  </si>
  <si>
    <t>Census Tract 1211.08, Bexar County, Texas</t>
  </si>
  <si>
    <t>Census Tract 1211.10, Bexar County, Texas</t>
  </si>
  <si>
    <t>Census Tract 1211.11, Bexar County, Texas</t>
  </si>
  <si>
    <t>Census Tract 1211.12, Bexar County, Texas</t>
  </si>
  <si>
    <t>Census Tract 1211.15, Bexar County, Texas</t>
  </si>
  <si>
    <t>Census Tract 1211.16, Bexar County, Texas</t>
  </si>
  <si>
    <t>Census Tract 1211.17, Bexar County, Texas</t>
  </si>
  <si>
    <t>Census Tract 1211.18, Bexar County, Texas</t>
  </si>
  <si>
    <t>Census Tract 1211.19, Bexar County, Texas</t>
  </si>
  <si>
    <t>Census Tract 1211.20, Bexar County, Texas</t>
  </si>
  <si>
    <t>Census Tract 1211.21, Bexar County, Texas</t>
  </si>
  <si>
    <t>Census Tract 1211.22, Bexar County, Texas</t>
  </si>
  <si>
    <t>Census Tract 1212.03, Bexar County, Texas</t>
  </si>
  <si>
    <t>Census Tract 1212.04, Bexar County, Texas</t>
  </si>
  <si>
    <t>Census Tract 1212.05, Bexar County, Texas</t>
  </si>
  <si>
    <t>Census Tract 1212.06, Bexar County, Texas</t>
  </si>
  <si>
    <t>Census Tract 1213, Bexar County, Texas</t>
  </si>
  <si>
    <t>Census Tract 1214.02, Bexar County, Texas</t>
  </si>
  <si>
    <t>Census Tract 1214.03, Bexar County, Texas</t>
  </si>
  <si>
    <t>Census Tract 1214.04, Bexar County, Texas</t>
  </si>
  <si>
    <t>Census Tract 1215.01, Bexar County, Texas</t>
  </si>
  <si>
    <t>Census Tract 1215.04, Bexar County, Texas</t>
  </si>
  <si>
    <t>Census Tract 1215.05, Bexar County, Texas</t>
  </si>
  <si>
    <t>Census Tract 1215.06, Bexar County, Texas</t>
  </si>
  <si>
    <t>Census Tract 1215.07, Bexar County, Texas</t>
  </si>
  <si>
    <t>Census Tract 1215.08, Bexar County, Texas</t>
  </si>
  <si>
    <t>Census Tract 1216.01, Bexar County, Texas</t>
  </si>
  <si>
    <t>Census Tract 1216.04, Bexar County, Texas</t>
  </si>
  <si>
    <t>Census Tract 1216.05, Bexar County, Texas</t>
  </si>
  <si>
    <t>Census Tract 1216.06, Bexar County, Texas</t>
  </si>
  <si>
    <t>Census Tract 1217.01, Bexar County, Texas</t>
  </si>
  <si>
    <t>Census Tract 1217.02, Bexar County, Texas</t>
  </si>
  <si>
    <t>Census Tract 1218.02, Bexar County, Texas</t>
  </si>
  <si>
    <t>Census Tract 1218.03, Bexar County, Texas</t>
  </si>
  <si>
    <t>Census Tract 1218.04, Bexar County, Texas</t>
  </si>
  <si>
    <t>Census Tract 1218.08, Bexar County, Texas</t>
  </si>
  <si>
    <t>Census Tract 1218.09, Bexar County, Texas</t>
  </si>
  <si>
    <t>Census Tract 1218.10, Bexar County, Texas</t>
  </si>
  <si>
    <t>Census Tract 1218.11, Bexar County, Texas</t>
  </si>
  <si>
    <t>Census Tract 1218.12, Bexar County, Texas</t>
  </si>
  <si>
    <t>Census Tract 1218.13, Bexar County, Texas</t>
  </si>
  <si>
    <t>Census Tract 1219.03, Bexar County, Texas</t>
  </si>
  <si>
    <t>Census Tract 1219.04, Bexar County, Texas</t>
  </si>
  <si>
    <t>Census Tract 1219.05, Bexar County, Texas</t>
  </si>
  <si>
    <t>Census Tract 1219.06, Bexar County, Texas</t>
  </si>
  <si>
    <t>Census Tract 1219.07, Bexar County, Texas</t>
  </si>
  <si>
    <t>Census Tract 1219.08, Bexar County, Texas</t>
  </si>
  <si>
    <t>Census Tract 1219.09, Bexar County, Texas</t>
  </si>
  <si>
    <t>Census Tract 1219.10, Bexar County, Texas</t>
  </si>
  <si>
    <t>Census Tract 1302, Bexar County, Texas</t>
  </si>
  <si>
    <t>Census Tract 1303, Bexar County, Texas</t>
  </si>
  <si>
    <t>Census Tract 1304.01, Bexar County, Texas</t>
  </si>
  <si>
    <t>Census Tract 1304.02, Bexar County, Texas</t>
  </si>
  <si>
    <t>Census Tract 1305, Bexar County, Texas</t>
  </si>
  <si>
    <t>Census Tract 1306, Bexar County, Texas</t>
  </si>
  <si>
    <t>Census Tract 1307, Bexar County, Texas</t>
  </si>
  <si>
    <t>Census Tract 1308, Bexar County, Texas</t>
  </si>
  <si>
    <t>Census Tract 1309, Bexar County, Texas</t>
  </si>
  <si>
    <t>Census Tract 1310, Bexar County, Texas</t>
  </si>
  <si>
    <t>Census Tract 1311, Bexar County, Texas</t>
  </si>
  <si>
    <t>Census Tract 1312, Bexar County, Texas</t>
  </si>
  <si>
    <t>Census Tract 1313, Bexar County, Texas</t>
  </si>
  <si>
    <t>Census Tract 1314.01, Bexar County, Texas</t>
  </si>
  <si>
    <t>Census Tract 1314.02, Bexar County, Texas</t>
  </si>
  <si>
    <t>Census Tract 1315.03, Bexar County, Texas</t>
  </si>
  <si>
    <t>Census Tract 1315.04, Bexar County, Texas</t>
  </si>
  <si>
    <t>Census Tract 1315.05, Bexar County, Texas</t>
  </si>
  <si>
    <t>Census Tract 1315.06, Bexar County, Texas</t>
  </si>
  <si>
    <t>Census Tract 1315.07, Bexar County, Texas</t>
  </si>
  <si>
    <t>Census Tract 1316.01, Bexar County, Texas</t>
  </si>
  <si>
    <t>Census Tract 1316.06, Bexar County, Texas</t>
  </si>
  <si>
    <t>Census Tract 1316.08, Bexar County, Texas</t>
  </si>
  <si>
    <t>Census Tract 1316.09, Bexar County, Texas</t>
  </si>
  <si>
    <t>Census Tract 1316.10, Bexar County, Texas</t>
  </si>
  <si>
    <t>Census Tract 1316.11, Bexar County, Texas</t>
  </si>
  <si>
    <t>Census Tract 1316.12, Bexar County, Texas</t>
  </si>
  <si>
    <t>Census Tract 1316.13, Bexar County, Texas</t>
  </si>
  <si>
    <t>Census Tract 1316.14, Bexar County, Texas</t>
  </si>
  <si>
    <t>Census Tract 1316.15, Bexar County, Texas</t>
  </si>
  <si>
    <t>Census Tract 1317, Bexar County, Texas</t>
  </si>
  <si>
    <t>Census Tract 1318.01, Bexar County, Texas</t>
  </si>
  <si>
    <t>Census Tract 1318.02, Bexar County, Texas</t>
  </si>
  <si>
    <t>Census Tract 1401, Bexar County, Texas</t>
  </si>
  <si>
    <t>Census Tract 1402, Bexar County, Texas</t>
  </si>
  <si>
    <t>Census Tract 1403, Bexar County, Texas</t>
  </si>
  <si>
    <t>Census Tract 1404, Bexar County, Texas</t>
  </si>
  <si>
    <t>Census Tract 1405, Bexar County, Texas</t>
  </si>
  <si>
    <t>Census Tract 1406, Bexar County, Texas</t>
  </si>
  <si>
    <t>Census Tract 1407, Bexar County, Texas</t>
  </si>
  <si>
    <t>Census Tract 1408, Bexar County, Texas</t>
  </si>
  <si>
    <t>Census Tract 1409, Bexar County, Texas</t>
  </si>
  <si>
    <t>Census Tract 1410, Bexar County, Texas</t>
  </si>
  <si>
    <t>Census Tract 1411.01, Bexar County, Texas</t>
  </si>
  <si>
    <t>Census Tract 1411.02, Bexar County, Texas</t>
  </si>
  <si>
    <t>Census Tract 1412, Bexar County, Texas</t>
  </si>
  <si>
    <t>Census Tract 1413, Bexar County, Texas</t>
  </si>
  <si>
    <t>Census Tract 1414.02, Bexar County, Texas</t>
  </si>
  <si>
    <t>Census Tract 1414.03, Bexar County, Texas</t>
  </si>
  <si>
    <t>Census Tract 1414.04, Bexar County, Texas</t>
  </si>
  <si>
    <t>Census Tract 1416, Bexar County, Texas</t>
  </si>
  <si>
    <t>Census Tract 1417, Bexar County, Texas</t>
  </si>
  <si>
    <t>Census Tract 1418, Bexar County, Texas</t>
  </si>
  <si>
    <t>Census Tract 1419, Bexar County, Texas</t>
  </si>
  <si>
    <t>Census Tract 1501, Bexar County, Texas</t>
  </si>
  <si>
    <t>Census Tract 1503, Bexar County, Texas</t>
  </si>
  <si>
    <t>Census Tract 1504, Bexar County, Texas</t>
  </si>
  <si>
    <t>Census Tract 1505.01, Bexar County, Texas</t>
  </si>
  <si>
    <t>Census Tract 1505.02, Bexar County, Texas</t>
  </si>
  <si>
    <t>Census Tract 1506, Bexar County, Texas</t>
  </si>
  <si>
    <t>Census Tract 1507, Bexar County, Texas</t>
  </si>
  <si>
    <t>Census Tract 1508, Bexar County, Texas</t>
  </si>
  <si>
    <t>Census Tract 1509, Bexar County, Texas</t>
  </si>
  <si>
    <t>Census Tract 1510, Bexar County, Texas</t>
  </si>
  <si>
    <t>Census Tract 1511, Bexar County, Texas</t>
  </si>
  <si>
    <t>Census Tract 1512, Bexar County, Texas</t>
  </si>
  <si>
    <t>Census Tract 1513.01, Bexar County, Texas</t>
  </si>
  <si>
    <t>Census Tract 1513.02, Bexar County, Texas</t>
  </si>
  <si>
    <t>Census Tract 1514, Bexar County, Texas</t>
  </si>
  <si>
    <t>Census Tract 1515, Bexar County, Texas</t>
  </si>
  <si>
    <t>Census Tract 1516, Bexar County, Texas</t>
  </si>
  <si>
    <t>Census Tract 1517, Bexar County, Texas</t>
  </si>
  <si>
    <t>Census Tract 1519, Bexar County, Texas</t>
  </si>
  <si>
    <t>Census Tract 1520, Bexar County, Texas</t>
  </si>
  <si>
    <t>Census Tract 1521, Bexar County, Texas</t>
  </si>
  <si>
    <t>Census Tract 1522.01, Bexar County, Texas</t>
  </si>
  <si>
    <t>Census Tract 1522.02, Bexar County, Texas</t>
  </si>
  <si>
    <t>Census Tract 1601, Bexar County, Texas</t>
  </si>
  <si>
    <t>Census Tract 1602, Bexar County, Texas</t>
  </si>
  <si>
    <t>Census Tract 1603, Bexar County, Texas</t>
  </si>
  <si>
    <t>Census Tract 1604, Bexar County, Texas</t>
  </si>
  <si>
    <t>Census Tract 1605.01, Bexar County, Texas</t>
  </si>
  <si>
    <t>Census Tract 1605.02, Bexar County, Texas</t>
  </si>
  <si>
    <t>Census Tract 1606, Bexar County, Texas</t>
  </si>
  <si>
    <t>Census Tract 1607.01, Bexar County, Texas</t>
  </si>
  <si>
    <t>Census Tract 1607.02, Bexar County, Texas</t>
  </si>
  <si>
    <t>Census Tract 1609.01, Bexar County, Texas</t>
  </si>
  <si>
    <t>Census Tract 1609.02, Bexar County, Texas</t>
  </si>
  <si>
    <t>Census Tract 1610, Bexar County, Texas</t>
  </si>
  <si>
    <t>Census Tract 1611, Bexar County, Texas</t>
  </si>
  <si>
    <t>Census Tract 1612, Bexar County, Texas</t>
  </si>
  <si>
    <t>Census Tract 1613.02, Bexar County, Texas</t>
  </si>
  <si>
    <t>Census Tract 1613.03, Bexar County, Texas</t>
  </si>
  <si>
    <t>Census Tract 1613.04, Bexar County, Texas</t>
  </si>
  <si>
    <t>Census Tract 1614, Bexar County, Texas</t>
  </si>
  <si>
    <t>Census Tract 1615.01, Bexar County, Texas</t>
  </si>
  <si>
    <t>Census Tract 1615.03, Bexar County, Texas</t>
  </si>
  <si>
    <t>Census Tract 1615.04, Bexar County, Texas</t>
  </si>
  <si>
    <t>Census Tract 1616, Bexar County, Texas</t>
  </si>
  <si>
    <t>Census Tract 1618.01, Bexar County, Texas</t>
  </si>
  <si>
    <t>Census Tract 1618.02, Bexar County, Texas</t>
  </si>
  <si>
    <t>Census Tract 1619.01, Bexar County, Texas</t>
  </si>
  <si>
    <t>Census Tract 1619.02, Bexar County, Texas</t>
  </si>
  <si>
    <t>Census Tract 1620.01, Bexar County, Texas</t>
  </si>
  <si>
    <t>Census Tract 1620.03, Bexar County, Texas</t>
  </si>
  <si>
    <t>Census Tract 1620.04, Bexar County, Texas</t>
  </si>
  <si>
    <t>Census Tract 1701.01, Bexar County, Texas</t>
  </si>
  <si>
    <t>Census Tract 1701.02, Bexar County, Texas</t>
  </si>
  <si>
    <t>Census Tract 1702, Bexar County, Texas</t>
  </si>
  <si>
    <t>Census Tract 1703, Bexar County, Texas</t>
  </si>
  <si>
    <t>Census Tract 1704.01, Bexar County, Texas</t>
  </si>
  <si>
    <t>Census Tract 1704.02, Bexar County, Texas</t>
  </si>
  <si>
    <t>Census Tract 1705, Bexar County, Texas</t>
  </si>
  <si>
    <t>Census Tract 1706, Bexar County, Texas</t>
  </si>
  <si>
    <t>Census Tract 1707, Bexar County, Texas</t>
  </si>
  <si>
    <t>Census Tract 1708, Bexar County, Texas</t>
  </si>
  <si>
    <t>Census Tract 1709, Bexar County, Texas</t>
  </si>
  <si>
    <t>Census Tract 1710, Bexar County, Texas</t>
  </si>
  <si>
    <t>Census Tract 1711, Bexar County, Texas</t>
  </si>
  <si>
    <t>Census Tract 1712, Bexar County, Texas</t>
  </si>
  <si>
    <t>Census Tract 1713.01, Bexar County, Texas</t>
  </si>
  <si>
    <t>Census Tract 1713.02, Bexar County, Texas</t>
  </si>
  <si>
    <t>Census Tract 1714.01, Bexar County, Texas</t>
  </si>
  <si>
    <t>Census Tract 1714.02, Bexar County, Texas</t>
  </si>
  <si>
    <t>Census Tract 1715.01, Bexar County, Texas</t>
  </si>
  <si>
    <t>Census Tract 1715.02, Bexar County, Texas</t>
  </si>
  <si>
    <t>Census Tract 1716.01, Bexar County, Texas</t>
  </si>
  <si>
    <t>Census Tract 1716.02, Bexar County, Texas</t>
  </si>
  <si>
    <t>Census Tract 1717, Bexar County, Texas</t>
  </si>
  <si>
    <t>Census Tract 1718.01, Bexar County, Texas</t>
  </si>
  <si>
    <t>Census Tract 1718.02, Bexar County, Texas</t>
  </si>
  <si>
    <t>Census Tract 1719.02, Bexar County, Texas</t>
  </si>
  <si>
    <t>Census Tract 1719.03, Bexar County, Texas</t>
  </si>
  <si>
    <t>Census Tract 1719.12, Bexar County, Texas</t>
  </si>
  <si>
    <t>Census Tract 1719.13, Bexar County, Texas</t>
  </si>
  <si>
    <t>Census Tract 1719.14, Bexar County, Texas</t>
  </si>
  <si>
    <t>Census Tract 1719.15, Bexar County, Texas</t>
  </si>
  <si>
    <t>Census Tract 1719.16, Bexar County, Texas</t>
  </si>
  <si>
    <t>Census Tract 1719.17, Bexar County, Texas</t>
  </si>
  <si>
    <t>Census Tract 1719.18, Bexar County, Texas</t>
  </si>
  <si>
    <t>Census Tract 1719.19, Bexar County, Texas</t>
  </si>
  <si>
    <t>Census Tract 1719.20, Bexar County, Texas</t>
  </si>
  <si>
    <t>Census Tract 1719.21, Bexar County, Texas</t>
  </si>
  <si>
    <t>Census Tract 1719.22, Bexar County, Texas</t>
  </si>
  <si>
    <t>Census Tract 1719.23, Bexar County, Texas</t>
  </si>
  <si>
    <t>Census Tract 1719.24, Bexar County, Texas</t>
  </si>
  <si>
    <t>Census Tract 1719.25, Bexar County, Texas</t>
  </si>
  <si>
    <t>Census Tract 1720.02, Bexar County, Texas</t>
  </si>
  <si>
    <t>Census Tract 1720.03, Bexar County, Texas</t>
  </si>
  <si>
    <t>Census Tract 1720.04, Bexar County, Texas</t>
  </si>
  <si>
    <t>Census Tract 1720.05, Bexar County, Texas</t>
  </si>
  <si>
    <t>Census Tract 1720.06, Bexar County, Texas</t>
  </si>
  <si>
    <t>Census Tract 1720.07, Bexar County, Texas</t>
  </si>
  <si>
    <t>Census Tract 1801.01, Bexar County, Texas</t>
  </si>
  <si>
    <t>Census Tract 1801.02, Bexar County, Texas</t>
  </si>
  <si>
    <t>Census Tract 1802.01, Bexar County, Texas</t>
  </si>
  <si>
    <t>Census Tract 1802.02, Bexar County, Texas</t>
  </si>
  <si>
    <t>Census Tract 1803, Bexar County, Texas</t>
  </si>
  <si>
    <t>Census Tract 1804, Bexar County, Texas</t>
  </si>
  <si>
    <t>Census Tract 1805.01, Bexar County, Texas</t>
  </si>
  <si>
    <t>Census Tract 1805.03, Bexar County, Texas</t>
  </si>
  <si>
    <t>Census Tract 1805.04, Bexar County, Texas</t>
  </si>
  <si>
    <t>Census Tract 1806.02, Bexar County, Texas</t>
  </si>
  <si>
    <t>Census Tract 1806.03, Bexar County, Texas</t>
  </si>
  <si>
    <t>Census Tract 1806.04, Bexar County, Texas</t>
  </si>
  <si>
    <t>Census Tract 1807.01, Bexar County, Texas</t>
  </si>
  <si>
    <t>Census Tract 1807.02, Bexar County, Texas</t>
  </si>
  <si>
    <t>Census Tract 1808, Bexar County, Texas</t>
  </si>
  <si>
    <t>Census Tract 1809.01, Bexar County, Texas</t>
  </si>
  <si>
    <t>Census Tract 1809.02, Bexar County, Texas</t>
  </si>
  <si>
    <t>Census Tract 1810.01, Bexar County, Texas</t>
  </si>
  <si>
    <t>Census Tract 1810.03, Bexar County, Texas</t>
  </si>
  <si>
    <t>Census Tract 1810.04, Bexar County, Texas</t>
  </si>
  <si>
    <t>Census Tract 1810.05, Bexar County, Texas</t>
  </si>
  <si>
    <t>Census Tract 1811, Bexar County, Texas</t>
  </si>
  <si>
    <t>Census Tract 1812, Bexar County, Texas</t>
  </si>
  <si>
    <t>Census Tract 1813.01, Bexar County, Texas</t>
  </si>
  <si>
    <t>Census Tract 1813.02, Bexar County, Texas</t>
  </si>
  <si>
    <t>Census Tract 1813.03, Bexar County, Texas</t>
  </si>
  <si>
    <t>Census Tract 1814.02, Bexar County, Texas</t>
  </si>
  <si>
    <t>Census Tract 1814.03, Bexar County, Texas</t>
  </si>
  <si>
    <t>Census Tract 1814.04, Bexar County, Texas</t>
  </si>
  <si>
    <t>Census Tract 1815.03, Bexar County, Texas</t>
  </si>
  <si>
    <t>Census Tract 1815.04, Bexar County, Texas</t>
  </si>
  <si>
    <t>Census Tract 1815.05, Bexar County, Texas</t>
  </si>
  <si>
    <t>Census Tract 1815.06, Bexar County, Texas</t>
  </si>
  <si>
    <t>Census Tract 1816.01, Bexar County, Texas</t>
  </si>
  <si>
    <t>Census Tract 1816.02, Bexar County, Texas</t>
  </si>
  <si>
    <t>Census Tract 1817.03, Bexar County, Texas</t>
  </si>
  <si>
    <t>Census Tract 1817.04, Bexar County, Texas</t>
  </si>
  <si>
    <t>Census Tract 1817.05, Bexar County, Texas</t>
  </si>
  <si>
    <t>Census Tract 1817.11, Bexar County, Texas</t>
  </si>
  <si>
    <t>Census Tract 1817.12, Bexar County, Texas</t>
  </si>
  <si>
    <t>Census Tract 1817.13, Bexar County, Texas</t>
  </si>
  <si>
    <t>Census Tract 1817.15, Bexar County, Texas</t>
  </si>
  <si>
    <t>Census Tract 1817.16, Bexar County, Texas</t>
  </si>
  <si>
    <t>Census Tract 1817.18, Bexar County, Texas</t>
  </si>
  <si>
    <t>Census Tract 1817.20, Bexar County, Texas</t>
  </si>
  <si>
    <t>Census Tract 1817.21, Bexar County, Texas</t>
  </si>
  <si>
    <t>Census Tract 1817.22, Bexar County, Texas</t>
  </si>
  <si>
    <t>Census Tract 1817.23, Bexar County, Texas</t>
  </si>
  <si>
    <t>Census Tract 1817.24, Bexar County, Texas</t>
  </si>
  <si>
    <t>Census Tract 1817.25, Bexar County, Texas</t>
  </si>
  <si>
    <t>Census Tract 1817.26, Bexar County, Texas</t>
  </si>
  <si>
    <t>Census Tract 1817.27, Bexar County, Texas</t>
  </si>
  <si>
    <t>Census Tract 1817.28, Bexar County, Texas</t>
  </si>
  <si>
    <t>Census Tract 1817.29, Bexar County, Texas</t>
  </si>
  <si>
    <t>Census Tract 1817.30, Bexar County, Texas</t>
  </si>
  <si>
    <t>Census Tract 1817.31, Bexar County, Texas</t>
  </si>
  <si>
    <t>Census Tract 1818.08, Bexar County, Texas</t>
  </si>
  <si>
    <t>Census Tract 1818.09, Bexar County, Texas</t>
  </si>
  <si>
    <t>Census Tract 1818.11, Bexar County, Texas</t>
  </si>
  <si>
    <t>Census Tract 1818.13, Bexar County, Texas</t>
  </si>
  <si>
    <t>Census Tract 1818.14, Bexar County, Texas</t>
  </si>
  <si>
    <t>Census Tract 1818.15, Bexar County, Texas</t>
  </si>
  <si>
    <t>Census Tract 1818.16, Bexar County, Texas</t>
  </si>
  <si>
    <t>Census Tract 1818.17, Bexar County, Texas</t>
  </si>
  <si>
    <t>Census Tract 1818.18, Bexar County, Texas</t>
  </si>
  <si>
    <t>Census Tract 1818.19, Bexar County, Texas</t>
  </si>
  <si>
    <t>Census Tract 1818.20, Bexar County, Texas</t>
  </si>
  <si>
    <t>Census Tract 1818.21, Bexar County, Texas</t>
  </si>
  <si>
    <t>Census Tract 1818.22, Bexar County, Texas</t>
  </si>
  <si>
    <t>Census Tract 1818.23, Bexar County, Texas</t>
  </si>
  <si>
    <t>Census Tract 1818.24, Bexar County, Texas</t>
  </si>
  <si>
    <t>Census Tract 1818.25, Bexar County, Texas</t>
  </si>
  <si>
    <t>Census Tract 1818.26, Bexar County, Texas</t>
  </si>
  <si>
    <t>Census Tract 1819.01, Bexar County, Texas</t>
  </si>
  <si>
    <t>Census Tract 1819.02, Bexar County, Texas</t>
  </si>
  <si>
    <t>Census Tract 1820.01, Bexar County, Texas</t>
  </si>
  <si>
    <t>Census Tract 1820.02, Bexar County, Texas</t>
  </si>
  <si>
    <t>Census Tract 1820.03, Bexar County, Texas</t>
  </si>
  <si>
    <t>Census Tract 1821.01, Bexar County, Texas</t>
  </si>
  <si>
    <t>Census Tract 1821.02, Bexar County, Texas</t>
  </si>
  <si>
    <t>Census Tract 1821.03, Bexar County, Texas</t>
  </si>
  <si>
    <t>Census Tract 1821.05, Bexar County, Texas</t>
  </si>
  <si>
    <t>Census Tract 1821.06, Bexar County, Texas</t>
  </si>
  <si>
    <t>Census Tract 1901, Bexar County, Texas</t>
  </si>
  <si>
    <t>Census Tract 1902, Bexar County, Texas</t>
  </si>
  <si>
    <t>Census Tract 1904, Bexar County, Texas</t>
  </si>
  <si>
    <t>Census Tract 1905.01, Bexar County, Texas</t>
  </si>
  <si>
    <t>Census Tract 1905.03, Bexar County, Texas</t>
  </si>
  <si>
    <t>Census Tract 1905.04, Bexar County, Texas</t>
  </si>
  <si>
    <t>Census Tract 1906.01, Bexar County, Texas</t>
  </si>
  <si>
    <t>Census Tract 1906.03, Bexar County, Texas</t>
  </si>
  <si>
    <t>Census Tract 1906.04, Bexar County, Texas</t>
  </si>
  <si>
    <t>Census Tract 1907, Bexar County, Texas</t>
  </si>
  <si>
    <t>Census Tract 1908, Bexar County, Texas</t>
  </si>
  <si>
    <t>Census Tract 1909.01, Bexar County, Texas</t>
  </si>
  <si>
    <t>Census Tract 1909.02, Bexar County, Texas</t>
  </si>
  <si>
    <t>Census Tract 1910.03, Bexar County, Texas</t>
  </si>
  <si>
    <t>Census Tract 1910.04, Bexar County, Texas</t>
  </si>
  <si>
    <t>Census Tract 1910.05, Bexar County, Texas</t>
  </si>
  <si>
    <t>Census Tract 1910.06, Bexar County, Texas</t>
  </si>
  <si>
    <t>Census Tract 1911.01, Bexar County, Texas</t>
  </si>
  <si>
    <t>Census Tract 1911.02, Bexar County, Texas</t>
  </si>
  <si>
    <t>Census Tract 1912.01, Bexar County, Texas</t>
  </si>
  <si>
    <t>Census Tract 1912.02, Bexar County, Texas</t>
  </si>
  <si>
    <t>Census Tract 1913.03, Bexar County, Texas</t>
  </si>
  <si>
    <t>Census Tract 1913.04, Bexar County, Texas</t>
  </si>
  <si>
    <t>Census Tract 1914.05, Bexar County, Texas</t>
  </si>
  <si>
    <t>Census Tract 1914.06, Bexar County, Texas</t>
  </si>
  <si>
    <t>Census Tract 1914.08, Bexar County, Texas</t>
  </si>
  <si>
    <t>Census Tract 1914.09, Bexar County, Texas</t>
  </si>
  <si>
    <t>Census Tract 1914.10, Bexar County, Texas</t>
  </si>
  <si>
    <t>Census Tract 1914.11, Bexar County, Texas</t>
  </si>
  <si>
    <t>Census Tract 1914.12, Bexar County, Texas</t>
  </si>
  <si>
    <t>Census Tract 1914.13, Bexar County, Texas</t>
  </si>
  <si>
    <t>Census Tract 1915.03, Bexar County, Texas</t>
  </si>
  <si>
    <t>Census Tract 1915.04, Bexar County, Texas</t>
  </si>
  <si>
    <t>Census Tract 1915.05, Bexar County, Texas</t>
  </si>
  <si>
    <t>Census Tract 1915.06, Bexar County, Texas</t>
  </si>
  <si>
    <t>Census Tract 1917.01, Bexar County, Texas</t>
  </si>
  <si>
    <t>Census Tract 1917.02, Bexar County, Texas</t>
  </si>
  <si>
    <t>Census Tract 1918.04, Bexar County, Texas</t>
  </si>
  <si>
    <t>Census Tract 1918.06, Bexar County, Texas</t>
  </si>
  <si>
    <t>Census Tract 1918.07, Bexar County, Texas</t>
  </si>
  <si>
    <t>Census Tract 1918.08, Bexar County, Texas</t>
  </si>
  <si>
    <t>Census Tract 1918.09, Bexar County, Texas</t>
  </si>
  <si>
    <t>Census Tract 1918.10, Bexar County, Texas</t>
  </si>
  <si>
    <t>Census Tract 1918.11, Bexar County, Texas</t>
  </si>
  <si>
    <t>Census Tract 1918.12, Bexar County, Texas</t>
  </si>
  <si>
    <t>Census Tract 1918.13, Bexar County, Texas</t>
  </si>
  <si>
    <t>Census Tract 1918.14, Bexar County, Texas</t>
  </si>
  <si>
    <t>Census Tract 1918.15, Bexar County, Texas</t>
  </si>
  <si>
    <t>Census Tract 1918.16, Bexar County, Texas</t>
  </si>
  <si>
    <t>Census Tract 1918.17, Bexar County, Texas</t>
  </si>
  <si>
    <t>Census Tract 1919, Bexar County, Texas</t>
  </si>
  <si>
    <t>Census Tract 1920, Bexar County, Texas</t>
  </si>
  <si>
    <t>Census Tract 1921, Bexar County, Texas</t>
  </si>
  <si>
    <t>Census Tract 1922, Bexar County, Texas</t>
  </si>
  <si>
    <t>Census Tract 1923, Bexar County, Texas</t>
  </si>
  <si>
    <t>Census Tract 9800.01, Bexar County, Texas</t>
  </si>
  <si>
    <t>Census Tract 9800.02, Bexar County, Texas</t>
  </si>
  <si>
    <t>Census Tract 9800.03, Bexar County, Texas</t>
  </si>
  <si>
    <t>Census Tract 9800.04, Bexar County, Texas</t>
  </si>
  <si>
    <t>Census Tract 9800.05, Bexar County, Texas</t>
  </si>
  <si>
    <t>Census Tract 9801, Bexar County, Texas</t>
  </si>
  <si>
    <t>Total</t>
  </si>
  <si>
    <t>D=</t>
  </si>
  <si>
    <t xml:space="preserve">Source: B16006 LANGUAGE SPOKEN AT HOME BY ABILITY TO SPEAK ENGLISH FOR THE POPULATION 5 YEARS AND OVER (HISPANIC OR LATINO), Universe: Hispanic or Latino population 5 years and over, 2011-2015 American Community Survey 5-Year Estimates </t>
  </si>
  <si>
    <t>-</t>
  </si>
  <si>
    <t>D</t>
  </si>
  <si>
    <t>Estimate; Total with Foreign:</t>
  </si>
  <si>
    <t>Estimate; Native:</t>
  </si>
  <si>
    <t>Estimate; Native: - Speak only English</t>
  </si>
  <si>
    <t>Index of Dissimilarity Absol. Value ([hi/H]-[wi/W]): - Speak only English</t>
  </si>
  <si>
    <t>Estimate; Native: - Speak another language</t>
  </si>
  <si>
    <t>Index of Dissimilarity Absol. Value ([hi/H]-[wi/W]): - Speak another language</t>
  </si>
  <si>
    <t>Estimate; Native: - Speak another language - Speak English "very well"</t>
  </si>
  <si>
    <t>Index of Dissimilarity Absol. Value ([hi/H]-[wi/W]): - Speak another language - Speak English "very well"</t>
  </si>
  <si>
    <t>Estimate; Native: - Speak another language - Speak English less than "very well"</t>
  </si>
  <si>
    <t>Index of Dissimilarity Absol. Value ([hi/H]-[wi/W]): - Speak another language - Speak English less than "very well"</t>
  </si>
  <si>
    <r>
      <t>Index of Dissimilarity (</t>
    </r>
    <r>
      <rPr>
        <b/>
        <i/>
        <sz val="18"/>
        <color theme="1"/>
        <rFont val="Calibri"/>
        <scheme val="minor"/>
      </rPr>
      <t>D</t>
    </r>
    <r>
      <rPr>
        <b/>
        <sz val="18"/>
        <color theme="1"/>
        <rFont val="Calibri"/>
        <scheme val="minor"/>
      </rPr>
      <t>), Bexar County</t>
    </r>
  </si>
  <si>
    <t>Source: B16005H NATIVITY BY LANGUAGE SPOKEN AT HOME BY ABILITY TO SPEAK ENGLISH FOR THE POPULATION 5 YEARS AND OVER (WHITE ALONE, NOT HISPANIC OR LATINO), Universe: White alone, not Hispanic or Latino population 5 years and over, 2011-2015 American Community Survey 5-Year Estimates</t>
  </si>
  <si>
    <t>Speak English Only</t>
  </si>
  <si>
    <t>Speak Spanish-English Bilingual</t>
  </si>
  <si>
    <t>Speak Spanish Only</t>
  </si>
  <si>
    <t>As English language is acquired, segregation levels decrease.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</si>
</sst>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Calibri"/>
      <scheme val="minor"/>
    </font>
    <font>
      <b/>
      <i/>
      <sz val="18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scheme val="minor"/>
    </font>
    <font>
      <b/>
      <sz val="12"/>
      <color rgb="FF000000"/>
      <name val="Calibri"/>
      <scheme val="minor"/>
    </font>
    <font>
      <i/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8"/>
      <color theme="1"/>
      <name val="Calibri"/>
      <scheme val="minor"/>
    </font>
    <font>
      <b/>
      <i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/>
    <xf numFmtId="164" fontId="4" fillId="0" borderId="0" xfId="1" applyNumberFormat="1" applyFont="1" applyAlignment="1">
      <alignment vertical="center"/>
    </xf>
    <xf numFmtId="164" fontId="5" fillId="0" borderId="0" xfId="1" applyNumberFormat="1" applyFont="1"/>
    <xf numFmtId="165" fontId="5" fillId="0" borderId="0" xfId="0" applyNumberFormat="1" applyFont="1"/>
    <xf numFmtId="164" fontId="4" fillId="0" borderId="0" xfId="1" applyNumberFormat="1" applyFont="1"/>
    <xf numFmtId="0" fontId="4" fillId="0" borderId="0" xfId="0" applyFont="1"/>
    <xf numFmtId="165" fontId="4" fillId="0" borderId="0" xfId="0" applyNumberFormat="1" applyFon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0" fillId="0" borderId="0" xfId="0" applyFont="1"/>
    <xf numFmtId="164" fontId="4" fillId="0" borderId="0" xfId="0" applyNumberFormat="1" applyFont="1"/>
    <xf numFmtId="164" fontId="5" fillId="0" borderId="0" xfId="0" applyNumberFormat="1" applyFont="1"/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9" xfId="0" applyFont="1" applyBorder="1"/>
    <xf numFmtId="0" fontId="15" fillId="0" borderId="10" xfId="0" applyFont="1" applyBorder="1"/>
    <xf numFmtId="0" fontId="15" fillId="0" borderId="11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none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0"/>
      <fill>
        <patternFill patternType="none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Index of Dissimilarity (D) for Non-Hispanic Whites and Hispanics by Language Spoken at Home in Bexar County, 2011-2015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'BC Plot'!$I$3:$K$3</c:f>
              <c:strCache>
                <c:ptCount val="3"/>
                <c:pt idx="0">
                  <c:v>Speak Spanish Only</c:v>
                </c:pt>
                <c:pt idx="1">
                  <c:v>Speak Spanish-English Bilingual</c:v>
                </c:pt>
                <c:pt idx="2">
                  <c:v>Speak English Only</c:v>
                </c:pt>
              </c:strCache>
            </c:strRef>
          </c:cat>
          <c:val>
            <c:numRef>
              <c:f>'BC Plot'!$I$4:$K$4</c:f>
              <c:numCache>
                <c:formatCode>General</c:formatCode>
                <c:ptCount val="3"/>
                <c:pt idx="0">
                  <c:v>71</c:v>
                </c:pt>
                <c:pt idx="1">
                  <c:v>48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6-4FA6-A852-B1248714AE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105272"/>
        <c:axId val="650102712"/>
      </c:lineChart>
      <c:catAx>
        <c:axId val="65010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02712"/>
        <c:crosses val="autoZero"/>
        <c:auto val="1"/>
        <c:lblAlgn val="ctr"/>
        <c:lblOffset val="100"/>
        <c:noMultiLvlLbl val="0"/>
      </c:catAx>
      <c:valAx>
        <c:axId val="650102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10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110490</xdr:rowOff>
    </xdr:from>
    <xdr:to>
      <xdr:col>7</xdr:col>
      <xdr:colOff>472440</xdr:colOff>
      <xdr:row>11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4F1DD-14C8-4E02-9AD6-635D0DEFD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219AF-4365-4180-9A9A-BF11CB286686}" name="Table3" displayName="Table3" ref="A2:M369" totalsRowCount="1" headerRowDxfId="63" dataDxfId="62" totalsRowDxfId="60" tableBorderDxfId="61">
  <autoFilter ref="A2:M368" xr:uid="{A7BDEC83-7015-42D2-8944-070132365151}"/>
  <tableColumns count="13">
    <tableColumn id="1" xr3:uid="{E426ABDB-3553-40E5-AC96-DE0D0036B960}" name="Geography" totalsRowLabel="Total" dataDxfId="59" totalsRowDxfId="58"/>
    <tableColumn id="2" xr3:uid="{CDA90154-60CE-41F9-A1A8-726A00D91FAC}" name="Estimate; Total:" totalsRowFunction="sum" dataDxfId="57" totalsRowDxfId="56" dataCellStyle="Comma"/>
    <tableColumn id="4" xr3:uid="{6DE4F62F-147F-420A-9AE9-D90BFDD9EFD8}" name="Estimate; Total: - Speak only English" totalsRowFunction="sum" dataDxfId="55" totalsRowDxfId="54" dataCellStyle="Comma"/>
    <tableColumn id="16" xr3:uid="{E1796917-D447-406B-8A20-17B6084802B6}" name="Index of Dissimilarity Absol. Value ([wi/W]-[hi/H]): - Speak only English" totalsRowFunction="sum" dataDxfId="53" totalsRowDxfId="52"/>
    <tableColumn id="6" xr3:uid="{A9717522-76CB-49FF-9B5A-5BBA27167A90}" name="Estimate; Total: - Speak Spanish:" totalsRowFunction="sum" dataDxfId="51" totalsRowDxfId="50" dataCellStyle="Comma"/>
    <tableColumn id="18" xr3:uid="{390CF92C-BBAC-4B4B-87C0-57201AEF5665}" name="Index of Dissimilarity Absol. Value ([wi/W]-[hi/H]): - Speak Spanish" totalsRowFunction="sum" dataDxfId="49" totalsRowDxfId="48"/>
    <tableColumn id="21" xr3:uid="{1669B8D2-6731-440A-A681-A1A5E607E779}" name="Estimate; Total: - Speak Spanish: - Speak English &quot;very well&quot;" totalsRowFunction="sum" dataDxfId="47" totalsRowDxfId="46" dataCellStyle="Comma"/>
    <tableColumn id="8" xr3:uid="{CE964278-1C43-4162-AE43-E605FFF91D41}" name="Estimate; Total: - Speak Spanish: - Speak English &quot;well&quot;" totalsRowFunction="sum" dataDxfId="45" totalsRowDxfId="44" dataCellStyle="Comma"/>
    <tableColumn id="10" xr3:uid="{F050F1C5-F801-4CBC-B751-7E86B9B580D8}" name="Estimate; Total: - Speak Spanish: - Speak English &quot;not well&quot;" totalsRowFunction="sum" dataDxfId="43" totalsRowDxfId="42" dataCellStyle="Comma"/>
    <tableColumn id="12" xr3:uid="{F2D689D9-C7A0-4895-9DBC-70F96B6D3B6D}" name="Estimate; Total: - Speak Spanish: - Bilingual Spanish &amp; English" totalsRowFunction="sum" dataDxfId="41" totalsRowDxfId="40" dataCellStyle="Comma">
      <calculatedColumnFormula>SUM(Table3[[#This Row],[Estimate; Total: - Speak Spanish: - Speak English "very well"]:[Estimate; Total: - Speak Spanish: - Speak English "not well"]])</calculatedColumnFormula>
    </tableColumn>
    <tableColumn id="20" xr3:uid="{ABEBB6BB-D752-472C-B5D0-EA3C3F8B5789}" name="Index of Dissimilarity Absol. Value ([wi/W]-[hi/H]): - Speak Spanish: - Bilingual" totalsRowFunction="sum" dataDxfId="39" totalsRowDxfId="38"/>
    <tableColumn id="22" xr3:uid="{D874CD47-894D-4581-A608-3B62E4852B7B}" name="Estimate; Total: - Speak Spanish: - Speak English &quot;not at all&quot;" totalsRowFunction="sum" dataDxfId="37" totalsRowDxfId="36" dataCellStyle="Comma"/>
    <tableColumn id="14" xr3:uid="{8E80C947-17FE-47C3-9D50-ECE8D05C8E11}" name="Index of Dissimilarity Absol. Value ([wi/W]-[hi/H]): - Speak Spanish: - Speak English &quot;not at all&quot;" totalsRowFunction="sum" dataDxfId="35" totalsRowDxfId="3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E3E86C-36DF-4D05-846F-9363CCF0BEC4}" name="Table68" displayName="Table68" ref="A379:E381" totalsRowShown="0" headerRowDxfId="33" dataDxfId="32" tableBorderDxfId="31">
  <autoFilter ref="A379:E381" xr:uid="{6974EB15-AA82-42E7-8027-7DAF14FF3BD0}"/>
  <tableColumns count="5">
    <tableColumn id="1" xr3:uid="{626ED643-8786-452F-A9D6-9FC4CA858720}" name="-" dataDxfId="30"/>
    <tableColumn id="2" xr3:uid="{5FF70AD3-0C70-4262-8913-EFA18D0E6B4F}" name="Index of Dissimilarity Absol. Value ([wi/W]-[hi/H]): - Speak only English" dataDxfId="29"/>
    <tableColumn id="3" xr3:uid="{18CE334F-3F3A-48FC-829C-E542FE77C679}" name="Index of Dissimilarity Absol. Value ([wi/W]-[hi/H]): - Speak Spanish" dataDxfId="28"/>
    <tableColumn id="4" xr3:uid="{E61CCCA4-DEA4-40AF-9BB3-2F0D6366D0D0}" name="Index of Dissimilarity Absol. Value ([wi/W]-[hi/H]): - Speak Spanish: - Bilingual" dataDxfId="27"/>
    <tableColumn id="5" xr3:uid="{AC04623A-6D32-448B-80CC-EDC903D8D88D}" name="Index of Dissimilarity Absol. Value ([wi/W]-[hi/H]): - Speak Spanish: - Speak English &quot;not at all&quot;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218DB4-B538-4D0D-8EDE-B3B14705DE86}" name="Table2" displayName="Table2" ref="A2:K369" totalsRowCount="1" headerRowDxfId="25" dataDxfId="24" totalsRowDxfId="22" tableBorderDxfId="23">
  <autoFilter ref="A2:K368" xr:uid="{EC867FC2-6A54-40F3-B9CE-554AC64CC16A}"/>
  <tableColumns count="11">
    <tableColumn id="1" xr3:uid="{E9736530-6CAD-4504-996E-14DC242174E8}" name="Geography" totalsRowLabel="Total" dataDxfId="21" totalsRowDxfId="20"/>
    <tableColumn id="2" xr3:uid="{D2BEA403-A8A2-4F9A-8439-811FC12233B8}" name="Estimate; Total with Foreign:" totalsRowFunction="sum" dataDxfId="19" totalsRowDxfId="18" dataCellStyle="Comma"/>
    <tableColumn id="4" xr3:uid="{171A4AD4-39CC-4F3E-85DC-726CAAC4168F}" name="Estimate; Native:" totalsRowFunction="sum" dataDxfId="17" totalsRowDxfId="16" dataCellStyle="Comma"/>
    <tableColumn id="6" xr3:uid="{1AFA2FB6-EBBD-4078-9AC4-2FFB28C22F7E}" name="Estimate; Native: - Speak only English" totalsRowFunction="sum" dataDxfId="15" totalsRowDxfId="14" dataCellStyle="Comma"/>
    <tableColumn id="24" xr3:uid="{CF545C09-528E-4663-A636-950457E6D1FA}" name="Index of Dissimilarity Absol. Value ([hi/H]-[wi/W]): - Speak only English" totalsRowFunction="sum" dataDxfId="13" totalsRowDxfId="12" dataCellStyle="Comma"/>
    <tableColumn id="8" xr3:uid="{5B484E50-D3F8-434E-BC73-AFF26B5205C6}" name="Estimate; Native: - Speak another language" totalsRowFunction="sum" dataDxfId="11" totalsRowDxfId="10" dataCellStyle="Comma"/>
    <tableColumn id="25" xr3:uid="{DCEA395D-1F5E-4171-BED5-4562FF6BEAEE}" name="Index of Dissimilarity Absol. Value ([hi/H]-[wi/W]): - Speak another language" totalsRowFunction="sum" dataDxfId="9" totalsRowDxfId="8" dataCellStyle="Comma"/>
    <tableColumn id="10" xr3:uid="{12301BBD-C45C-4818-937E-74023B4EAE1E}" name="Estimate; Native: - Speak another language - Speak English &quot;very well&quot;" totalsRowFunction="sum" dataDxfId="7" totalsRowDxfId="6" dataCellStyle="Comma"/>
    <tableColumn id="27" xr3:uid="{75D59796-83E4-4271-A6B6-4B100A8F8170}" name="Index of Dissimilarity Absol. Value ([hi/H]-[wi/W]): - Speak another language - Speak English &quot;very well&quot;" totalsRowFunction="sum" dataDxfId="5" totalsRowDxfId="4" dataCellStyle="Comma"/>
    <tableColumn id="28" xr3:uid="{E9295FAE-0412-498F-AA22-8B0ABAD6A5BC}" name="Estimate; Native: - Speak another language - Speak English less than &quot;very well&quot;" totalsRowFunction="sum" dataDxfId="3" totalsRowDxfId="2" dataCellStyle="Comma"/>
    <tableColumn id="26" xr3:uid="{F80BB67A-F3C8-4002-B187-184B3572F5D8}" name="Index of Dissimilarity Absol. Value ([hi/H]-[wi/W]): - Speak another language - Speak English less than &quot;very well&quot;" totalsRowFunction="sum" dataDxfId="1" totalsRow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6F0D-CB29-4C24-9219-8619B8B9CE5A}">
  <dimension ref="B2:K13"/>
  <sheetViews>
    <sheetView tabSelected="1" workbookViewId="0">
      <selection activeCell="J11" sqref="J11"/>
    </sheetView>
  </sheetViews>
  <sheetFormatPr defaultRowHeight="14.4" x14ac:dyDescent="0.3"/>
  <sheetData>
    <row r="2" spans="2:11" ht="15" thickBot="1" x14ac:dyDescent="0.35"/>
    <row r="3" spans="2:11" ht="78" x14ac:dyDescent="0.3">
      <c r="I3" s="29" t="s">
        <v>399</v>
      </c>
      <c r="J3" s="30" t="s">
        <v>398</v>
      </c>
      <c r="K3" s="31" t="s">
        <v>397</v>
      </c>
    </row>
    <row r="4" spans="2:11" ht="16.2" thickBot="1" x14ac:dyDescent="0.35">
      <c r="I4" s="32">
        <v>71</v>
      </c>
      <c r="J4" s="33">
        <v>48</v>
      </c>
      <c r="K4" s="34">
        <v>39</v>
      </c>
    </row>
    <row r="13" spans="2:11" x14ac:dyDescent="0.3">
      <c r="B13" t="s">
        <v>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50BC-5DA9-4D62-924F-A95DFE6E9ACF}">
  <dimension ref="A1:M381"/>
  <sheetViews>
    <sheetView topLeftCell="A362" workbookViewId="0">
      <selection activeCell="B382" sqref="B382"/>
    </sheetView>
  </sheetViews>
  <sheetFormatPr defaultColWidth="8.77734375" defaultRowHeight="14.4" x14ac:dyDescent="0.3"/>
  <cols>
    <col min="1" max="1" width="12.77734375" customWidth="1"/>
    <col min="2" max="13" width="17.109375" customWidth="1"/>
  </cols>
  <sheetData>
    <row r="1" spans="1:13" ht="24" thickBot="1" x14ac:dyDescent="0.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13" s="4" customFormat="1" ht="97.9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2" t="s">
        <v>12</v>
      </c>
      <c r="M2" s="2" t="s">
        <v>13</v>
      </c>
    </row>
    <row r="3" spans="1:13" ht="15.6" x14ac:dyDescent="0.3">
      <c r="A3" s="5" t="s">
        <v>14</v>
      </c>
      <c r="B3" s="6">
        <v>2142</v>
      </c>
      <c r="C3" s="7">
        <v>565</v>
      </c>
      <c r="D3" s="8">
        <f>0.5*ABS(([1]!#REF!/[1]!#REF!)-(Table3[[#This Row],[Estimate; Total: - Speak only English]]/Table3[[#Totals],[Estimate; Total: - Speak only English]]))</f>
        <v>2.3615402593429955E-4</v>
      </c>
      <c r="E3" s="6">
        <v>1562</v>
      </c>
      <c r="F3" s="8">
        <f>0.5*ABS(([1]!#REF!/[1]!#REF!)-(Table3[[#This Row],[Estimate; Total: - Speak Spanish:]]/Table3[[#Totals],[Estimate; Total: - Speak Spanish:]]))</f>
        <v>3.2697703897484071E-4</v>
      </c>
      <c r="G3" s="9">
        <v>1018</v>
      </c>
      <c r="H3" s="9">
        <v>150</v>
      </c>
      <c r="I3" s="9">
        <v>265</v>
      </c>
      <c r="J3" s="7">
        <f>SUM(Table3[[#This Row],[Estimate; Total: - Speak Spanish: - Speak English "very well"]:[Estimate; Total: - Speak Spanish: - Speak English "not well"]])</f>
        <v>1433</v>
      </c>
      <c r="K3" s="8">
        <f>0.5*ABS(([1]!#REF!/[1]!#REF!)-(Table3[[#This Row],[Estimate; Total: - Speak Spanish: - Bilingual Spanish &amp; English]]/Table3[[#Totals],[Estimate; Total: - Speak Spanish: - Bilingual Spanish &amp; English]]))</f>
        <v>2.9051664789815699E-4</v>
      </c>
      <c r="L3" s="7">
        <v>129</v>
      </c>
      <c r="M3" s="8">
        <f>0.5*ABS(([1]!#REF!/[1]!#REF!)-(Table3[[#This Row],[Estimate; Total: - Speak Spanish: - Speak English "not at all"]]/Table3[[#Totals],[Estimate; Total: - Speak Spanish: - Speak English "not at all"]]))</f>
        <v>9.411618305549868E-4</v>
      </c>
    </row>
    <row r="4" spans="1:13" ht="15.6" x14ac:dyDescent="0.3">
      <c r="A4" s="5" t="s">
        <v>15</v>
      </c>
      <c r="B4" s="6">
        <v>1893</v>
      </c>
      <c r="C4" s="7">
        <v>496</v>
      </c>
      <c r="D4" s="8">
        <f>0.5*ABS(([1]!#REF!/[1]!#REF!)-(Table3[[#This Row],[Estimate; Total: - Speak only English]]/Table3[[#Totals],[Estimate; Total: - Speak only English]]))</f>
        <v>3.4272850426865633E-4</v>
      </c>
      <c r="E4" s="6">
        <v>1397</v>
      </c>
      <c r="F4" s="8">
        <f>0.5*ABS(([1]!#REF!/[1]!#REF!)-(Table3[[#This Row],[Estimate; Total: - Speak Spanish:]]/Table3[[#Totals],[Estimate; Total: - Speak Spanish:]]))</f>
        <v>8.5846490898971767E-4</v>
      </c>
      <c r="G4" s="9">
        <v>1028</v>
      </c>
      <c r="H4" s="9">
        <v>124</v>
      </c>
      <c r="I4" s="9">
        <v>173</v>
      </c>
      <c r="J4" s="7">
        <f>SUM(Table3[[#This Row],[Estimate; Total: - Speak Spanish: - Speak English "very well"]:[Estimate; Total: - Speak Spanish: - Speak English "not well"]])</f>
        <v>1325</v>
      </c>
      <c r="K4" s="8">
        <f>0.5*ABS(([1]!#REF!/[1]!#REF!)-(Table3[[#This Row],[Estimate; Total: - Speak Spanish: - Bilingual Spanish &amp; English]]/Table3[[#Totals],[Estimate; Total: - Speak Spanish: - Bilingual Spanish &amp; English]]))</f>
        <v>8.6398990868762158E-4</v>
      </c>
      <c r="L4" s="7">
        <v>72</v>
      </c>
      <c r="M4" s="8">
        <f>0.5*ABS(([1]!#REF!/[1]!#REF!)-(Table3[[#This Row],[Estimate; Total: - Speak Spanish: - Speak English "not at all"]]/Table3[[#Totals],[Estimate; Total: - Speak Spanish: - Speak English "not at all"]]))</f>
        <v>7.6539484891272589E-4</v>
      </c>
    </row>
    <row r="5" spans="1:13" ht="15.6" x14ac:dyDescent="0.3">
      <c r="A5" s="5" t="s">
        <v>16</v>
      </c>
      <c r="B5" s="6">
        <v>1529</v>
      </c>
      <c r="C5" s="7">
        <v>396</v>
      </c>
      <c r="D5" s="8">
        <f>0.5*ABS(([1]!#REF!/[1]!#REF!)-(Table3[[#This Row],[Estimate; Total: - Speak only English]]/Table3[[#Totals],[Estimate; Total: - Speak only English]]))</f>
        <v>4.9101047682836309E-4</v>
      </c>
      <c r="E5" s="6">
        <v>1133</v>
      </c>
      <c r="F5" s="8">
        <f>0.5*ABS(([1]!#REF!/[1]!#REF!)-(Table3[[#This Row],[Estimate; Total: - Speak Spanish:]]/Table3[[#Totals],[Estimate; Total: - Speak Spanish:]]))</f>
        <v>9.1741881756892806E-4</v>
      </c>
      <c r="G5" s="9">
        <v>730</v>
      </c>
      <c r="H5" s="9">
        <v>133</v>
      </c>
      <c r="I5" s="9">
        <v>168</v>
      </c>
      <c r="J5" s="7">
        <f>SUM(Table3[[#This Row],[Estimate; Total: - Speak Spanish: - Speak English "very well"]:[Estimate; Total: - Speak Spanish: - Speak English "not well"]])</f>
        <v>1031</v>
      </c>
      <c r="K5" s="8">
        <f>0.5*ABS(([1]!#REF!/[1]!#REF!)-(Table3[[#This Row],[Estimate; Total: - Speak Spanish: - Bilingual Spanish &amp; English]]/Table3[[#Totals],[Estimate; Total: - Speak Spanish: - Bilingual Spanish &amp; English]]))</f>
        <v>8.835608746526972E-4</v>
      </c>
      <c r="L5" s="7">
        <v>102</v>
      </c>
      <c r="M5" s="8">
        <f>0.5*ABS(([1]!#REF!/[1]!#REF!)-(Table3[[#This Row],[Estimate; Total: - Speak Spanish: - Speak English "not at all"]]/Table3[[#Totals],[Estimate; Total: - Speak Spanish: - Speak English "not at all"]]))</f>
        <v>1.4877646915229805E-3</v>
      </c>
    </row>
    <row r="6" spans="1:13" ht="15.6" x14ac:dyDescent="0.3">
      <c r="A6" s="5" t="s">
        <v>17</v>
      </c>
      <c r="B6" s="6">
        <v>4058</v>
      </c>
      <c r="C6" s="7">
        <v>945</v>
      </c>
      <c r="D6" s="8">
        <f>0.5*ABS(([1]!#REF!/[1]!#REF!)-(Table3[[#This Row],[Estimate; Total: - Speak only English]]/Table3[[#Totals],[Estimate; Total: - Speak only English]]))</f>
        <v>8.2073828599748741E-4</v>
      </c>
      <c r="E6" s="6">
        <v>3107</v>
      </c>
      <c r="F6" s="8">
        <f>0.5*ABS(([1]!#REF!/[1]!#REF!)-(Table3[[#This Row],[Estimate; Total: - Speak Spanish:]]/Table3[[#Totals],[Estimate; Total: - Speak Spanish:]]))</f>
        <v>2.172975388245534E-3</v>
      </c>
      <c r="G6" s="9">
        <v>1954</v>
      </c>
      <c r="H6" s="9">
        <v>429</v>
      </c>
      <c r="I6" s="9">
        <v>429</v>
      </c>
      <c r="J6" s="7">
        <f>SUM(Table3[[#This Row],[Estimate; Total: - Speak Spanish: - Speak English "very well"]:[Estimate; Total: - Speak Spanish: - Speak English "not well"]])</f>
        <v>2812</v>
      </c>
      <c r="K6" s="8">
        <f>0.5*ABS(([1]!#REF!/[1]!#REF!)-(Table3[[#This Row],[Estimate; Total: - Speak Spanish: - Bilingual Spanish &amp; English]]/Table3[[#Totals],[Estimate; Total: - Speak Spanish: - Bilingual Spanish &amp; English]]))</f>
        <v>2.0666864850878903E-3</v>
      </c>
      <c r="L6" s="7">
        <v>295</v>
      </c>
      <c r="M6" s="8">
        <f>0.5*ABS(([1]!#REF!/[1]!#REF!)-(Table3[[#This Row],[Estimate; Total: - Speak Spanish: - Speak English "not at all"]]/Table3[[#Totals],[Estimate; Total: - Speak Spanish: - Speak English "not at all"]]))</f>
        <v>3.9634396675743127E-3</v>
      </c>
    </row>
    <row r="7" spans="1:13" ht="15.6" x14ac:dyDescent="0.3">
      <c r="A7" s="5" t="s">
        <v>18</v>
      </c>
      <c r="B7" s="6">
        <v>1249</v>
      </c>
      <c r="C7" s="7">
        <v>284</v>
      </c>
      <c r="D7" s="8">
        <f>0.5*ABS(([1]!#REF!/[1]!#REF!)-(Table3[[#This Row],[Estimate; Total: - Speak only English]]/Table3[[#Totals],[Estimate; Total: - Speak only English]]))</f>
        <v>2.0281740166010477E-4</v>
      </c>
      <c r="E7" s="6">
        <v>965</v>
      </c>
      <c r="F7" s="8">
        <f>0.5*ABS(([1]!#REF!/[1]!#REF!)-(Table3[[#This Row],[Estimate; Total: - Speak Spanish:]]/Table3[[#Totals],[Estimate; Total: - Speak Spanish:]]))</f>
        <v>6.3514455558031139E-4</v>
      </c>
      <c r="G7" s="9">
        <v>659</v>
      </c>
      <c r="H7" s="9">
        <v>155</v>
      </c>
      <c r="I7" s="9">
        <v>46</v>
      </c>
      <c r="J7" s="7">
        <f>SUM(Table3[[#This Row],[Estimate; Total: - Speak Spanish: - Speak English "very well"]:[Estimate; Total: - Speak Spanish: - Speak English "not well"]])</f>
        <v>860</v>
      </c>
      <c r="K7" s="8">
        <f>0.5*ABS(([1]!#REF!/[1]!#REF!)-(Table3[[#This Row],[Estimate; Total: - Speak Spanish: - Bilingual Spanish &amp; English]]/Table3[[#Totals],[Estimate; Total: - Speak Spanish: - Bilingual Spanish &amp; English]]))</f>
        <v>5.9037193744373333E-4</v>
      </c>
      <c r="L7" s="7">
        <v>105</v>
      </c>
      <c r="M7" s="8">
        <f>0.5*ABS(([1]!#REF!/[1]!#REF!)-(Table3[[#This Row],[Estimate; Total: - Speak Spanish: - Speak English "not at all"]]/Table3[[#Totals],[Estimate; Total: - Speak Spanish: - Speak English "not at all"]]))</f>
        <v>1.3893509786786344E-3</v>
      </c>
    </row>
    <row r="8" spans="1:13" ht="15.6" x14ac:dyDescent="0.3">
      <c r="A8" s="5" t="s">
        <v>19</v>
      </c>
      <c r="B8" s="6">
        <v>1283</v>
      </c>
      <c r="C8" s="7">
        <v>405</v>
      </c>
      <c r="D8" s="8">
        <f>0.5*ABS(([1]!#REF!/[1]!#REF!)-(Table3[[#This Row],[Estimate; Total: - Speak only English]]/Table3[[#Totals],[Estimate; Total: - Speak only English]]))</f>
        <v>1.3849002367737707E-4</v>
      </c>
      <c r="E8" s="6">
        <v>878</v>
      </c>
      <c r="F8" s="8">
        <f>0.5*ABS(([1]!#REF!/[1]!#REF!)-(Table3[[#This Row],[Estimate; Total: - Speak Spanish:]]/Table3[[#Totals],[Estimate; Total: - Speak Spanish:]]))</f>
        <v>3.4158489510268758E-4</v>
      </c>
      <c r="G8" s="9">
        <v>632</v>
      </c>
      <c r="H8" s="9">
        <v>137</v>
      </c>
      <c r="I8" s="9">
        <v>47</v>
      </c>
      <c r="J8" s="7">
        <f>SUM(Table3[[#This Row],[Estimate; Total: - Speak Spanish: - Speak English "very well"]:[Estimate; Total: - Speak Spanish: - Speak English "not well"]])</f>
        <v>816</v>
      </c>
      <c r="K8" s="8">
        <f>0.5*ABS(([1]!#REF!/[1]!#REF!)-(Table3[[#This Row],[Estimate; Total: - Speak Spanish: - Bilingual Spanish &amp; English]]/Table3[[#Totals],[Estimate; Total: - Speak Spanish: - Bilingual Spanish &amp; English]]))</f>
        <v>3.3033172848219054E-4</v>
      </c>
      <c r="L8" s="7">
        <v>62</v>
      </c>
      <c r="M8" s="8">
        <f>0.5*ABS(([1]!#REF!/[1]!#REF!)-(Table3[[#This Row],[Estimate; Total: - Speak Spanish: - Speak English "not at all"]]/Table3[[#Totals],[Estimate; Total: - Speak Spanish: - Speak English "not at all"]]))</f>
        <v>5.3114742011483858E-4</v>
      </c>
    </row>
    <row r="9" spans="1:13" ht="15.6" x14ac:dyDescent="0.3">
      <c r="A9" s="5" t="s">
        <v>20</v>
      </c>
      <c r="B9" s="6">
        <v>653</v>
      </c>
      <c r="C9" s="7">
        <v>315</v>
      </c>
      <c r="D9" s="8">
        <f>0.5*ABS(([1]!#REF!/[1]!#REF!)-(Table3[[#This Row],[Estimate; Total: - Speak only English]]/Table3[[#Totals],[Estimate; Total: - Speak only English]]))</f>
        <v>5.1365668697753901E-5</v>
      </c>
      <c r="E9" s="6">
        <v>338</v>
      </c>
      <c r="F9" s="8">
        <f>0.5*ABS(([1]!#REF!/[1]!#REF!)-(Table3[[#This Row],[Estimate; Total: - Speak Spanish:]]/Table3[[#Totals],[Estimate; Total: - Speak Spanish:]]))</f>
        <v>1.7963873999704143E-4</v>
      </c>
      <c r="G9" s="9">
        <v>236</v>
      </c>
      <c r="H9" s="9">
        <v>41</v>
      </c>
      <c r="I9" s="9">
        <v>37</v>
      </c>
      <c r="J9" s="7">
        <f>SUM(Table3[[#This Row],[Estimate; Total: - Speak Spanish: - Speak English "very well"]:[Estimate; Total: - Speak Spanish: - Speak English "not well"]])</f>
        <v>314</v>
      </c>
      <c r="K9" s="8">
        <f>0.5*ABS(([1]!#REF!/[1]!#REF!)-(Table3[[#This Row],[Estimate; Total: - Speak Spanish: - Bilingual Spanish &amp; English]]/Table3[[#Totals],[Estimate; Total: - Speak Spanish: - Bilingual Spanish &amp; English]]))</f>
        <v>1.8408698375892558E-4</v>
      </c>
      <c r="L9" s="7">
        <v>24</v>
      </c>
      <c r="M9" s="8">
        <f>0.5*ABS(([1]!#REF!/[1]!#REF!)-(Table3[[#This Row],[Estimate; Total: - Speak Spanish: - Speak English "not at all"]]/Table3[[#Totals],[Estimate; Total: - Speak Spanish: - Speak English "not at all"]]))</f>
        <v>1.047069143332829E-4</v>
      </c>
    </row>
    <row r="10" spans="1:13" ht="15.6" x14ac:dyDescent="0.3">
      <c r="A10" s="5" t="s">
        <v>21</v>
      </c>
      <c r="B10" s="6">
        <v>1573</v>
      </c>
      <c r="C10" s="7">
        <v>475</v>
      </c>
      <c r="D10" s="8">
        <f>0.5*ABS(([1]!#REF!/[1]!#REF!)-(Table3[[#This Row],[Estimate; Total: - Speak only English]]/Table3[[#Totals],[Estimate; Total: - Speak only English]]))</f>
        <v>2.9693860233505115E-4</v>
      </c>
      <c r="E10" s="6">
        <v>1098</v>
      </c>
      <c r="F10" s="8">
        <f>0.5*ABS(([1]!#REF!/[1]!#REF!)-(Table3[[#This Row],[Estimate; Total: - Speak Spanish:]]/Table3[[#Totals],[Estimate; Total: - Speak Spanish:]]))</f>
        <v>5.917768702563774E-4</v>
      </c>
      <c r="G10" s="9">
        <v>726</v>
      </c>
      <c r="H10" s="9">
        <v>158</v>
      </c>
      <c r="I10" s="9">
        <v>128</v>
      </c>
      <c r="J10" s="7">
        <f>SUM(Table3[[#This Row],[Estimate; Total: - Speak Spanish: - Speak English "very well"]:[Estimate; Total: - Speak Spanish: - Speak English "not well"]])</f>
        <v>1012</v>
      </c>
      <c r="K10" s="8">
        <f>0.5*ABS(([1]!#REF!/[1]!#REF!)-(Table3[[#This Row],[Estimate; Total: - Speak Spanish: - Bilingual Spanish &amp; English]]/Table3[[#Totals],[Estimate; Total: - Speak Spanish: - Bilingual Spanish &amp; English]]))</f>
        <v>5.7026180907488475E-4</v>
      </c>
      <c r="L10" s="7">
        <v>86</v>
      </c>
      <c r="M10" s="8">
        <f>0.5*ABS(([1]!#REF!/[1]!#REF!)-(Table3[[#This Row],[Estimate; Total: - Speak Spanish: - Speak English "not at all"]]/Table3[[#Totals],[Estimate; Total: - Speak Spanish: - Speak English "not at all"]]))</f>
        <v>9.5420368404992525E-4</v>
      </c>
    </row>
    <row r="11" spans="1:13" ht="15.6" x14ac:dyDescent="0.3">
      <c r="A11" s="5" t="s">
        <v>22</v>
      </c>
      <c r="B11" s="6">
        <v>1240</v>
      </c>
      <c r="C11" s="7">
        <v>542</v>
      </c>
      <c r="D11" s="8">
        <f>0.5*ABS(([1]!#REF!/[1]!#REF!)-(Table3[[#This Row],[Estimate; Total: - Speak only English]]/Table3[[#Totals],[Estimate; Total: - Speak only English]]))</f>
        <v>2.2309387541568112E-3</v>
      </c>
      <c r="E11" s="6">
        <v>687</v>
      </c>
      <c r="F11" s="8">
        <f>0.5*ABS(([1]!#REF!/[1]!#REF!)-(Table3[[#This Row],[Estimate; Total: - Speak Spanish:]]/Table3[[#Totals],[Estimate; Total: - Speak Spanish:]]))</f>
        <v>2.3641535343651397E-3</v>
      </c>
      <c r="G11" s="9">
        <v>545</v>
      </c>
      <c r="H11" s="9">
        <v>95</v>
      </c>
      <c r="I11" s="9">
        <v>16</v>
      </c>
      <c r="J11" s="7">
        <f>SUM(Table3[[#This Row],[Estimate; Total: - Speak Spanish: - Speak English "very well"]:[Estimate; Total: - Speak Spanish: - Speak English "not well"]])</f>
        <v>656</v>
      </c>
      <c r="K11" s="8">
        <f>0.5*ABS(([1]!#REF!/[1]!#REF!)-(Table3[[#This Row],[Estimate; Total: - Speak Spanish: - Bilingual Spanish &amp; English]]/Table3[[#Totals],[Estimate; Total: - Speak Spanish: - Bilingual Spanish &amp; English]]))</f>
        <v>2.3575615973518323E-3</v>
      </c>
      <c r="L11" s="7">
        <v>31</v>
      </c>
      <c r="M11" s="8">
        <f>0.5*ABS(([1]!#REF!/[1]!#REF!)-(Table3[[#This Row],[Estimate; Total: - Speak Spanish: - Speak English "not at all"]]/Table3[[#Totals],[Estimate; Total: - Speak Spanish: - Speak English "not at all"]]))</f>
        <v>2.4751964316317284E-3</v>
      </c>
    </row>
    <row r="12" spans="1:13" ht="15.6" x14ac:dyDescent="0.3">
      <c r="A12" s="5" t="s">
        <v>23</v>
      </c>
      <c r="B12" s="6">
        <v>1539</v>
      </c>
      <c r="C12" s="7">
        <v>919</v>
      </c>
      <c r="D12" s="8">
        <f>0.5*ABS(([1]!#REF!/[1]!#REF!)-(Table3[[#This Row],[Estimate; Total: - Speak only English]]/Table3[[#Totals],[Estimate; Total: - Speak only English]]))</f>
        <v>3.9268879845530125E-3</v>
      </c>
      <c r="E12" s="6">
        <v>558</v>
      </c>
      <c r="F12" s="8">
        <f>0.5*ABS(([1]!#REF!/[1]!#REF!)-(Table3[[#This Row],[Estimate; Total: - Speak Spanish:]]/Table3[[#Totals],[Estimate; Total: - Speak Spanish:]]))</f>
        <v>4.6564165536726555E-3</v>
      </c>
      <c r="G12" s="9">
        <v>492</v>
      </c>
      <c r="H12" s="9">
        <v>41</v>
      </c>
      <c r="I12" s="9">
        <v>25</v>
      </c>
      <c r="J12" s="7">
        <f>SUM(Table3[[#This Row],[Estimate; Total: - Speak Spanish: - Speak English "very well"]:[Estimate; Total: - Speak Spanish: - Speak English "not well"]])</f>
        <v>558</v>
      </c>
      <c r="K12" s="8">
        <f>0.5*ABS(([1]!#REF!/[1]!#REF!)-(Table3[[#This Row],[Estimate; Total: - Speak Spanish: - Bilingual Spanish &amp; English]]/Table3[[#Totals],[Estimate; Total: - Speak Spanish: - Bilingual Spanish &amp; English]]))</f>
        <v>4.6289248829446536E-3</v>
      </c>
      <c r="L12" s="7">
        <v>0</v>
      </c>
      <c r="M12" s="8">
        <f>0.5*ABS(([1]!#REF!/[1]!#REF!)-(Table3[[#This Row],[Estimate; Total: - Speak Spanish: - Speak English "not at all"]]/Table3[[#Totals],[Estimate; Total: - Speak Spanish: - Speak English "not at all"]]))</f>
        <v>5.1195209131611489E-3</v>
      </c>
    </row>
    <row r="13" spans="1:13" ht="15.6" x14ac:dyDescent="0.3">
      <c r="A13" s="5" t="s">
        <v>24</v>
      </c>
      <c r="B13" s="6">
        <v>731</v>
      </c>
      <c r="C13" s="7">
        <v>369</v>
      </c>
      <c r="D13" s="8">
        <f>0.5*ABS(([1]!#REF!/[1]!#REF!)-(Table3[[#This Row],[Estimate; Total: - Speak only English]]/Table3[[#Totals],[Estimate; Total: - Speak only English]]))</f>
        <v>4.1695895414858913E-3</v>
      </c>
      <c r="E13" s="6">
        <v>362</v>
      </c>
      <c r="F13" s="8">
        <f>0.5*ABS(([1]!#REF!/[1]!#REF!)-(Table3[[#This Row],[Estimate; Total: - Speak Spanish:]]/Table3[[#Totals],[Estimate; Total: - Speak Spanish:]]))</f>
        <v>4.3480226855850939E-3</v>
      </c>
      <c r="G13" s="9">
        <v>300</v>
      </c>
      <c r="H13" s="9">
        <v>62</v>
      </c>
      <c r="I13" s="9">
        <v>0</v>
      </c>
      <c r="J13" s="7">
        <f>SUM(Table3[[#This Row],[Estimate; Total: - Speak Spanish: - Speak English "very well"]:[Estimate; Total: - Speak Spanish: - Speak English "not well"]])</f>
        <v>362</v>
      </c>
      <c r="K13" s="8">
        <f>0.5*ABS(([1]!#REF!/[1]!#REF!)-(Table3[[#This Row],[Estimate; Total: - Speak Spanish: - Bilingual Spanish &amp; English]]/Table3[[#Totals],[Estimate; Total: - Speak Spanish: - Bilingual Spanish &amp; English]]))</f>
        <v>4.3301875873708708E-3</v>
      </c>
      <c r="L13" s="7">
        <v>0</v>
      </c>
      <c r="M13" s="8">
        <f>0.5*ABS(([1]!#REF!/[1]!#REF!)-(Table3[[#This Row],[Estimate; Total: - Speak Spanish: - Speak English "not at all"]]/Table3[[#Totals],[Estimate; Total: - Speak Spanish: - Speak English "not at all"]]))</f>
        <v>4.6484595639629343E-3</v>
      </c>
    </row>
    <row r="14" spans="1:13" ht="15.6" x14ac:dyDescent="0.3">
      <c r="A14" s="5" t="s">
        <v>25</v>
      </c>
      <c r="B14" s="6">
        <v>4875</v>
      </c>
      <c r="C14" s="7">
        <v>2118</v>
      </c>
      <c r="D14" s="8">
        <f>0.5*ABS(([1]!#REF!/[1]!#REF!)-(Table3[[#This Row],[Estimate; Total: - Speak only English]]/Table3[[#Totals],[Estimate; Total: - Speak only English]]))</f>
        <v>9.2545417541046115E-4</v>
      </c>
      <c r="E14" s="6">
        <v>2757</v>
      </c>
      <c r="F14" s="8">
        <f>0.5*ABS(([1]!#REF!/[1]!#REF!)-(Table3[[#This Row],[Estimate; Total: - Speak Spanish:]]/Table3[[#Totals],[Estimate; Total: - Speak Spanish:]]))</f>
        <v>4.6495201665119564E-4</v>
      </c>
      <c r="G14" s="9">
        <v>1648</v>
      </c>
      <c r="H14" s="9">
        <v>467</v>
      </c>
      <c r="I14" s="9">
        <v>248</v>
      </c>
      <c r="J14" s="7">
        <f>SUM(Table3[[#This Row],[Estimate; Total: - Speak Spanish: - Speak English "very well"]:[Estimate; Total: - Speak Spanish: - Speak English "not well"]])</f>
        <v>2363</v>
      </c>
      <c r="K14" s="8">
        <f>0.5*ABS(([1]!#REF!/[1]!#REF!)-(Table3[[#This Row],[Estimate; Total: - Speak Spanish: - Bilingual Spanish &amp; English]]/Table3[[#Totals],[Estimate; Total: - Speak Spanish: - Bilingual Spanish &amp; English]]))</f>
        <v>2.5437800283721894E-4</v>
      </c>
      <c r="L14" s="7">
        <v>394</v>
      </c>
      <c r="M14" s="8">
        <f>0.5*ABS(([1]!#REF!/[1]!#REF!)-(Table3[[#This Row],[Estimate; Total: - Speak Spanish: - Speak English "not at all"]]/Table3[[#Totals],[Estimate; Total: - Speak Spanish: - Speak English "not at all"]]))</f>
        <v>4.0121261683085793E-3</v>
      </c>
    </row>
    <row r="15" spans="1:13" ht="15.6" x14ac:dyDescent="0.3">
      <c r="A15" s="5" t="s">
        <v>26</v>
      </c>
      <c r="B15" s="6">
        <v>3060</v>
      </c>
      <c r="C15" s="7">
        <v>1007</v>
      </c>
      <c r="D15" s="8">
        <f>0.5*ABS(([1]!#REF!/[1]!#REF!)-(Table3[[#This Row],[Estimate; Total: - Speak only English]]/Table3[[#Totals],[Estimate; Total: - Speak only English]]))</f>
        <v>1.2809120080376477E-4</v>
      </c>
      <c r="E15" s="6">
        <v>2053</v>
      </c>
      <c r="F15" s="8">
        <f>0.5*ABS(([1]!#REF!/[1]!#REF!)-(Table3[[#This Row],[Estimate; Total: - Speak Spanish:]]/Table3[[#Totals],[Estimate; Total: - Speak Spanish:]]))</f>
        <v>5.2511507823593969E-4</v>
      </c>
      <c r="G15" s="9">
        <v>1289</v>
      </c>
      <c r="H15" s="9">
        <v>213</v>
      </c>
      <c r="I15" s="9">
        <v>337</v>
      </c>
      <c r="J15" s="7">
        <f>SUM(Table3[[#This Row],[Estimate; Total: - Speak Spanish: - Speak English "very well"]:[Estimate; Total: - Speak Spanish: - Speak English "not well"]])</f>
        <v>1839</v>
      </c>
      <c r="K15" s="8">
        <f>0.5*ABS(([1]!#REF!/[1]!#REF!)-(Table3[[#This Row],[Estimate; Total: - Speak Spanish: - Bilingual Spanish &amp; English]]/Table3[[#Totals],[Estimate; Total: - Speak Spanish: - Bilingual Spanish &amp; English]]))</f>
        <v>4.3811301647654383E-4</v>
      </c>
      <c r="L15" s="7">
        <v>214</v>
      </c>
      <c r="M15" s="8">
        <f>0.5*ABS(([1]!#REF!/[1]!#REF!)-(Table3[[#This Row],[Estimate; Total: - Speak Spanish: - Speak English "not at all"]]/Table3[[#Totals],[Estimate; Total: - Speak Spanish: - Speak English "not at all"]]))</f>
        <v>1.9906874868355065E-3</v>
      </c>
    </row>
    <row r="16" spans="1:13" ht="15.6" x14ac:dyDescent="0.3">
      <c r="A16" s="5" t="s">
        <v>27</v>
      </c>
      <c r="B16" s="6">
        <v>1239</v>
      </c>
      <c r="C16" s="7">
        <v>504</v>
      </c>
      <c r="D16" s="8">
        <f>0.5*ABS(([1]!#REF!/[1]!#REF!)-(Table3[[#This Row],[Estimate; Total: - Speak only English]]/Table3[[#Totals],[Estimate; Total: - Speak only English]]))</f>
        <v>3.1220573599506233E-3</v>
      </c>
      <c r="E16" s="6">
        <v>701</v>
      </c>
      <c r="F16" s="8">
        <f>0.5*ABS(([1]!#REF!/[1]!#REF!)-(Table3[[#This Row],[Estimate; Total: - Speak Spanish:]]/Table3[[#Totals],[Estimate; Total: - Speak Spanish:]]))</f>
        <v>3.1943385063053675E-3</v>
      </c>
      <c r="G16" s="9">
        <v>450</v>
      </c>
      <c r="H16" s="9">
        <v>80</v>
      </c>
      <c r="I16" s="9">
        <v>111</v>
      </c>
      <c r="J16" s="7">
        <f>SUM(Table3[[#This Row],[Estimate; Total: - Speak Spanish: - Speak English "very well"]:[Estimate; Total: - Speak Spanish: - Speak English "not well"]])</f>
        <v>641</v>
      </c>
      <c r="K16" s="8">
        <f>0.5*ABS(([1]!#REF!/[1]!#REF!)-(Table3[[#This Row],[Estimate; Total: - Speak Spanish: - Bilingual Spanish &amp; English]]/Table3[[#Totals],[Estimate; Total: - Speak Spanish: - Bilingual Spanish &amp; English]]))</f>
        <v>3.2125537404140781E-3</v>
      </c>
      <c r="L16" s="7">
        <v>60</v>
      </c>
      <c r="M16" s="8">
        <f>0.5*ABS(([1]!#REF!/[1]!#REF!)-(Table3[[#This Row],[Estimate; Total: - Speak Spanish: - Speak English "not at all"]]/Table3[[#Totals],[Estimate; Total: - Speak Spanish: - Speak English "not at all"]]))</f>
        <v>2.8874981396973276E-3</v>
      </c>
    </row>
    <row r="17" spans="1:13" ht="15.6" x14ac:dyDescent="0.3">
      <c r="A17" s="5" t="s">
        <v>28</v>
      </c>
      <c r="B17" s="6">
        <v>2948</v>
      </c>
      <c r="C17" s="7">
        <v>832</v>
      </c>
      <c r="D17" s="8">
        <f>0.5*ABS(([1]!#REF!/[1]!#REF!)-(Table3[[#This Row],[Estimate; Total: - Speak only English]]/Table3[[#Totals],[Estimate; Total: - Speak only English]]))</f>
        <v>6.5840053059264443E-4</v>
      </c>
      <c r="E17" s="6">
        <v>2116</v>
      </c>
      <c r="F17" s="8">
        <f>0.5*ABS(([1]!#REF!/[1]!#REF!)-(Table3[[#This Row],[Estimate; Total: - Speak Spanish:]]/Table3[[#Totals],[Estimate; Total: - Speak Spanish:]]))</f>
        <v>1.8015702134341902E-5</v>
      </c>
      <c r="G17" s="9">
        <v>1313</v>
      </c>
      <c r="H17" s="9">
        <v>315</v>
      </c>
      <c r="I17" s="9">
        <v>399</v>
      </c>
      <c r="J17" s="7">
        <f>SUM(Table3[[#This Row],[Estimate; Total: - Speak Spanish: - Speak English "very well"]:[Estimate; Total: - Speak Spanish: - Speak English "not well"]])</f>
        <v>2027</v>
      </c>
      <c r="K17" s="8">
        <f>0.5*ABS(([1]!#REF!/[1]!#REF!)-(Table3[[#This Row],[Estimate; Total: - Speak Spanish: - Bilingual Spanish &amp; English]]/Table3[[#Totals],[Estimate; Total: - Speak Spanish: - Bilingual Spanish &amp; English]]))</f>
        <v>4.4018083086282914E-5</v>
      </c>
      <c r="L17" s="7">
        <v>89</v>
      </c>
      <c r="M17" s="8">
        <f>0.5*ABS(([1]!#REF!/[1]!#REF!)-(Table3[[#This Row],[Estimate; Total: - Speak Spanish: - Speak English "not at all"]]/Table3[[#Totals],[Estimate; Total: - Speak Spanish: - Speak English "not at all"]]))</f>
        <v>4.2000118287291791E-4</v>
      </c>
    </row>
    <row r="18" spans="1:13" ht="15.6" x14ac:dyDescent="0.3">
      <c r="A18" s="5" t="s">
        <v>29</v>
      </c>
      <c r="B18" s="6">
        <v>1003</v>
      </c>
      <c r="C18" s="7">
        <v>456</v>
      </c>
      <c r="D18" s="8">
        <f>0.5*ABS(([1]!#REF!/[1]!#REF!)-(Table3[[#This Row],[Estimate; Total: - Speak only English]]/Table3[[#Totals],[Estimate; Total: - Speak only English]]))</f>
        <v>2.3120135635462465E-3</v>
      </c>
      <c r="E18" s="6">
        <v>547</v>
      </c>
      <c r="F18" s="8">
        <f>0.5*ABS(([1]!#REF!/[1]!#REF!)-(Table3[[#This Row],[Estimate; Total: - Speak Spanish:]]/Table3[[#Totals],[Estimate; Total: - Speak Spanish:]]))</f>
        <v>2.4498128381866217E-3</v>
      </c>
      <c r="G18" s="9">
        <v>415</v>
      </c>
      <c r="H18" s="9">
        <v>89</v>
      </c>
      <c r="I18" s="9">
        <v>43</v>
      </c>
      <c r="J18" s="7">
        <f>SUM(Table3[[#This Row],[Estimate; Total: - Speak Spanish: - Speak English "very well"]:[Estimate; Total: - Speak Spanish: - Speak English "not well"]])</f>
        <v>547</v>
      </c>
      <c r="K18" s="8">
        <f>0.5*ABS(([1]!#REF!/[1]!#REF!)-(Table3[[#This Row],[Estimate; Total: - Speak Spanish: - Bilingual Spanish &amp; English]]/Table3[[#Totals],[Estimate; Total: - Speak Spanish: - Bilingual Spanish &amp; English]]))</f>
        <v>2.4228631179568426E-3</v>
      </c>
      <c r="L18" s="7">
        <v>0</v>
      </c>
      <c r="M18" s="8">
        <f>0.5*ABS(([1]!#REF!/[1]!#REF!)-(Table3[[#This Row],[Estimate; Total: - Speak Spanish: - Speak English "not at all"]]/Table3[[#Totals],[Estimate; Total: - Speak Spanish: - Speak English "not at all"]]))</f>
        <v>2.9037879002658442E-3</v>
      </c>
    </row>
    <row r="19" spans="1:13" ht="15.6" x14ac:dyDescent="0.3">
      <c r="A19" s="5" t="s">
        <v>30</v>
      </c>
      <c r="B19" s="6">
        <v>1378</v>
      </c>
      <c r="C19" s="7">
        <v>828</v>
      </c>
      <c r="D19" s="8">
        <f>0.5*ABS(([1]!#REF!/[1]!#REF!)-(Table3[[#This Row],[Estimate; Total: - Speak only English]]/Table3[[#Totals],[Estimate; Total: - Speak only English]]))</f>
        <v>3.5848261504491403E-3</v>
      </c>
      <c r="E19" s="6">
        <v>550</v>
      </c>
      <c r="F19" s="8">
        <f>0.5*ABS(([1]!#REF!/[1]!#REF!)-(Table3[[#This Row],[Estimate; Total: - Speak Spanish:]]/Table3[[#Totals],[Estimate; Total: - Speak Spanish:]]))</f>
        <v>4.2028988913974715E-3</v>
      </c>
      <c r="G19" s="9">
        <v>479</v>
      </c>
      <c r="H19" s="9">
        <v>13</v>
      </c>
      <c r="I19" s="9">
        <v>58</v>
      </c>
      <c r="J19" s="7">
        <f>SUM(Table3[[#This Row],[Estimate; Total: - Speak Spanish: - Speak English "very well"]:[Estimate; Total: - Speak Spanish: - Speak English "not well"]])</f>
        <v>550</v>
      </c>
      <c r="K19" s="8">
        <f>0.5*ABS(([1]!#REF!/[1]!#REF!)-(Table3[[#This Row],[Estimate; Total: - Speak Spanish: - Bilingual Spanish &amp; English]]/Table3[[#Totals],[Estimate; Total: - Speak Spanish: - Bilingual Spanish &amp; English]]))</f>
        <v>4.1758013664863593E-3</v>
      </c>
      <c r="L19" s="7">
        <v>0</v>
      </c>
      <c r="M19" s="8">
        <f>0.5*ABS(([1]!#REF!/[1]!#REF!)-(Table3[[#This Row],[Estimate; Total: - Speak Spanish: - Speak English "not at all"]]/Table3[[#Totals],[Estimate; Total: - Speak Spanish: - Speak English "not at all"]]))</f>
        <v>4.659363761861041E-3</v>
      </c>
    </row>
    <row r="20" spans="1:13" ht="15.6" x14ac:dyDescent="0.3">
      <c r="A20" s="5" t="s">
        <v>31</v>
      </c>
      <c r="B20" s="6">
        <v>575</v>
      </c>
      <c r="C20" s="7">
        <v>245</v>
      </c>
      <c r="D20" s="8">
        <f>0.5*ABS(([1]!#REF!/[1]!#REF!)-(Table3[[#This Row],[Estimate; Total: - Speak only English]]/Table3[[#Totals],[Estimate; Total: - Speak only English]]))</f>
        <v>8.5861402229278345E-4</v>
      </c>
      <c r="E20" s="6">
        <v>330</v>
      </c>
      <c r="F20" s="8">
        <f>0.5*ABS(([1]!#REF!/[1]!#REF!)-(Table3[[#This Row],[Estimate; Total: - Speak Spanish:]]/Table3[[#Totals],[Estimate; Total: - Speak Spanish:]]))</f>
        <v>9.026840309275838E-4</v>
      </c>
      <c r="G20" s="9">
        <v>135</v>
      </c>
      <c r="H20" s="9">
        <v>69</v>
      </c>
      <c r="I20" s="9">
        <v>92</v>
      </c>
      <c r="J20" s="7">
        <f>SUM(Table3[[#This Row],[Estimate; Total: - Speak Spanish: - Speak English "very well"]:[Estimate; Total: - Speak Spanish: - Speak English "not well"]])</f>
        <v>296</v>
      </c>
      <c r="K20" s="8">
        <f>0.5*ABS(([1]!#REF!/[1]!#REF!)-(Table3[[#This Row],[Estimate; Total: - Speak Spanish: - Bilingual Spanish &amp; English]]/Table3[[#Totals],[Estimate; Total: - Speak Spanish: - Bilingual Spanish &amp; English]]))</f>
        <v>9.1631846405862373E-4</v>
      </c>
      <c r="L20" s="7">
        <v>34</v>
      </c>
      <c r="M20" s="8">
        <f>0.5*ABS(([1]!#REF!/[1]!#REF!)-(Table3[[#This Row],[Estimate; Total: - Speak Spanish: - Speak English "not at all"]]/Table3[[#Totals],[Estimate; Total: - Speak Spanish: - Speak English "not at all"]]))</f>
        <v>6.7300845083605697E-4</v>
      </c>
    </row>
    <row r="21" spans="1:13" ht="15.6" x14ac:dyDescent="0.3">
      <c r="A21" s="5" t="s">
        <v>32</v>
      </c>
      <c r="B21" s="6">
        <v>2359</v>
      </c>
      <c r="C21" s="7">
        <v>684</v>
      </c>
      <c r="D21" s="8">
        <f>0.5*ABS(([1]!#REF!/[1]!#REF!)-(Table3[[#This Row],[Estimate; Total: - Speak only English]]/Table3[[#Totals],[Estimate; Total: - Speak only English]]))</f>
        <v>1.7936807580650688E-3</v>
      </c>
      <c r="E21" s="6">
        <v>1675</v>
      </c>
      <c r="F21" s="8">
        <f>0.5*ABS(([1]!#REF!/[1]!#REF!)-(Table3[[#This Row],[Estimate; Total: - Speak Spanish:]]/Table3[[#Totals],[Estimate; Total: - Speak Spanish:]]))</f>
        <v>1.2911992485508683E-3</v>
      </c>
      <c r="G21" s="9">
        <v>1187</v>
      </c>
      <c r="H21" s="9">
        <v>155</v>
      </c>
      <c r="I21" s="9">
        <v>303</v>
      </c>
      <c r="J21" s="7">
        <f>SUM(Table3[[#This Row],[Estimate; Total: - Speak Spanish: - Speak English "very well"]:[Estimate; Total: - Speak Spanish: - Speak English "not well"]])</f>
        <v>1645</v>
      </c>
      <c r="K21" s="8">
        <f>0.5*ABS(([1]!#REF!/[1]!#REF!)-(Table3[[#This Row],[Estimate; Total: - Speak Spanish: - Bilingual Spanish &amp; English]]/Table3[[#Totals],[Estimate; Total: - Speak Spanish: - Bilingual Spanish &amp; English]]))</f>
        <v>1.2350510987965534E-3</v>
      </c>
      <c r="L21" s="7">
        <v>30</v>
      </c>
      <c r="M21" s="8">
        <f>0.5*ABS(([1]!#REF!/[1]!#REF!)-(Table3[[#This Row],[Estimate; Total: - Speak Spanish: - Speak English "not at all"]]/Table3[[#Totals],[Estimate; Total: - Speak Spanish: - Speak English "not at all"]]))</f>
        <v>2.2370294669359345E-3</v>
      </c>
    </row>
    <row r="22" spans="1:13" ht="15.6" x14ac:dyDescent="0.3">
      <c r="A22" s="5" t="s">
        <v>33</v>
      </c>
      <c r="B22" s="6">
        <v>2519</v>
      </c>
      <c r="C22" s="7">
        <v>1219</v>
      </c>
      <c r="D22" s="8">
        <f>0.5*ABS(([1]!#REF!/[1]!#REF!)-(Table3[[#This Row],[Estimate; Total: - Speak only English]]/Table3[[#Totals],[Estimate; Total: - Speak only English]]))</f>
        <v>2.0077037979225757E-3</v>
      </c>
      <c r="E22" s="6">
        <v>1300</v>
      </c>
      <c r="F22" s="8">
        <f>0.5*ABS(([1]!#REF!/[1]!#REF!)-(Table3[[#This Row],[Estimate; Total: - Speak Spanish:]]/Table3[[#Totals],[Estimate; Total: - Speak Spanish:]]))</f>
        <v>2.5107449815065085E-3</v>
      </c>
      <c r="G22" s="9">
        <v>936</v>
      </c>
      <c r="H22" s="9">
        <v>230</v>
      </c>
      <c r="I22" s="9">
        <v>90</v>
      </c>
      <c r="J22" s="7">
        <f>SUM(Table3[[#This Row],[Estimate; Total: - Speak Spanish: - Speak English "very well"]:[Estimate; Total: - Speak Spanish: - Speak English "not well"]])</f>
        <v>1256</v>
      </c>
      <c r="K22" s="8">
        <f>0.5*ABS(([1]!#REF!/[1]!#REF!)-(Table3[[#This Row],[Estimate; Total: - Speak Spanish: - Bilingual Spanish &amp; English]]/Table3[[#Totals],[Estimate; Total: - Speak Spanish: - Bilingual Spanish &amp; English]]))</f>
        <v>2.485381277892035E-3</v>
      </c>
      <c r="L22" s="7">
        <v>44</v>
      </c>
      <c r="M22" s="8">
        <f>0.5*ABS(([1]!#REF!/[1]!#REF!)-(Table3[[#This Row],[Estimate; Total: - Speak Spanish: - Speak English "not at all"]]/Table3[[#Totals],[Estimate; Total: - Speak Spanish: - Speak English "not at all"]]))</f>
        <v>2.9380031802842509E-3</v>
      </c>
    </row>
    <row r="23" spans="1:13" ht="15.6" x14ac:dyDescent="0.3">
      <c r="A23" s="5" t="s">
        <v>34</v>
      </c>
      <c r="B23" s="6">
        <v>2304</v>
      </c>
      <c r="C23" s="7">
        <v>1296</v>
      </c>
      <c r="D23" s="8">
        <f>0.5*ABS(([1]!#REF!/[1]!#REF!)-(Table3[[#This Row],[Estimate; Total: - Speak only English]]/Table3[[#Totals],[Estimate; Total: - Speak only English]]))</f>
        <v>2.6732516835113202E-3</v>
      </c>
      <c r="E23" s="6">
        <v>1008</v>
      </c>
      <c r="F23" s="8">
        <f>0.5*ABS(([1]!#REF!/[1]!#REF!)-(Table3[[#This Row],[Estimate; Total: - Speak Spanish:]]/Table3[[#Totals],[Estimate; Total: - Speak Spanish:]]))</f>
        <v>3.5185610233633559E-3</v>
      </c>
      <c r="G23" s="9">
        <v>783</v>
      </c>
      <c r="H23" s="9">
        <v>155</v>
      </c>
      <c r="I23" s="9">
        <v>70</v>
      </c>
      <c r="J23" s="7">
        <f>SUM(Table3[[#This Row],[Estimate; Total: - Speak Spanish: - Speak English "very well"]:[Estimate; Total: - Speak Spanish: - Speak English "not well"]])</f>
        <v>1008</v>
      </c>
      <c r="K23" s="8">
        <f>0.5*ABS(([1]!#REF!/[1]!#REF!)-(Table3[[#This Row],[Estimate; Total: - Speak Spanish: - Bilingual Spanish &amp; English]]/Table3[[#Totals],[Estimate; Total: - Speak Spanish: - Bilingual Spanish &amp; English]]))</f>
        <v>3.4688986504353529E-3</v>
      </c>
      <c r="L23" s="7">
        <v>0</v>
      </c>
      <c r="M23" s="8">
        <f>0.5*ABS(([1]!#REF!/[1]!#REF!)-(Table3[[#This Row],[Estimate; Total: - Speak Spanish: - Speak English "not at all"]]/Table3[[#Totals],[Estimate; Total: - Speak Spanish: - Speak English "not at all"]]))</f>
        <v>4.3551366405038608E-3</v>
      </c>
    </row>
    <row r="24" spans="1:13" ht="15.6" x14ac:dyDescent="0.3">
      <c r="A24" s="5" t="s">
        <v>35</v>
      </c>
      <c r="B24" s="6">
        <v>2135</v>
      </c>
      <c r="C24" s="7">
        <v>1172</v>
      </c>
      <c r="D24" s="8">
        <f>0.5*ABS(([1]!#REF!/[1]!#REF!)-(Table3[[#This Row],[Estimate; Total: - Speak only English]]/Table3[[#Totals],[Estimate; Total: - Speak only English]]))</f>
        <v>9.9136333029537058E-4</v>
      </c>
      <c r="E24" s="6">
        <v>931</v>
      </c>
      <c r="F24" s="8">
        <f>0.5*ABS(([1]!#REF!/[1]!#REF!)-(Table3[[#This Row],[Estimate; Total: - Speak Spanish:]]/Table3[[#Totals],[Estimate; Total: - Speak Spanish:]]))</f>
        <v>1.7396566604482048E-3</v>
      </c>
      <c r="G24" s="9">
        <v>661</v>
      </c>
      <c r="H24" s="9">
        <v>203</v>
      </c>
      <c r="I24" s="9">
        <v>67</v>
      </c>
      <c r="J24" s="7">
        <f>SUM(Table3[[#This Row],[Estimate; Total: - Speak Spanish: - Speak English "very well"]:[Estimate; Total: - Speak Spanish: - Speak English "not well"]])</f>
        <v>931</v>
      </c>
      <c r="K24" s="8">
        <f>0.5*ABS(([1]!#REF!/[1]!#REF!)-(Table3[[#This Row],[Estimate; Total: - Speak Spanish: - Bilingual Spanish &amp; English]]/Table3[[#Totals],[Estimate; Total: - Speak Spanish: - Bilingual Spanish &amp; English]]))</f>
        <v>1.6937879410077578E-3</v>
      </c>
      <c r="L24" s="7">
        <v>0</v>
      </c>
      <c r="M24" s="8">
        <f>0.5*ABS(([1]!#REF!/[1]!#REF!)-(Table3[[#This Row],[Estimate; Total: - Speak Spanish: - Speak English "not at all"]]/Table3[[#Totals],[Estimate; Total: - Speak Spanish: - Speak English "not at all"]]))</f>
        <v>2.51232719572381E-3</v>
      </c>
    </row>
    <row r="25" spans="1:13" ht="15.6" x14ac:dyDescent="0.3">
      <c r="A25" s="5" t="s">
        <v>36</v>
      </c>
      <c r="B25" s="6">
        <v>2911</v>
      </c>
      <c r="C25" s="7">
        <v>958</v>
      </c>
      <c r="D25" s="8">
        <f>0.5*ABS(([1]!#REF!/[1]!#REF!)-(Table3[[#This Row],[Estimate; Total: - Speak only English]]/Table3[[#Totals],[Estimate; Total: - Speak only English]]))</f>
        <v>1.3770335475085443E-3</v>
      </c>
      <c r="E25" s="6">
        <v>1953</v>
      </c>
      <c r="F25" s="8">
        <f>0.5*ABS(([1]!#REF!/[1]!#REF!)-(Table3[[#This Row],[Estimate; Total: - Speak Spanish:]]/Table3[[#Totals],[Estimate; Total: - Speak Spanish:]]))</f>
        <v>9.9941349670533918E-4</v>
      </c>
      <c r="G25" s="9">
        <v>1745</v>
      </c>
      <c r="H25" s="9">
        <v>109</v>
      </c>
      <c r="I25" s="9">
        <v>88</v>
      </c>
      <c r="J25" s="7">
        <f>SUM(Table3[[#This Row],[Estimate; Total: - Speak Spanish: - Speak English "very well"]:[Estimate; Total: - Speak Spanish: - Speak English "not well"]])</f>
        <v>1942</v>
      </c>
      <c r="K25" s="8">
        <f>0.5*ABS(([1]!#REF!/[1]!#REF!)-(Table3[[#This Row],[Estimate; Total: - Speak Spanish: - Bilingual Spanish &amp; English]]/Table3[[#Totals],[Estimate; Total: - Speak Spanish: - Bilingual Spanish &amp; English]]))</f>
        <v>9.1286389706482745E-4</v>
      </c>
      <c r="L25" s="7">
        <v>11</v>
      </c>
      <c r="M25" s="8">
        <f>0.5*ABS(([1]!#REF!/[1]!#REF!)-(Table3[[#This Row],[Estimate; Total: - Speak Spanish: - Speak English "not at all"]]/Table3[[#Totals],[Estimate; Total: - Speak Spanish: - Speak English "not at all"]]))</f>
        <v>2.4573640629719394E-3</v>
      </c>
    </row>
    <row r="26" spans="1:13" ht="15.6" x14ac:dyDescent="0.3">
      <c r="A26" s="5" t="s">
        <v>37</v>
      </c>
      <c r="B26" s="6">
        <v>1400</v>
      </c>
      <c r="C26" s="7">
        <v>681</v>
      </c>
      <c r="D26" s="8">
        <f>0.5*ABS(([1]!#REF!/[1]!#REF!)-(Table3[[#This Row],[Estimate; Total: - Speak only English]]/Table3[[#Totals],[Estimate; Total: - Speak only English]]))</f>
        <v>1.0386418365720953E-3</v>
      </c>
      <c r="E26" s="6">
        <v>682</v>
      </c>
      <c r="F26" s="8">
        <f>0.5*ABS(([1]!#REF!/[1]!#REF!)-(Table3[[#This Row],[Estimate; Total: - Speak Spanish:]]/Table3[[#Totals],[Estimate; Total: - Speak Spanish:]]))</f>
        <v>1.3563936500614055E-3</v>
      </c>
      <c r="G26" s="9">
        <v>521</v>
      </c>
      <c r="H26" s="9">
        <v>125</v>
      </c>
      <c r="I26" s="9">
        <v>19</v>
      </c>
      <c r="J26" s="7">
        <f>SUM(Table3[[#This Row],[Estimate; Total: - Speak Spanish: - Speak English "very well"]:[Estimate; Total: - Speak Spanish: - Speak English "not well"]])</f>
        <v>665</v>
      </c>
      <c r="K26" s="8">
        <f>0.5*ABS(([1]!#REF!/[1]!#REF!)-(Table3[[#This Row],[Estimate; Total: - Speak Spanish: - Bilingual Spanish &amp; English]]/Table3[[#Totals],[Estimate; Total: - Speak Spanish: - Bilingual Spanish &amp; English]]))</f>
        <v>1.3377391932104798E-3</v>
      </c>
      <c r="L26" s="7">
        <v>17</v>
      </c>
      <c r="M26" s="8">
        <f>0.5*ABS(([1]!#REF!/[1]!#REF!)-(Table3[[#This Row],[Estimate; Total: - Speak Spanish: - Speak English "not at all"]]/Table3[[#Totals],[Estimate; Total: - Speak Spanish: - Speak English "not at all"]]))</f>
        <v>1.6706328382513971E-3</v>
      </c>
    </row>
    <row r="27" spans="1:13" ht="15.6" x14ac:dyDescent="0.3">
      <c r="A27" s="5" t="s">
        <v>38</v>
      </c>
      <c r="B27" s="6">
        <v>1440</v>
      </c>
      <c r="C27" s="7">
        <v>922</v>
      </c>
      <c r="D27" s="8">
        <f>0.5*ABS(([1]!#REF!/[1]!#REF!)-(Table3[[#This Row],[Estimate; Total: - Speak only English]]/Table3[[#Totals],[Estimate; Total: - Speak only English]]))</f>
        <v>1.9809570866849285E-3</v>
      </c>
      <c r="E27" s="6">
        <v>518</v>
      </c>
      <c r="F27" s="8">
        <f>0.5*ABS(([1]!#REF!/[1]!#REF!)-(Table3[[#This Row],[Estimate; Total: - Speak Spanish:]]/Table3[[#Totals],[Estimate; Total: - Speak Spanish:]]))</f>
        <v>2.7475763531444549E-3</v>
      </c>
      <c r="G27" s="9">
        <v>442</v>
      </c>
      <c r="H27" s="9">
        <v>56</v>
      </c>
      <c r="I27" s="9">
        <v>0</v>
      </c>
      <c r="J27" s="7">
        <f>SUM(Table3[[#This Row],[Estimate; Total: - Speak Spanish: - Speak English "very well"]:[Estimate; Total: - Speak Spanish: - Speak English "not well"]])</f>
        <v>498</v>
      </c>
      <c r="K27" s="8">
        <f>0.5*ABS(([1]!#REF!/[1]!#REF!)-(Table3[[#This Row],[Estimate; Total: - Speak Spanish: - Bilingual Spanish &amp; English]]/Table3[[#Totals],[Estimate; Total: - Speak Spanish: - Bilingual Spanish &amp; English]]))</f>
        <v>2.7396394986054316E-3</v>
      </c>
      <c r="L27" s="7">
        <v>20</v>
      </c>
      <c r="M27" s="8">
        <f>0.5*ABS(([1]!#REF!/[1]!#REF!)-(Table3[[#This Row],[Estimate; Total: - Speak Spanish: - Speak English "not at all"]]/Table3[[#Totals],[Estimate; Total: - Speak Spanish: - Speak English "not at all"]]))</f>
        <v>2.8812747367026382E-3</v>
      </c>
    </row>
    <row r="28" spans="1:13" ht="15.6" x14ac:dyDescent="0.3">
      <c r="A28" s="5" t="s">
        <v>39</v>
      </c>
      <c r="B28" s="6">
        <v>1761</v>
      </c>
      <c r="C28" s="7">
        <v>995</v>
      </c>
      <c r="D28" s="8">
        <f>0.5*ABS(([1]!#REF!/[1]!#REF!)-(Table3[[#This Row],[Estimate; Total: - Speak only English]]/Table3[[#Totals],[Estimate; Total: - Speak only English]]))</f>
        <v>1.5318348510917847E-3</v>
      </c>
      <c r="E28" s="6">
        <v>766</v>
      </c>
      <c r="F28" s="8">
        <f>0.5*ABS(([1]!#REF!/[1]!#REF!)-(Table3[[#This Row],[Estimate; Total: - Speak Spanish:]]/Table3[[#Totals],[Estimate; Total: - Speak Spanish:]]))</f>
        <v>2.1873657616833199E-3</v>
      </c>
      <c r="G28" s="9">
        <v>527</v>
      </c>
      <c r="H28" s="9">
        <v>133</v>
      </c>
      <c r="I28" s="9">
        <v>59</v>
      </c>
      <c r="J28" s="7">
        <f>SUM(Table3[[#This Row],[Estimate; Total: - Speak Spanish: - Speak English "very well"]:[Estimate; Total: - Speak Spanish: - Speak English "not well"]])</f>
        <v>719</v>
      </c>
      <c r="K28" s="8">
        <f>0.5*ABS(([1]!#REF!/[1]!#REF!)-(Table3[[#This Row],[Estimate; Total: - Speak Spanish: - Bilingual Spanish &amp; English]]/Table3[[#Totals],[Estimate; Total: - Speak Spanish: - Bilingual Spanish &amp; English]]))</f>
        <v>2.1909489044118612E-3</v>
      </c>
      <c r="L28" s="7">
        <v>47</v>
      </c>
      <c r="M28" s="8">
        <f>0.5*ABS(([1]!#REF!/[1]!#REF!)-(Table3[[#This Row],[Estimate; Total: - Speak Spanish: - Speak English "not at all"]]/Table3[[#Totals],[Estimate; Total: - Speak Spanish: - Speak English "not at all"]]))</f>
        <v>2.1270067884264889E-3</v>
      </c>
    </row>
    <row r="29" spans="1:13" ht="15.6" x14ac:dyDescent="0.3">
      <c r="A29" s="5" t="s">
        <v>40</v>
      </c>
      <c r="B29" s="6">
        <v>1444</v>
      </c>
      <c r="C29" s="7">
        <v>733</v>
      </c>
      <c r="D29" s="8">
        <f>0.5*ABS(([1]!#REF!/[1]!#REF!)-(Table3[[#This Row],[Estimate; Total: - Speak only English]]/Table3[[#Totals],[Estimate; Total: - Speak only English]]))</f>
        <v>1.082381616734936E-3</v>
      </c>
      <c r="E29" s="6">
        <v>711</v>
      </c>
      <c r="F29" s="8">
        <f>0.5*ABS(([1]!#REF!/[1]!#REF!)-(Table3[[#This Row],[Estimate; Total: - Speak Spanish:]]/Table3[[#Totals],[Estimate; Total: - Speak Spanish:]]))</f>
        <v>1.4435483209067432E-3</v>
      </c>
      <c r="G29" s="9">
        <v>558</v>
      </c>
      <c r="H29" s="9">
        <v>103</v>
      </c>
      <c r="I29" s="9">
        <v>33</v>
      </c>
      <c r="J29" s="7">
        <f>SUM(Table3[[#This Row],[Estimate; Total: - Speak Spanish: - Speak English "very well"]:[Estimate; Total: - Speak Spanish: - Speak English "not well"]])</f>
        <v>694</v>
      </c>
      <c r="K29" s="8">
        <f>0.5*ABS(([1]!#REF!/[1]!#REF!)-(Table3[[#This Row],[Estimate; Total: - Speak Spanish: - Bilingual Spanish &amp; English]]/Table3[[#Totals],[Estimate; Total: - Speak Spanish: - Bilingual Spanish &amp; English]]))</f>
        <v>1.423465085469595E-3</v>
      </c>
      <c r="L29" s="7">
        <v>17</v>
      </c>
      <c r="M29" s="8">
        <f>0.5*ABS(([1]!#REF!/[1]!#REF!)-(Table3[[#This Row],[Estimate; Total: - Speak Spanish: - Speak English "not at all"]]/Table3[[#Totals],[Estimate; Total: - Speak Spanish: - Speak English "not at all"]]))</f>
        <v>1.7818556568120866E-3</v>
      </c>
    </row>
    <row r="30" spans="1:13" ht="15.6" x14ac:dyDescent="0.3">
      <c r="A30" s="5" t="s">
        <v>41</v>
      </c>
      <c r="B30" s="6">
        <v>1764</v>
      </c>
      <c r="C30" s="7">
        <v>967</v>
      </c>
      <c r="D30" s="8">
        <f>0.5*ABS(([1]!#REF!/[1]!#REF!)-(Table3[[#This Row],[Estimate; Total: - Speak only English]]/Table3[[#Totals],[Estimate; Total: - Speak only English]]))</f>
        <v>2.2267854248132013E-3</v>
      </c>
      <c r="E30" s="6">
        <v>797</v>
      </c>
      <c r="F30" s="8">
        <f>0.5*ABS(([1]!#REF!/[1]!#REF!)-(Table3[[#This Row],[Estimate; Total: - Speak Spanish:]]/Table3[[#Totals],[Estimate; Total: - Speak Spanish:]]))</f>
        <v>2.8202512947573879E-3</v>
      </c>
      <c r="G30" s="9">
        <v>636</v>
      </c>
      <c r="H30" s="9">
        <v>102</v>
      </c>
      <c r="I30" s="9">
        <v>19</v>
      </c>
      <c r="J30" s="7">
        <f>SUM(Table3[[#This Row],[Estimate; Total: - Speak Spanish: - Speak English "very well"]:[Estimate; Total: - Speak Spanish: - Speak English "not well"]])</f>
        <v>757</v>
      </c>
      <c r="K30" s="8">
        <f>0.5*ABS(([1]!#REF!/[1]!#REF!)-(Table3[[#This Row],[Estimate; Total: - Speak Spanish: - Bilingual Spanish &amp; English]]/Table3[[#Totals],[Estimate; Total: - Speak Spanish: - Bilingual Spanish &amp; English]]))</f>
        <v>2.8161526919588983E-3</v>
      </c>
      <c r="L30" s="7">
        <v>40</v>
      </c>
      <c r="M30" s="8">
        <f>0.5*ABS(([1]!#REF!/[1]!#REF!)-(Table3[[#This Row],[Estimate; Total: - Speak Spanish: - Speak English "not at all"]]/Table3[[#Totals],[Estimate; Total: - Speak Spanish: - Speak English "not at all"]]))</f>
        <v>2.8892933272541312E-3</v>
      </c>
    </row>
    <row r="31" spans="1:13" ht="15.6" x14ac:dyDescent="0.3">
      <c r="A31" s="5" t="s">
        <v>42</v>
      </c>
      <c r="B31" s="6">
        <v>1531</v>
      </c>
      <c r="C31" s="7">
        <v>921</v>
      </c>
      <c r="D31" s="8">
        <f>0.5*ABS(([1]!#REF!/[1]!#REF!)-(Table3[[#This Row],[Estimate; Total: - Speak only English]]/Table3[[#Totals],[Estimate; Total: - Speak only English]]))</f>
        <v>1.9048350323467903E-3</v>
      </c>
      <c r="E31" s="6">
        <v>610</v>
      </c>
      <c r="F31" s="8">
        <f>0.5*ABS(([1]!#REF!/[1]!#REF!)-(Table3[[#This Row],[Estimate; Total: - Speak Spanish:]]/Table3[[#Totals],[Estimate; Total: - Speak Spanish:]]))</f>
        <v>2.593802424281263E-3</v>
      </c>
      <c r="G31" s="9">
        <v>540</v>
      </c>
      <c r="H31" s="9">
        <v>70</v>
      </c>
      <c r="I31" s="9">
        <v>0</v>
      </c>
      <c r="J31" s="7">
        <f>SUM(Table3[[#This Row],[Estimate; Total: - Speak Spanish: - Speak English "very well"]:[Estimate; Total: - Speak Spanish: - Speak English "not well"]])</f>
        <v>610</v>
      </c>
      <c r="K31" s="8">
        <f>0.5*ABS(([1]!#REF!/[1]!#REF!)-(Table3[[#This Row],[Estimate; Total: - Speak Spanish: - Bilingual Spanish &amp; English]]/Table3[[#Totals],[Estimate; Total: - Speak Spanish: - Bilingual Spanish &amp; English]]))</f>
        <v>2.5637488057434835E-3</v>
      </c>
      <c r="L31" s="7">
        <v>0</v>
      </c>
      <c r="M31" s="8">
        <f>0.5*ABS(([1]!#REF!/[1]!#REF!)-(Table3[[#This Row],[Estimate; Total: - Speak Spanish: - Speak English "not at all"]]/Table3[[#Totals],[Estimate; Total: - Speak Spanish: - Speak English "not at all"]]))</f>
        <v>3.100063462431767E-3</v>
      </c>
    </row>
    <row r="32" spans="1:13" ht="15.6" x14ac:dyDescent="0.3">
      <c r="A32" s="5" t="s">
        <v>43</v>
      </c>
      <c r="B32" s="6">
        <v>2341</v>
      </c>
      <c r="C32" s="7">
        <v>889</v>
      </c>
      <c r="D32" s="8">
        <f>0.5*ABS(([1]!#REF!/[1]!#REF!)-(Table3[[#This Row],[Estimate; Total: - Speak only English]]/Table3[[#Totals],[Estimate; Total: - Speak only English]]))</f>
        <v>1.5330939556379877E-3</v>
      </c>
      <c r="E32" s="6">
        <v>1417</v>
      </c>
      <c r="F32" s="8">
        <f>0.5*ABS(([1]!#REF!/[1]!#REF!)-(Table3[[#This Row],[Estimate; Total: - Speak Spanish:]]/Table3[[#Totals],[Estimate; Total: - Speak Spanish:]]))</f>
        <v>1.5107748685537418E-3</v>
      </c>
      <c r="G32" s="9">
        <v>1283</v>
      </c>
      <c r="H32" s="9">
        <v>86</v>
      </c>
      <c r="I32" s="9">
        <v>48</v>
      </c>
      <c r="J32" s="7">
        <f>SUM(Table3[[#This Row],[Estimate; Total: - Speak Spanish: - Speak English "very well"]:[Estimate; Total: - Speak Spanish: - Speak English "not well"]])</f>
        <v>1417</v>
      </c>
      <c r="K32" s="8">
        <f>0.5*ABS(([1]!#REF!/[1]!#REF!)-(Table3[[#This Row],[Estimate; Total: - Speak Spanish: - Bilingual Spanish &amp; English]]/Table3[[#Totals],[Estimate; Total: - Speak Spanish: - Bilingual Spanish &amp; English]]))</f>
        <v>1.4409617907372935E-3</v>
      </c>
      <c r="L32" s="7">
        <v>0</v>
      </c>
      <c r="M32" s="8">
        <f>0.5*ABS(([1]!#REF!/[1]!#REF!)-(Table3[[#This Row],[Estimate; Total: - Speak Spanish: - Speak English "not at all"]]/Table3[[#Totals],[Estimate; Total: - Speak Spanish: - Speak English "not at all"]]))</f>
        <v>2.686794362093519E-3</v>
      </c>
    </row>
    <row r="33" spans="1:13" ht="15.6" x14ac:dyDescent="0.3">
      <c r="A33" s="5" t="s">
        <v>44</v>
      </c>
      <c r="B33" s="6">
        <v>946</v>
      </c>
      <c r="C33" s="7">
        <v>641</v>
      </c>
      <c r="D33" s="8">
        <f>0.5*ABS(([1]!#REF!/[1]!#REF!)-(Table3[[#This Row],[Estimate; Total: - Speak only English]]/Table3[[#Totals],[Estimate; Total: - Speak only English]]))</f>
        <v>8.9536672373279015E-4</v>
      </c>
      <c r="E33" s="6">
        <v>281</v>
      </c>
      <c r="F33" s="8">
        <f>0.5*ABS(([1]!#REF!/[1]!#REF!)-(Table3[[#This Row],[Estimate; Total: - Speak Spanish:]]/Table3[[#Totals],[Estimate; Total: - Speak Spanish:]]))</f>
        <v>1.4940128950596413E-3</v>
      </c>
      <c r="G33" s="9">
        <v>238</v>
      </c>
      <c r="H33" s="9">
        <v>34</v>
      </c>
      <c r="I33" s="9">
        <v>9</v>
      </c>
      <c r="J33" s="7">
        <f>SUM(Table3[[#This Row],[Estimate; Total: - Speak Spanish: - Speak English "very well"]:[Estimate; Total: - Speak Spanish: - Speak English "not well"]])</f>
        <v>281</v>
      </c>
      <c r="K33" s="8">
        <f>0.5*ABS(([1]!#REF!/[1]!#REF!)-(Table3[[#This Row],[Estimate; Total: - Speak Spanish: - Bilingual Spanish &amp; English]]/Table3[[#Totals],[Estimate; Total: - Speak Spanish: - Bilingual Spanish &amp; English]]))</f>
        <v>1.4801685232414181E-3</v>
      </c>
      <c r="L33" s="7">
        <v>0</v>
      </c>
      <c r="M33" s="8">
        <f>0.5*ABS(([1]!#REF!/[1]!#REF!)-(Table3[[#This Row],[Estimate; Total: - Speak Spanish: - Speak English "not at all"]]/Table3[[#Totals],[Estimate; Total: - Speak Spanish: - Speak English "not at all"]]))</f>
        <v>1.7272249470601192E-3</v>
      </c>
    </row>
    <row r="34" spans="1:13" ht="15.6" x14ac:dyDescent="0.3">
      <c r="A34" s="5" t="s">
        <v>45</v>
      </c>
      <c r="B34" s="6">
        <v>1807</v>
      </c>
      <c r="C34" s="7">
        <v>1023</v>
      </c>
      <c r="D34" s="8">
        <f>0.5*ABS(([1]!#REF!/[1]!#REF!)-(Table3[[#This Row],[Estimate; Total: - Speak only English]]/Table3[[#Totals],[Estimate; Total: - Speak only English]]))</f>
        <v>1.567465536543525E-3</v>
      </c>
      <c r="E34" s="6">
        <v>784</v>
      </c>
      <c r="F34" s="8">
        <f>0.5*ABS(([1]!#REF!/[1]!#REF!)-(Table3[[#This Row],[Estimate; Total: - Speak Spanish:]]/Table3[[#Totals],[Estimate; Total: - Speak Spanish:]]))</f>
        <v>2.2443946175047442E-3</v>
      </c>
      <c r="G34" s="9">
        <v>660</v>
      </c>
      <c r="H34" s="9">
        <v>55</v>
      </c>
      <c r="I34" s="9">
        <v>69</v>
      </c>
      <c r="J34" s="7">
        <f>SUM(Table3[[#This Row],[Estimate; Total: - Speak Spanish: - Speak English "very well"]:[Estimate; Total: - Speak Spanish: - Speak English "not well"]])</f>
        <v>784</v>
      </c>
      <c r="K34" s="8">
        <f>0.5*ABS(([1]!#REF!/[1]!#REF!)-(Table3[[#This Row],[Estimate; Total: - Speak Spanish: - Bilingual Spanish &amp; English]]/Table3[[#Totals],[Estimate; Total: - Speak Spanish: - Bilingual Spanish &amp; English]]))</f>
        <v>2.2057683274496311E-3</v>
      </c>
      <c r="L34" s="7">
        <v>0</v>
      </c>
      <c r="M34" s="8">
        <f>0.5*ABS(([1]!#REF!/[1]!#REF!)-(Table3[[#This Row],[Estimate; Total: - Speak Spanish: - Speak English "not at all"]]/Table3[[#Totals],[Estimate; Total: - Speak Spanish: - Speak English "not at all"]]))</f>
        <v>2.8950645419473591E-3</v>
      </c>
    </row>
    <row r="35" spans="1:13" ht="15.6" x14ac:dyDescent="0.3">
      <c r="A35" s="5" t="s">
        <v>46</v>
      </c>
      <c r="B35" s="6">
        <v>2396</v>
      </c>
      <c r="C35" s="7">
        <v>1012</v>
      </c>
      <c r="D35" s="8">
        <f>0.5*ABS(([1]!#REF!/[1]!#REF!)-(Table3[[#This Row],[Estimate; Total: - Speak only English]]/Table3[[#Totals],[Estimate; Total: - Speak only English]]))</f>
        <v>2.7960578654068636E-4</v>
      </c>
      <c r="E35" s="6">
        <v>1384</v>
      </c>
      <c r="F35" s="8">
        <f>0.5*ABS(([1]!#REF!/[1]!#REF!)-(Table3[[#This Row],[Estimate; Total: - Speak Spanish:]]/Table3[[#Totals],[Estimate; Total: - Speak Spanish:]]))</f>
        <v>1.1491364057143716E-4</v>
      </c>
      <c r="G35" s="9">
        <v>853</v>
      </c>
      <c r="H35" s="9">
        <v>256</v>
      </c>
      <c r="I35" s="9">
        <v>130</v>
      </c>
      <c r="J35" s="7">
        <f>SUM(Table3[[#This Row],[Estimate; Total: - Speak Spanish: - Speak English "very well"]:[Estimate; Total: - Speak Spanish: - Speak English "not well"]])</f>
        <v>1239</v>
      </c>
      <c r="K35" s="8">
        <f>0.5*ABS(([1]!#REF!/[1]!#REF!)-(Table3[[#This Row],[Estimate; Total: - Speak Spanish: - Bilingual Spanish &amp; English]]/Table3[[#Totals],[Estimate; Total: - Speak Spanish: - Bilingual Spanish &amp; English]]))</f>
        <v>5.5616235385348017E-5</v>
      </c>
      <c r="L35" s="7">
        <v>145</v>
      </c>
      <c r="M35" s="8">
        <f>0.5*ABS(([1]!#REF!/[1]!#REF!)-(Table3[[#This Row],[Estimate; Total: - Speak Spanish: - Speak English "not at all"]]/Table3[[#Totals],[Estimate; Total: - Speak Spanish: - Speak English "not at all"]]))</f>
        <v>1.1137938876007063E-3</v>
      </c>
    </row>
    <row r="36" spans="1:13" ht="15.6" x14ac:dyDescent="0.3">
      <c r="A36" s="5" t="s">
        <v>47</v>
      </c>
      <c r="B36" s="6">
        <v>2347</v>
      </c>
      <c r="C36" s="7">
        <v>947</v>
      </c>
      <c r="D36" s="8">
        <f>0.5*ABS(([1]!#REF!/[1]!#REF!)-(Table3[[#This Row],[Estimate; Total: - Speak only English]]/Table3[[#Totals],[Estimate; Total: - Speak only English]]))</f>
        <v>1.4970795252428023E-3</v>
      </c>
      <c r="E36" s="6">
        <v>1400</v>
      </c>
      <c r="F36" s="8">
        <f>0.5*ABS(([1]!#REF!/[1]!#REF!)-(Table3[[#This Row],[Estimate; Total: - Speak Spanish:]]/Table3[[#Totals],[Estimate; Total: - Speak Spanish:]]))</f>
        <v>1.5641388951648911E-3</v>
      </c>
      <c r="G36" s="9">
        <v>1118</v>
      </c>
      <c r="H36" s="9">
        <v>231</v>
      </c>
      <c r="I36" s="9">
        <v>51</v>
      </c>
      <c r="J36" s="7">
        <f>SUM(Table3[[#This Row],[Estimate; Total: - Speak Spanish: - Speak English "very well"]:[Estimate; Total: - Speak Spanish: - Speak English "not well"]])</f>
        <v>1400</v>
      </c>
      <c r="K36" s="8">
        <f>0.5*ABS(([1]!#REF!/[1]!#REF!)-(Table3[[#This Row],[Estimate; Total: - Speak Spanish: - Bilingual Spanish &amp; English]]/Table3[[#Totals],[Estimate; Total: - Speak Spanish: - Bilingual Spanish &amp; English]]))</f>
        <v>1.4951633772093318E-3</v>
      </c>
      <c r="L36" s="7">
        <v>0</v>
      </c>
      <c r="M36" s="8">
        <f>0.5*ABS(([1]!#REF!/[1]!#REF!)-(Table3[[#This Row],[Estimate; Total: - Speak Spanish: - Speak English "not at all"]]/Table3[[#Totals],[Estimate; Total: - Speak Spanish: - Speak English "not at all"]]))</f>
        <v>2.7260494745267034E-3</v>
      </c>
    </row>
    <row r="37" spans="1:13" ht="15.6" x14ac:dyDescent="0.3">
      <c r="A37" s="5" t="s">
        <v>48</v>
      </c>
      <c r="B37" s="6">
        <v>2166</v>
      </c>
      <c r="C37" s="7">
        <v>1033</v>
      </c>
      <c r="D37" s="8">
        <f>0.5*ABS(([1]!#REF!/[1]!#REF!)-(Table3[[#This Row],[Estimate; Total: - Speak only English]]/Table3[[#Totals],[Estimate; Total: - Speak only English]]))</f>
        <v>1.858219553785242E-4</v>
      </c>
      <c r="E37" s="6">
        <v>1133</v>
      </c>
      <c r="F37" s="8">
        <f>0.5*ABS(([1]!#REF!/[1]!#REF!)-(Table3[[#This Row],[Estimate; Total: - Speak Spanish:]]/Table3[[#Totals],[Estimate; Total: - Speak Spanish:]]))</f>
        <v>2.144369242545592E-4</v>
      </c>
      <c r="G37" s="9">
        <v>868</v>
      </c>
      <c r="H37" s="9">
        <v>117</v>
      </c>
      <c r="I37" s="9">
        <v>87</v>
      </c>
      <c r="J37" s="7">
        <f>SUM(Table3[[#This Row],[Estimate; Total: - Speak Spanish: - Speak English "very well"]:[Estimate; Total: - Speak Spanish: - Speak English "not well"]])</f>
        <v>1072</v>
      </c>
      <c r="K37" s="8">
        <f>0.5*ABS(([1]!#REF!/[1]!#REF!)-(Table3[[#This Row],[Estimate; Total: - Speak Spanish: - Bilingual Spanish &amp; English]]/Table3[[#Totals],[Estimate; Total: - Speak Spanish: - Bilingual Spanish &amp; English]]))</f>
        <v>2.1224748860649558E-4</v>
      </c>
      <c r="L37" s="7">
        <v>61</v>
      </c>
      <c r="M37" s="8">
        <f>0.5*ABS(([1]!#REF!/[1]!#REF!)-(Table3[[#This Row],[Estimate; Total: - Speak Spanish: - Speak English "not at all"]]/Table3[[#Totals],[Estimate; Total: - Speak Spanish: - Speak English "not at all"]]))</f>
        <v>2.5131853845216561E-4</v>
      </c>
    </row>
    <row r="38" spans="1:13" ht="15.6" x14ac:dyDescent="0.3">
      <c r="A38" s="5" t="s">
        <v>49</v>
      </c>
      <c r="B38" s="6">
        <v>3908</v>
      </c>
      <c r="C38" s="7">
        <v>1802</v>
      </c>
      <c r="D38" s="8">
        <f>0.5*ABS(([1]!#REF!/[1]!#REF!)-(Table3[[#This Row],[Estimate; Total: - Speak only English]]/Table3[[#Totals],[Estimate; Total: - Speak only English]]))</f>
        <v>1.0406640979901544E-3</v>
      </c>
      <c r="E38" s="6">
        <v>2106</v>
      </c>
      <c r="F38" s="8">
        <f>0.5*ABS(([1]!#REF!/[1]!#REF!)-(Table3[[#This Row],[Estimate; Total: - Speak Spanish:]]/Table3[[#Totals],[Estimate; Total: - Speak Spanish:]]))</f>
        <v>1.6313654428118892E-3</v>
      </c>
      <c r="G38" s="9">
        <v>1682</v>
      </c>
      <c r="H38" s="9">
        <v>306</v>
      </c>
      <c r="I38" s="9">
        <v>90</v>
      </c>
      <c r="J38" s="7">
        <f>SUM(Table3[[#This Row],[Estimate; Total: - Speak Spanish: - Speak English "very well"]:[Estimate; Total: - Speak Spanish: - Speak English "not well"]])</f>
        <v>2078</v>
      </c>
      <c r="K38" s="8">
        <f>0.5*ABS(([1]!#REF!/[1]!#REF!)-(Table3[[#This Row],[Estimate; Total: - Speak Spanish: - Bilingual Spanish &amp; English]]/Table3[[#Totals],[Estimate; Total: - Speak Spanish: - Bilingual Spanish &amp; English]]))</f>
        <v>1.552224278462231E-3</v>
      </c>
      <c r="L38" s="7">
        <v>28</v>
      </c>
      <c r="M38" s="8">
        <f>0.5*ABS(([1]!#REF!/[1]!#REF!)-(Table3[[#This Row],[Estimate; Total: - Speak Spanish: - Speak English "not at all"]]/Table3[[#Totals],[Estimate; Total: - Speak Spanish: - Speak English "not at all"]]))</f>
        <v>2.9645189854953392E-3</v>
      </c>
    </row>
    <row r="39" spans="1:13" ht="15.6" x14ac:dyDescent="0.3">
      <c r="A39" s="5" t="s">
        <v>50</v>
      </c>
      <c r="B39" s="6">
        <v>2016</v>
      </c>
      <c r="C39" s="7">
        <v>1042</v>
      </c>
      <c r="D39" s="8">
        <f>0.5*ABS(([1]!#REF!/[1]!#REF!)-(Table3[[#This Row],[Estimate; Total: - Speak only English]]/Table3[[#Totals],[Estimate; Total: - Speak only English]]))</f>
        <v>1.9735240894887605E-3</v>
      </c>
      <c r="E39" s="6">
        <v>974</v>
      </c>
      <c r="F39" s="8">
        <f>0.5*ABS(([1]!#REF!/[1]!#REF!)-(Table3[[#This Row],[Estimate; Total: - Speak Spanish:]]/Table3[[#Totals],[Estimate; Total: - Speak Spanish:]]))</f>
        <v>2.5174225701380028E-3</v>
      </c>
      <c r="G39" s="9">
        <v>747</v>
      </c>
      <c r="H39" s="9">
        <v>175</v>
      </c>
      <c r="I39" s="9">
        <v>47</v>
      </c>
      <c r="J39" s="7">
        <f>SUM(Table3[[#This Row],[Estimate; Total: - Speak Spanish: - Speak English "very well"]:[Estimate; Total: - Speak Spanish: - Speak English "not well"]])</f>
        <v>969</v>
      </c>
      <c r="K39" s="8">
        <f>0.5*ABS(([1]!#REF!/[1]!#REF!)-(Table3[[#This Row],[Estimate; Total: - Speak Spanish: - Bilingual Spanish &amp; English]]/Table3[[#Totals],[Estimate; Total: - Speak Spanish: - Bilingual Spanish &amp; English]]))</f>
        <v>2.4738313387079112E-3</v>
      </c>
      <c r="L39" s="7">
        <v>5</v>
      </c>
      <c r="M39" s="8">
        <f>0.5*ABS(([1]!#REF!/[1]!#REF!)-(Table3[[#This Row],[Estimate; Total: - Speak Spanish: - Speak English "not at all"]]/Table3[[#Totals],[Estimate; Total: - Speak Spanish: - Speak English "not at all"]]))</f>
        <v>3.2517282262211561E-3</v>
      </c>
    </row>
    <row r="40" spans="1:13" ht="15.6" x14ac:dyDescent="0.3">
      <c r="A40" s="5" t="s">
        <v>51</v>
      </c>
      <c r="B40" s="6">
        <v>3447</v>
      </c>
      <c r="C40" s="7">
        <v>971</v>
      </c>
      <c r="D40" s="8">
        <f>0.5*ABS(([1]!#REF!/[1]!#REF!)-(Table3[[#This Row],[Estimate; Total: - Speak only English]]/Table3[[#Totals],[Estimate; Total: - Speak only English]]))</f>
        <v>4.9027959539964423E-4</v>
      </c>
      <c r="E40" s="6">
        <v>2476</v>
      </c>
      <c r="F40" s="8">
        <f>0.5*ABS(([1]!#REF!/[1]!#REF!)-(Table3[[#This Row],[Estimate; Total: - Speak Spanish:]]/Table3[[#Totals],[Estimate; Total: - Speak Spanish:]]))</f>
        <v>1.2850854816078357E-3</v>
      </c>
      <c r="G40" s="9">
        <v>1666</v>
      </c>
      <c r="H40" s="9">
        <v>360</v>
      </c>
      <c r="I40" s="9">
        <v>258</v>
      </c>
      <c r="J40" s="7">
        <f>SUM(Table3[[#This Row],[Estimate; Total: - Speak Spanish: - Speak English "very well"]:[Estimate; Total: - Speak Spanish: - Speak English "not well"]])</f>
        <v>2284</v>
      </c>
      <c r="K40" s="8">
        <f>0.5*ABS(([1]!#REF!/[1]!#REF!)-(Table3[[#This Row],[Estimate; Total: - Speak Spanish: - Bilingual Spanish &amp; English]]/Table3[[#Totals],[Estimate; Total: - Speak Spanish: - Bilingual Spanish &amp; English]]))</f>
        <v>1.2382663757314282E-3</v>
      </c>
      <c r="L40" s="7">
        <v>192</v>
      </c>
      <c r="M40" s="8">
        <f>0.5*ABS(([1]!#REF!/[1]!#REF!)-(Table3[[#This Row],[Estimate; Total: - Speak Spanish: - Speak English "not at all"]]/Table3[[#Totals],[Estimate; Total: - Speak Spanish: - Speak English "not at all"]]))</f>
        <v>2.073765524128256E-3</v>
      </c>
    </row>
    <row r="41" spans="1:13" ht="15.6" x14ac:dyDescent="0.3">
      <c r="A41" s="5" t="s">
        <v>52</v>
      </c>
      <c r="B41" s="6">
        <v>2450</v>
      </c>
      <c r="C41" s="7">
        <v>870</v>
      </c>
      <c r="D41" s="8">
        <f>0.5*ABS(([1]!#REF!/[1]!#REF!)-(Table3[[#This Row],[Estimate; Total: - Speak only English]]/Table3[[#Totals],[Estimate; Total: - Speak only English]]))</f>
        <v>1.9363606261480837E-4</v>
      </c>
      <c r="E41" s="6">
        <v>1580</v>
      </c>
      <c r="F41" s="8">
        <f>0.5*ABS(([1]!#REF!/[1]!#REF!)-(Table3[[#This Row],[Estimate; Total: - Speak Spanish:]]/Table3[[#Totals],[Estimate; Total: - Speak Spanish:]]))</f>
        <v>1.13801226177396E-5</v>
      </c>
      <c r="G41" s="9">
        <v>1027</v>
      </c>
      <c r="H41" s="9">
        <v>250</v>
      </c>
      <c r="I41" s="9">
        <v>114</v>
      </c>
      <c r="J41" s="7">
        <f>SUM(Table3[[#This Row],[Estimate; Total: - Speak Spanish: - Speak English "very well"]:[Estimate; Total: - Speak Spanish: - Speak English "not well"]])</f>
        <v>1391</v>
      </c>
      <c r="K41" s="8">
        <f>0.5*ABS(([1]!#REF!/[1]!#REF!)-(Table3[[#This Row],[Estimate; Total: - Speak Spanish: - Bilingual Spanish &amp; English]]/Table3[[#Totals],[Estimate; Total: - Speak Spanish: - Bilingual Spanish &amp; English]]))</f>
        <v>9.9705946920025093E-5</v>
      </c>
      <c r="L41" s="7">
        <v>189</v>
      </c>
      <c r="M41" s="8">
        <f>0.5*ABS(([1]!#REF!/[1]!#REF!)-(Table3[[#This Row],[Estimate; Total: - Speak Spanish: - Speak English "not at all"]]/Table3[[#Totals],[Estimate; Total: - Speak Spanish: - Speak English "not at all"]]))</f>
        <v>1.4764914110733875E-3</v>
      </c>
    </row>
    <row r="42" spans="1:13" ht="15.6" x14ac:dyDescent="0.3">
      <c r="A42" s="5" t="s">
        <v>53</v>
      </c>
      <c r="B42" s="6">
        <v>2577</v>
      </c>
      <c r="C42" s="7">
        <v>744</v>
      </c>
      <c r="D42" s="8">
        <f>0.5*ABS(([1]!#REF!/[1]!#REF!)-(Table3[[#This Row],[Estimate; Total: - Speak only English]]/Table3[[#Totals],[Estimate; Total: - Speak only English]]))</f>
        <v>2.9055669949179486E-4</v>
      </c>
      <c r="E42" s="6">
        <v>1833</v>
      </c>
      <c r="F42" s="8">
        <f>0.5*ABS(([1]!#REF!/[1]!#REF!)-(Table3[[#This Row],[Estimate; Total: - Speak Spanish:]]/Table3[[#Totals],[Estimate; Total: - Speak Spanish:]]))</f>
        <v>8.4630307294304675E-4</v>
      </c>
      <c r="G42" s="9">
        <v>1129</v>
      </c>
      <c r="H42" s="9">
        <v>243</v>
      </c>
      <c r="I42" s="9">
        <v>282</v>
      </c>
      <c r="J42" s="7">
        <f>SUM(Table3[[#This Row],[Estimate; Total: - Speak Spanish: - Speak English "very well"]:[Estimate; Total: - Speak Spanish: - Speak English "not well"]])</f>
        <v>1654</v>
      </c>
      <c r="K42" s="8">
        <f>0.5*ABS(([1]!#REF!/[1]!#REF!)-(Table3[[#This Row],[Estimate; Total: - Speak Spanish: - Bilingual Spanish &amp; English]]/Table3[[#Totals],[Estimate; Total: - Speak Spanish: - Bilingual Spanish &amp; English]]))</f>
        <v>7.7923415365214034E-4</v>
      </c>
      <c r="L42" s="7">
        <v>179</v>
      </c>
      <c r="M42" s="8">
        <f>0.5*ABS(([1]!#REF!/[1]!#REF!)-(Table3[[#This Row],[Estimate; Total: - Speak Spanish: - Speak English "not at all"]]/Table3[[#Totals],[Estimate; Total: - Speak Spanish: - Speak English "not at all"]]))</f>
        <v>1.9760965008180889E-3</v>
      </c>
    </row>
    <row r="43" spans="1:13" ht="15.6" x14ac:dyDescent="0.3">
      <c r="A43" s="5" t="s">
        <v>54</v>
      </c>
      <c r="B43" s="6">
        <v>2928</v>
      </c>
      <c r="C43" s="7">
        <v>1296</v>
      </c>
      <c r="D43" s="8">
        <f>0.5*ABS(([1]!#REF!/[1]!#REF!)-(Table3[[#This Row],[Estimate; Total: - Speak only English]]/Table3[[#Totals],[Estimate; Total: - Speak only English]]))</f>
        <v>1.2480730182287602E-3</v>
      </c>
      <c r="E43" s="6">
        <v>1605</v>
      </c>
      <c r="F43" s="8">
        <f>0.5*ABS(([1]!#REF!/[1]!#REF!)-(Table3[[#This Row],[Estimate; Total: - Speak Spanish:]]/Table3[[#Totals],[Estimate; Total: - Speak Spanish:]]))</f>
        <v>1.5979104895957946E-3</v>
      </c>
      <c r="G43" s="9">
        <v>1162</v>
      </c>
      <c r="H43" s="9">
        <v>317</v>
      </c>
      <c r="I43" s="9">
        <v>97</v>
      </c>
      <c r="J43" s="7">
        <f>SUM(Table3[[#This Row],[Estimate; Total: - Speak Spanish: - Speak English "very well"]:[Estimate; Total: - Speak Spanish: - Speak English "not well"]])</f>
        <v>1576</v>
      </c>
      <c r="K43" s="8">
        <f>0.5*ABS(([1]!#REF!/[1]!#REF!)-(Table3[[#This Row],[Estimate; Total: - Speak Spanish: - Bilingual Spanish &amp; English]]/Table3[[#Totals],[Estimate; Total: - Speak Spanish: - Bilingual Spanish &amp; English]]))</f>
        <v>1.5443319113840311E-3</v>
      </c>
      <c r="L43" s="7">
        <v>29</v>
      </c>
      <c r="M43" s="8">
        <f>0.5*ABS(([1]!#REF!/[1]!#REF!)-(Table3[[#This Row],[Estimate; Total: - Speak Spanish: - Speak English "not at all"]]/Table3[[#Totals],[Estimate; Total: - Speak Spanish: - Speak English "not at all"]]))</f>
        <v>2.5004556055530543E-3</v>
      </c>
    </row>
    <row r="44" spans="1:13" ht="15.6" x14ac:dyDescent="0.3">
      <c r="A44" s="5" t="s">
        <v>55</v>
      </c>
      <c r="B44" s="6">
        <v>2978</v>
      </c>
      <c r="C44" s="7">
        <v>1634</v>
      </c>
      <c r="D44" s="8">
        <f>0.5*ABS(([1]!#REF!/[1]!#REF!)-(Table3[[#This Row],[Estimate; Total: - Speak only English]]/Table3[[#Totals],[Estimate; Total: - Speak only English]]))</f>
        <v>6.0225350857871307E-4</v>
      </c>
      <c r="E44" s="6">
        <v>1344</v>
      </c>
      <c r="F44" s="8">
        <f>0.5*ABS(([1]!#REF!/[1]!#REF!)-(Table3[[#This Row],[Estimate; Total: - Speak Spanish:]]/Table3[[#Totals],[Estimate; Total: - Speak Spanish:]]))</f>
        <v>1.6073440589699315E-3</v>
      </c>
      <c r="G44" s="9">
        <v>830</v>
      </c>
      <c r="H44" s="9">
        <v>384</v>
      </c>
      <c r="I44" s="9">
        <v>130</v>
      </c>
      <c r="J44" s="7">
        <f>SUM(Table3[[#This Row],[Estimate; Total: - Speak Spanish: - Speak English "very well"]:[Estimate; Total: - Speak Spanish: - Speak English "not well"]])</f>
        <v>1344</v>
      </c>
      <c r="K44" s="8">
        <f>0.5*ABS(([1]!#REF!/[1]!#REF!)-(Table3[[#This Row],[Estimate; Total: - Speak Spanish: - Bilingual Spanish &amp; English]]/Table3[[#Totals],[Estimate; Total: - Speak Spanish: - Bilingual Spanish &amp; English]]))</f>
        <v>1.5411275617325945E-3</v>
      </c>
      <c r="L44" s="7">
        <v>0</v>
      </c>
      <c r="M44" s="8">
        <f>0.5*ABS(([1]!#REF!/[1]!#REF!)-(Table3[[#This Row],[Estimate; Total: - Speak Spanish: - Speak English "not at all"]]/Table3[[#Totals],[Estimate; Total: - Speak Spanish: - Speak English "not at all"]]))</f>
        <v>2.7227782151572713E-3</v>
      </c>
    </row>
    <row r="45" spans="1:13" ht="15.6" x14ac:dyDescent="0.3">
      <c r="A45" s="5" t="s">
        <v>56</v>
      </c>
      <c r="B45" s="6">
        <v>1699</v>
      </c>
      <c r="C45" s="7">
        <v>1049</v>
      </c>
      <c r="D45" s="8">
        <f>0.5*ABS(([1]!#REF!/[1]!#REF!)-(Table3[[#This Row],[Estimate; Total: - Speak only English]]/Table3[[#Totals],[Estimate; Total: - Speak only English]]))</f>
        <v>6.1559055432400668E-4</v>
      </c>
      <c r="E45" s="6">
        <v>650</v>
      </c>
      <c r="F45" s="8">
        <f>0.5*ABS(([1]!#REF!/[1]!#REF!)-(Table3[[#This Row],[Estimate; Total: - Speak Spanish:]]/Table3[[#Totals],[Estimate; Total: - Speak Spanish:]]))</f>
        <v>1.4374725956516382E-3</v>
      </c>
      <c r="G45" s="9">
        <v>529</v>
      </c>
      <c r="H45" s="9">
        <v>90</v>
      </c>
      <c r="I45" s="9">
        <v>31</v>
      </c>
      <c r="J45" s="7">
        <f>SUM(Table3[[#This Row],[Estimate; Total: - Speak Spanish: - Speak English "very well"]:[Estimate; Total: - Speak Spanish: - Speak English "not well"]])</f>
        <v>650</v>
      </c>
      <c r="K45" s="8">
        <f>0.5*ABS(([1]!#REF!/[1]!#REF!)-(Table3[[#This Row],[Estimate; Total: - Speak Spanish: - Bilingual Spanish &amp; English]]/Table3[[#Totals],[Estimate; Total: - Speak Spanish: - Bilingual Spanish &amp; English]]))</f>
        <v>1.405448248029414E-3</v>
      </c>
      <c r="L45" s="7">
        <v>0</v>
      </c>
      <c r="M45" s="8">
        <f>0.5*ABS(([1]!#REF!/[1]!#REF!)-(Table3[[#This Row],[Estimate; Total: - Speak Spanish: - Speak English "not at all"]]/Table3[[#Totals],[Estimate; Total: - Speak Spanish: - Speak English "not at all"]]))</f>
        <v>1.9769310789267652E-3</v>
      </c>
    </row>
    <row r="46" spans="1:13" ht="15.6" x14ac:dyDescent="0.3">
      <c r="A46" s="5" t="s">
        <v>57</v>
      </c>
      <c r="B46" s="6">
        <v>2244</v>
      </c>
      <c r="C46" s="7">
        <v>732</v>
      </c>
      <c r="D46" s="8">
        <f>0.5*ABS(([1]!#REF!/[1]!#REF!)-(Table3[[#This Row],[Estimate; Total: - Speak only English]]/Table3[[#Totals],[Estimate; Total: - Speak only English]]))</f>
        <v>2.3097109184140325E-4</v>
      </c>
      <c r="E46" s="6">
        <v>1512</v>
      </c>
      <c r="F46" s="8">
        <f>0.5*ABS(([1]!#REF!/[1]!#REF!)-(Table3[[#This Row],[Estimate; Total: - Speak Spanish:]]/Table3[[#Totals],[Estimate; Total: - Speak Spanish:]]))</f>
        <v>7.3938793345789625E-5</v>
      </c>
      <c r="G46" s="9">
        <v>1011</v>
      </c>
      <c r="H46" s="9">
        <v>327</v>
      </c>
      <c r="I46" s="9">
        <v>174</v>
      </c>
      <c r="J46" s="7">
        <f>SUM(Table3[[#This Row],[Estimate; Total: - Speak Spanish: - Speak English "very well"]:[Estimate; Total: - Speak Spanish: - Speak English "not well"]])</f>
        <v>1512</v>
      </c>
      <c r="K46" s="8">
        <f>0.5*ABS(([1]!#REF!/[1]!#REF!)-(Table3[[#This Row],[Estimate; Total: - Speak Spanish: - Bilingual Spanish &amp; English]]/Table3[[#Totals],[Estimate; Total: - Speak Spanish: - Bilingual Spanish &amp; English]]))</f>
        <v>1.4843235273779361E-4</v>
      </c>
      <c r="L46" s="7">
        <v>0</v>
      </c>
      <c r="M46" s="8">
        <f>0.5*ABS(([1]!#REF!/[1]!#REF!)-(Table3[[#This Row],[Estimate; Total: - Speak Spanish: - Speak English "not at all"]]/Table3[[#Totals],[Estimate; Total: - Speak Spanish: - Speak English "not at all"]]))</f>
        <v>1.1809246323649678E-3</v>
      </c>
    </row>
    <row r="47" spans="1:13" ht="15.6" x14ac:dyDescent="0.3">
      <c r="A47" s="5" t="s">
        <v>58</v>
      </c>
      <c r="B47" s="6">
        <v>1460</v>
      </c>
      <c r="C47" s="7">
        <v>562</v>
      </c>
      <c r="D47" s="8">
        <f>0.5*ABS(([1]!#REF!/[1]!#REF!)-(Table3[[#This Row],[Estimate; Total: - Speak only English]]/Table3[[#Totals],[Estimate; Total: - Speak only English]]))</f>
        <v>1.096026813150945E-3</v>
      </c>
      <c r="E47" s="6">
        <v>898</v>
      </c>
      <c r="F47" s="8">
        <f>0.5*ABS(([1]!#REF!/[1]!#REF!)-(Table3[[#This Row],[Estimate; Total: - Speak Spanish:]]/Table3[[#Totals],[Estimate; Total: - Speak Spanish:]]))</f>
        <v>1.0800800850952895E-3</v>
      </c>
      <c r="G47" s="9">
        <v>583</v>
      </c>
      <c r="H47" s="9">
        <v>189</v>
      </c>
      <c r="I47" s="9">
        <v>66</v>
      </c>
      <c r="J47" s="7">
        <f>SUM(Table3[[#This Row],[Estimate; Total: - Speak Spanish: - Speak English "very well"]:[Estimate; Total: - Speak Spanish: - Speak English "not well"]])</f>
        <v>838</v>
      </c>
      <c r="K47" s="8">
        <f>0.5*ABS(([1]!#REF!/[1]!#REF!)-(Table3[[#This Row],[Estimate; Total: - Speak Spanish: - Bilingual Spanish &amp; English]]/Table3[[#Totals],[Estimate; Total: - Speak Spanish: - Bilingual Spanish &amp; English]]))</f>
        <v>1.088589478463111E-3</v>
      </c>
      <c r="L47" s="7">
        <v>60</v>
      </c>
      <c r="M47" s="8">
        <f>0.5*ABS(([1]!#REF!/[1]!#REF!)-(Table3[[#This Row],[Estimate; Total: - Speak Spanish: - Speak English "not at all"]]/Table3[[#Totals],[Estimate; Total: - Speak Spanish: - Speak English "not at all"]]))</f>
        <v>9.3673713572601906E-4</v>
      </c>
    </row>
    <row r="48" spans="1:13" ht="15.6" x14ac:dyDescent="0.3">
      <c r="A48" s="5" t="s">
        <v>59</v>
      </c>
      <c r="B48" s="6">
        <v>1704</v>
      </c>
      <c r="C48" s="7">
        <v>676</v>
      </c>
      <c r="D48" s="8">
        <f>0.5*ABS(([1]!#REF!/[1]!#REF!)-(Table3[[#This Row],[Estimate; Total: - Speak only English]]/Table3[[#Totals],[Estimate; Total: - Speak only English]]))</f>
        <v>2.5784750202088435E-4</v>
      </c>
      <c r="E48" s="6">
        <v>1028</v>
      </c>
      <c r="F48" s="8">
        <f>0.5*ABS(([1]!#REF!/[1]!#REF!)-(Table3[[#This Row],[Estimate; Total: - Speak Spanish:]]/Table3[[#Totals],[Estimate; Total: - Speak Spanish:]]))</f>
        <v>2.8195266149010285E-4</v>
      </c>
      <c r="G48" s="9">
        <v>548</v>
      </c>
      <c r="H48" s="9">
        <v>219</v>
      </c>
      <c r="I48" s="9">
        <v>181</v>
      </c>
      <c r="J48" s="7">
        <f>SUM(Table3[[#This Row],[Estimate; Total: - Speak Spanish: - Speak English "very well"]:[Estimate; Total: - Speak Spanish: - Speak English "not well"]])</f>
        <v>948</v>
      </c>
      <c r="K48" s="8">
        <f>0.5*ABS(([1]!#REF!/[1]!#REF!)-(Table3[[#This Row],[Estimate; Total: - Speak Spanish: - Bilingual Spanish &amp; English]]/Table3[[#Totals],[Estimate; Total: - Speak Spanish: - Bilingual Spanish &amp; English]]))</f>
        <v>3.016412724380134E-4</v>
      </c>
      <c r="L48" s="7">
        <v>80</v>
      </c>
      <c r="M48" s="8">
        <f>0.5*ABS(([1]!#REF!/[1]!#REF!)-(Table3[[#This Row],[Estimate; Total: - Speak Spanish: - Speak English "not at all"]]/Table3[[#Totals],[Estimate; Total: - Speak Spanish: - Speak English "not at all"]]))</f>
        <v>4.9707122029829564E-5</v>
      </c>
    </row>
    <row r="49" spans="1:13" ht="15.6" x14ac:dyDescent="0.3">
      <c r="A49" s="5" t="s">
        <v>60</v>
      </c>
      <c r="B49" s="6">
        <v>2015</v>
      </c>
      <c r="C49" s="7">
        <v>938</v>
      </c>
      <c r="D49" s="8">
        <f>0.5*ABS(([1]!#REF!/[1]!#REF!)-(Table3[[#This Row],[Estimate; Total: - Speak only English]]/Table3[[#Totals],[Estimate; Total: - Speak only English]]))</f>
        <v>7.3565165091281056E-4</v>
      </c>
      <c r="E49" s="6">
        <v>1077</v>
      </c>
      <c r="F49" s="8">
        <f>0.5*ABS(([1]!#REF!/[1]!#REF!)-(Table3[[#This Row],[Estimate; Total: - Speak Spanish:]]/Table3[[#Totals],[Estimate; Total: - Speak Spanish:]]))</f>
        <v>1.0591006335704503E-3</v>
      </c>
      <c r="G49" s="9">
        <v>722</v>
      </c>
      <c r="H49" s="9">
        <v>158</v>
      </c>
      <c r="I49" s="9">
        <v>140</v>
      </c>
      <c r="J49" s="7">
        <f>SUM(Table3[[#This Row],[Estimate; Total: - Speak Spanish: - Speak English "very well"]:[Estimate; Total: - Speak Spanish: - Speak English "not well"]])</f>
        <v>1020</v>
      </c>
      <c r="K49" s="8">
        <f>0.5*ABS(([1]!#REF!/[1]!#REF!)-(Table3[[#This Row],[Estimate; Total: - Speak Spanish: - Bilingual Spanish &amp; English]]/Table3[[#Totals],[Estimate; Total: - Speak Spanish: - Bilingual Spanish &amp; English]]))</f>
        <v>1.0561534012197022E-3</v>
      </c>
      <c r="L49" s="7">
        <v>57</v>
      </c>
      <c r="M49" s="8">
        <f>0.5*ABS(([1]!#REF!/[1]!#REF!)-(Table3[[#This Row],[Estimate; Total: - Speak Spanish: - Speak English "not at all"]]/Table3[[#Totals],[Estimate; Total: - Speak Spanish: - Speak English "not at all"]]))</f>
        <v>1.1087475307547216E-3</v>
      </c>
    </row>
    <row r="50" spans="1:13" ht="15.6" x14ac:dyDescent="0.3">
      <c r="A50" s="5" t="s">
        <v>61</v>
      </c>
      <c r="B50" s="6">
        <v>2619</v>
      </c>
      <c r="C50" s="7">
        <v>1696</v>
      </c>
      <c r="D50" s="8">
        <f>0.5*ABS(([1]!#REF!/[1]!#REF!)-(Table3[[#This Row],[Estimate; Total: - Speak only English]]/Table3[[#Totals],[Estimate; Total: - Speak only English]]))</f>
        <v>1.245831703230955E-3</v>
      </c>
      <c r="E50" s="6">
        <v>923</v>
      </c>
      <c r="F50" s="8">
        <f>0.5*ABS(([1]!#REF!/[1]!#REF!)-(Table3[[#This Row],[Estimate; Total: - Speak Spanish:]]/Table3[[#Totals],[Estimate; Total: - Speak Spanish:]]))</f>
        <v>2.6807859093408827E-3</v>
      </c>
      <c r="G50" s="9">
        <v>818</v>
      </c>
      <c r="H50" s="9">
        <v>73</v>
      </c>
      <c r="I50" s="9">
        <v>32</v>
      </c>
      <c r="J50" s="7">
        <f>SUM(Table3[[#This Row],[Estimate; Total: - Speak Spanish: - Speak English "very well"]:[Estimate; Total: - Speak Spanish: - Speak English "not well"]])</f>
        <v>923</v>
      </c>
      <c r="K50" s="8">
        <f>0.5*ABS(([1]!#REF!/[1]!#REF!)-(Table3[[#This Row],[Estimate; Total: - Speak Spanish: - Bilingual Spanish &amp; English]]/Table3[[#Totals],[Estimate; Total: - Speak Spanish: - Bilingual Spanish &amp; English]]))</f>
        <v>2.635311335717325E-3</v>
      </c>
      <c r="L50" s="7">
        <v>0</v>
      </c>
      <c r="M50" s="8">
        <f>0.5*ABS(([1]!#REF!/[1]!#REF!)-(Table3[[#This Row],[Estimate; Total: - Speak Spanish: - Speak English "not at all"]]/Table3[[#Totals],[Estimate; Total: - Speak Spanish: - Speak English "not at all"]]))</f>
        <v>3.4468169555915635E-3</v>
      </c>
    </row>
    <row r="51" spans="1:13" ht="15.6" x14ac:dyDescent="0.3">
      <c r="A51" s="5" t="s">
        <v>62</v>
      </c>
      <c r="B51" s="6">
        <v>771</v>
      </c>
      <c r="C51" s="7">
        <v>311</v>
      </c>
      <c r="D51" s="8">
        <f>0.5*ABS(([1]!#REF!/[1]!#REF!)-(Table3[[#This Row],[Estimate; Total: - Speak only English]]/Table3[[#Totals],[Estimate; Total: - Speak only English]]))</f>
        <v>5.9195278844847911E-4</v>
      </c>
      <c r="E51" s="6">
        <v>460</v>
      </c>
      <c r="F51" s="8">
        <f>0.5*ABS(([1]!#REF!/[1]!#REF!)-(Table3[[#This Row],[Estimate; Total: - Speak Spanish:]]/Table3[[#Totals],[Estimate; Total: - Speak Spanish:]]))</f>
        <v>6.1378264916398515E-4</v>
      </c>
      <c r="G51" s="9">
        <v>293</v>
      </c>
      <c r="H51" s="9">
        <v>66</v>
      </c>
      <c r="I51" s="9">
        <v>101</v>
      </c>
      <c r="J51" s="7">
        <f>SUM(Table3[[#This Row],[Estimate; Total: - Speak Spanish: - Speak English "very well"]:[Estimate; Total: - Speak Spanish: - Speak English "not well"]])</f>
        <v>460</v>
      </c>
      <c r="K51" s="8">
        <f>0.5*ABS(([1]!#REF!/[1]!#REF!)-(Table3[[#This Row],[Estimate; Total: - Speak Spanish: - Bilingual Spanish &amp; English]]/Table3[[#Totals],[Estimate; Total: - Speak Spanish: - Bilingual Spanish &amp; English]]))</f>
        <v>5.9111926469287285E-4</v>
      </c>
      <c r="L51" s="7">
        <v>0</v>
      </c>
      <c r="M51" s="8">
        <f>0.5*ABS(([1]!#REF!/[1]!#REF!)-(Table3[[#This Row],[Estimate; Total: - Speak Spanish: - Speak English "not at all"]]/Table3[[#Totals],[Estimate; Total: - Speak Spanish: - Speak English "not at all"]]))</f>
        <v>9.9555326809715205E-4</v>
      </c>
    </row>
    <row r="52" spans="1:13" ht="15.6" x14ac:dyDescent="0.3">
      <c r="A52" s="5" t="s">
        <v>63</v>
      </c>
      <c r="B52" s="6">
        <v>1162</v>
      </c>
      <c r="C52" s="7">
        <v>290</v>
      </c>
      <c r="D52" s="8">
        <f>0.5*ABS(([1]!#REF!/[1]!#REF!)-(Table3[[#This Row],[Estimate; Total: - Speak only English]]/Table3[[#Totals],[Estimate; Total: - Speak only English]]))</f>
        <v>2.2504735595120819E-3</v>
      </c>
      <c r="E52" s="6">
        <v>872</v>
      </c>
      <c r="F52" s="8">
        <f>0.5*ABS(([1]!#REF!/[1]!#REF!)-(Table3[[#This Row],[Estimate; Total: - Speak Spanish:]]/Table3[[#Totals],[Estimate; Total: - Speak Spanish:]]))</f>
        <v>1.9031169699371452E-3</v>
      </c>
      <c r="G52" s="9">
        <v>732</v>
      </c>
      <c r="H52" s="9">
        <v>89</v>
      </c>
      <c r="I52" s="9">
        <v>51</v>
      </c>
      <c r="J52" s="7">
        <f>SUM(Table3[[#This Row],[Estimate; Total: - Speak Spanish: - Speak English "very well"]:[Estimate; Total: - Speak Spanish: - Speak English "not well"]])</f>
        <v>872</v>
      </c>
      <c r="K52" s="8">
        <f>0.5*ABS(([1]!#REF!/[1]!#REF!)-(Table3[[#This Row],[Estimate; Total: - Speak Spanish: - Bilingual Spanish &amp; English]]/Table3[[#Totals],[Estimate; Total: - Speak Spanish: - Bilingual Spanish &amp; English]]))</f>
        <v>1.860155075896254E-3</v>
      </c>
      <c r="L52" s="7">
        <v>0</v>
      </c>
      <c r="M52" s="8">
        <f>0.5*ABS(([1]!#REF!/[1]!#REF!)-(Table3[[#This Row],[Estimate; Total: - Speak Spanish: - Speak English "not at all"]]/Table3[[#Totals],[Estimate; Total: - Speak Spanish: - Speak English "not at all"]]))</f>
        <v>2.6268212736539312E-3</v>
      </c>
    </row>
    <row r="53" spans="1:13" ht="15.6" x14ac:dyDescent="0.3">
      <c r="A53" s="5" t="s">
        <v>64</v>
      </c>
      <c r="B53" s="6">
        <v>1372</v>
      </c>
      <c r="C53" s="7">
        <v>572</v>
      </c>
      <c r="D53" s="8">
        <f>0.5*ABS(([1]!#REF!/[1]!#REF!)-(Table3[[#This Row],[Estimate; Total: - Speak only English]]/Table3[[#Totals],[Estimate; Total: - Speak only English]]))</f>
        <v>1.4603345530412391E-3</v>
      </c>
      <c r="E53" s="6">
        <v>800</v>
      </c>
      <c r="F53" s="8">
        <f>0.5*ABS(([1]!#REF!/[1]!#REF!)-(Table3[[#This Row],[Estimate; Total: - Speak Spanish:]]/Table3[[#Totals],[Estimate; Total: - Speak Spanish:]]))</f>
        <v>1.5386990729251123E-3</v>
      </c>
      <c r="G53" s="9">
        <v>596</v>
      </c>
      <c r="H53" s="9">
        <v>92</v>
      </c>
      <c r="I53" s="9">
        <v>112</v>
      </c>
      <c r="J53" s="7">
        <f>SUM(Table3[[#This Row],[Estimate; Total: - Speak Spanish: - Speak English "very well"]:[Estimate; Total: - Speak Spanish: - Speak English "not well"]])</f>
        <v>800</v>
      </c>
      <c r="K53" s="8">
        <f>0.5*ABS(([1]!#REF!/[1]!#REF!)-(Table3[[#This Row],[Estimate; Total: - Speak Spanish: - Bilingual Spanish &amp; English]]/Table3[[#Totals],[Estimate; Total: - Speak Spanish: - Bilingual Spanish &amp; English]]))</f>
        <v>1.4992844912362212E-3</v>
      </c>
      <c r="L53" s="7">
        <v>0</v>
      </c>
      <c r="M53" s="8">
        <f>0.5*ABS(([1]!#REF!/[1]!#REF!)-(Table3[[#This Row],[Estimate; Total: - Speak Spanish: - Speak English "not at all"]]/Table3[[#Totals],[Estimate; Total: - Speak Spanish: - Speak English "not at all"]]))</f>
        <v>2.2026479754175764E-3</v>
      </c>
    </row>
    <row r="54" spans="1:13" ht="15.6" x14ac:dyDescent="0.3">
      <c r="A54" s="5" t="s">
        <v>65</v>
      </c>
      <c r="B54" s="6">
        <v>2063</v>
      </c>
      <c r="C54" s="7">
        <v>989</v>
      </c>
      <c r="D54" s="8">
        <f>0.5*ABS(([1]!#REF!/[1]!#REF!)-(Table3[[#This Row],[Estimate; Total: - Speak only English]]/Table3[[#Totals],[Estimate; Total: - Speak only English]]))</f>
        <v>2.5013716101353264E-3</v>
      </c>
      <c r="E54" s="6">
        <v>1074</v>
      </c>
      <c r="F54" s="8">
        <f>0.5*ABS(([1]!#REF!/[1]!#REF!)-(Table3[[#This Row],[Estimate; Total: - Speak Spanish:]]/Table3[[#Totals],[Estimate; Total: - Speak Spanish:]]))</f>
        <v>2.8934956888367414E-3</v>
      </c>
      <c r="G54" s="9">
        <v>577</v>
      </c>
      <c r="H54" s="9">
        <v>63</v>
      </c>
      <c r="I54" s="9">
        <v>434</v>
      </c>
      <c r="J54" s="7">
        <f>SUM(Table3[[#This Row],[Estimate; Total: - Speak Spanish: - Speak English "very well"]:[Estimate; Total: - Speak Spanish: - Speak English "not well"]])</f>
        <v>1074</v>
      </c>
      <c r="K54" s="8">
        <f>0.5*ABS(([1]!#REF!/[1]!#REF!)-(Table3[[#This Row],[Estimate; Total: - Speak Spanish: - Bilingual Spanish &amp; English]]/Table3[[#Totals],[Estimate; Total: - Speak Spanish: - Bilingual Spanish &amp; English]]))</f>
        <v>2.8405816129194053E-3</v>
      </c>
      <c r="L54" s="7">
        <v>0</v>
      </c>
      <c r="M54" s="8">
        <f>0.5*ABS(([1]!#REF!/[1]!#REF!)-(Table3[[#This Row],[Estimate; Total: - Speak Spanish: - Speak English "not at all"]]/Table3[[#Totals],[Estimate; Total: - Speak Spanish: - Speak English "not at all"]]))</f>
        <v>3.7848470904328748E-3</v>
      </c>
    </row>
    <row r="55" spans="1:13" ht="15.6" x14ac:dyDescent="0.3">
      <c r="A55" s="5" t="s">
        <v>66</v>
      </c>
      <c r="B55" s="6">
        <v>3786</v>
      </c>
      <c r="C55" s="7">
        <v>1426</v>
      </c>
      <c r="D55" s="8">
        <f>0.5*ABS(([1]!#REF!/[1]!#REF!)-(Table3[[#This Row],[Estimate; Total: - Speak only English]]/Table3[[#Totals],[Estimate; Total: - Speak only English]]))</f>
        <v>8.9072279859689026E-4</v>
      </c>
      <c r="E55" s="6">
        <v>2360</v>
      </c>
      <c r="F55" s="8">
        <f>0.5*ABS(([1]!#REF!/[1]!#REF!)-(Table3[[#This Row],[Estimate; Total: - Speak Spanish:]]/Table3[[#Totals],[Estimate; Total: - Speak Spanish:]]))</f>
        <v>7.8266608923128339E-4</v>
      </c>
      <c r="G55" s="9">
        <v>2045</v>
      </c>
      <c r="H55" s="9">
        <v>254</v>
      </c>
      <c r="I55" s="9">
        <v>61</v>
      </c>
      <c r="J55" s="7">
        <f>SUM(Table3[[#This Row],[Estimate; Total: - Speak Spanish: - Speak English "very well"]:[Estimate; Total: - Speak Spanish: - Speak English "not well"]])</f>
        <v>2360</v>
      </c>
      <c r="K55" s="8">
        <f>0.5*ABS(([1]!#REF!/[1]!#REF!)-(Table3[[#This Row],[Estimate; Total: - Speak Spanish: - Bilingual Spanish &amp; English]]/Table3[[#Totals],[Estimate; Total: - Speak Spanish: - Bilingual Spanish &amp; English]]))</f>
        <v>6.6639307324905476E-4</v>
      </c>
      <c r="L55" s="7">
        <v>0</v>
      </c>
      <c r="M55" s="8">
        <f>0.5*ABS(([1]!#REF!/[1]!#REF!)-(Table3[[#This Row],[Estimate; Total: - Speak Spanish: - Speak English "not at all"]]/Table3[[#Totals],[Estimate; Total: - Speak Spanish: - Speak English "not at all"]]))</f>
        <v>2.7413153515840529E-3</v>
      </c>
    </row>
    <row r="56" spans="1:13" ht="15.6" x14ac:dyDescent="0.3">
      <c r="A56" s="5" t="s">
        <v>67</v>
      </c>
      <c r="B56" s="6">
        <v>2157</v>
      </c>
      <c r="C56" s="7">
        <v>886</v>
      </c>
      <c r="D56" s="8">
        <f>0.5*ABS(([1]!#REF!/[1]!#REF!)-(Table3[[#This Row],[Estimate; Total: - Speak only English]]/Table3[[#Totals],[Estimate; Total: - Speak only English]]))</f>
        <v>4.0731230560938215E-4</v>
      </c>
      <c r="E56" s="6">
        <v>1244</v>
      </c>
      <c r="F56" s="8">
        <f>0.5*ABS(([1]!#REF!/[1]!#REF!)-(Table3[[#This Row],[Estimate; Total: - Speak Spanish:]]/Table3[[#Totals],[Estimate; Total: - Speak Spanish:]]))</f>
        <v>5.2467891647387118E-4</v>
      </c>
      <c r="G56" s="9">
        <v>870</v>
      </c>
      <c r="H56" s="9">
        <v>166</v>
      </c>
      <c r="I56" s="9">
        <v>142</v>
      </c>
      <c r="J56" s="7">
        <f>SUM(Table3[[#This Row],[Estimate; Total: - Speak Spanish: - Speak English "very well"]:[Estimate; Total: - Speak Spanish: - Speak English "not well"]])</f>
        <v>1178</v>
      </c>
      <c r="K56" s="8">
        <f>0.5*ABS(([1]!#REF!/[1]!#REF!)-(Table3[[#This Row],[Estimate; Total: - Speak Spanish: - Bilingual Spanish &amp; English]]/Table3[[#Totals],[Estimate; Total: - Speak Spanish: - Bilingual Spanish &amp; English]]))</f>
        <v>5.2141672939260732E-4</v>
      </c>
      <c r="L56" s="7">
        <v>66</v>
      </c>
      <c r="M56" s="8">
        <f>0.5*ABS(([1]!#REF!/[1]!#REF!)-(Table3[[#This Row],[Estimate; Total: - Speak Spanish: - Speak English "not at all"]]/Table3[[#Totals],[Estimate; Total: - Speak Spanish: - Speak English "not at all"]]))</f>
        <v>5.796313081908853E-4</v>
      </c>
    </row>
    <row r="57" spans="1:13" ht="15.6" x14ac:dyDescent="0.3">
      <c r="A57" s="5" t="s">
        <v>68</v>
      </c>
      <c r="B57" s="6">
        <v>3070</v>
      </c>
      <c r="C57" s="7">
        <v>1353</v>
      </c>
      <c r="D57" s="8">
        <f>0.5*ABS(([1]!#REF!/[1]!#REF!)-(Table3[[#This Row],[Estimate; Total: - Speak only English]]/Table3[[#Totals],[Estimate; Total: - Speak only English]]))</f>
        <v>9.4947474943781005E-4</v>
      </c>
      <c r="E57" s="6">
        <v>1717</v>
      </c>
      <c r="F57" s="8">
        <f>0.5*ABS(([1]!#REF!/[1]!#REF!)-(Table3[[#This Row],[Estimate; Total: - Speak Spanish:]]/Table3[[#Totals],[Estimate; Total: - Speak Spanish:]]))</f>
        <v>1.2803311665458489E-3</v>
      </c>
      <c r="G57" s="9">
        <v>1349</v>
      </c>
      <c r="H57" s="9">
        <v>174</v>
      </c>
      <c r="I57" s="9">
        <v>115</v>
      </c>
      <c r="J57" s="7">
        <f>SUM(Table3[[#This Row],[Estimate; Total: - Speak Spanish: - Speak English "very well"]:[Estimate; Total: - Speak Spanish: - Speak English "not well"]])</f>
        <v>1638</v>
      </c>
      <c r="K57" s="8">
        <f>0.5*ABS(([1]!#REF!/[1]!#REF!)-(Table3[[#This Row],[Estimate; Total: - Speak Spanish: - Bilingual Spanish &amp; English]]/Table3[[#Totals],[Estimate; Total: - Speak Spanish: - Bilingual Spanish &amp; English]]))</f>
        <v>1.2651947646589753E-3</v>
      </c>
      <c r="L57" s="7">
        <v>79</v>
      </c>
      <c r="M57" s="8">
        <f>0.5*ABS(([1]!#REF!/[1]!#REF!)-(Table3[[#This Row],[Estimate; Total: - Speak Spanish: - Speak English "not at all"]]/Table3[[#Totals],[Estimate; Total: - Speak Spanish: - Speak English "not at all"]]))</f>
        <v>1.5353078018378358E-3</v>
      </c>
    </row>
    <row r="58" spans="1:13" ht="15.6" x14ac:dyDescent="0.3">
      <c r="A58" s="5" t="s">
        <v>69</v>
      </c>
      <c r="B58" s="6">
        <v>1703</v>
      </c>
      <c r="C58" s="7">
        <v>632</v>
      </c>
      <c r="D58" s="8">
        <f>0.5*ABS(([1]!#REF!/[1]!#REF!)-(Table3[[#This Row],[Estimate; Total: - Speak only English]]/Table3[[#Totals],[Estimate; Total: - Speak only English]]))</f>
        <v>5.6683550595763919E-4</v>
      </c>
      <c r="E58" s="6">
        <v>1071</v>
      </c>
      <c r="F58" s="8">
        <f>0.5*ABS(([1]!#REF!/[1]!#REF!)-(Table3[[#This Row],[Estimate; Total: - Speak Spanish:]]/Table3[[#Totals],[Estimate; Total: - Speak Spanish:]]))</f>
        <v>4.9815237942740028E-4</v>
      </c>
      <c r="G58" s="9">
        <v>972</v>
      </c>
      <c r="H58" s="9">
        <v>49</v>
      </c>
      <c r="I58" s="9">
        <v>33</v>
      </c>
      <c r="J58" s="7">
        <f>SUM(Table3[[#This Row],[Estimate; Total: - Speak Spanish: - Speak English "very well"]:[Estimate; Total: - Speak Spanish: - Speak English "not well"]])</f>
        <v>1054</v>
      </c>
      <c r="K58" s="8">
        <f>0.5*ABS(([1]!#REF!/[1]!#REF!)-(Table3[[#This Row],[Estimate; Total: - Speak Spanish: - Bilingual Spanish &amp; English]]/Table3[[#Totals],[Estimate; Total: - Speak Spanish: - Bilingual Spanish &amp; English]]))</f>
        <v>4.6033258223025124E-4</v>
      </c>
      <c r="L58" s="7">
        <v>17</v>
      </c>
      <c r="M58" s="8">
        <f>0.5*ABS(([1]!#REF!/[1]!#REF!)-(Table3[[#This Row],[Estimate; Total: - Speak Spanish: - Speak English "not at all"]]/Table3[[#Totals],[Estimate; Total: - Speak Spanish: - Speak English "not at all"]]))</f>
        <v>1.1352367214543526E-3</v>
      </c>
    </row>
    <row r="59" spans="1:13" ht="15.6" x14ac:dyDescent="0.3">
      <c r="A59" s="5" t="s">
        <v>70</v>
      </c>
      <c r="B59" s="6">
        <v>1975</v>
      </c>
      <c r="C59" s="7">
        <v>833</v>
      </c>
      <c r="D59" s="8">
        <f>0.5*ABS(([1]!#REF!/[1]!#REF!)-(Table3[[#This Row],[Estimate; Total: - Speak only English]]/Table3[[#Totals],[Estimate; Total: - Speak only English]]))</f>
        <v>1.2797324798361231E-3</v>
      </c>
      <c r="E59" s="6">
        <v>1131</v>
      </c>
      <c r="F59" s="8">
        <f>0.5*ABS(([1]!#REF!/[1]!#REF!)-(Table3[[#This Row],[Estimate; Total: - Speak Spanish:]]/Table3[[#Totals],[Estimate; Total: - Speak Spanish:]]))</f>
        <v>1.4221010840414037E-3</v>
      </c>
      <c r="G59" s="9">
        <v>732</v>
      </c>
      <c r="H59" s="9">
        <v>195</v>
      </c>
      <c r="I59" s="9">
        <v>154</v>
      </c>
      <c r="J59" s="7">
        <f>SUM(Table3[[#This Row],[Estimate; Total: - Speak Spanish: - Speak English "very well"]:[Estimate; Total: - Speak Spanish: - Speak English "not well"]])</f>
        <v>1081</v>
      </c>
      <c r="K59" s="8">
        <f>0.5*ABS(([1]!#REF!/[1]!#REF!)-(Table3[[#This Row],[Estimate; Total: - Speak Spanish: - Bilingual Spanish &amp; English]]/Table3[[#Totals],[Estimate; Total: - Speak Spanish: - Bilingual Spanish &amp; English]]))</f>
        <v>1.4103389369400686E-3</v>
      </c>
      <c r="L59" s="7">
        <v>50</v>
      </c>
      <c r="M59" s="8">
        <f>0.5*ABS(([1]!#REF!/[1]!#REF!)-(Table3[[#This Row],[Estimate; Total: - Speak Spanish: - Speak English "not at all"]]/Table3[[#Totals],[Estimate; Total: - Speak Spanish: - Speak English "not at all"]]))</f>
        <v>1.6202375179259071E-3</v>
      </c>
    </row>
    <row r="60" spans="1:13" ht="15.6" x14ac:dyDescent="0.3">
      <c r="A60" s="5" t="s">
        <v>71</v>
      </c>
      <c r="B60" s="6">
        <v>1841</v>
      </c>
      <c r="C60" s="7">
        <v>1205</v>
      </c>
      <c r="D60" s="8">
        <f>0.5*ABS(([1]!#REF!/[1]!#REF!)-(Table3[[#This Row],[Estimate; Total: - Speak only English]]/Table3[[#Totals],[Estimate; Total: - Speak only English]]))</f>
        <v>4.1096059955083902E-4</v>
      </c>
      <c r="E60" s="6">
        <v>636</v>
      </c>
      <c r="F60" s="8">
        <f>0.5*ABS(([1]!#REF!/[1]!#REF!)-(Table3[[#This Row],[Estimate; Total: - Speak Spanish:]]/Table3[[#Totals],[Estimate; Total: - Speak Spanish:]]))</f>
        <v>1.4469108618656349E-3</v>
      </c>
      <c r="G60" s="9">
        <v>573</v>
      </c>
      <c r="H60" s="9">
        <v>33</v>
      </c>
      <c r="I60" s="9">
        <v>30</v>
      </c>
      <c r="J60" s="7">
        <f>SUM(Table3[[#This Row],[Estimate; Total: - Speak Spanish: - Speak English "very well"]:[Estimate; Total: - Speak Spanish: - Speak English "not well"]])</f>
        <v>636</v>
      </c>
      <c r="K60" s="8">
        <f>0.5*ABS(([1]!#REF!/[1]!#REF!)-(Table3[[#This Row],[Estimate; Total: - Speak Spanish: - Bilingual Spanish &amp; English]]/Table3[[#Totals],[Estimate; Total: - Speak Spanish: - Bilingual Spanish &amp; English]]))</f>
        <v>1.4155762694229666E-3</v>
      </c>
      <c r="L60" s="7">
        <v>0</v>
      </c>
      <c r="M60" s="8">
        <f>0.5*ABS(([1]!#REF!/[1]!#REF!)-(Table3[[#This Row],[Estimate; Total: - Speak Spanish: - Speak English "not at all"]]/Table3[[#Totals],[Estimate; Total: - Speak Spanish: - Speak English "not at all"]]))</f>
        <v>1.974750239347144E-3</v>
      </c>
    </row>
    <row r="61" spans="1:13" ht="15.6" x14ac:dyDescent="0.3">
      <c r="A61" s="5" t="s">
        <v>72</v>
      </c>
      <c r="B61" s="6">
        <v>1980</v>
      </c>
      <c r="C61" s="7">
        <v>1148</v>
      </c>
      <c r="D61" s="8">
        <f>0.5*ABS(([1]!#REF!/[1]!#REF!)-(Table3[[#This Row],[Estimate; Total: - Speak only English]]/Table3[[#Totals],[Estimate; Total: - Speak only English]]))</f>
        <v>7.5971817867308018E-4</v>
      </c>
      <c r="E61" s="6">
        <v>832</v>
      </c>
      <c r="F61" s="8">
        <f>0.5*ABS(([1]!#REF!/[1]!#REF!)-(Table3[[#This Row],[Estimate; Total: - Speak Spanish:]]/Table3[[#Totals],[Estimate; Total: - Speak Spanish:]]))</f>
        <v>1.5590291677872728E-3</v>
      </c>
      <c r="G61" s="9">
        <v>729</v>
      </c>
      <c r="H61" s="9">
        <v>60</v>
      </c>
      <c r="I61" s="9">
        <v>35</v>
      </c>
      <c r="J61" s="7">
        <f>SUM(Table3[[#This Row],[Estimate; Total: - Speak Spanish: - Speak English "very well"]:[Estimate; Total: - Speak Spanish: - Speak English "not well"]])</f>
        <v>824</v>
      </c>
      <c r="K61" s="8">
        <f>0.5*ABS(([1]!#REF!/[1]!#REF!)-(Table3[[#This Row],[Estimate; Total: - Speak Spanish: - Bilingual Spanish &amp; English]]/Table3[[#Totals],[Estimate; Total: - Speak Spanish: - Bilingual Spanish &amp; English]]))</f>
        <v>1.5250716376726395E-3</v>
      </c>
      <c r="L61" s="7">
        <v>8</v>
      </c>
      <c r="M61" s="8">
        <f>0.5*ABS(([1]!#REF!/[1]!#REF!)-(Table3[[#This Row],[Estimate; Total: - Speak Spanish: - Speak English "not at all"]]/Table3[[#Totals],[Estimate; Total: - Speak Spanish: - Speak English "not at all"]]))</f>
        <v>2.1310526140571606E-3</v>
      </c>
    </row>
    <row r="62" spans="1:13" ht="15.6" x14ac:dyDescent="0.3">
      <c r="A62" s="5" t="s">
        <v>73</v>
      </c>
      <c r="B62" s="6">
        <v>2268</v>
      </c>
      <c r="C62" s="7">
        <v>1120</v>
      </c>
      <c r="D62" s="8">
        <f>0.5*ABS(([1]!#REF!/[1]!#REF!)-(Table3[[#This Row],[Estimate; Total: - Speak only English]]/Table3[[#Totals],[Estimate; Total: - Speak only English]]))</f>
        <v>1.5996945844393171E-3</v>
      </c>
      <c r="E62" s="6">
        <v>1148</v>
      </c>
      <c r="F62" s="8">
        <f>0.5*ABS(([1]!#REF!/[1]!#REF!)-(Table3[[#This Row],[Estimate; Total: - Speak Spanish:]]/Table3[[#Totals],[Estimate; Total: - Speak Spanish:]]))</f>
        <v>2.1004087363932214E-3</v>
      </c>
      <c r="G62" s="9">
        <v>860</v>
      </c>
      <c r="H62" s="9">
        <v>205</v>
      </c>
      <c r="I62" s="9">
        <v>83</v>
      </c>
      <c r="J62" s="7">
        <f>SUM(Table3[[#This Row],[Estimate; Total: - Speak Spanish: - Speak English "very well"]:[Estimate; Total: - Speak Spanish: - Speak English "not well"]])</f>
        <v>1148</v>
      </c>
      <c r="K62" s="8">
        <f>0.5*ABS(([1]!#REF!/[1]!#REF!)-(Table3[[#This Row],[Estimate; Total: - Speak Spanish: - Bilingual Spanish &amp; English]]/Table3[[#Totals],[Estimate; Total: - Speak Spanish: - Bilingual Spanish &amp; English]]))</f>
        <v>2.0438488116696629E-3</v>
      </c>
      <c r="L62" s="7">
        <v>0</v>
      </c>
      <c r="M62" s="8">
        <f>0.5*ABS(([1]!#REF!/[1]!#REF!)-(Table3[[#This Row],[Estimate; Total: - Speak Spanish: - Speak English "not at all"]]/Table3[[#Totals],[Estimate; Total: - Speak Spanish: - Speak English "not at all"]]))</f>
        <v>3.0531754114699076E-3</v>
      </c>
    </row>
    <row r="63" spans="1:13" ht="15.6" x14ac:dyDescent="0.3">
      <c r="A63" s="5" t="s">
        <v>74</v>
      </c>
      <c r="B63" s="6">
        <v>540</v>
      </c>
      <c r="C63" s="7">
        <v>183</v>
      </c>
      <c r="D63" s="8">
        <f>0.5*ABS(([1]!#REF!/[1]!#REF!)-(Table3[[#This Row],[Estimate; Total: - Speak only English]]/Table3[[#Totals],[Estimate; Total: - Speak only English]]))</f>
        <v>5.9232107491503732E-4</v>
      </c>
      <c r="E63" s="6">
        <v>357</v>
      </c>
      <c r="F63" s="8">
        <f>0.5*ABS(([1]!#REF!/[1]!#REF!)-(Table3[[#This Row],[Estimate; Total: - Speak Spanish:]]/Table3[[#Totals],[Estimate; Total: - Speak Spanish:]]))</f>
        <v>5.3352226230866636E-4</v>
      </c>
      <c r="G63" s="9">
        <v>244</v>
      </c>
      <c r="H63" s="9">
        <v>93</v>
      </c>
      <c r="I63" s="9">
        <v>18</v>
      </c>
      <c r="J63" s="7">
        <f>SUM(Table3[[#This Row],[Estimate; Total: - Speak Spanish: - Speak English "very well"]:[Estimate; Total: - Speak Spanish: - Speak English "not well"]])</f>
        <v>355</v>
      </c>
      <c r="K63" s="8">
        <f>0.5*ABS(([1]!#REF!/[1]!#REF!)-(Table3[[#This Row],[Estimate; Total: - Speak Spanish: - Bilingual Spanish &amp; English]]/Table3[[#Totals],[Estimate; Total: - Speak Spanish: - Bilingual Spanish &amp; English]]))</f>
        <v>5.176919139404521E-4</v>
      </c>
      <c r="L63" s="7">
        <v>2</v>
      </c>
      <c r="M63" s="8">
        <f>0.5*ABS(([1]!#REF!/[1]!#REF!)-(Table3[[#This Row],[Estimate; Total: - Speak Spanish: - Speak English "not at all"]]/Table3[[#Totals],[Estimate; Total: - Speak Spanish: - Speak English "not at all"]]))</f>
        <v>8.0018860696535977E-4</v>
      </c>
    </row>
    <row r="64" spans="1:13" ht="15.6" x14ac:dyDescent="0.3">
      <c r="A64" s="5" t="s">
        <v>75</v>
      </c>
      <c r="B64" s="6">
        <v>1032</v>
      </c>
      <c r="C64" s="7">
        <v>516</v>
      </c>
      <c r="D64" s="8">
        <f>0.5*ABS(([1]!#REF!/[1]!#REF!)-(Table3[[#This Row],[Estimate; Total: - Speak only English]]/Table3[[#Totals],[Estimate; Total: - Speak only English]]))</f>
        <v>3.2493293435547806E-3</v>
      </c>
      <c r="E64" s="6">
        <v>506</v>
      </c>
      <c r="F64" s="8">
        <f>0.5*ABS(([1]!#REF!/[1]!#REF!)-(Table3[[#This Row],[Estimate; Total: - Speak Spanish:]]/Table3[[#Totals],[Estimate; Total: - Speak Spanish:]]))</f>
        <v>3.4990210437531046E-3</v>
      </c>
      <c r="G64" s="9">
        <v>390</v>
      </c>
      <c r="H64" s="9">
        <v>73</v>
      </c>
      <c r="I64" s="9">
        <v>31</v>
      </c>
      <c r="J64" s="7">
        <f>SUM(Table3[[#This Row],[Estimate; Total: - Speak Spanish: - Speak English "very well"]:[Estimate; Total: - Speak Spanish: - Speak English "not well"]])</f>
        <v>494</v>
      </c>
      <c r="K64" s="8">
        <f>0.5*ABS(([1]!#REF!/[1]!#REF!)-(Table3[[#This Row],[Estimate; Total: - Speak Spanish: - Bilingual Spanish &amp; English]]/Table3[[#Totals],[Estimate; Total: - Speak Spanish: - Bilingual Spanish &amp; English]]))</f>
        <v>3.4846417730976013E-3</v>
      </c>
      <c r="L64" s="7">
        <v>12</v>
      </c>
      <c r="M64" s="8">
        <f>0.5*ABS(([1]!#REF!/[1]!#REF!)-(Table3[[#This Row],[Estimate; Total: - Speak Spanish: - Speak English "not at all"]]/Table3[[#Totals],[Estimate; Total: - Speak Spanish: - Speak English "not at all"]]))</f>
        <v>3.7412436060961759E-3</v>
      </c>
    </row>
    <row r="65" spans="1:13" ht="15.6" x14ac:dyDescent="0.3">
      <c r="A65" s="5" t="s">
        <v>76</v>
      </c>
      <c r="B65" s="6">
        <v>929</v>
      </c>
      <c r="C65" s="7">
        <v>631</v>
      </c>
      <c r="D65" s="8">
        <f>0.5*ABS(([1]!#REF!/[1]!#REF!)-(Table3[[#This Row],[Estimate; Total: - Speak only English]]/Table3[[#Totals],[Estimate; Total: - Speak only English]]))</f>
        <v>8.9416877384945292E-4</v>
      </c>
      <c r="E65" s="6">
        <v>287</v>
      </c>
      <c r="F65" s="8">
        <f>0.5*ABS(([1]!#REF!/[1]!#REF!)-(Table3[[#This Row],[Estimate; Total: - Speak Spanish:]]/Table3[[#Totals],[Estimate; Total: - Speak Spanish:]]))</f>
        <v>1.4748578210234088E-3</v>
      </c>
      <c r="G65" s="9">
        <v>246</v>
      </c>
      <c r="H65" s="9">
        <v>24</v>
      </c>
      <c r="I65" s="9">
        <v>17</v>
      </c>
      <c r="J65" s="7">
        <f>SUM(Table3[[#This Row],[Estimate; Total: - Speak Spanish: - Speak English "very well"]:[Estimate; Total: - Speak Spanish: - Speak English "not well"]])</f>
        <v>287</v>
      </c>
      <c r="K65" s="8">
        <f>0.5*ABS(([1]!#REF!/[1]!#REF!)-(Table3[[#This Row],[Estimate; Total: - Speak Spanish: - Bilingual Spanish &amp; English]]/Table3[[#Totals],[Estimate; Total: - Speak Spanish: - Bilingual Spanish &amp; English]]))</f>
        <v>1.4607178398425191E-3</v>
      </c>
      <c r="L65" s="7">
        <v>0</v>
      </c>
      <c r="M65" s="8">
        <f>0.5*ABS(([1]!#REF!/[1]!#REF!)-(Table3[[#This Row],[Estimate; Total: - Speak Spanish: - Speak English "not at all"]]/Table3[[#Totals],[Estimate; Total: - Speak Spanish: - Speak English "not at all"]]))</f>
        <v>1.7130494897925803E-3</v>
      </c>
    </row>
    <row r="66" spans="1:13" ht="15.6" x14ac:dyDescent="0.3">
      <c r="A66" s="5" t="s">
        <v>77</v>
      </c>
      <c r="B66" s="6">
        <v>1336</v>
      </c>
      <c r="C66" s="7">
        <v>551</v>
      </c>
      <c r="D66" s="8">
        <f>0.5*ABS(([1]!#REF!/[1]!#REF!)-(Table3[[#This Row],[Estimate; Total: - Speak only English]]/Table3[[#Totals],[Estimate; Total: - Speak only English]]))</f>
        <v>2.5093106616006712E-3</v>
      </c>
      <c r="E66" s="6">
        <v>785</v>
      </c>
      <c r="F66" s="8">
        <f>0.5*ABS(([1]!#REF!/[1]!#REF!)-(Table3[[#This Row],[Estimate; Total: - Speak Spanish:]]/Table3[[#Totals],[Estimate; Total: - Speak Spanish:]]))</f>
        <v>2.5728714578994545E-3</v>
      </c>
      <c r="G66" s="9">
        <v>586</v>
      </c>
      <c r="H66" s="9">
        <v>86</v>
      </c>
      <c r="I66" s="9">
        <v>113</v>
      </c>
      <c r="J66" s="7">
        <f>SUM(Table3[[#This Row],[Estimate; Total: - Speak Spanish: - Speak English "very well"]:[Estimate; Total: - Speak Spanish: - Speak English "not well"]])</f>
        <v>785</v>
      </c>
      <c r="K66" s="8">
        <f>0.5*ABS(([1]!#REF!/[1]!#REF!)-(Table3[[#This Row],[Estimate; Total: - Speak Spanish: - Bilingual Spanish &amp; English]]/Table3[[#Totals],[Estimate; Total: - Speak Spanish: - Bilingual Spanish &amp; English]]))</f>
        <v>2.53419589961723E-3</v>
      </c>
      <c r="L66" s="7">
        <v>0</v>
      </c>
      <c r="M66" s="8">
        <f>0.5*ABS(([1]!#REF!/[1]!#REF!)-(Table3[[#This Row],[Estimate; Total: - Speak Spanish: - Speak English "not at all"]]/Table3[[#Totals],[Estimate; Total: - Speak Spanish: - Speak English "not at all"]]))</f>
        <v>3.2243713184701849E-3</v>
      </c>
    </row>
    <row r="67" spans="1:13" ht="15.6" x14ac:dyDescent="0.3">
      <c r="A67" s="5" t="s">
        <v>78</v>
      </c>
      <c r="B67" s="6">
        <v>1656</v>
      </c>
      <c r="C67" s="7">
        <v>706</v>
      </c>
      <c r="D67" s="8">
        <f>0.5*ABS(([1]!#REF!/[1]!#REF!)-(Table3[[#This Row],[Estimate; Total: - Speak only English]]/Table3[[#Totals],[Estimate; Total: - Speak only English]]))</f>
        <v>2.2132927754320154E-3</v>
      </c>
      <c r="E67" s="6">
        <v>950</v>
      </c>
      <c r="F67" s="8">
        <f>0.5*ABS(([1]!#REF!/[1]!#REF!)-(Table3[[#This Row],[Estimate; Total: - Speak Spanish:]]/Table3[[#Totals],[Estimate; Total: - Speak Spanish:]]))</f>
        <v>2.3410654750468541E-3</v>
      </c>
      <c r="G67" s="9">
        <v>886</v>
      </c>
      <c r="H67" s="9">
        <v>37</v>
      </c>
      <c r="I67" s="9">
        <v>27</v>
      </c>
      <c r="J67" s="7">
        <f>SUM(Table3[[#This Row],[Estimate; Total: - Speak Spanish: - Speak English "very well"]:[Estimate; Total: - Speak Spanish: - Speak English "not well"]])</f>
        <v>950</v>
      </c>
      <c r="K67" s="8">
        <f>0.5*ABS(([1]!#REF!/[1]!#REF!)-(Table3[[#This Row],[Estimate; Total: - Speak Spanish: - Bilingual Spanish &amp; English]]/Table3[[#Totals],[Estimate; Total: - Speak Spanish: - Bilingual Spanish &amp; English]]))</f>
        <v>2.2942606592912963E-3</v>
      </c>
      <c r="L67" s="7">
        <v>0</v>
      </c>
      <c r="M67" s="8">
        <f>0.5*ABS(([1]!#REF!/[1]!#REF!)-(Table3[[#This Row],[Estimate; Total: - Speak Spanish: - Speak English "not at all"]]/Table3[[#Totals],[Estimate; Total: - Speak Spanish: - Speak English "not at all"]]))</f>
        <v>3.1295047967566554E-3</v>
      </c>
    </row>
    <row r="68" spans="1:13" ht="15.6" x14ac:dyDescent="0.3">
      <c r="A68" s="5" t="s">
        <v>79</v>
      </c>
      <c r="B68" s="6">
        <v>4065</v>
      </c>
      <c r="C68" s="7">
        <v>2071</v>
      </c>
      <c r="D68" s="8">
        <f>0.5*ABS(([1]!#REF!/[1]!#REF!)-(Table3[[#This Row],[Estimate; Total: - Speak only English]]/Table3[[#Totals],[Estimate; Total: - Speak only English]]))</f>
        <v>1.9837166002807864E-3</v>
      </c>
      <c r="E68" s="6">
        <v>1994</v>
      </c>
      <c r="F68" s="8">
        <f>0.5*ABS(([1]!#REF!/[1]!#REF!)-(Table3[[#This Row],[Estimate; Total: - Speak Spanish:]]/Table3[[#Totals],[Estimate; Total: - Speak Spanish:]]))</f>
        <v>3.0164657400864915E-3</v>
      </c>
      <c r="G68" s="9">
        <v>1477</v>
      </c>
      <c r="H68" s="9">
        <v>281</v>
      </c>
      <c r="I68" s="9">
        <v>127</v>
      </c>
      <c r="J68" s="7">
        <f>SUM(Table3[[#This Row],[Estimate; Total: - Speak Spanish: - Speak English "very well"]:[Estimate; Total: - Speak Spanish: - Speak English "not well"]])</f>
        <v>1885</v>
      </c>
      <c r="K68" s="8">
        <f>0.5*ABS(([1]!#REF!/[1]!#REF!)-(Table3[[#This Row],[Estimate; Total: - Speak Spanish: - Bilingual Spanish &amp; English]]/Table3[[#Totals],[Estimate; Total: - Speak Spanish: - Bilingual Spanish &amp; English]]))</f>
        <v>3.0140581699466401E-3</v>
      </c>
      <c r="L68" s="7">
        <v>109</v>
      </c>
      <c r="M68" s="8">
        <f>0.5*ABS(([1]!#REF!/[1]!#REF!)-(Table3[[#This Row],[Estimate; Total: - Speak Spanish: - Speak English "not at all"]]/Table3[[#Totals],[Estimate; Total: - Speak Spanish: - Speak English "not at all"]]))</f>
        <v>3.0570218866579632E-3</v>
      </c>
    </row>
    <row r="69" spans="1:13" ht="15.6" x14ac:dyDescent="0.3">
      <c r="A69" s="5" t="s">
        <v>80</v>
      </c>
      <c r="B69" s="6">
        <v>810</v>
      </c>
      <c r="C69" s="7">
        <v>482</v>
      </c>
      <c r="D69" s="8">
        <f>0.5*ABS(([1]!#REF!/[1]!#REF!)-(Table3[[#This Row],[Estimate; Total: - Speak only English]]/Table3[[#Totals],[Estimate; Total: - Speak only English]]))</f>
        <v>9.490503205681018E-4</v>
      </c>
      <c r="E69" s="6">
        <v>328</v>
      </c>
      <c r="F69" s="8">
        <f>0.5*ABS(([1]!#REF!/[1]!#REF!)-(Table3[[#This Row],[Estimate; Total: - Speak Spanish:]]/Table3[[#Totals],[Estimate; Total: - Speak Spanish:]]))</f>
        <v>1.3023471264647134E-3</v>
      </c>
      <c r="G69" s="9">
        <v>232</v>
      </c>
      <c r="H69" s="9">
        <v>51</v>
      </c>
      <c r="I69" s="9">
        <v>40</v>
      </c>
      <c r="J69" s="7">
        <f>SUM(Table3[[#This Row],[Estimate; Total: - Speak Spanish: - Speak English "very well"]:[Estimate; Total: - Speak Spanish: - Speak English "not well"]])</f>
        <v>323</v>
      </c>
      <c r="K69" s="8">
        <f>0.5*ABS(([1]!#REF!/[1]!#REF!)-(Table3[[#This Row],[Estimate; Total: - Speak Spanish: - Bilingual Spanish &amp; English]]/Table3[[#Totals],[Estimate; Total: - Speak Spanish: - Bilingual Spanish &amp; English]]))</f>
        <v>1.2905831697484016E-3</v>
      </c>
      <c r="L69" s="7">
        <v>5</v>
      </c>
      <c r="M69" s="8">
        <f>0.5*ABS(([1]!#REF!/[1]!#REF!)-(Table3[[#This Row],[Estimate; Total: - Speak Spanish: - Speak English "not at all"]]/Table3[[#Totals],[Estimate; Total: - Speak Spanish: - Speak English "not at all"]]))</f>
        <v>1.5005140437852021E-3</v>
      </c>
    </row>
    <row r="70" spans="1:13" ht="15.6" x14ac:dyDescent="0.3">
      <c r="A70" s="5" t="s">
        <v>81</v>
      </c>
      <c r="B70" s="6">
        <v>2047</v>
      </c>
      <c r="C70" s="7">
        <v>1162</v>
      </c>
      <c r="D70" s="8">
        <f>0.5*ABS(([1]!#REF!/[1]!#REF!)-(Table3[[#This Row],[Estimate; Total: - Speak only English]]/Table3[[#Totals],[Estimate; Total: - Speak only English]]))</f>
        <v>4.0460995328369742E-4</v>
      </c>
      <c r="E70" s="6">
        <v>885</v>
      </c>
      <c r="F70" s="8">
        <f>0.5*ABS(([1]!#REF!/[1]!#REF!)-(Table3[[#This Row],[Estimate; Total: - Speak Spanish:]]/Table3[[#Totals],[Estimate; Total: - Speak Spanish:]]))</f>
        <v>1.1781028379456468E-3</v>
      </c>
      <c r="G70" s="9">
        <v>597</v>
      </c>
      <c r="H70" s="9">
        <v>209</v>
      </c>
      <c r="I70" s="9">
        <v>59</v>
      </c>
      <c r="J70" s="7">
        <f>SUM(Table3[[#This Row],[Estimate; Total: - Speak Spanish: - Speak English "very well"]:[Estimate; Total: - Speak Spanish: - Speak English "not well"]])</f>
        <v>865</v>
      </c>
      <c r="K70" s="8">
        <f>0.5*ABS(([1]!#REF!/[1]!#REF!)-(Table3[[#This Row],[Estimate; Total: - Speak Spanish: - Bilingual Spanish &amp; English]]/Table3[[#Totals],[Estimate; Total: - Speak Spanish: - Bilingual Spanish &amp; English]]))</f>
        <v>1.1520845440568448E-3</v>
      </c>
      <c r="L70" s="7">
        <v>20</v>
      </c>
      <c r="M70" s="8">
        <f>0.5*ABS(([1]!#REF!/[1]!#REF!)-(Table3[[#This Row],[Estimate; Total: - Speak Spanish: - Speak English "not at all"]]/Table3[[#Totals],[Estimate; Total: - Speak Spanish: - Speak English "not at all"]]))</f>
        <v>1.6163877805222479E-3</v>
      </c>
    </row>
    <row r="71" spans="1:13" ht="15.6" x14ac:dyDescent="0.3">
      <c r="A71" s="5" t="s">
        <v>82</v>
      </c>
      <c r="B71" s="6">
        <v>1469</v>
      </c>
      <c r="C71" s="7">
        <v>805</v>
      </c>
      <c r="D71" s="8">
        <f>0.5*ABS(([1]!#REF!/[1]!#REF!)-(Table3[[#This Row],[Estimate; Total: - Speak only English]]/Table3[[#Totals],[Estimate; Total: - Speak only English]]))</f>
        <v>7.8721590245370765E-4</v>
      </c>
      <c r="E71" s="6">
        <v>598</v>
      </c>
      <c r="F71" s="8">
        <f>0.5*ABS(([1]!#REF!/[1]!#REF!)-(Table3[[#This Row],[Estimate; Total: - Speak Spanish:]]/Table3[[#Totals],[Estimate; Total: - Speak Spanish:]]))</f>
        <v>1.3356034422688276E-3</v>
      </c>
      <c r="G71" s="9">
        <v>404</v>
      </c>
      <c r="H71" s="9">
        <v>122</v>
      </c>
      <c r="I71" s="9">
        <v>62</v>
      </c>
      <c r="J71" s="7">
        <f>SUM(Table3[[#This Row],[Estimate; Total: - Speak Spanish: - Speak English "very well"]:[Estimate; Total: - Speak Spanish: - Speak English "not well"]])</f>
        <v>588</v>
      </c>
      <c r="K71" s="8">
        <f>0.5*ABS(([1]!#REF!/[1]!#REF!)-(Table3[[#This Row],[Estimate; Total: - Speak Spanish: - Bilingual Spanish &amp; English]]/Table3[[#Totals],[Estimate; Total: - Speak Spanish: - Bilingual Spanish &amp; English]]))</f>
        <v>1.3149330860086485E-3</v>
      </c>
      <c r="L71" s="7">
        <v>10</v>
      </c>
      <c r="M71" s="8">
        <f>0.5*ABS(([1]!#REF!/[1]!#REF!)-(Table3[[#This Row],[Estimate; Total: - Speak Spanish: - Speak English "not at all"]]/Table3[[#Totals],[Estimate; Total: - Speak Spanish: - Speak English "not at all"]]))</f>
        <v>1.683800981479101E-3</v>
      </c>
    </row>
    <row r="72" spans="1:13" ht="15.6" x14ac:dyDescent="0.3">
      <c r="A72" s="5" t="s">
        <v>83</v>
      </c>
      <c r="B72" s="6">
        <v>1364</v>
      </c>
      <c r="C72" s="7">
        <v>366</v>
      </c>
      <c r="D72" s="8">
        <f>0.5*ABS(([1]!#REF!/[1]!#REF!)-(Table3[[#This Row],[Estimate; Total: - Speak only English]]/Table3[[#Totals],[Estimate; Total: - Speak only English]]))</f>
        <v>4.128228422425734E-4</v>
      </c>
      <c r="E72" s="6">
        <v>998</v>
      </c>
      <c r="F72" s="8">
        <f>0.5*ABS(([1]!#REF!/[1]!#REF!)-(Table3[[#This Row],[Estimate; Total: - Speak Spanish:]]/Table3[[#Totals],[Estimate; Total: - Speak Spanish:]]))</f>
        <v>7.6612232784014028E-4</v>
      </c>
      <c r="G72" s="9">
        <v>535</v>
      </c>
      <c r="H72" s="9">
        <v>147</v>
      </c>
      <c r="I72" s="9">
        <v>243</v>
      </c>
      <c r="J72" s="7">
        <f>SUM(Table3[[#This Row],[Estimate; Total: - Speak Spanish: - Speak English "very well"]:[Estimate; Total: - Speak Spanish: - Speak English "not well"]])</f>
        <v>925</v>
      </c>
      <c r="K72" s="8">
        <f>0.5*ABS(([1]!#REF!/[1]!#REF!)-(Table3[[#This Row],[Estimate; Total: - Speak Spanish: - Bilingual Spanish &amp; English]]/Table3[[#Totals],[Estimate; Total: - Speak Spanish: - Bilingual Spanish &amp; English]]))</f>
        <v>7.5111010056548317E-4</v>
      </c>
      <c r="L72" s="7">
        <v>73</v>
      </c>
      <c r="M72" s="8">
        <f>0.5*ABS(([1]!#REF!/[1]!#REF!)-(Table3[[#This Row],[Estimate; Total: - Speak Spanish: - Speak English "not at all"]]/Table3[[#Totals],[Estimate; Total: - Speak Spanish: - Speak English "not at all"]]))</f>
        <v>1.0190072094215495E-3</v>
      </c>
    </row>
    <row r="73" spans="1:13" ht="15.6" x14ac:dyDescent="0.3">
      <c r="A73" s="5" t="s">
        <v>84</v>
      </c>
      <c r="B73" s="6">
        <v>2861</v>
      </c>
      <c r="C73" s="7">
        <v>853</v>
      </c>
      <c r="D73" s="8">
        <f>0.5*ABS(([1]!#REF!/[1]!#REF!)-(Table3[[#This Row],[Estimate; Total: - Speak only English]]/Table3[[#Totals],[Estimate; Total: - Speak only English]]))</f>
        <v>9.6849806656644868E-4</v>
      </c>
      <c r="E73" s="6">
        <v>2008</v>
      </c>
      <c r="F73" s="8">
        <f>0.5*ABS(([1]!#REF!/[1]!#REF!)-(Table3[[#This Row],[Estimate; Total: - Speak Spanish:]]/Table3[[#Totals],[Estimate; Total: - Speak Spanish:]]))</f>
        <v>1.5280284319501285E-3</v>
      </c>
      <c r="G73" s="9">
        <v>1176</v>
      </c>
      <c r="H73" s="9">
        <v>248</v>
      </c>
      <c r="I73" s="9">
        <v>381</v>
      </c>
      <c r="J73" s="7">
        <f>SUM(Table3[[#This Row],[Estimate; Total: - Speak Spanish: - Speak English "very well"]:[Estimate; Total: - Speak Spanish: - Speak English "not well"]])</f>
        <v>1805</v>
      </c>
      <c r="K73" s="8">
        <f>0.5*ABS(([1]!#REF!/[1]!#REF!)-(Table3[[#This Row],[Estimate; Total: - Speak Spanish: - Bilingual Spanish &amp; English]]/Table3[[#Totals],[Estimate; Total: - Speak Spanish: - Bilingual Spanish &amp; English]]))</f>
        <v>1.4484805478782263E-3</v>
      </c>
      <c r="L73" s="7">
        <v>203</v>
      </c>
      <c r="M73" s="8">
        <f>0.5*ABS(([1]!#REF!/[1]!#REF!)-(Table3[[#This Row],[Estimate; Total: - Speak Spanish: - Speak English "not at all"]]/Table3[[#Totals],[Estimate; Total: - Speak Spanish: - Speak English "not at all"]]))</f>
        <v>2.8680332743717682E-3</v>
      </c>
    </row>
    <row r="74" spans="1:13" ht="15.6" x14ac:dyDescent="0.3">
      <c r="A74" s="5" t="s">
        <v>85</v>
      </c>
      <c r="B74" s="6">
        <v>3180</v>
      </c>
      <c r="C74" s="7">
        <v>642</v>
      </c>
      <c r="D74" s="8">
        <f>0.5*ABS(([1]!#REF!/[1]!#REF!)-(Table3[[#This Row],[Estimate; Total: - Speak only English]]/Table3[[#Totals],[Estimate; Total: - Speak only English]]))</f>
        <v>6.4996544937755477E-4</v>
      </c>
      <c r="E74" s="6">
        <v>2538</v>
      </c>
      <c r="F74" s="8">
        <f>0.5*ABS(([1]!#REF!/[1]!#REF!)-(Table3[[#This Row],[Estimate; Total: - Speak Spanish:]]/Table3[[#Totals],[Estimate; Total: - Speak Spanish:]]))</f>
        <v>1.9231873684691482E-3</v>
      </c>
      <c r="G74" s="9">
        <v>1757</v>
      </c>
      <c r="H74" s="9">
        <v>348</v>
      </c>
      <c r="I74" s="9">
        <v>314</v>
      </c>
      <c r="J74" s="7">
        <f>SUM(Table3[[#This Row],[Estimate; Total: - Speak Spanish: - Speak English "very well"]:[Estimate; Total: - Speak Spanish: - Speak English "not well"]])</f>
        <v>2419</v>
      </c>
      <c r="K74" s="8">
        <f>0.5*ABS(([1]!#REF!/[1]!#REF!)-(Table3[[#This Row],[Estimate; Total: - Speak Spanish: - Bilingual Spanish &amp; English]]/Table3[[#Totals],[Estimate; Total: - Speak Spanish: - Bilingual Spanish &amp; English]]))</f>
        <v>1.9436048106051783E-3</v>
      </c>
      <c r="L74" s="7">
        <v>119</v>
      </c>
      <c r="M74" s="8">
        <f>0.5*ABS(([1]!#REF!/[1]!#REF!)-(Table3[[#This Row],[Estimate; Total: - Speak Spanish: - Speak English "not at all"]]/Table3[[#Totals],[Estimate; Total: - Speak Spanish: - Speak English "not at all"]]))</f>
        <v>1.5792502336056443E-3</v>
      </c>
    </row>
    <row r="75" spans="1:13" ht="15.6" x14ac:dyDescent="0.3">
      <c r="A75" s="5" t="s">
        <v>86</v>
      </c>
      <c r="B75" s="6">
        <v>2964</v>
      </c>
      <c r="C75" s="7">
        <v>993</v>
      </c>
      <c r="D75" s="8">
        <f>0.5*ABS(([1]!#REF!/[1]!#REF!)-(Table3[[#This Row],[Estimate; Total: - Speak only English]]/Table3[[#Totals],[Estimate; Total: - Speak only English]]))</f>
        <v>1.171991565741486E-3</v>
      </c>
      <c r="E75" s="6">
        <v>1971</v>
      </c>
      <c r="F75" s="8">
        <f>0.5*ABS(([1]!#REF!/[1]!#REF!)-(Table3[[#This Row],[Estimate; Total: - Speak Spanish:]]/Table3[[#Totals],[Estimate; Total: - Speak Spanish:]]))</f>
        <v>1.5191291910060657E-3</v>
      </c>
      <c r="G75" s="9">
        <v>1087</v>
      </c>
      <c r="H75" s="9">
        <v>542</v>
      </c>
      <c r="I75" s="9">
        <v>133</v>
      </c>
      <c r="J75" s="7">
        <f>SUM(Table3[[#This Row],[Estimate; Total: - Speak Spanish: - Speak English "very well"]:[Estimate; Total: - Speak Spanish: - Speak English "not well"]])</f>
        <v>1762</v>
      </c>
      <c r="K75" s="8">
        <f>0.5*ABS(([1]!#REF!/[1]!#REF!)-(Table3[[#This Row],[Estimate; Total: - Speak Spanish: - Bilingual Spanish &amp; English]]/Table3[[#Totals],[Estimate; Total: - Speak Spanish: - Bilingual Spanish &amp; English]]))</f>
        <v>1.432483156399692E-3</v>
      </c>
      <c r="L75" s="7">
        <v>209</v>
      </c>
      <c r="M75" s="8">
        <f>0.5*ABS(([1]!#REF!/[1]!#REF!)-(Table3[[#This Row],[Estimate; Total: - Speak Spanish: - Speak English "not at all"]]/Table3[[#Totals],[Estimate; Total: - Speak Spanish: - Speak English "not at all"]]))</f>
        <v>2.9787042294096883E-3</v>
      </c>
    </row>
    <row r="76" spans="1:13" ht="15.6" x14ac:dyDescent="0.3">
      <c r="A76" s="5" t="s">
        <v>87</v>
      </c>
      <c r="B76" s="6">
        <v>2651</v>
      </c>
      <c r="C76" s="7">
        <v>1163</v>
      </c>
      <c r="D76" s="8">
        <f>0.5*ABS(([1]!#REF!/[1]!#REF!)-(Table3[[#This Row],[Estimate; Total: - Speak only English]]/Table3[[#Totals],[Estimate; Total: - Speak only English]]))</f>
        <v>1.3315456830435169E-3</v>
      </c>
      <c r="E76" s="6">
        <v>1488</v>
      </c>
      <c r="F76" s="8">
        <f>0.5*ABS(([1]!#REF!/[1]!#REF!)-(Table3[[#This Row],[Estimate; Total: - Speak Spanish:]]/Table3[[#Totals],[Estimate; Total: - Speak Spanish:]]))</f>
        <v>1.0572065328968423E-3</v>
      </c>
      <c r="G76" s="9">
        <v>878</v>
      </c>
      <c r="H76" s="9">
        <v>203</v>
      </c>
      <c r="I76" s="9">
        <v>165</v>
      </c>
      <c r="J76" s="7">
        <f>SUM(Table3[[#This Row],[Estimate; Total: - Speak Spanish: - Speak English "very well"]:[Estimate; Total: - Speak Spanish: - Speak English "not well"]])</f>
        <v>1246</v>
      </c>
      <c r="K76" s="8">
        <f>0.5*ABS(([1]!#REF!/[1]!#REF!)-(Table3[[#This Row],[Estimate; Total: - Speak Spanish: - Bilingual Spanish &amp; English]]/Table3[[#Totals],[Estimate; Total: - Speak Spanish: - Bilingual Spanish &amp; English]]))</f>
        <v>9.1775020087331977E-4</v>
      </c>
      <c r="L76" s="7">
        <v>242</v>
      </c>
      <c r="M76" s="8">
        <f>0.5*ABS(([1]!#REF!/[1]!#REF!)-(Table3[[#This Row],[Estimate; Total: - Speak Spanish: - Speak English "not at all"]]/Table3[[#Totals],[Estimate; Total: - Speak Spanish: - Speak English "not at all"]]))</f>
        <v>3.4063847970096741E-3</v>
      </c>
    </row>
    <row r="77" spans="1:13" ht="15.6" x14ac:dyDescent="0.3">
      <c r="A77" s="5" t="s">
        <v>88</v>
      </c>
      <c r="B77" s="6">
        <v>2136</v>
      </c>
      <c r="C77" s="7">
        <v>847</v>
      </c>
      <c r="D77" s="8">
        <f>0.5*ABS(([1]!#REF!/[1]!#REF!)-(Table3[[#This Row],[Estimate; Total: - Speak only English]]/Table3[[#Totals],[Estimate; Total: - Speak only English]]))</f>
        <v>9.596211423461169E-4</v>
      </c>
      <c r="E77" s="6">
        <v>1289</v>
      </c>
      <c r="F77" s="8">
        <f>0.5*ABS(([1]!#REF!/[1]!#REF!)-(Table3[[#This Row],[Estimate; Total: - Speak Spanish:]]/Table3[[#Totals],[Estimate; Total: - Speak Spanish:]]))</f>
        <v>9.3021393604521567E-4</v>
      </c>
      <c r="G77" s="9">
        <v>875</v>
      </c>
      <c r="H77" s="9">
        <v>154</v>
      </c>
      <c r="I77" s="9">
        <v>160</v>
      </c>
      <c r="J77" s="7">
        <f>SUM(Table3[[#This Row],[Estimate; Total: - Speak Spanish: - Speak English "very well"]:[Estimate; Total: - Speak Spanish: - Speak English "not well"]])</f>
        <v>1189</v>
      </c>
      <c r="K77" s="8">
        <f>0.5*ABS(([1]!#REF!/[1]!#REF!)-(Table3[[#This Row],[Estimate; Total: - Speak Spanish: - Bilingual Spanish &amp; English]]/Table3[[#Totals],[Estimate; Total: - Speak Spanish: - Bilingual Spanish &amp; English]]))</f>
        <v>9.0580024526877199E-4</v>
      </c>
      <c r="L77" s="7">
        <v>100</v>
      </c>
      <c r="M77" s="8">
        <f>0.5*ABS(([1]!#REF!/[1]!#REF!)-(Table3[[#This Row],[Estimate; Total: - Speak Spanish: - Speak English "not at all"]]/Table3[[#Totals],[Estimate; Total: - Speak Spanish: - Speak English "not at all"]]))</f>
        <v>1.3414689209326686E-3</v>
      </c>
    </row>
    <row r="78" spans="1:13" ht="15.6" x14ac:dyDescent="0.3">
      <c r="A78" s="5" t="s">
        <v>89</v>
      </c>
      <c r="B78" s="6">
        <v>1357</v>
      </c>
      <c r="C78" s="7">
        <v>208</v>
      </c>
      <c r="D78" s="8">
        <f>0.5*ABS(([1]!#REF!/[1]!#REF!)-(Table3[[#This Row],[Estimate; Total: - Speak only English]]/Table3[[#Totals],[Estimate; Total: - Speak only English]]))</f>
        <v>5.5119454998691161E-5</v>
      </c>
      <c r="E78" s="6">
        <v>1149</v>
      </c>
      <c r="F78" s="8">
        <f>0.5*ABS(([1]!#REF!/[1]!#REF!)-(Table3[[#This Row],[Estimate; Total: - Speak Spanish:]]/Table3[[#Totals],[Estimate; Total: - Speak Spanish:]]))</f>
        <v>7.3878391261209746E-4</v>
      </c>
      <c r="G78" s="9">
        <v>813</v>
      </c>
      <c r="H78" s="9">
        <v>122</v>
      </c>
      <c r="I78" s="9">
        <v>102</v>
      </c>
      <c r="J78" s="7">
        <f>SUM(Table3[[#This Row],[Estimate; Total: - Speak Spanish: - Speak English "very well"]:[Estimate; Total: - Speak Spanish: - Speak English "not well"]])</f>
        <v>1037</v>
      </c>
      <c r="K78" s="8">
        <f>0.5*ABS(([1]!#REF!/[1]!#REF!)-(Table3[[#This Row],[Estimate; Total: - Speak Spanish: - Bilingual Spanish &amp; English]]/Table3[[#Totals],[Estimate; Total: - Speak Spanish: - Bilingual Spanish &amp; English]]))</f>
        <v>6.969222177773775E-4</v>
      </c>
      <c r="L78" s="7">
        <v>112</v>
      </c>
      <c r="M78" s="8">
        <f>0.5*ABS(([1]!#REF!/[1]!#REF!)-(Table3[[#This Row],[Estimate; Total: - Speak Spanish: - Speak English "not at all"]]/Table3[[#Totals],[Estimate; Total: - Speak Spanish: - Speak English "not at all"]]))</f>
        <v>1.443955073919144E-3</v>
      </c>
    </row>
    <row r="79" spans="1:13" ht="15.6" x14ac:dyDescent="0.3">
      <c r="A79" s="5" t="s">
        <v>90</v>
      </c>
      <c r="B79" s="6">
        <v>2141</v>
      </c>
      <c r="C79" s="7">
        <v>739</v>
      </c>
      <c r="D79" s="8">
        <f>0.5*ABS(([1]!#REF!/[1]!#REF!)-(Table3[[#This Row],[Estimate; Total: - Speak only English]]/Table3[[#Totals],[Estimate; Total: - Speak only English]]))</f>
        <v>8.4672455734200553E-4</v>
      </c>
      <c r="E79" s="6">
        <v>1402</v>
      </c>
      <c r="F79" s="8">
        <f>0.5*ABS(([1]!#REF!/[1]!#REF!)-(Table3[[#This Row],[Estimate; Total: - Speak Spanish:]]/Table3[[#Totals],[Estimate; Total: - Speak Spanish:]]))</f>
        <v>1.0512572132675435E-3</v>
      </c>
      <c r="G79" s="9">
        <v>781</v>
      </c>
      <c r="H79" s="9">
        <v>165</v>
      </c>
      <c r="I79" s="9">
        <v>270</v>
      </c>
      <c r="J79" s="7">
        <f>SUM(Table3[[#This Row],[Estimate; Total: - Speak Spanish: - Speak English "very well"]:[Estimate; Total: - Speak Spanish: - Speak English "not well"]])</f>
        <v>1216</v>
      </c>
      <c r="K79" s="8">
        <f>0.5*ABS(([1]!#REF!/[1]!#REF!)-(Table3[[#This Row],[Estimate; Total: - Speak Spanish: - Bilingual Spanish &amp; English]]/Table3[[#Totals],[Estimate; Total: - Speak Spanish: - Bilingual Spanish &amp; English]]))</f>
        <v>9.5679925760515968E-4</v>
      </c>
      <c r="L79" s="7">
        <v>186</v>
      </c>
      <c r="M79" s="8">
        <f>0.5*ABS(([1]!#REF!/[1]!#REF!)-(Table3[[#This Row],[Estimate; Total: - Speak Spanish: - Speak English "not at all"]]/Table3[[#Totals],[Estimate; Total: - Speak Spanish: - Speak English "not at all"]]))</f>
        <v>2.6424260981423907E-3</v>
      </c>
    </row>
    <row r="80" spans="1:13" ht="15.6" x14ac:dyDescent="0.3">
      <c r="A80" s="5" t="s">
        <v>91</v>
      </c>
      <c r="B80" s="6">
        <v>1837</v>
      </c>
      <c r="C80" s="7">
        <v>726</v>
      </c>
      <c r="D80" s="8">
        <f>0.5*ABS(([1]!#REF!/[1]!#REF!)-(Table3[[#This Row],[Estimate; Total: - Speak only English]]/Table3[[#Totals],[Estimate; Total: - Speak only English]]))</f>
        <v>6.8700880527734418E-4</v>
      </c>
      <c r="E80" s="6">
        <v>1111</v>
      </c>
      <c r="F80" s="8">
        <f>0.5*ABS(([1]!#REF!/[1]!#REF!)-(Table3[[#This Row],[Estimate; Total: - Speak Spanish:]]/Table3[[#Totals],[Estimate; Total: - Speak Spanish:]]))</f>
        <v>6.6690080752071024E-4</v>
      </c>
      <c r="G80" s="9">
        <v>680</v>
      </c>
      <c r="H80" s="9">
        <v>232</v>
      </c>
      <c r="I80" s="9">
        <v>173</v>
      </c>
      <c r="J80" s="7">
        <f>SUM(Table3[[#This Row],[Estimate; Total: - Speak Spanish: - Speak English "very well"]:[Estimate; Total: - Speak Spanish: - Speak English "not well"]])</f>
        <v>1085</v>
      </c>
      <c r="K80" s="8">
        <f>0.5*ABS(([1]!#REF!/[1]!#REF!)-(Table3[[#This Row],[Estimate; Total: - Speak Spanish: - Bilingual Spanish &amp; English]]/Table3[[#Totals],[Estimate; Total: - Speak Spanish: - Bilingual Spanish &amp; English]]))</f>
        <v>6.9877849460526359E-4</v>
      </c>
      <c r="L80" s="7">
        <v>26</v>
      </c>
      <c r="M80" s="8">
        <f>0.5*ABS(([1]!#REF!/[1]!#REF!)-(Table3[[#This Row],[Estimate; Total: - Speak Spanish: - Speak English "not at all"]]/Table3[[#Totals],[Estimate; Total: - Speak Spanish: - Speak English "not at all"]]))</f>
        <v>1.2991285923169397E-4</v>
      </c>
    </row>
    <row r="81" spans="1:13" ht="15.6" x14ac:dyDescent="0.3">
      <c r="A81" s="5" t="s">
        <v>92</v>
      </c>
      <c r="B81" s="6">
        <v>2258</v>
      </c>
      <c r="C81" s="7">
        <v>977</v>
      </c>
      <c r="D81" s="8">
        <f>0.5*ABS(([1]!#REF!/[1]!#REF!)-(Table3[[#This Row],[Estimate; Total: - Speak only English]]/Table3[[#Totals],[Estimate; Total: - Speak only English]]))</f>
        <v>9.2005855848689884E-4</v>
      </c>
      <c r="E81" s="6">
        <v>1281</v>
      </c>
      <c r="F81" s="8">
        <f>0.5*ABS(([1]!#REF!/[1]!#REF!)-(Table3[[#This Row],[Estimate; Total: - Speak Spanish:]]/Table3[[#Totals],[Estimate; Total: - Speak Spanish:]]))</f>
        <v>7.153042671664509E-4</v>
      </c>
      <c r="G81" s="9">
        <v>853</v>
      </c>
      <c r="H81" s="9">
        <v>188</v>
      </c>
      <c r="I81" s="9">
        <v>216</v>
      </c>
      <c r="J81" s="7">
        <f>SUM(Table3[[#This Row],[Estimate; Total: - Speak Spanish: - Speak English "very well"]:[Estimate; Total: - Speak Spanish: - Speak English "not well"]])</f>
        <v>1257</v>
      </c>
      <c r="K81" s="8">
        <f>0.5*ABS(([1]!#REF!/[1]!#REF!)-(Table3[[#This Row],[Estimate; Total: - Speak Spanish: - Bilingual Spanish &amp; English]]/Table3[[#Totals],[Estimate; Total: - Speak Spanish: - Bilingual Spanish &amp; English]]))</f>
        <v>7.5731596157034705E-4</v>
      </c>
      <c r="L81" s="7">
        <v>24</v>
      </c>
      <c r="M81" s="8">
        <f>0.5*ABS(([1]!#REF!/[1]!#REF!)-(Table3[[#This Row],[Estimate; Total: - Speak Spanish: - Speak English "not at all"]]/Table3[[#Totals],[Estimate; Total: - Speak Spanish: - Speak English "not at all"]]))</f>
        <v>7.6063240172173077E-6</v>
      </c>
    </row>
    <row r="82" spans="1:13" ht="15.6" x14ac:dyDescent="0.3">
      <c r="A82" s="5" t="s">
        <v>93</v>
      </c>
      <c r="B82" s="6">
        <v>1018</v>
      </c>
      <c r="C82" s="7">
        <v>339</v>
      </c>
      <c r="D82" s="8">
        <f>0.5*ABS(([1]!#REF!/[1]!#REF!)-(Table3[[#This Row],[Estimate; Total: - Speak only English]]/Table3[[#Totals],[Estimate; Total: - Speak only English]]))</f>
        <v>4.2467162326708817E-4</v>
      </c>
      <c r="E82" s="6">
        <v>679</v>
      </c>
      <c r="F82" s="8">
        <f>0.5*ABS(([1]!#REF!/[1]!#REF!)-(Table3[[#This Row],[Estimate; Total: - Speak Spanish:]]/Table3[[#Totals],[Estimate; Total: - Speak Spanish:]]))</f>
        <v>5.4826075393312943E-4</v>
      </c>
      <c r="G82" s="9">
        <v>489</v>
      </c>
      <c r="H82" s="9">
        <v>57</v>
      </c>
      <c r="I82" s="9">
        <v>120</v>
      </c>
      <c r="J82" s="7">
        <f>SUM(Table3[[#This Row],[Estimate; Total: - Speak Spanish: - Speak English "very well"]:[Estimate; Total: - Speak Spanish: - Speak English "not well"]])</f>
        <v>666</v>
      </c>
      <c r="K82" s="8">
        <f>0.5*ABS(([1]!#REF!/[1]!#REF!)-(Table3[[#This Row],[Estimate; Total: - Speak Spanish: - Bilingual Spanish &amp; English]]/Table3[[#Totals],[Estimate; Total: - Speak Spanish: - Bilingual Spanish &amp; English]]))</f>
        <v>5.7028422352362865E-4</v>
      </c>
      <c r="L82" s="7">
        <v>13</v>
      </c>
      <c r="M82" s="8">
        <f>0.5*ABS(([1]!#REF!/[1]!#REF!)-(Table3[[#This Row],[Estimate; Total: - Speak Spanish: - Speak English "not at all"]]/Table3[[#Totals],[Estimate; Total: - Speak Spanish: - Speak English "not at all"]]))</f>
        <v>1.7726966796634716E-4</v>
      </c>
    </row>
    <row r="83" spans="1:13" ht="15.6" x14ac:dyDescent="0.3">
      <c r="A83" s="5" t="s">
        <v>94</v>
      </c>
      <c r="B83" s="6">
        <v>1412</v>
      </c>
      <c r="C83" s="7">
        <v>707</v>
      </c>
      <c r="D83" s="8">
        <f>0.5*ABS(([1]!#REF!/[1]!#REF!)-(Table3[[#This Row],[Estimate; Total: - Speak only English]]/Table3[[#Totals],[Estimate; Total: - Speak only English]]))</f>
        <v>5.6857543932364234E-4</v>
      </c>
      <c r="E83" s="6">
        <v>705</v>
      </c>
      <c r="F83" s="8">
        <f>0.5*ABS(([1]!#REF!/[1]!#REF!)-(Table3[[#This Row],[Estimate; Total: - Speak Spanish:]]/Table3[[#Totals],[Estimate; Total: - Speak Spanish:]]))</f>
        <v>2.3617063758206609E-4</v>
      </c>
      <c r="G83" s="9">
        <v>467</v>
      </c>
      <c r="H83" s="9">
        <v>79</v>
      </c>
      <c r="I83" s="9">
        <v>107</v>
      </c>
      <c r="J83" s="7">
        <f>SUM(Table3[[#This Row],[Estimate; Total: - Speak Spanish: - Speak English "very well"]:[Estimate; Total: - Speak Spanish: - Speak English "not well"]])</f>
        <v>653</v>
      </c>
      <c r="K83" s="8">
        <f>0.5*ABS(([1]!#REF!/[1]!#REF!)-(Table3[[#This Row],[Estimate; Total: - Speak Spanish: - Bilingual Spanish &amp; English]]/Table3[[#Totals],[Estimate; Total: - Speak Spanish: - Bilingual Spanish &amp; English]]))</f>
        <v>2.2518611122361316E-4</v>
      </c>
      <c r="L83" s="7">
        <v>52</v>
      </c>
      <c r="M83" s="8">
        <f>0.5*ABS(([1]!#REF!/[1]!#REF!)-(Table3[[#This Row],[Estimate; Total: - Speak Spanish: - Speak English "not at all"]]/Table3[[#Totals],[Estimate; Total: - Speak Spanish: - Speak English "not at all"]]))</f>
        <v>4.2120784735536875E-4</v>
      </c>
    </row>
    <row r="84" spans="1:13" ht="15.6" x14ac:dyDescent="0.3">
      <c r="A84" s="5" t="s">
        <v>95</v>
      </c>
      <c r="B84" s="6">
        <v>2647</v>
      </c>
      <c r="C84" s="7">
        <v>780</v>
      </c>
      <c r="D84" s="8">
        <f>0.5*ABS(([1]!#REF!/[1]!#REF!)-(Table3[[#This Row],[Estimate; Total: - Speak only English]]/Table3[[#Totals],[Estimate; Total: - Speak only English]]))</f>
        <v>1.42090583698809E-4</v>
      </c>
      <c r="E84" s="6">
        <v>1867</v>
      </c>
      <c r="F84" s="8">
        <f>0.5*ABS(([1]!#REF!/[1]!#REF!)-(Table3[[#This Row],[Estimate; Total: - Speak Spanish:]]/Table3[[#Totals],[Estimate; Total: - Speak Spanish:]]))</f>
        <v>6.7933575892286453E-4</v>
      </c>
      <c r="G84" s="9">
        <v>1196</v>
      </c>
      <c r="H84" s="9">
        <v>460</v>
      </c>
      <c r="I84" s="9">
        <v>211</v>
      </c>
      <c r="J84" s="7">
        <f>SUM(Table3[[#This Row],[Estimate; Total: - Speak Spanish: - Speak English "very well"]:[Estimate; Total: - Speak Spanish: - Speak English "not well"]])</f>
        <v>1867</v>
      </c>
      <c r="K84" s="8">
        <f>0.5*ABS(([1]!#REF!/[1]!#REF!)-(Table3[[#This Row],[Estimate; Total: - Speak Spanish: - Bilingual Spanish &amp; English]]/Table3[[#Totals],[Estimate; Total: - Speak Spanish: - Bilingual Spanish &amp; English]]))</f>
        <v>7.7131953893931409E-4</v>
      </c>
      <c r="L84" s="7">
        <v>0</v>
      </c>
      <c r="M84" s="8">
        <f>0.5*ABS(([1]!#REF!/[1]!#REF!)-(Table3[[#This Row],[Estimate; Total: - Speak Spanish: - Speak English "not at all"]]/Table3[[#Totals],[Estimate; Total: - Speak Spanish: - Speak English "not at all"]]))</f>
        <v>8.7015499226892365E-4</v>
      </c>
    </row>
    <row r="85" spans="1:13" ht="15.6" x14ac:dyDescent="0.3">
      <c r="A85" s="5" t="s">
        <v>96</v>
      </c>
      <c r="B85" s="6">
        <v>4691</v>
      </c>
      <c r="C85" s="7">
        <v>2465</v>
      </c>
      <c r="D85" s="8">
        <f>0.5*ABS(([1]!#REF!/[1]!#REF!)-(Table3[[#This Row],[Estimate; Total: - Speak only English]]/Table3[[#Totals],[Estimate; Total: - Speak only English]]))</f>
        <v>1.5306132917953768E-3</v>
      </c>
      <c r="E85" s="6">
        <v>2226</v>
      </c>
      <c r="F85" s="8">
        <f>0.5*ABS(([1]!#REF!/[1]!#REF!)-(Table3[[#This Row],[Estimate; Total: - Speak Spanish:]]/Table3[[#Totals],[Estimate; Total: - Speak Spanish:]]))</f>
        <v>1.7909554277493914E-4</v>
      </c>
      <c r="G85" s="9">
        <v>1447</v>
      </c>
      <c r="H85" s="9">
        <v>367</v>
      </c>
      <c r="I85" s="9">
        <v>255</v>
      </c>
      <c r="J85" s="7">
        <f>SUM(Table3[[#This Row],[Estimate; Total: - Speak Spanish: - Speak English "very well"]:[Estimate; Total: - Speak Spanish: - Speak English "not well"]])</f>
        <v>2069</v>
      </c>
      <c r="K85" s="8">
        <f>0.5*ABS(([1]!#REF!/[1]!#REF!)-(Table3[[#This Row],[Estimate; Total: - Speak Spanish: - Bilingual Spanish &amp; English]]/Table3[[#Totals],[Estimate; Total: - Speak Spanish: - Bilingual Spanish &amp; English]]))</f>
        <v>1.5073153255368743E-4</v>
      </c>
      <c r="L85" s="7">
        <v>157</v>
      </c>
      <c r="M85" s="8">
        <f>0.5*ABS(([1]!#REF!/[1]!#REF!)-(Table3[[#This Row],[Estimate; Total: - Speak Spanish: - Speak English "not at all"]]/Table3[[#Totals],[Estimate; Total: - Speak Spanish: - Speak English "not at all"]]))</f>
        <v>6.5689468841430222E-4</v>
      </c>
    </row>
    <row r="86" spans="1:13" ht="15.6" x14ac:dyDescent="0.3">
      <c r="A86" s="5" t="s">
        <v>97</v>
      </c>
      <c r="B86" s="6">
        <v>1614</v>
      </c>
      <c r="C86" s="7">
        <v>642</v>
      </c>
      <c r="D86" s="8">
        <f>0.5*ABS(([1]!#REF!/[1]!#REF!)-(Table3[[#This Row],[Estimate; Total: - Speak only English]]/Table3[[#Totals],[Estimate; Total: - Speak only English]]))</f>
        <v>4.5259946742182144E-4</v>
      </c>
      <c r="E86" s="6">
        <v>972</v>
      </c>
      <c r="F86" s="8">
        <f>0.5*ABS(([1]!#REF!/[1]!#REF!)-(Table3[[#This Row],[Estimate; Total: - Speak Spanish:]]/Table3[[#Totals],[Estimate; Total: - Speak Spanish:]]))</f>
        <v>4.2614140988441623E-4</v>
      </c>
      <c r="G86" s="9">
        <v>489</v>
      </c>
      <c r="H86" s="9">
        <v>239</v>
      </c>
      <c r="I86" s="9">
        <v>168</v>
      </c>
      <c r="J86" s="7">
        <f>SUM(Table3[[#This Row],[Estimate; Total: - Speak Spanish: - Speak English "very well"]:[Estimate; Total: - Speak Spanish: - Speak English "not well"]])</f>
        <v>896</v>
      </c>
      <c r="K86" s="8">
        <f>0.5*ABS(([1]!#REF!/[1]!#REF!)-(Table3[[#This Row],[Estimate; Total: - Speak Spanish: - Bilingual Spanish &amp; English]]/Table3[[#Totals],[Estimate; Total: - Speak Spanish: - Bilingual Spanish &amp; English]]))</f>
        <v>4.0721059563919007E-4</v>
      </c>
      <c r="L86" s="7">
        <v>76</v>
      </c>
      <c r="M86" s="8">
        <f>0.5*ABS(([1]!#REF!/[1]!#REF!)-(Table3[[#This Row],[Estimate; Total: - Speak Spanish: - Speak English "not at all"]]/Table3[[#Totals],[Estimate; Total: - Speak Spanish: - Speak English "not at all"]]))</f>
        <v>7.4503591041768353E-4</v>
      </c>
    </row>
    <row r="87" spans="1:13" ht="15.6" x14ac:dyDescent="0.3">
      <c r="A87" s="5" t="s">
        <v>98</v>
      </c>
      <c r="B87" s="6">
        <v>1472</v>
      </c>
      <c r="C87" s="7">
        <v>813</v>
      </c>
      <c r="D87" s="8">
        <f>0.5*ABS(([1]!#REF!/[1]!#REF!)-(Table3[[#This Row],[Estimate; Total: - Speak only English]]/Table3[[#Totals],[Estimate; Total: - Speak only English]]))</f>
        <v>4.5406963876238465E-4</v>
      </c>
      <c r="E87" s="6">
        <v>647</v>
      </c>
      <c r="F87" s="8">
        <f>0.5*ABS(([1]!#REF!/[1]!#REF!)-(Table3[[#This Row],[Estimate; Total: - Speak Spanish:]]/Table3[[#Totals],[Estimate; Total: - Speak Spanish:]]))</f>
        <v>9.7217231420720256E-4</v>
      </c>
      <c r="G87" s="9">
        <v>481</v>
      </c>
      <c r="H87" s="9">
        <v>118</v>
      </c>
      <c r="I87" s="9">
        <v>48</v>
      </c>
      <c r="J87" s="7">
        <f>SUM(Table3[[#This Row],[Estimate; Total: - Speak Spanish: - Speak English "very well"]:[Estimate; Total: - Speak Spanish: - Speak English "not well"]])</f>
        <v>647</v>
      </c>
      <c r="K87" s="8">
        <f>0.5*ABS(([1]!#REF!/[1]!#REF!)-(Table3[[#This Row],[Estimate; Total: - Speak Spanish: - Bilingual Spanish &amp; English]]/Table3[[#Totals],[Estimate; Total: - Speak Spanish: - Bilingual Spanish &amp; English]]))</f>
        <v>9.4029577126631195E-4</v>
      </c>
      <c r="L87" s="7">
        <v>0</v>
      </c>
      <c r="M87" s="8">
        <f>0.5*ABS(([1]!#REF!/[1]!#REF!)-(Table3[[#This Row],[Estimate; Total: - Speak Spanish: - Speak English "not at all"]]/Table3[[#Totals],[Estimate; Total: - Speak Spanish: - Speak English "not at all"]]))</f>
        <v>1.5091409890979829E-3</v>
      </c>
    </row>
    <row r="88" spans="1:13" ht="15.6" x14ac:dyDescent="0.3">
      <c r="A88" s="5" t="s">
        <v>99</v>
      </c>
      <c r="B88" s="6">
        <v>1538</v>
      </c>
      <c r="C88" s="7">
        <v>501</v>
      </c>
      <c r="D88" s="8">
        <f>0.5*ABS(([1]!#REF!/[1]!#REF!)-(Table3[[#This Row],[Estimate; Total: - Speak only English]]/Table3[[#Totals],[Estimate; Total: - Speak only English]]))</f>
        <v>2.4179026811663206E-4</v>
      </c>
      <c r="E88" s="6">
        <v>1037</v>
      </c>
      <c r="F88" s="8">
        <f>0.5*ABS(([1]!#REF!/[1]!#REF!)-(Table3[[#This Row],[Estimate; Total: - Speak Spanish:]]/Table3[[#Totals],[Estimate; Total: - Speak Spanish:]]))</f>
        <v>3.1319623209280544E-5</v>
      </c>
      <c r="G88" s="9">
        <v>497</v>
      </c>
      <c r="H88" s="9">
        <v>215</v>
      </c>
      <c r="I88" s="9">
        <v>281</v>
      </c>
      <c r="J88" s="7">
        <f>SUM(Table3[[#This Row],[Estimate; Total: - Speak Spanish: - Speak English "very well"]:[Estimate; Total: - Speak Spanish: - Speak English "not well"]])</f>
        <v>993</v>
      </c>
      <c r="K88" s="8">
        <f>0.5*ABS(([1]!#REF!/[1]!#REF!)-(Table3[[#This Row],[Estimate; Total: - Speak Spanish: - Bilingual Spanish &amp; English]]/Table3[[#Totals],[Estimate; Total: - Speak Spanish: - Bilingual Spanish &amp; English]]))</f>
        <v>1.8913463325030103E-5</v>
      </c>
      <c r="L88" s="7">
        <v>44</v>
      </c>
      <c r="M88" s="8">
        <f>0.5*ABS(([1]!#REF!/[1]!#REF!)-(Table3[[#This Row],[Estimate; Total: - Speak Spanish: - Speak English "not at all"]]/Table3[[#Totals],[Estimate; Total: - Speak Spanish: - Speak English "not at all"]]))</f>
        <v>2.4030462029262542E-4</v>
      </c>
    </row>
    <row r="89" spans="1:13" ht="15.6" x14ac:dyDescent="0.3">
      <c r="A89" s="5" t="s">
        <v>100</v>
      </c>
      <c r="B89" s="6">
        <v>1953</v>
      </c>
      <c r="C89" s="7">
        <v>402</v>
      </c>
      <c r="D89" s="8">
        <f>0.5*ABS(([1]!#REF!/[1]!#REF!)-(Table3[[#This Row],[Estimate; Total: - Speak only English]]/Table3[[#Totals],[Estimate; Total: - Speak only English]]))</f>
        <v>5.5136271964942004E-5</v>
      </c>
      <c r="E89" s="6">
        <v>1551</v>
      </c>
      <c r="F89" s="8">
        <f>0.5*ABS(([1]!#REF!/[1]!#REF!)-(Table3[[#This Row],[Estimate; Total: - Speak Spanish:]]/Table3[[#Totals],[Estimate; Total: - Speak Spanish:]]))</f>
        <v>7.1039886589741464E-4</v>
      </c>
      <c r="G89" s="9">
        <v>930</v>
      </c>
      <c r="H89" s="9">
        <v>254</v>
      </c>
      <c r="I89" s="9">
        <v>164</v>
      </c>
      <c r="J89" s="7">
        <f>SUM(Table3[[#This Row],[Estimate; Total: - Speak Spanish: - Speak English "very well"]:[Estimate; Total: - Speak Spanish: - Speak English "not well"]])</f>
        <v>1348</v>
      </c>
      <c r="K89" s="8">
        <f>0.5*ABS(([1]!#REF!/[1]!#REF!)-(Table3[[#This Row],[Estimate; Total: - Speak Spanish: - Bilingual Spanish &amp; English]]/Table3[[#Totals],[Estimate; Total: - Speak Spanish: - Bilingual Spanish &amp; English]]))</f>
        <v>6.0833540203573326E-4</v>
      </c>
      <c r="L89" s="7">
        <v>203</v>
      </c>
      <c r="M89" s="8">
        <f>0.5*ABS(([1]!#REF!/[1]!#REF!)-(Table3[[#This Row],[Estimate; Total: - Speak Spanish: - Speak English "not at all"]]/Table3[[#Totals],[Estimate; Total: - Speak Spanish: - Speak English "not at all"]]))</f>
        <v>2.4296845188678745E-3</v>
      </c>
    </row>
    <row r="90" spans="1:13" ht="15.6" x14ac:dyDescent="0.3">
      <c r="A90" s="5" t="s">
        <v>101</v>
      </c>
      <c r="B90" s="6">
        <v>1651</v>
      </c>
      <c r="C90" s="7">
        <v>588</v>
      </c>
      <c r="D90" s="8">
        <f>0.5*ABS(([1]!#REF!/[1]!#REF!)-(Table3[[#This Row],[Estimate; Total: - Speak only English]]/Table3[[#Totals],[Estimate; Total: - Speak only English]]))</f>
        <v>1.6770822895442804E-4</v>
      </c>
      <c r="E90" s="6">
        <v>1063</v>
      </c>
      <c r="F90" s="8">
        <f>0.5*ABS(([1]!#REF!/[1]!#REF!)-(Table3[[#This Row],[Estimate; Total: - Speak Spanish:]]/Table3[[#Totals],[Estimate; Total: - Speak Spanish:]]))</f>
        <v>2.8685289895022978E-4</v>
      </c>
      <c r="G90" s="9">
        <v>713</v>
      </c>
      <c r="H90" s="9">
        <v>181</v>
      </c>
      <c r="I90" s="9">
        <v>90</v>
      </c>
      <c r="J90" s="7">
        <f>SUM(Table3[[#This Row],[Estimate; Total: - Speak Spanish: - Speak English "very well"]:[Estimate; Total: - Speak Spanish: - Speak English "not well"]])</f>
        <v>984</v>
      </c>
      <c r="K90" s="8">
        <f>0.5*ABS(([1]!#REF!/[1]!#REF!)-(Table3[[#This Row],[Estimate; Total: - Speak Spanish: - Bilingual Spanish &amp; English]]/Table3[[#Totals],[Estimate; Total: - Speak Spanish: - Bilingual Spanish &amp; English]]))</f>
        <v>2.6976788030643492E-4</v>
      </c>
      <c r="L90" s="7">
        <v>79</v>
      </c>
      <c r="M90" s="8">
        <f>0.5*ABS(([1]!#REF!/[1]!#REF!)-(Table3[[#This Row],[Estimate; Total: - Speak Spanish: - Speak English "not at all"]]/Table3[[#Totals],[Estimate; Total: - Speak Spanish: - Speak English "not at all"]]))</f>
        <v>5.7465449144583234E-4</v>
      </c>
    </row>
    <row r="91" spans="1:13" ht="15.6" x14ac:dyDescent="0.3">
      <c r="A91" s="5" t="s">
        <v>102</v>
      </c>
      <c r="B91" s="6">
        <v>4085</v>
      </c>
      <c r="C91" s="7">
        <v>1338</v>
      </c>
      <c r="D91" s="8">
        <f>0.5*ABS(([1]!#REF!/[1]!#REF!)-(Table3[[#This Row],[Estimate; Total: - Speak only English]]/Table3[[#Totals],[Estimate; Total: - Speak only English]]))</f>
        <v>9.272990039666622E-4</v>
      </c>
      <c r="E91" s="6">
        <v>2747</v>
      </c>
      <c r="F91" s="8">
        <f>0.5*ABS(([1]!#REF!/[1]!#REF!)-(Table3[[#This Row],[Estimate; Total: - Speak Spanish:]]/Table3[[#Totals],[Estimate; Total: - Speak Spanish:]]))</f>
        <v>1.4707430598939735E-3</v>
      </c>
      <c r="G91" s="9">
        <v>1596</v>
      </c>
      <c r="H91" s="9">
        <v>366</v>
      </c>
      <c r="I91" s="9">
        <v>379</v>
      </c>
      <c r="J91" s="7">
        <f>SUM(Table3[[#This Row],[Estimate; Total: - Speak Spanish: - Speak English "very well"]:[Estimate; Total: - Speak Spanish: - Speak English "not well"]])</f>
        <v>2341</v>
      </c>
      <c r="K91" s="8">
        <f>0.5*ABS(([1]!#REF!/[1]!#REF!)-(Table3[[#This Row],[Estimate; Total: - Speak Spanish: - Bilingual Spanish &amp; English]]/Table3[[#Totals],[Estimate; Total: - Speak Spanish: - Bilingual Spanish &amp; English]]))</f>
        <v>1.2491259115461652E-3</v>
      </c>
      <c r="L91" s="7">
        <v>406</v>
      </c>
      <c r="M91" s="8">
        <f>0.5*ABS(([1]!#REF!/[1]!#REF!)-(Table3[[#This Row],[Estimate; Total: - Speak Spanish: - Speak English "not at all"]]/Table3[[#Totals],[Estimate; Total: - Speak Spanish: - Speak English "not at all"]]))</f>
        <v>5.2039416913159248E-3</v>
      </c>
    </row>
    <row r="92" spans="1:13" ht="15.6" x14ac:dyDescent="0.3">
      <c r="A92" s="5" t="s">
        <v>103</v>
      </c>
      <c r="B92" s="6">
        <v>1056</v>
      </c>
      <c r="C92" s="7">
        <v>485</v>
      </c>
      <c r="D92" s="8">
        <f>0.5*ABS(([1]!#REF!/[1]!#REF!)-(Table3[[#This Row],[Estimate; Total: - Speak only English]]/Table3[[#Totals],[Estimate; Total: - Speak only English]]))</f>
        <v>1.0138535151109141E-3</v>
      </c>
      <c r="E92" s="6">
        <v>571</v>
      </c>
      <c r="F92" s="8">
        <f>0.5*ABS(([1]!#REF!/[1]!#REF!)-(Table3[[#This Row],[Estimate; Total: - Speak Spanish:]]/Table3[[#Totals],[Estimate; Total: - Speak Spanish:]]))</f>
        <v>1.1693690940907005E-3</v>
      </c>
      <c r="G92" s="9">
        <v>359</v>
      </c>
      <c r="H92" s="9">
        <v>119</v>
      </c>
      <c r="I92" s="9">
        <v>9</v>
      </c>
      <c r="J92" s="7">
        <f>SUM(Table3[[#This Row],[Estimate; Total: - Speak Spanish: - Speak English "very well"]:[Estimate; Total: - Speak Spanish: - Speak English "not well"]])</f>
        <v>487</v>
      </c>
      <c r="K92" s="8">
        <f>0.5*ABS(([1]!#REF!/[1]!#REF!)-(Table3[[#This Row],[Estimate; Total: - Speak Spanish: - Bilingual Spanish &amp; English]]/Table3[[#Totals],[Estimate; Total: - Speak Spanish: - Bilingual Spanish &amp; English]]))</f>
        <v>1.2150901022492965E-3</v>
      </c>
      <c r="L92" s="7">
        <v>84</v>
      </c>
      <c r="M92" s="8">
        <f>0.5*ABS(([1]!#REF!/[1]!#REF!)-(Table3[[#This Row],[Estimate; Total: - Speak Spanish: - Speak English "not at all"]]/Table3[[#Totals],[Estimate; Total: - Speak Spanish: - Speak English "not at all"]]))</f>
        <v>3.9918679386081036E-4</v>
      </c>
    </row>
    <row r="93" spans="1:13" ht="15.6" x14ac:dyDescent="0.3">
      <c r="A93" s="5" t="s">
        <v>104</v>
      </c>
      <c r="B93" s="6">
        <v>1876</v>
      </c>
      <c r="C93" s="7">
        <v>899</v>
      </c>
      <c r="D93" s="8">
        <f>0.5*ABS(([1]!#REF!/[1]!#REF!)-(Table3[[#This Row],[Estimate; Total: - Speak only English]]/Table3[[#Totals],[Estimate; Total: - Speak only English]]))</f>
        <v>4.1224994180613368E-4</v>
      </c>
      <c r="E93" s="6">
        <v>977</v>
      </c>
      <c r="F93" s="8">
        <f>0.5*ABS(([1]!#REF!/[1]!#REF!)-(Table3[[#This Row],[Estimate; Total: - Speak Spanish:]]/Table3[[#Totals],[Estimate; Total: - Speak Spanish:]]))</f>
        <v>7.6808025847694469E-4</v>
      </c>
      <c r="G93" s="9">
        <v>772</v>
      </c>
      <c r="H93" s="9">
        <v>116</v>
      </c>
      <c r="I93" s="9">
        <v>35</v>
      </c>
      <c r="J93" s="7">
        <f>SUM(Table3[[#This Row],[Estimate; Total: - Speak Spanish: - Speak English "very well"]:[Estimate; Total: - Speak Spanish: - Speak English "not well"]])</f>
        <v>923</v>
      </c>
      <c r="K93" s="8">
        <f>0.5*ABS(([1]!#REF!/[1]!#REF!)-(Table3[[#This Row],[Estimate; Total: - Speak Spanish: - Bilingual Spanish &amp; English]]/Table3[[#Totals],[Estimate; Total: - Speak Spanish: - Bilingual Spanish &amp; English]]))</f>
        <v>7.6742223577162794E-4</v>
      </c>
      <c r="L93" s="7">
        <v>54</v>
      </c>
      <c r="M93" s="8">
        <f>0.5*ABS(([1]!#REF!/[1]!#REF!)-(Table3[[#This Row],[Estimate; Total: - Speak Spanish: - Speak English "not at all"]]/Table3[[#Totals],[Estimate; Total: - Speak Spanish: - Speak English "not at all"]]))</f>
        <v>7.7916482247051113E-4</v>
      </c>
    </row>
    <row r="94" spans="1:13" ht="15.6" x14ac:dyDescent="0.3">
      <c r="A94" s="5" t="s">
        <v>105</v>
      </c>
      <c r="B94" s="6">
        <v>2132</v>
      </c>
      <c r="C94" s="7">
        <v>1095</v>
      </c>
      <c r="D94" s="8">
        <f>0.5*ABS(([1]!#REF!/[1]!#REF!)-(Table3[[#This Row],[Estimate; Total: - Speak only English]]/Table3[[#Totals],[Estimate; Total: - Speak only English]]))</f>
        <v>3.6878196140277889E-4</v>
      </c>
      <c r="E94" s="6">
        <v>1014</v>
      </c>
      <c r="F94" s="8">
        <f>0.5*ABS(([1]!#REF!/[1]!#REF!)-(Table3[[#This Row],[Estimate; Total: - Speak Spanish:]]/Table3[[#Totals],[Estimate; Total: - Speak Spanish:]]))</f>
        <v>2.1069986325810905E-4</v>
      </c>
      <c r="G94" s="9">
        <v>736</v>
      </c>
      <c r="H94" s="9">
        <v>198</v>
      </c>
      <c r="I94" s="9">
        <v>63</v>
      </c>
      <c r="J94" s="7">
        <f>SUM(Table3[[#This Row],[Estimate; Total: - Speak Spanish: - Speak English "very well"]:[Estimate; Total: - Speak Spanish: - Speak English "not well"]])</f>
        <v>997</v>
      </c>
      <c r="K94" s="8">
        <f>0.5*ABS(([1]!#REF!/[1]!#REF!)-(Table3[[#This Row],[Estimate; Total: - Speak Spanish: - Bilingual Spanish &amp; English]]/Table3[[#Totals],[Estimate; Total: - Speak Spanish: - Bilingual Spanish &amp; English]]))</f>
        <v>1.7568835500629348E-4</v>
      </c>
      <c r="L94" s="7">
        <v>17</v>
      </c>
      <c r="M94" s="8">
        <f>0.5*ABS(([1]!#REF!/[1]!#REF!)-(Table3[[#This Row],[Estimate; Total: - Speak Spanish: - Speak English "not at all"]]/Table3[[#Totals],[Estimate; Total: - Speak Spanish: - Speak English "not at all"]]))</f>
        <v>8.0047784598247327E-4</v>
      </c>
    </row>
    <row r="95" spans="1:13" ht="15.6" x14ac:dyDescent="0.3">
      <c r="A95" s="5" t="s">
        <v>106</v>
      </c>
      <c r="B95" s="6">
        <v>3315</v>
      </c>
      <c r="C95" s="7">
        <v>1633</v>
      </c>
      <c r="D95" s="8">
        <f>0.5*ABS(([1]!#REF!/[1]!#REF!)-(Table3[[#This Row],[Estimate; Total: - Speak only English]]/Table3[[#Totals],[Estimate; Total: - Speak only English]]))</f>
        <v>6.1008596674215509E-4</v>
      </c>
      <c r="E95" s="6">
        <v>1682</v>
      </c>
      <c r="F95" s="8">
        <f>0.5*ABS(([1]!#REF!/[1]!#REF!)-(Table3[[#This Row],[Estimate; Total: - Speak Spanish:]]/Table3[[#Totals],[Estimate; Total: - Speak Spanish:]]))</f>
        <v>1.1318842160757694E-4</v>
      </c>
      <c r="G95" s="9">
        <v>1386</v>
      </c>
      <c r="H95" s="9">
        <v>142</v>
      </c>
      <c r="I95" s="9">
        <v>144</v>
      </c>
      <c r="J95" s="7">
        <f>SUM(Table3[[#This Row],[Estimate; Total: - Speak Spanish: - Speak English "very well"]:[Estimate; Total: - Speak Spanish: - Speak English "not well"]])</f>
        <v>1672</v>
      </c>
      <c r="K95" s="8">
        <f>0.5*ABS(([1]!#REF!/[1]!#REF!)-(Table3[[#This Row],[Estimate; Total: - Speak Spanish: - Bilingual Spanish &amp; English]]/Table3[[#Totals],[Estimate; Total: - Speak Spanish: - Bilingual Spanish &amp; English]]))</f>
        <v>3.9111307158950495E-5</v>
      </c>
      <c r="L95" s="7">
        <v>10</v>
      </c>
      <c r="M95" s="8">
        <f>0.5*ABS(([1]!#REF!/[1]!#REF!)-(Table3[[#This Row],[Estimate; Total: - Speak Spanish: - Speak English "not at all"]]/Table3[[#Totals],[Estimate; Total: - Speak Spanish: - Speak English "not at all"]]))</f>
        <v>1.3610367236951393E-3</v>
      </c>
    </row>
    <row r="96" spans="1:13" ht="15.6" x14ac:dyDescent="0.3">
      <c r="A96" s="5" t="s">
        <v>107</v>
      </c>
      <c r="B96" s="6">
        <v>1927</v>
      </c>
      <c r="C96" s="7">
        <v>1074</v>
      </c>
      <c r="D96" s="8">
        <f>0.5*ABS(([1]!#REF!/[1]!#REF!)-(Table3[[#This Row],[Estimate; Total: - Speak only English]]/Table3[[#Totals],[Estimate; Total: - Speak only English]]))</f>
        <v>4.6910831130380509E-4</v>
      </c>
      <c r="E96" s="6">
        <v>853</v>
      </c>
      <c r="F96" s="8">
        <f>0.5*ABS(([1]!#REF!/[1]!#REF!)-(Table3[[#This Row],[Estimate; Total: - Speak Spanish:]]/Table3[[#Totals],[Estimate; Total: - Speak Spanish:]]))</f>
        <v>2.1674046447686776E-4</v>
      </c>
      <c r="G96" s="9">
        <v>674</v>
      </c>
      <c r="H96" s="9">
        <v>151</v>
      </c>
      <c r="I96" s="9">
        <v>28</v>
      </c>
      <c r="J96" s="7">
        <f>SUM(Table3[[#This Row],[Estimate; Total: - Speak Spanish: - Speak English "very well"]:[Estimate; Total: - Speak Spanish: - Speak English "not well"]])</f>
        <v>853</v>
      </c>
      <c r="K96" s="8">
        <f>0.5*ABS(([1]!#REF!/[1]!#REF!)-(Table3[[#This Row],[Estimate; Total: - Speak Spanish: - Bilingual Spanish &amp; English]]/Table3[[#Totals],[Estimate; Total: - Speak Spanish: - Bilingual Spanish &amp; English]]))</f>
        <v>1.7471466675108769E-4</v>
      </c>
      <c r="L96" s="7">
        <v>0</v>
      </c>
      <c r="M96" s="8">
        <f>0.5*ABS(([1]!#REF!/[1]!#REF!)-(Table3[[#This Row],[Estimate; Total: - Speak Spanish: - Speak English "not at all"]]/Table3[[#Totals],[Estimate; Total: - Speak Spanish: - Speak English "not at all"]]))</f>
        <v>9.2467598175945771E-4</v>
      </c>
    </row>
    <row r="97" spans="1:13" ht="15.6" x14ac:dyDescent="0.3">
      <c r="A97" s="5" t="s">
        <v>108</v>
      </c>
      <c r="B97" s="6">
        <v>358</v>
      </c>
      <c r="C97" s="7">
        <v>225</v>
      </c>
      <c r="D97" s="8">
        <f>0.5*ABS(([1]!#REF!/[1]!#REF!)-(Table3[[#This Row],[Estimate; Total: - Speak only English]]/Table3[[#Totals],[Estimate; Total: - Speak only English]]))</f>
        <v>5.803083638469044E-5</v>
      </c>
      <c r="E97" s="6">
        <v>133</v>
      </c>
      <c r="F97" s="8">
        <f>0.5*ABS(([1]!#REF!/[1]!#REF!)-(Table3[[#This Row],[Estimate; Total: - Speak Spanish:]]/Table3[[#Totals],[Estimate; Total: - Speak Spanish:]]))</f>
        <v>2.3964324748985654E-4</v>
      </c>
      <c r="G97" s="9">
        <v>116</v>
      </c>
      <c r="H97" s="9">
        <v>11</v>
      </c>
      <c r="I97" s="9">
        <v>6</v>
      </c>
      <c r="J97" s="7">
        <f>SUM(Table3[[#This Row],[Estimate; Total: - Speak Spanish: - Speak English "very well"]:[Estimate; Total: - Speak Spanish: - Speak English "not well"]])</f>
        <v>133</v>
      </c>
      <c r="K97" s="8">
        <f>0.5*ABS(([1]!#REF!/[1]!#REF!)-(Table3[[#This Row],[Estimate; Total: - Speak Spanish: - Bilingual Spanish &amp; English]]/Table3[[#Totals],[Estimate; Total: - Speak Spanish: - Bilingual Spanish &amp; English]]))</f>
        <v>2.3309057328407839E-4</v>
      </c>
      <c r="L97" s="7">
        <v>0</v>
      </c>
      <c r="M97" s="8">
        <f>0.5*ABS(([1]!#REF!/[1]!#REF!)-(Table3[[#This Row],[Estimate; Total: - Speak Spanish: - Speak English "not at all"]]/Table3[[#Totals],[Estimate; Total: - Speak Spanish: - Speak English "not at all"]]))</f>
        <v>3.500247525292287E-4</v>
      </c>
    </row>
    <row r="98" spans="1:13" ht="15.6" x14ac:dyDescent="0.3">
      <c r="A98" s="5" t="s">
        <v>109</v>
      </c>
      <c r="B98" s="6">
        <v>851</v>
      </c>
      <c r="C98" s="7">
        <v>475</v>
      </c>
      <c r="D98" s="8">
        <f>0.5*ABS(([1]!#REF!/[1]!#REF!)-(Table3[[#This Row],[Estimate; Total: - Speak only English]]/Table3[[#Totals],[Estimate; Total: - Speak only English]]))</f>
        <v>2.2388047641773553E-4</v>
      </c>
      <c r="E98" s="6">
        <v>376</v>
      </c>
      <c r="F98" s="8">
        <f>0.5*ABS(([1]!#REF!/[1]!#REF!)-(Table3[[#This Row],[Estimate; Total: - Speak Spanish:]]/Table3[[#Totals],[Estimate; Total: - Speak Spanish:]]))</f>
        <v>8.0495140160387075E-5</v>
      </c>
      <c r="G98" s="9">
        <v>332</v>
      </c>
      <c r="H98" s="9">
        <v>38</v>
      </c>
      <c r="I98" s="9">
        <v>6</v>
      </c>
      <c r="J98" s="7">
        <f>SUM(Table3[[#This Row],[Estimate; Total: - Speak Spanish: - Speak English "very well"]:[Estimate; Total: - Speak Spanish: - Speak English "not well"]])</f>
        <v>376</v>
      </c>
      <c r="K98" s="8">
        <f>0.5*ABS(([1]!#REF!/[1]!#REF!)-(Table3[[#This Row],[Estimate; Total: - Speak Spanish: - Bilingual Spanish &amp; English]]/Table3[[#Totals],[Estimate; Total: - Speak Spanish: - Bilingual Spanish &amp; English]]))</f>
        <v>6.1970286766608294E-5</v>
      </c>
      <c r="L98" s="7">
        <v>0</v>
      </c>
      <c r="M98" s="8">
        <f>0.5*ABS(([1]!#REF!/[1]!#REF!)-(Table3[[#This Row],[Estimate; Total: - Speak Spanish: - Speak English "not at all"]]/Table3[[#Totals],[Estimate; Total: - Speak Spanish: - Speak English "not at all"]]))</f>
        <v>3.9255112433184526E-4</v>
      </c>
    </row>
    <row r="99" spans="1:13" ht="15.6" x14ac:dyDescent="0.3">
      <c r="A99" s="5" t="s">
        <v>110</v>
      </c>
      <c r="B99" s="6">
        <v>1660</v>
      </c>
      <c r="C99" s="7">
        <v>578</v>
      </c>
      <c r="D99" s="8">
        <f>0.5*ABS(([1]!#REF!/[1]!#REF!)-(Table3[[#This Row],[Estimate; Total: - Speak only English]]/Table3[[#Totals],[Estimate; Total: - Speak only English]]))</f>
        <v>3.9593127228416773E-4</v>
      </c>
      <c r="E99" s="6">
        <v>1082</v>
      </c>
      <c r="F99" s="8">
        <f>0.5*ABS(([1]!#REF!/[1]!#REF!)-(Table3[[#This Row],[Estimate; Total: - Speak Spanish:]]/Table3[[#Totals],[Estimate; Total: - Speak Spanish:]]))</f>
        <v>2.4804030846996825E-4</v>
      </c>
      <c r="G99" s="9">
        <v>602</v>
      </c>
      <c r="H99" s="9">
        <v>215</v>
      </c>
      <c r="I99" s="9">
        <v>145</v>
      </c>
      <c r="J99" s="7">
        <f>SUM(Table3[[#This Row],[Estimate; Total: - Speak Spanish: - Speak English "very well"]:[Estimate; Total: - Speak Spanish: - Speak English "not well"]])</f>
        <v>962</v>
      </c>
      <c r="K99" s="8">
        <f>0.5*ABS(([1]!#REF!/[1]!#REF!)-(Table3[[#This Row],[Estimate; Total: - Speak Spanish: - Bilingual Spanish &amp; English]]/Table3[[#Totals],[Estimate; Total: - Speak Spanish: - Bilingual Spanish &amp; English]]))</f>
        <v>3.0023660936294634E-4</v>
      </c>
      <c r="L99" s="7">
        <v>120</v>
      </c>
      <c r="M99" s="8">
        <f>0.5*ABS(([1]!#REF!/[1]!#REF!)-(Table3[[#This Row],[Estimate; Total: - Speak Spanish: - Speak English "not at all"]]/Table3[[#Totals],[Estimate; Total: - Speak Spanish: - Speak English "not at all"]]))</f>
        <v>6.312199857430971E-4</v>
      </c>
    </row>
    <row r="100" spans="1:13" ht="15.6" x14ac:dyDescent="0.3">
      <c r="A100" s="5" t="s">
        <v>111</v>
      </c>
      <c r="B100" s="6">
        <v>1276</v>
      </c>
      <c r="C100" s="7">
        <v>459</v>
      </c>
      <c r="D100" s="8">
        <f>0.5*ABS(([1]!#REF!/[1]!#REF!)-(Table3[[#This Row],[Estimate; Total: - Speak only English]]/Table3[[#Totals],[Estimate; Total: - Speak only English]]))</f>
        <v>4.2823659369737167E-4</v>
      </c>
      <c r="E100" s="6">
        <v>809</v>
      </c>
      <c r="F100" s="8">
        <f>0.5*ABS(([1]!#REF!/[1]!#REF!)-(Table3[[#This Row],[Estimate; Total: - Speak Spanish:]]/Table3[[#Totals],[Estimate; Total: - Speak Spanish:]]))</f>
        <v>3.5248585498672544E-4</v>
      </c>
      <c r="G100" s="9">
        <v>527</v>
      </c>
      <c r="H100" s="9">
        <v>209</v>
      </c>
      <c r="I100" s="9">
        <v>28</v>
      </c>
      <c r="J100" s="7">
        <f>SUM(Table3[[#This Row],[Estimate; Total: - Speak Spanish: - Speak English "very well"]:[Estimate; Total: - Speak Spanish: - Speak English "not well"]])</f>
        <v>764</v>
      </c>
      <c r="K100" s="8">
        <f>0.5*ABS(([1]!#REF!/[1]!#REF!)-(Table3[[#This Row],[Estimate; Total: - Speak Spanish: - Bilingual Spanish &amp; English]]/Table3[[#Totals],[Estimate; Total: - Speak Spanish: - Bilingual Spanish &amp; English]]))</f>
        <v>3.5219205523903555E-4</v>
      </c>
      <c r="L100" s="7">
        <v>45</v>
      </c>
      <c r="M100" s="8">
        <f>0.5*ABS(([1]!#REF!/[1]!#REF!)-(Table3[[#This Row],[Estimate; Total: - Speak Spanish: - Speak English "not at all"]]/Table3[[#Totals],[Estimate; Total: - Speak Spanish: - Speak English "not at all"]]))</f>
        <v>3.5743498831943357E-4</v>
      </c>
    </row>
    <row r="101" spans="1:13" ht="15.6" x14ac:dyDescent="0.3">
      <c r="A101" s="5" t="s">
        <v>112</v>
      </c>
      <c r="B101" s="6">
        <v>2934</v>
      </c>
      <c r="C101" s="7">
        <v>1217</v>
      </c>
      <c r="D101" s="8">
        <f>0.5*ABS(([1]!#REF!/[1]!#REF!)-(Table3[[#This Row],[Estimate; Total: - Speak only English]]/Table3[[#Totals],[Estimate; Total: - Speak only English]]))</f>
        <v>3.9910739211514472E-5</v>
      </c>
      <c r="E101" s="6">
        <v>1653</v>
      </c>
      <c r="F101" s="8">
        <f>0.5*ABS(([1]!#REF!/[1]!#REF!)-(Table3[[#This Row],[Estimate; Total: - Speak Spanish:]]/Table3[[#Totals],[Estimate; Total: - Speak Spanish:]]))</f>
        <v>2.4738896809380745E-4</v>
      </c>
      <c r="G101" s="9">
        <v>1255</v>
      </c>
      <c r="H101" s="9">
        <v>257</v>
      </c>
      <c r="I101" s="9">
        <v>81</v>
      </c>
      <c r="J101" s="7">
        <f>SUM(Table3[[#This Row],[Estimate; Total: - Speak Spanish: - Speak English "very well"]:[Estimate; Total: - Speak Spanish: - Speak English "not well"]])</f>
        <v>1593</v>
      </c>
      <c r="K101" s="8">
        <f>0.5*ABS(([1]!#REF!/[1]!#REF!)-(Table3[[#This Row],[Estimate; Total: - Speak Spanish: - Bilingual Spanish &amp; English]]/Table3[[#Totals],[Estimate; Total: - Speak Spanish: - Bilingual Spanish &amp; English]]))</f>
        <v>2.1870084999273814E-4</v>
      </c>
      <c r="L101" s="7">
        <v>60</v>
      </c>
      <c r="M101" s="8">
        <f>0.5*ABS(([1]!#REF!/[1]!#REF!)-(Table3[[#This Row],[Estimate; Total: - Speak Spanish: - Speak English "not at all"]]/Table3[[#Totals],[Estimate; Total: - Speak Spanish: - Speak English "not at all"]]))</f>
        <v>7.3064779545180009E-4</v>
      </c>
    </row>
    <row r="102" spans="1:13" ht="15.6" x14ac:dyDescent="0.3">
      <c r="A102" s="5" t="s">
        <v>113</v>
      </c>
      <c r="B102" s="6">
        <v>90</v>
      </c>
      <c r="C102" s="7">
        <v>41</v>
      </c>
      <c r="D102" s="8">
        <f>0.5*ABS(([1]!#REF!/[1]!#REF!)-(Table3[[#This Row],[Estimate; Total: - Speak only English]]/Table3[[#Totals],[Estimate; Total: - Speak only English]]))</f>
        <v>6.6210760184057997E-4</v>
      </c>
      <c r="E102" s="6">
        <v>49</v>
      </c>
      <c r="F102" s="8">
        <f>0.5*ABS(([1]!#REF!/[1]!#REF!)-(Table3[[#This Row],[Estimate; Total: - Speak Spanish:]]/Table3[[#Totals],[Estimate; Total: - Speak Spanish:]]))</f>
        <v>6.7464851183814361E-4</v>
      </c>
      <c r="G102" s="9">
        <v>47</v>
      </c>
      <c r="H102" s="9">
        <v>2</v>
      </c>
      <c r="I102" s="9">
        <v>0</v>
      </c>
      <c r="J102" s="7">
        <f>SUM(Table3[[#This Row],[Estimate; Total: - Speak Spanish: - Speak English "very well"]:[Estimate; Total: - Speak Spanish: - Speak English "not well"]])</f>
        <v>49</v>
      </c>
      <c r="K102" s="8">
        <f>0.5*ABS(([1]!#REF!/[1]!#REF!)-(Table3[[#This Row],[Estimate; Total: - Speak Spanish: - Bilingual Spanish &amp; English]]/Table3[[#Totals],[Estimate; Total: - Speak Spanish: - Bilingual Spanish &amp; English]]))</f>
        <v>6.7223436870969902E-4</v>
      </c>
      <c r="L102" s="7">
        <v>0</v>
      </c>
      <c r="M102" s="8">
        <f>0.5*ABS(([1]!#REF!/[1]!#REF!)-(Table3[[#This Row],[Estimate; Total: - Speak Spanish: - Speak English "not at all"]]/Table3[[#Totals],[Estimate; Total: - Speak Spanish: - Speak English "not at all"]]))</f>
        <v>7.1531538211580699E-4</v>
      </c>
    </row>
    <row r="103" spans="1:13" ht="15.6" x14ac:dyDescent="0.3">
      <c r="A103" s="5" t="s">
        <v>114</v>
      </c>
      <c r="B103" s="6">
        <v>477</v>
      </c>
      <c r="C103" s="7">
        <v>210</v>
      </c>
      <c r="D103" s="8">
        <f>0.5*ABS(([1]!#REF!/[1]!#REF!)-(Table3[[#This Row],[Estimate; Total: - Speak only English]]/Table3[[#Totals],[Estimate; Total: - Speak only English]]))</f>
        <v>1.678233348903073E-3</v>
      </c>
      <c r="E103" s="6">
        <v>267</v>
      </c>
      <c r="F103" s="8">
        <f>0.5*ABS(([1]!#REF!/[1]!#REF!)-(Table3[[#This Row],[Estimate; Total: - Speak Spanish:]]/Table3[[#Totals],[Estimate; Total: - Speak Spanish:]]))</f>
        <v>1.7291680577644489E-3</v>
      </c>
      <c r="G103" s="9">
        <v>142</v>
      </c>
      <c r="H103" s="9">
        <v>125</v>
      </c>
      <c r="I103" s="9">
        <v>0</v>
      </c>
      <c r="J103" s="7">
        <f>SUM(Table3[[#This Row],[Estimate; Total: - Speak Spanish: - Speak English "very well"]:[Estimate; Total: - Speak Spanish: - Speak English "not well"]])</f>
        <v>267</v>
      </c>
      <c r="K103" s="8">
        <f>0.5*ABS(([1]!#REF!/[1]!#REF!)-(Table3[[#This Row],[Estimate; Total: - Speak Spanish: - Bilingual Spanish &amp; English]]/Table3[[#Totals],[Estimate; Total: - Speak Spanish: - Bilingual Spanish &amp; English]]))</f>
        <v>1.7160134411257815E-3</v>
      </c>
      <c r="L103" s="7">
        <v>0</v>
      </c>
      <c r="M103" s="8">
        <f>0.5*ABS(([1]!#REF!/[1]!#REF!)-(Table3[[#This Row],[Estimate; Total: - Speak Spanish: - Speak English "not at all"]]/Table3[[#Totals],[Estimate; Total: - Speak Spanish: - Speak English "not at all"]]))</f>
        <v>1.9507610039713088E-3</v>
      </c>
    </row>
    <row r="104" spans="1:13" ht="15.6" x14ac:dyDescent="0.3">
      <c r="A104" s="5" t="s">
        <v>115</v>
      </c>
      <c r="B104" s="6">
        <v>1871</v>
      </c>
      <c r="C104" s="7">
        <v>757</v>
      </c>
      <c r="D104" s="8">
        <f>0.5*ABS(([1]!#REF!/[1]!#REF!)-(Table3[[#This Row],[Estimate; Total: - Speak only English]]/Table3[[#Totals],[Estimate; Total: - Speak only English]]))</f>
        <v>1.7687318207082801E-3</v>
      </c>
      <c r="E104" s="6">
        <v>1114</v>
      </c>
      <c r="F104" s="8">
        <f>0.5*ABS(([1]!#REF!/[1]!#REF!)-(Table3[[#This Row],[Estimate; Total: - Speak Spanish:]]/Table3[[#Totals],[Estimate; Total: - Speak Spanish:]]))</f>
        <v>1.8265802829715927E-3</v>
      </c>
      <c r="G104" s="9">
        <v>583</v>
      </c>
      <c r="H104" s="9">
        <v>348</v>
      </c>
      <c r="I104" s="9">
        <v>105</v>
      </c>
      <c r="J104" s="7">
        <f>SUM(Table3[[#This Row],[Estimate; Total: - Speak Spanish: - Speak English "very well"]:[Estimate; Total: - Speak Spanish: - Speak English "not well"]])</f>
        <v>1036</v>
      </c>
      <c r="K104" s="8">
        <f>0.5*ABS(([1]!#REF!/[1]!#REF!)-(Table3[[#This Row],[Estimate; Total: - Speak Spanish: - Bilingual Spanish &amp; English]]/Table3[[#Totals],[Estimate; Total: - Speak Spanish: - Bilingual Spanish &amp; English]]))</f>
        <v>1.8402734176774941E-3</v>
      </c>
      <c r="L104" s="7">
        <v>78</v>
      </c>
      <c r="M104" s="8">
        <f>0.5*ABS(([1]!#REF!/[1]!#REF!)-(Table3[[#This Row],[Estimate; Total: - Speak Spanish: - Speak English "not at all"]]/Table3[[#Totals],[Estimate; Total: - Speak Spanish: - Speak English "not at all"]]))</f>
        <v>1.5959158595501689E-3</v>
      </c>
    </row>
    <row r="105" spans="1:13" ht="15.6" x14ac:dyDescent="0.3">
      <c r="A105" s="5" t="s">
        <v>116</v>
      </c>
      <c r="B105" s="6">
        <v>1411</v>
      </c>
      <c r="C105" s="7">
        <v>496</v>
      </c>
      <c r="D105" s="8">
        <f>0.5*ABS(([1]!#REF!/[1]!#REF!)-(Table3[[#This Row],[Estimate; Total: - Speak only English]]/Table3[[#Totals],[Estimate; Total: - Speak only English]]))</f>
        <v>4.7139803946631676E-4</v>
      </c>
      <c r="E105" s="6">
        <v>915</v>
      </c>
      <c r="F105" s="8">
        <f>0.5*ABS(([1]!#REF!/[1]!#REF!)-(Table3[[#This Row],[Estimate; Total: - Speak Spanish:]]/Table3[[#Totals],[Estimate; Total: - Speak Spanish:]]))</f>
        <v>5.8710523043566825E-4</v>
      </c>
      <c r="G105" s="9">
        <v>519</v>
      </c>
      <c r="H105" s="9">
        <v>192</v>
      </c>
      <c r="I105" s="9">
        <v>126</v>
      </c>
      <c r="J105" s="7">
        <f>SUM(Table3[[#This Row],[Estimate; Total: - Speak Spanish: - Speak English "very well"]:[Estimate; Total: - Speak Spanish: - Speak English "not well"]])</f>
        <v>837</v>
      </c>
      <c r="K105" s="8">
        <f>0.5*ABS(([1]!#REF!/[1]!#REF!)-(Table3[[#This Row],[Estimate; Total: - Speak Spanish: - Bilingual Spanish &amp; English]]/Table3[[#Totals],[Estimate; Total: - Speak Spanish: - Bilingual Spanish &amp; English]]))</f>
        <v>5.6360771853465532E-4</v>
      </c>
      <c r="L105" s="7">
        <v>78</v>
      </c>
      <c r="M105" s="8">
        <f>0.5*ABS(([1]!#REF!/[1]!#REF!)-(Table3[[#This Row],[Estimate; Total: - Speak Spanish: - Speak English "not at all"]]/Table3[[#Totals],[Estimate; Total: - Speak Spanish: - Speak English "not at all"]]))</f>
        <v>9.8292694335209247E-4</v>
      </c>
    </row>
    <row r="106" spans="1:13" ht="15.6" x14ac:dyDescent="0.3">
      <c r="A106" s="5" t="s">
        <v>117</v>
      </c>
      <c r="B106" s="6">
        <v>2187</v>
      </c>
      <c r="C106" s="7">
        <v>700</v>
      </c>
      <c r="D106" s="8">
        <f>0.5*ABS(([1]!#REF!/[1]!#REF!)-(Table3[[#This Row],[Estimate; Total: - Speak only English]]/Table3[[#Totals],[Estimate; Total: - Speak only English]]))</f>
        <v>4.7552886033927862E-4</v>
      </c>
      <c r="E106" s="6">
        <v>1470</v>
      </c>
      <c r="F106" s="8">
        <f>0.5*ABS(([1]!#REF!/[1]!#REF!)-(Table3[[#This Row],[Estimate; Total: - Speak Spanish:]]/Table3[[#Totals],[Estimate; Total: - Speak Spanish:]]))</f>
        <v>7.8710945177506248E-4</v>
      </c>
      <c r="G106" s="9">
        <v>929</v>
      </c>
      <c r="H106" s="9">
        <v>253</v>
      </c>
      <c r="I106" s="9">
        <v>228</v>
      </c>
      <c r="J106" s="7">
        <f>SUM(Table3[[#This Row],[Estimate; Total: - Speak Spanish: - Speak English "very well"]:[Estimate; Total: - Speak Spanish: - Speak English "not well"]])</f>
        <v>1410</v>
      </c>
      <c r="K106" s="8">
        <f>0.5*ABS(([1]!#REF!/[1]!#REF!)-(Table3[[#This Row],[Estimate; Total: - Speak Spanish: - Bilingual Spanish &amp; English]]/Table3[[#Totals],[Estimate; Total: - Speak Spanish: - Bilingual Spanish &amp; English]]))</f>
        <v>8.0678148431479802E-4</v>
      </c>
      <c r="L106" s="7">
        <v>60</v>
      </c>
      <c r="M106" s="8">
        <f>0.5*ABS(([1]!#REF!/[1]!#REF!)-(Table3[[#This Row],[Estimate; Total: - Speak Spanish: - Speak English "not at all"]]/Table3[[#Totals],[Estimate; Total: - Speak Spanish: - Speak English "not at all"]]))</f>
        <v>4.5572893586222108E-4</v>
      </c>
    </row>
    <row r="107" spans="1:13" ht="15.6" x14ac:dyDescent="0.3">
      <c r="A107" s="5" t="s">
        <v>118</v>
      </c>
      <c r="B107" s="6">
        <v>2764</v>
      </c>
      <c r="C107" s="7">
        <v>779</v>
      </c>
      <c r="D107" s="8">
        <f>0.5*ABS(([1]!#REF!/[1]!#REF!)-(Table3[[#This Row],[Estimate; Total: - Speak only English]]/Table3[[#Totals],[Estimate; Total: - Speak only English]]))</f>
        <v>8.5392737549657436E-4</v>
      </c>
      <c r="E107" s="6">
        <v>1985</v>
      </c>
      <c r="F107" s="8">
        <f>0.5*ABS(([1]!#REF!/[1]!#REF!)-(Table3[[#This Row],[Estimate; Total: - Speak Spanish:]]/Table3[[#Totals],[Estimate; Total: - Speak Spanish:]]))</f>
        <v>1.4904027645766887E-3</v>
      </c>
      <c r="G107" s="9">
        <v>1502</v>
      </c>
      <c r="H107" s="9">
        <v>147</v>
      </c>
      <c r="I107" s="9">
        <v>246</v>
      </c>
      <c r="J107" s="7">
        <f>SUM(Table3[[#This Row],[Estimate; Total: - Speak Spanish: - Speak English "very well"]:[Estimate; Total: - Speak Spanish: - Speak English "not well"]])</f>
        <v>1895</v>
      </c>
      <c r="K107" s="8">
        <f>0.5*ABS(([1]!#REF!/[1]!#REF!)-(Table3[[#This Row],[Estimate; Total: - Speak Spanish: - Bilingual Spanish &amp; English]]/Table3[[#Totals],[Estimate; Total: - Speak Spanish: - Bilingual Spanish &amp; English]]))</f>
        <v>1.5090718034218471E-3</v>
      </c>
      <c r="L107" s="7">
        <v>90</v>
      </c>
      <c r="M107" s="8">
        <f>0.5*ABS(([1]!#REF!/[1]!#REF!)-(Table3[[#This Row],[Estimate; Total: - Speak Spanish: - Speak English "not at all"]]/Table3[[#Totals],[Estimate; Total: - Speak Spanish: - Speak English "not at all"]]))</f>
        <v>1.1759179388928544E-3</v>
      </c>
    </row>
    <row r="108" spans="1:13" ht="15.6" x14ac:dyDescent="0.3">
      <c r="A108" s="5" t="s">
        <v>119</v>
      </c>
      <c r="B108" s="6">
        <v>3198</v>
      </c>
      <c r="C108" s="7">
        <v>1314</v>
      </c>
      <c r="D108" s="8">
        <f>0.5*ABS(([1]!#REF!/[1]!#REF!)-(Table3[[#This Row],[Estimate; Total: - Speak only English]]/Table3[[#Totals],[Estimate; Total: - Speak only English]]))</f>
        <v>1.382480212500142E-3</v>
      </c>
      <c r="E108" s="6">
        <v>1884</v>
      </c>
      <c r="F108" s="8">
        <f>0.5*ABS(([1]!#REF!/[1]!#REF!)-(Table3[[#This Row],[Estimate; Total: - Speak Spanish:]]/Table3[[#Totals],[Estimate; Total: - Speak Spanish:]]))</f>
        <v>1.2408354075857915E-3</v>
      </c>
      <c r="G108" s="9">
        <v>1267</v>
      </c>
      <c r="H108" s="9">
        <v>347</v>
      </c>
      <c r="I108" s="9">
        <v>143</v>
      </c>
      <c r="J108" s="7">
        <f>SUM(Table3[[#This Row],[Estimate; Total: - Speak Spanish: - Speak English "very well"]:[Estimate; Total: - Speak Spanish: - Speak English "not well"]])</f>
        <v>1757</v>
      </c>
      <c r="K108" s="8">
        <f>0.5*ABS(([1]!#REF!/[1]!#REF!)-(Table3[[#This Row],[Estimate; Total: - Speak Spanish: - Bilingual Spanish &amp; English]]/Table3[[#Totals],[Estimate; Total: - Speak Spanish: - Bilingual Spanish &amp; English]]))</f>
        <v>1.2219977943493398E-3</v>
      </c>
      <c r="L108" s="7">
        <v>127</v>
      </c>
      <c r="M108" s="8">
        <f>0.5*ABS(([1]!#REF!/[1]!#REF!)-(Table3[[#This Row],[Estimate; Total: - Speak Spanish: - Speak English "not at all"]]/Table3[[#Totals],[Estimate; Total: - Speak Spanish: - Speak English "not at all"]]))</f>
        <v>1.558159912832152E-3</v>
      </c>
    </row>
    <row r="109" spans="1:13" ht="15.6" x14ac:dyDescent="0.3">
      <c r="A109" s="5" t="s">
        <v>120</v>
      </c>
      <c r="B109" s="6">
        <v>3028</v>
      </c>
      <c r="C109" s="7">
        <v>1166</v>
      </c>
      <c r="D109" s="8">
        <f>0.5*ABS(([1]!#REF!/[1]!#REF!)-(Table3[[#This Row],[Estimate; Total: - Speak only English]]/Table3[[#Totals],[Estimate; Total: - Speak only English]]))</f>
        <v>1.0780998648634568E-3</v>
      </c>
      <c r="E109" s="6">
        <v>1862</v>
      </c>
      <c r="F109" s="8">
        <f>0.5*ABS(([1]!#REF!/[1]!#REF!)-(Table3[[#This Row],[Estimate; Total: - Speak Spanish:]]/Table3[[#Totals],[Estimate; Total: - Speak Spanish:]]))</f>
        <v>1.1102635744167488E-3</v>
      </c>
      <c r="G109" s="9">
        <v>1282</v>
      </c>
      <c r="H109" s="9">
        <v>226</v>
      </c>
      <c r="I109" s="9">
        <v>259</v>
      </c>
      <c r="J109" s="7">
        <f>SUM(Table3[[#This Row],[Estimate; Total: - Speak Spanish: - Speak English "very well"]:[Estimate; Total: - Speak Spanish: - Speak English "not well"]])</f>
        <v>1767</v>
      </c>
      <c r="K109" s="8">
        <f>0.5*ABS(([1]!#REF!/[1]!#REF!)-(Table3[[#This Row],[Estimate; Total: - Speak Spanish: - Bilingual Spanish &amp; English]]/Table3[[#Totals],[Estimate; Total: - Speak Spanish: - Bilingual Spanish &amp; English]]))</f>
        <v>1.1184765995511064E-3</v>
      </c>
      <c r="L109" s="7">
        <v>95</v>
      </c>
      <c r="M109" s="8">
        <f>0.5*ABS(([1]!#REF!/[1]!#REF!)-(Table3[[#This Row],[Estimate; Total: - Speak Spanish: - Speak English "not at all"]]/Table3[[#Totals],[Estimate; Total: - Speak Spanish: - Speak English "not at all"]]))</f>
        <v>9.7191302519255239E-4</v>
      </c>
    </row>
    <row r="110" spans="1:13" ht="15.6" x14ac:dyDescent="0.3">
      <c r="A110" s="5" t="s">
        <v>121</v>
      </c>
      <c r="B110" s="6">
        <v>2152</v>
      </c>
      <c r="C110" s="7">
        <v>947</v>
      </c>
      <c r="D110" s="8">
        <f>0.5*ABS(([1]!#REF!/[1]!#REF!)-(Table3[[#This Row],[Estimate; Total: - Speak only English]]/Table3[[#Totals],[Estimate; Total: - Speak only English]]))</f>
        <v>1.1460980452582894E-3</v>
      </c>
      <c r="E110" s="6">
        <v>1205</v>
      </c>
      <c r="F110" s="8">
        <f>0.5*ABS(([1]!#REF!/[1]!#REF!)-(Table3[[#This Row],[Estimate; Total: - Speak Spanish:]]/Table3[[#Totals],[Estimate; Total: - Speak Spanish:]]))</f>
        <v>9.1720113035366241E-4</v>
      </c>
      <c r="G110" s="9">
        <v>962</v>
      </c>
      <c r="H110" s="9">
        <v>184</v>
      </c>
      <c r="I110" s="9">
        <v>36</v>
      </c>
      <c r="J110" s="7">
        <f>SUM(Table3[[#This Row],[Estimate; Total: - Speak Spanish: - Speak English "very well"]:[Estimate; Total: - Speak Spanish: - Speak English "not well"]])</f>
        <v>1182</v>
      </c>
      <c r="K110" s="8">
        <f>0.5*ABS(([1]!#REF!/[1]!#REF!)-(Table3[[#This Row],[Estimate; Total: - Speak Spanish: - Bilingual Spanish &amp; English]]/Table3[[#Totals],[Estimate; Total: - Speak Spanish: - Bilingual Spanish &amp; English]]))</f>
        <v>9.5634764385234055E-4</v>
      </c>
      <c r="L110" s="7">
        <v>23</v>
      </c>
      <c r="M110" s="8">
        <f>0.5*ABS(([1]!#REF!/[1]!#REF!)-(Table3[[#This Row],[Estimate; Total: - Speak Spanish: - Speak English "not at all"]]/Table3[[#Totals],[Estimate; Total: - Speak Spanish: - Speak English "not at all"]]))</f>
        <v>2.5776790640092849E-4</v>
      </c>
    </row>
    <row r="111" spans="1:13" ht="15.6" x14ac:dyDescent="0.3">
      <c r="A111" s="5" t="s">
        <v>122</v>
      </c>
      <c r="B111" s="6">
        <v>3759</v>
      </c>
      <c r="C111" s="7">
        <v>1705</v>
      </c>
      <c r="D111" s="8">
        <f>0.5*ABS(([1]!#REF!/[1]!#REF!)-(Table3[[#This Row],[Estimate; Total: - Speak only English]]/Table3[[#Totals],[Estimate; Total: - Speak only English]]))</f>
        <v>1.5725885923875203E-3</v>
      </c>
      <c r="E111" s="6">
        <v>2054</v>
      </c>
      <c r="F111" s="8">
        <f>0.5*ABS(([1]!#REF!/[1]!#REF!)-(Table3[[#This Row],[Estimate; Total: - Speak Spanish:]]/Table3[[#Totals],[Estimate; Total: - Speak Spanish:]]))</f>
        <v>1.0646123905305319E-3</v>
      </c>
      <c r="G111" s="9">
        <v>1536</v>
      </c>
      <c r="H111" s="9">
        <v>296</v>
      </c>
      <c r="I111" s="9">
        <v>133</v>
      </c>
      <c r="J111" s="7">
        <f>SUM(Table3[[#This Row],[Estimate; Total: - Speak Spanish: - Speak English "very well"]:[Estimate; Total: - Speak Spanish: - Speak English "not well"]])</f>
        <v>1965</v>
      </c>
      <c r="K111" s="8">
        <f>0.5*ABS(([1]!#REF!/[1]!#REF!)-(Table3[[#This Row],[Estimate; Total: - Speak Spanish: - Bilingual Spanish &amp; English]]/Table3[[#Totals],[Estimate; Total: - Speak Spanish: - Bilingual Spanish &amp; English]]))</f>
        <v>1.087560141401584E-3</v>
      </c>
      <c r="L111" s="7">
        <v>89</v>
      </c>
      <c r="M111" s="8">
        <f>0.5*ABS(([1]!#REF!/[1]!#REF!)-(Table3[[#This Row],[Estimate; Total: - Speak Spanish: - Speak English "not at all"]]/Table3[[#Totals],[Estimate; Total: - Speak Spanish: - Speak English "not at all"]]))</f>
        <v>6.7805154546643812E-4</v>
      </c>
    </row>
    <row r="112" spans="1:13" ht="15.6" x14ac:dyDescent="0.3">
      <c r="A112" s="5" t="s">
        <v>123</v>
      </c>
      <c r="B112" s="6">
        <v>4674</v>
      </c>
      <c r="C112" s="7">
        <v>1547</v>
      </c>
      <c r="D112" s="8">
        <f>0.5*ABS(([1]!#REF!/[1]!#REF!)-(Table3[[#This Row],[Estimate; Total: - Speak only English]]/Table3[[#Totals],[Estimate; Total: - Speak only English]]))</f>
        <v>1.5398303025072212E-3</v>
      </c>
      <c r="E112" s="6">
        <v>3127</v>
      </c>
      <c r="F112" s="8">
        <f>0.5*ABS(([1]!#REF!/[1]!#REF!)-(Table3[[#This Row],[Estimate; Total: - Speak Spanish:]]/Table3[[#Totals],[Estimate; Total: - Speak Spanish:]]))</f>
        <v>2.1274201827886372E-3</v>
      </c>
      <c r="G112" s="9">
        <v>2192</v>
      </c>
      <c r="H112" s="9">
        <v>326</v>
      </c>
      <c r="I112" s="9">
        <v>437</v>
      </c>
      <c r="J112" s="7">
        <f>SUM(Table3[[#This Row],[Estimate; Total: - Speak Spanish: - Speak English "very well"]:[Estimate; Total: - Speak Spanish: - Speak English "not well"]])</f>
        <v>2955</v>
      </c>
      <c r="K112" s="8">
        <f>0.5*ABS(([1]!#REF!/[1]!#REF!)-(Table3[[#This Row],[Estimate; Total: - Speak Spanish: - Bilingual Spanish &amp; English]]/Table3[[#Totals],[Estimate; Total: - Speak Spanish: - Bilingual Spanish &amp; English]]))</f>
        <v>2.1302587798660982E-3</v>
      </c>
      <c r="L112" s="7">
        <v>172</v>
      </c>
      <c r="M112" s="8">
        <f>0.5*ABS(([1]!#REF!/[1]!#REF!)-(Table3[[#This Row],[Estimate; Total: - Speak Spanish: - Speak English "not at all"]]/Table3[[#Totals],[Estimate; Total: - Speak Spanish: - Speak English "not at all"]]))</f>
        <v>2.0796032751001278E-3</v>
      </c>
    </row>
    <row r="113" spans="1:13" ht="15.6" x14ac:dyDescent="0.3">
      <c r="A113" s="5" t="s">
        <v>124</v>
      </c>
      <c r="B113" s="6">
        <v>1573</v>
      </c>
      <c r="C113" s="7">
        <v>551</v>
      </c>
      <c r="D113" s="8">
        <f>0.5*ABS(([1]!#REF!/[1]!#REF!)-(Table3[[#This Row],[Estimate; Total: - Speak only English]]/Table3[[#Totals],[Estimate; Total: - Speak only English]]))</f>
        <v>4.4790780836589684E-4</v>
      </c>
      <c r="E113" s="6">
        <v>1022</v>
      </c>
      <c r="F113" s="8">
        <f>0.5*ABS(([1]!#REF!/[1]!#REF!)-(Table3[[#This Row],[Estimate; Total: - Speak Spanish:]]/Table3[[#Totals],[Estimate; Total: - Speak Spanish:]]))</f>
        <v>5.8104187443050611E-4</v>
      </c>
      <c r="G113" s="9">
        <v>674</v>
      </c>
      <c r="H113" s="9">
        <v>119</v>
      </c>
      <c r="I113" s="9">
        <v>120</v>
      </c>
      <c r="J113" s="7">
        <f>SUM(Table3[[#This Row],[Estimate; Total: - Speak Spanish: - Speak English "very well"]:[Estimate; Total: - Speak Spanish: - Speak English "not well"]])</f>
        <v>913</v>
      </c>
      <c r="K113" s="8">
        <f>0.5*ABS(([1]!#REF!/[1]!#REF!)-(Table3[[#This Row],[Estimate; Total: - Speak Spanish: - Bilingual Spanish &amp; English]]/Table3[[#Totals],[Estimate; Total: - Speak Spanish: - Bilingual Spanish &amp; English]]))</f>
        <v>5.3556072781835466E-4</v>
      </c>
      <c r="L113" s="7">
        <v>109</v>
      </c>
      <c r="M113" s="8">
        <f>0.5*ABS(([1]!#REF!/[1]!#REF!)-(Table3[[#This Row],[Estimate; Total: - Speak Spanish: - Speak English "not at all"]]/Table3[[#Totals],[Estimate; Total: - Speak Spanish: - Speak English "not at all"]]))</f>
        <v>1.3471836443873784E-3</v>
      </c>
    </row>
    <row r="114" spans="1:13" ht="15.6" x14ac:dyDescent="0.3">
      <c r="A114" s="5" t="s">
        <v>125</v>
      </c>
      <c r="B114" s="6">
        <v>3009</v>
      </c>
      <c r="C114" s="7">
        <v>1088</v>
      </c>
      <c r="D114" s="8">
        <f>0.5*ABS(([1]!#REF!/[1]!#REF!)-(Table3[[#This Row],[Estimate; Total: - Speak only English]]/Table3[[#Totals],[Estimate; Total: - Speak only English]]))</f>
        <v>1.2298526985027613E-3</v>
      </c>
      <c r="E114" s="6">
        <v>1921</v>
      </c>
      <c r="F114" s="8">
        <f>0.5*ABS(([1]!#REF!/[1]!#REF!)-(Table3[[#This Row],[Estimate; Total: - Speak Spanish:]]/Table3[[#Totals],[Estimate; Total: - Speak Spanish:]]))</f>
        <v>1.4122071972116458E-3</v>
      </c>
      <c r="G114" s="9">
        <v>1366</v>
      </c>
      <c r="H114" s="9">
        <v>365</v>
      </c>
      <c r="I114" s="9">
        <v>147</v>
      </c>
      <c r="J114" s="7">
        <f>SUM(Table3[[#This Row],[Estimate; Total: - Speak Spanish: - Speak English "very well"]:[Estimate; Total: - Speak Spanish: - Speak English "not well"]])</f>
        <v>1878</v>
      </c>
      <c r="K114" s="8">
        <f>0.5*ABS(([1]!#REF!/[1]!#REF!)-(Table3[[#This Row],[Estimate; Total: - Speak Spanish: - Bilingual Spanish &amp; English]]/Table3[[#Totals],[Estimate; Total: - Speak Spanish: - Bilingual Spanish &amp; English]]))</f>
        <v>1.4690456742173477E-3</v>
      </c>
      <c r="L114" s="7">
        <v>43</v>
      </c>
      <c r="M114" s="8">
        <f>0.5*ABS(([1]!#REF!/[1]!#REF!)-(Table3[[#This Row],[Estimate; Total: - Speak Spanish: - Speak English "not at all"]]/Table3[[#Totals],[Estimate; Total: - Speak Spanish: - Speak English "not at all"]]))</f>
        <v>4.5474823633384371E-4</v>
      </c>
    </row>
    <row r="115" spans="1:13" ht="15.6" x14ac:dyDescent="0.3">
      <c r="A115" s="5" t="s">
        <v>126</v>
      </c>
      <c r="B115" s="6">
        <v>2929</v>
      </c>
      <c r="C115" s="7">
        <v>1039</v>
      </c>
      <c r="D115" s="8">
        <f>0.5*ABS(([1]!#REF!/[1]!#REF!)-(Table3[[#This Row],[Estimate; Total: - Speak only English]]/Table3[[#Totals],[Estimate; Total: - Speak only English]]))</f>
        <v>7.1046744017930826E-4</v>
      </c>
      <c r="E115" s="6">
        <v>1881</v>
      </c>
      <c r="F115" s="8">
        <f>0.5*ABS(([1]!#REF!/[1]!#REF!)-(Table3[[#This Row],[Estimate; Total: - Speak Spanish:]]/Table3[[#Totals],[Estimate; Total: - Speak Spanish:]]))</f>
        <v>9.2321427994615784E-4</v>
      </c>
      <c r="G115" s="9">
        <v>1139</v>
      </c>
      <c r="H115" s="9">
        <v>323</v>
      </c>
      <c r="I115" s="9">
        <v>304</v>
      </c>
      <c r="J115" s="7">
        <f>SUM(Table3[[#This Row],[Estimate; Total: - Speak Spanish: - Speak English "very well"]:[Estimate; Total: - Speak Spanish: - Speak English "not well"]])</f>
        <v>1766</v>
      </c>
      <c r="K115" s="8">
        <f>0.5*ABS(([1]!#REF!/[1]!#REF!)-(Table3[[#This Row],[Estimate; Total: - Speak Spanish: - Bilingual Spanish &amp; English]]/Table3[[#Totals],[Estimate; Total: - Speak Spanish: - Bilingual Spanish &amp; English]]))</f>
        <v>9.1477931429109316E-4</v>
      </c>
      <c r="L115" s="7">
        <v>115</v>
      </c>
      <c r="M115" s="8">
        <f>0.5*ABS(([1]!#REF!/[1]!#REF!)-(Table3[[#This Row],[Estimate; Total: - Speak Spanish: - Speak English "not at all"]]/Table3[[#Totals],[Estimate; Total: - Speak Spanish: - Speak English "not at all"]]))</f>
        <v>1.0653034750934529E-3</v>
      </c>
    </row>
    <row r="116" spans="1:13" ht="15.6" x14ac:dyDescent="0.3">
      <c r="A116" s="5" t="s">
        <v>127</v>
      </c>
      <c r="B116" s="6">
        <v>1915</v>
      </c>
      <c r="C116" s="7">
        <v>1065</v>
      </c>
      <c r="D116" s="8">
        <f>0.5*ABS(([1]!#REF!/[1]!#REF!)-(Table3[[#This Row],[Estimate; Total: - Speak only English]]/Table3[[#Totals],[Estimate; Total: - Speak only English]]))</f>
        <v>5.0867828477912556E-4</v>
      </c>
      <c r="E116" s="6">
        <v>825</v>
      </c>
      <c r="F116" s="8">
        <f>0.5*ABS(([1]!#REF!/[1]!#REF!)-(Table3[[#This Row],[Estimate; Total: - Speak Spanish:]]/Table3[[#Totals],[Estimate; Total: - Speak Spanish:]]))</f>
        <v>1.8872894594300208E-4</v>
      </c>
      <c r="G116" s="9">
        <v>621</v>
      </c>
      <c r="H116" s="9">
        <v>113</v>
      </c>
      <c r="I116" s="9">
        <v>76</v>
      </c>
      <c r="J116" s="7">
        <f>SUM(Table3[[#This Row],[Estimate; Total: - Speak Spanish: - Speak English "very well"]:[Estimate; Total: - Speak Spanish: - Speak English "not well"]])</f>
        <v>810</v>
      </c>
      <c r="K116" s="8">
        <f>0.5*ABS(([1]!#REF!/[1]!#REF!)-(Table3[[#This Row],[Estimate; Total: - Speak Spanish: - Bilingual Spanish &amp; English]]/Table3[[#Totals],[Estimate; Total: - Speak Spanish: - Bilingual Spanish &amp; English]]))</f>
        <v>1.612707239047335E-4</v>
      </c>
      <c r="L116" s="7">
        <v>15</v>
      </c>
      <c r="M116" s="8">
        <f>0.5*ABS(([1]!#REF!/[1]!#REF!)-(Table3[[#This Row],[Estimate; Total: - Speak Spanish: - Speak English "not at all"]]/Table3[[#Totals],[Estimate; Total: - Speak Spanish: - Speak English "not at all"]]))</f>
        <v>6.512698535340903E-4</v>
      </c>
    </row>
    <row r="117" spans="1:13" ht="15.6" x14ac:dyDescent="0.3">
      <c r="A117" s="5" t="s">
        <v>128</v>
      </c>
      <c r="B117" s="6">
        <v>5224</v>
      </c>
      <c r="C117" s="7">
        <v>2421</v>
      </c>
      <c r="D117" s="8">
        <f>0.5*ABS(([1]!#REF!/[1]!#REF!)-(Table3[[#This Row],[Estimate; Total: - Speak only English]]/Table3[[#Totals],[Estimate; Total: - Speak only English]]))</f>
        <v>2.3916457223254832E-3</v>
      </c>
      <c r="E117" s="6">
        <v>2803</v>
      </c>
      <c r="F117" s="8">
        <f>0.5*ABS(([1]!#REF!/[1]!#REF!)-(Table3[[#This Row],[Estimate; Total: - Speak Spanish:]]/Table3[[#Totals],[Estimate; Total: - Speak Spanish:]]))</f>
        <v>1.5761021517182224E-3</v>
      </c>
      <c r="G117" s="9">
        <v>1886</v>
      </c>
      <c r="H117" s="9">
        <v>602</v>
      </c>
      <c r="I117" s="9">
        <v>199</v>
      </c>
      <c r="J117" s="7">
        <f>SUM(Table3[[#This Row],[Estimate; Total: - Speak Spanish: - Speak English "very well"]:[Estimate; Total: - Speak Spanish: - Speak English "not well"]])</f>
        <v>2687</v>
      </c>
      <c r="K117" s="8">
        <f>0.5*ABS(([1]!#REF!/[1]!#REF!)-(Table3[[#This Row],[Estimate; Total: - Speak Spanish: - Bilingual Spanish &amp; English]]/Table3[[#Totals],[Estimate; Total: - Speak Spanish: - Bilingual Spanish &amp; English]]))</f>
        <v>1.612213287104378E-3</v>
      </c>
      <c r="L117" s="7">
        <v>116</v>
      </c>
      <c r="M117" s="8">
        <f>0.5*ABS(([1]!#REF!/[1]!#REF!)-(Table3[[#This Row],[Estimate; Total: - Speak Spanish: - Speak English "not at all"]]/Table3[[#Totals],[Estimate; Total: - Speak Spanish: - Speak English "not at all"]]))</f>
        <v>9.6780066328323703E-4</v>
      </c>
    </row>
    <row r="118" spans="1:13" ht="15.6" x14ac:dyDescent="0.3">
      <c r="A118" s="5" t="s">
        <v>129</v>
      </c>
      <c r="B118" s="6">
        <v>3948</v>
      </c>
      <c r="C118" s="7">
        <v>1920</v>
      </c>
      <c r="D118" s="8">
        <f>0.5*ABS(([1]!#REF!/[1]!#REF!)-(Table3[[#This Row],[Estimate; Total: - Speak only English]]/Table3[[#Totals],[Estimate; Total: - Speak only English]]))</f>
        <v>1.155917175248642E-3</v>
      </c>
      <c r="E118" s="6">
        <v>2005</v>
      </c>
      <c r="F118" s="8">
        <f>0.5*ABS(([1]!#REF!/[1]!#REF!)-(Table3[[#This Row],[Estimate; Total: - Speak Spanish:]]/Table3[[#Totals],[Estimate; Total: - Speak Spanish:]]))</f>
        <v>3.2825769435365377E-4</v>
      </c>
      <c r="G118" s="9">
        <v>1506</v>
      </c>
      <c r="H118" s="9">
        <v>281</v>
      </c>
      <c r="I118" s="9">
        <v>161</v>
      </c>
      <c r="J118" s="7">
        <f>SUM(Table3[[#This Row],[Estimate; Total: - Speak Spanish: - Speak English "very well"]:[Estimate; Total: - Speak Spanish: - Speak English "not well"]])</f>
        <v>1948</v>
      </c>
      <c r="K118" s="8">
        <f>0.5*ABS(([1]!#REF!/[1]!#REF!)-(Table3[[#This Row],[Estimate; Total: - Speak Spanish: - Bilingual Spanish &amp; English]]/Table3[[#Totals],[Estimate; Total: - Speak Spanish: - Bilingual Spanish &amp; English]]))</f>
        <v>3.7692584146351558E-4</v>
      </c>
      <c r="L118" s="7">
        <v>57</v>
      </c>
      <c r="M118" s="8">
        <f>0.5*ABS(([1]!#REF!/[1]!#REF!)-(Table3[[#This Row],[Estimate; Total: - Speak Spanish: - Speak English "not at all"]]/Table3[[#Totals],[Estimate; Total: - Speak Spanish: - Speak English "not at all"]]))</f>
        <v>4.9156992972187595E-4</v>
      </c>
    </row>
    <row r="119" spans="1:13" ht="15.6" x14ac:dyDescent="0.3">
      <c r="A119" s="5" t="s">
        <v>130</v>
      </c>
      <c r="B119" s="6">
        <v>2779</v>
      </c>
      <c r="C119" s="7">
        <v>1399</v>
      </c>
      <c r="D119" s="8">
        <f>0.5*ABS(([1]!#REF!/[1]!#REF!)-(Table3[[#This Row],[Estimate; Total: - Speak only English]]/Table3[[#Totals],[Estimate; Total: - Speak only English]]))</f>
        <v>1.2725242277240988E-3</v>
      </c>
      <c r="E119" s="6">
        <v>1380</v>
      </c>
      <c r="F119" s="8">
        <f>0.5*ABS(([1]!#REF!/[1]!#REF!)-(Table3[[#This Row],[Estimate; Total: - Speak Spanish:]]/Table3[[#Totals],[Estimate; Total: - Speak Spanish:]]))</f>
        <v>6.0228280147378143E-4</v>
      </c>
      <c r="G119" s="9">
        <v>1027</v>
      </c>
      <c r="H119" s="9">
        <v>162</v>
      </c>
      <c r="I119" s="9">
        <v>92</v>
      </c>
      <c r="J119" s="7">
        <f>SUM(Table3[[#This Row],[Estimate; Total: - Speak Spanish: - Speak English "very well"]:[Estimate; Total: - Speak Spanish: - Speak English "not well"]])</f>
        <v>1281</v>
      </c>
      <c r="K119" s="8">
        <f>0.5*ABS(([1]!#REF!/[1]!#REF!)-(Table3[[#This Row],[Estimate; Total: - Speak Spanish: - Bilingual Spanish &amp; English]]/Table3[[#Totals],[Estimate; Total: - Speak Spanish: - Bilingual Spanish &amp; English]]))</f>
        <v>5.832317237196758E-4</v>
      </c>
      <c r="L119" s="7">
        <v>99</v>
      </c>
      <c r="M119" s="8">
        <f>0.5*ABS(([1]!#REF!/[1]!#REF!)-(Table3[[#This Row],[Estimate; Total: - Speak Spanish: - Speak English "not at all"]]/Table3[[#Totals],[Estimate; Total: - Speak Spanish: - Speak English "not at all"]]))</f>
        <v>9.2320317216243236E-4</v>
      </c>
    </row>
    <row r="120" spans="1:13" ht="15.6" x14ac:dyDescent="0.3">
      <c r="A120" s="5" t="s">
        <v>131</v>
      </c>
      <c r="B120" s="6">
        <v>2972</v>
      </c>
      <c r="C120" s="7">
        <v>859</v>
      </c>
      <c r="D120" s="8">
        <f>0.5*ABS(([1]!#REF!/[1]!#REF!)-(Table3[[#This Row],[Estimate; Total: - Speak only English]]/Table3[[#Totals],[Estimate; Total: - Speak only English]]))</f>
        <v>2.2280449623778898E-4</v>
      </c>
      <c r="E120" s="6">
        <v>2113</v>
      </c>
      <c r="F120" s="8">
        <f>0.5*ABS(([1]!#REF!/[1]!#REF!)-(Table3[[#This Row],[Estimate; Total: - Speak Spanish:]]/Table3[[#Totals],[Estimate; Total: - Speak Spanish:]]))</f>
        <v>8.6169165064308383E-4</v>
      </c>
      <c r="G120" s="9">
        <v>1455</v>
      </c>
      <c r="H120" s="9">
        <v>419</v>
      </c>
      <c r="I120" s="9">
        <v>187</v>
      </c>
      <c r="J120" s="7">
        <f>SUM(Table3[[#This Row],[Estimate; Total: - Speak Spanish: - Speak English "very well"]:[Estimate; Total: - Speak Spanish: - Speak English "not well"]])</f>
        <v>2061</v>
      </c>
      <c r="K120" s="8">
        <f>0.5*ABS(([1]!#REF!/[1]!#REF!)-(Table3[[#This Row],[Estimate; Total: - Speak Spanish: - Bilingual Spanish &amp; English]]/Table3[[#Totals],[Estimate; Total: - Speak Spanish: - Bilingual Spanish &amp; English]]))</f>
        <v>9.2007678805707915E-4</v>
      </c>
      <c r="L120" s="7">
        <v>52</v>
      </c>
      <c r="M120" s="8">
        <f>0.5*ABS(([1]!#REF!/[1]!#REF!)-(Table3[[#This Row],[Estimate; Total: - Speak Spanish: - Speak English "not at all"]]/Table3[[#Totals],[Estimate; Total: - Speak Spanish: - Speak English "not at all"]]))</f>
        <v>1.2182120797035051E-4</v>
      </c>
    </row>
    <row r="121" spans="1:13" ht="15.6" x14ac:dyDescent="0.3">
      <c r="A121" s="5" t="s">
        <v>132</v>
      </c>
      <c r="B121" s="6">
        <v>3724</v>
      </c>
      <c r="C121" s="7">
        <v>1122</v>
      </c>
      <c r="D121" s="8">
        <f>0.5*ABS(([1]!#REF!/[1]!#REF!)-(Table3[[#This Row],[Estimate; Total: - Speak only English]]/Table3[[#Totals],[Estimate; Total: - Speak only English]]))</f>
        <v>7.1241003185654617E-4</v>
      </c>
      <c r="E121" s="6">
        <v>2602</v>
      </c>
      <c r="F121" s="8">
        <f>0.5*ABS(([1]!#REF!/[1]!#REF!)-(Table3[[#This Row],[Estimate; Total: - Speak Spanish:]]/Table3[[#Totals],[Estimate; Total: - Speak Spanish:]]))</f>
        <v>1.4158275087058551E-3</v>
      </c>
      <c r="G121" s="9">
        <v>2039</v>
      </c>
      <c r="H121" s="9">
        <v>190</v>
      </c>
      <c r="I121" s="9">
        <v>335</v>
      </c>
      <c r="J121" s="7">
        <f>SUM(Table3[[#This Row],[Estimate; Total: - Speak Spanish: - Speak English "very well"]:[Estimate; Total: - Speak Spanish: - Speak English "not well"]])</f>
        <v>2564</v>
      </c>
      <c r="K121" s="8">
        <f>0.5*ABS(([1]!#REF!/[1]!#REF!)-(Table3[[#This Row],[Estimate; Total: - Speak Spanish: - Bilingual Spanish &amp; English]]/Table3[[#Totals],[Estimate; Total: - Speak Spanish: - Bilingual Spanish &amp; English]]))</f>
        <v>1.5106136701503591E-3</v>
      </c>
      <c r="L121" s="7">
        <v>38</v>
      </c>
      <c r="M121" s="8">
        <f>0.5*ABS(([1]!#REF!/[1]!#REF!)-(Table3[[#This Row],[Estimate; Total: - Speak Spanish: - Speak English "not at all"]]/Table3[[#Totals],[Estimate; Total: - Speak Spanish: - Speak English "not at all"]]))</f>
        <v>1.8087008812007902E-4</v>
      </c>
    </row>
    <row r="122" spans="1:13" ht="15.6" x14ac:dyDescent="0.3">
      <c r="A122" s="5" t="s">
        <v>133</v>
      </c>
      <c r="B122" s="6">
        <v>3966</v>
      </c>
      <c r="C122" s="7">
        <v>1543</v>
      </c>
      <c r="D122" s="8">
        <f>0.5*ABS(([1]!#REF!/[1]!#REF!)-(Table3[[#This Row],[Estimate; Total: - Speak only English]]/Table3[[#Totals],[Estimate; Total: - Speak only English]]))</f>
        <v>1.6131495244199091E-3</v>
      </c>
      <c r="E122" s="6">
        <v>2423</v>
      </c>
      <c r="F122" s="8">
        <f>0.5*ABS(([1]!#REF!/[1]!#REF!)-(Table3[[#This Row],[Estimate; Total: - Speak Spanish:]]/Table3[[#Totals],[Estimate; Total: - Speak Spanish:]]))</f>
        <v>1.6216553734616378E-3</v>
      </c>
      <c r="G122" s="9">
        <v>1613</v>
      </c>
      <c r="H122" s="9">
        <v>356</v>
      </c>
      <c r="I122" s="9">
        <v>318</v>
      </c>
      <c r="J122" s="7">
        <f>SUM(Table3[[#This Row],[Estimate; Total: - Speak Spanish: - Speak English "very well"]:[Estimate; Total: - Speak Spanish: - Speak English "not well"]])</f>
        <v>2287</v>
      </c>
      <c r="K122" s="8">
        <f>0.5*ABS(([1]!#REF!/[1]!#REF!)-(Table3[[#This Row],[Estimate; Total: - Speak Spanish: - Bilingual Spanish &amp; English]]/Table3[[#Totals],[Estimate; Total: - Speak Spanish: - Bilingual Spanish &amp; English]]))</f>
        <v>1.621460495441036E-3</v>
      </c>
      <c r="L122" s="7">
        <v>136</v>
      </c>
      <c r="M122" s="8">
        <f>0.5*ABS(([1]!#REF!/[1]!#REF!)-(Table3[[#This Row],[Estimate; Total: - Speak Spanish: - Speak English "not at all"]]/Table3[[#Totals],[Estimate; Total: - Speak Spanish: - Speak English "not at all"]]))</f>
        <v>1.6249381445162597E-3</v>
      </c>
    </row>
    <row r="123" spans="1:13" ht="15.6" x14ac:dyDescent="0.3">
      <c r="A123" s="5" t="s">
        <v>134</v>
      </c>
      <c r="B123" s="6">
        <v>3282</v>
      </c>
      <c r="C123" s="7">
        <v>1437</v>
      </c>
      <c r="D123" s="8">
        <f>0.5*ABS(([1]!#REF!/[1]!#REF!)-(Table3[[#This Row],[Estimate; Total: - Speak only English]]/Table3[[#Totals],[Estimate; Total: - Speak only English]]))</f>
        <v>3.7862563759782572E-4</v>
      </c>
      <c r="E123" s="6">
        <v>1826</v>
      </c>
      <c r="F123" s="8">
        <f>0.5*ABS(([1]!#REF!/[1]!#REF!)-(Table3[[#This Row],[Estimate; Total: - Speak Spanish:]]/Table3[[#Totals],[Estimate; Total: - Speak Spanish:]]))</f>
        <v>2.9221196427090803E-5</v>
      </c>
      <c r="G123" s="9">
        <v>1376</v>
      </c>
      <c r="H123" s="9">
        <v>259</v>
      </c>
      <c r="I123" s="9">
        <v>86</v>
      </c>
      <c r="J123" s="7">
        <f>SUM(Table3[[#This Row],[Estimate; Total: - Speak Spanish: - Speak English "very well"]:[Estimate; Total: - Speak Spanish: - Speak English "not well"]])</f>
        <v>1721</v>
      </c>
      <c r="K123" s="8">
        <f>0.5*ABS(([1]!#REF!/[1]!#REF!)-(Table3[[#This Row],[Estimate; Total: - Speak Spanish: - Bilingual Spanish &amp; English]]/Table3[[#Totals],[Estimate; Total: - Speak Spanish: - Bilingual Spanish &amp; English]]))</f>
        <v>2.6868521833181688E-5</v>
      </c>
      <c r="L123" s="7">
        <v>105</v>
      </c>
      <c r="M123" s="8">
        <f>0.5*ABS(([1]!#REF!/[1]!#REF!)-(Table3[[#This Row],[Estimate; Total: - Speak Spanish: - Speak English "not at all"]]/Table3[[#Totals],[Estimate; Total: - Speak Spanish: - Speak English "not at all"]]))</f>
        <v>6.8852613217899091E-5</v>
      </c>
    </row>
    <row r="124" spans="1:13" ht="15.6" x14ac:dyDescent="0.3">
      <c r="A124" s="5" t="s">
        <v>135</v>
      </c>
      <c r="B124" s="6">
        <v>2602</v>
      </c>
      <c r="C124" s="7">
        <v>1324</v>
      </c>
      <c r="D124" s="8">
        <f>0.5*ABS(([1]!#REF!/[1]!#REF!)-(Table3[[#This Row],[Estimate; Total: - Speak only English]]/Table3[[#Totals],[Estimate; Total: - Speak only English]]))</f>
        <v>3.4538346229665744E-4</v>
      </c>
      <c r="E124" s="6">
        <v>1278</v>
      </c>
      <c r="F124" s="8">
        <f>0.5*ABS(([1]!#REF!/[1]!#REF!)-(Table3[[#This Row],[Estimate; Total: - Speak Spanish:]]/Table3[[#Totals],[Estimate; Total: - Speak Spanish:]]))</f>
        <v>3.1218014363993633E-4</v>
      </c>
      <c r="G124" s="9">
        <v>867</v>
      </c>
      <c r="H124" s="9">
        <v>194</v>
      </c>
      <c r="I124" s="9">
        <v>197</v>
      </c>
      <c r="J124" s="7">
        <f>SUM(Table3[[#This Row],[Estimate; Total: - Speak Spanish: - Speak English "very well"]:[Estimate; Total: - Speak Spanish: - Speak English "not well"]])</f>
        <v>1258</v>
      </c>
      <c r="K124" s="8">
        <f>0.5*ABS(([1]!#REF!/[1]!#REF!)-(Table3[[#This Row],[Estimate; Total: - Speak Spanish: - Bilingual Spanish &amp; English]]/Table3[[#Totals],[Estimate; Total: - Speak Spanish: - Bilingual Spanish &amp; English]]))</f>
        <v>2.6679943649646665E-4</v>
      </c>
      <c r="L124" s="7">
        <v>20</v>
      </c>
      <c r="M124" s="8">
        <f>0.5*ABS(([1]!#REF!/[1]!#REF!)-(Table3[[#This Row],[Estimate; Total: - Speak Spanish: - Speak English "not at all"]]/Table3[[#Totals],[Estimate; Total: - Speak Spanish: - Speak English "not at all"]]))</f>
        <v>1.0766299845659606E-3</v>
      </c>
    </row>
    <row r="125" spans="1:13" ht="15.6" x14ac:dyDescent="0.3">
      <c r="A125" s="5" t="s">
        <v>136</v>
      </c>
      <c r="B125" s="6">
        <v>1965</v>
      </c>
      <c r="C125" s="7">
        <v>1003</v>
      </c>
      <c r="D125" s="8">
        <f>0.5*ABS(([1]!#REF!/[1]!#REF!)-(Table3[[#This Row],[Estimate; Total: - Speak only English]]/Table3[[#Totals],[Estimate; Total: - Speak only English]]))</f>
        <v>1.902009351828351E-3</v>
      </c>
      <c r="E125" s="6">
        <v>962</v>
      </c>
      <c r="F125" s="8">
        <f>0.5*ABS(([1]!#REF!/[1]!#REF!)-(Table3[[#This Row],[Estimate; Total: - Speak Spanish:]]/Table3[[#Totals],[Estimate; Total: - Speak Spanish:]]))</f>
        <v>2.4052547872165935E-3</v>
      </c>
      <c r="G125" s="9">
        <v>600</v>
      </c>
      <c r="H125" s="9">
        <v>80</v>
      </c>
      <c r="I125" s="9">
        <v>141</v>
      </c>
      <c r="J125" s="7">
        <f>SUM(Table3[[#This Row],[Estimate; Total: - Speak Spanish: - Speak English "very well"]:[Estimate; Total: - Speak Spanish: - Speak English "not well"]])</f>
        <v>821</v>
      </c>
      <c r="K125" s="8">
        <f>0.5*ABS(([1]!#REF!/[1]!#REF!)-(Table3[[#This Row],[Estimate; Total: - Speak Spanish: - Bilingual Spanish &amp; English]]/Table3[[#Totals],[Estimate; Total: - Speak Spanish: - Bilingual Spanish &amp; English]]))</f>
        <v>2.4818265668226655E-3</v>
      </c>
      <c r="L125" s="7">
        <v>141</v>
      </c>
      <c r="M125" s="8">
        <f>0.5*ABS(([1]!#REF!/[1]!#REF!)-(Table3[[#This Row],[Estimate; Total: - Speak Spanish: - Speak English "not at all"]]/Table3[[#Totals],[Estimate; Total: - Speak Spanish: - Speak English "not at all"]]))</f>
        <v>1.1153832002836869E-3</v>
      </c>
    </row>
    <row r="126" spans="1:13" ht="15.6" x14ac:dyDescent="0.3">
      <c r="A126" s="5" t="s">
        <v>137</v>
      </c>
      <c r="B126" s="6">
        <v>4561</v>
      </c>
      <c r="C126" s="7">
        <v>1363</v>
      </c>
      <c r="D126" s="8">
        <f>0.5*ABS(([1]!#REF!/[1]!#REF!)-(Table3[[#This Row],[Estimate; Total: - Speak only English]]/Table3[[#Totals],[Estimate; Total: - Speak only English]]))</f>
        <v>1.5213089641796674E-3</v>
      </c>
      <c r="E126" s="6">
        <v>3198</v>
      </c>
      <c r="F126" s="8">
        <f>0.5*ABS(([1]!#REF!/[1]!#REF!)-(Table3[[#This Row],[Estimate; Total: - Speak Spanish:]]/Table3[[#Totals],[Estimate; Total: - Speak Spanish:]]))</f>
        <v>2.406610445426601E-3</v>
      </c>
      <c r="G126" s="9">
        <v>2079</v>
      </c>
      <c r="H126" s="9">
        <v>466</v>
      </c>
      <c r="I126" s="9">
        <v>372</v>
      </c>
      <c r="J126" s="7">
        <f>SUM(Table3[[#This Row],[Estimate; Total: - Speak Spanish: - Speak English "very well"]:[Estimate; Total: - Speak Spanish: - Speak English "not well"]])</f>
        <v>2917</v>
      </c>
      <c r="K126" s="8">
        <f>0.5*ABS(([1]!#REF!/[1]!#REF!)-(Table3[[#This Row],[Estimate; Total: - Speak Spanish: - Bilingual Spanish &amp; English]]/Table3[[#Totals],[Estimate; Total: - Speak Spanish: - Bilingual Spanish &amp; English]]))</f>
        <v>2.3171138119092421E-3</v>
      </c>
      <c r="L126" s="7">
        <v>281</v>
      </c>
      <c r="M126" s="8">
        <f>0.5*ABS(([1]!#REF!/[1]!#REF!)-(Table3[[#This Row],[Estimate; Total: - Speak Spanish: - Speak English "not at all"]]/Table3[[#Totals],[Estimate; Total: - Speak Spanish: - Speak English "not at all"]]))</f>
        <v>3.9142045655328802E-3</v>
      </c>
    </row>
    <row r="127" spans="1:13" ht="15.6" x14ac:dyDescent="0.3">
      <c r="A127" s="5" t="s">
        <v>138</v>
      </c>
      <c r="B127" s="6">
        <v>4540</v>
      </c>
      <c r="C127" s="7">
        <v>1363</v>
      </c>
      <c r="D127" s="8">
        <f>0.5*ABS(([1]!#REF!/[1]!#REF!)-(Table3[[#This Row],[Estimate; Total: - Speak only English]]/Table3[[#Totals],[Estimate; Total: - Speak only English]]))</f>
        <v>1.3937298487718176E-3</v>
      </c>
      <c r="E127" s="6">
        <v>3151</v>
      </c>
      <c r="F127" s="8">
        <f>0.5*ABS(([1]!#REF!/[1]!#REF!)-(Table3[[#This Row],[Estimate; Total: - Speak Spanish:]]/Table3[[#Totals],[Estimate; Total: - Speak Spanish:]]))</f>
        <v>2.2400243319973191E-3</v>
      </c>
      <c r="G127" s="9">
        <v>2041</v>
      </c>
      <c r="H127" s="9">
        <v>554</v>
      </c>
      <c r="I127" s="9">
        <v>385</v>
      </c>
      <c r="J127" s="7">
        <f>SUM(Table3[[#This Row],[Estimate; Total: - Speak Spanish: - Speak English "very well"]:[Estimate; Total: - Speak Spanish: - Speak English "not well"]])</f>
        <v>2980</v>
      </c>
      <c r="K127" s="8">
        <f>0.5*ABS(([1]!#REF!/[1]!#REF!)-(Table3[[#This Row],[Estimate; Total: - Speak Spanish: - Bilingual Spanish &amp; English]]/Table3[[#Totals],[Estimate; Total: - Speak Spanish: - Bilingual Spanish &amp; English]]))</f>
        <v>2.244924570880674E-3</v>
      </c>
      <c r="L127" s="7">
        <v>171</v>
      </c>
      <c r="M127" s="8">
        <f>0.5*ABS(([1]!#REF!/[1]!#REF!)-(Table3[[#This Row],[Estimate; Total: - Speak Spanish: - Speak English "not at all"]]/Table3[[#Totals],[Estimate; Total: - Speak Spanish: - Speak English "not at all"]]))</f>
        <v>2.1574785306937515E-3</v>
      </c>
    </row>
    <row r="128" spans="1:13" ht="15.6" x14ac:dyDescent="0.3">
      <c r="A128" s="5" t="s">
        <v>139</v>
      </c>
      <c r="B128" s="6">
        <v>3343</v>
      </c>
      <c r="C128" s="7">
        <v>863</v>
      </c>
      <c r="D128" s="8">
        <f>0.5*ABS(([1]!#REF!/[1]!#REF!)-(Table3[[#This Row],[Estimate; Total: - Speak only English]]/Table3[[#Totals],[Estimate; Total: - Speak only English]]))</f>
        <v>8.5607729812242194E-4</v>
      </c>
      <c r="E128" s="6">
        <v>2480</v>
      </c>
      <c r="F128" s="8">
        <f>0.5*ABS(([1]!#REF!/[1]!#REF!)-(Table3[[#This Row],[Estimate; Total: - Speak Spanish:]]/Table3[[#Totals],[Estimate; Total: - Speak Spanish:]]))</f>
        <v>1.7943600085924543E-3</v>
      </c>
      <c r="G128" s="9">
        <v>1738</v>
      </c>
      <c r="H128" s="9">
        <v>357</v>
      </c>
      <c r="I128" s="9">
        <v>250</v>
      </c>
      <c r="J128" s="7">
        <f>SUM(Table3[[#This Row],[Estimate; Total: - Speak Spanish: - Speak English "very well"]:[Estimate; Total: - Speak Spanish: - Speak English "not well"]])</f>
        <v>2345</v>
      </c>
      <c r="K128" s="8">
        <f>0.5*ABS(([1]!#REF!/[1]!#REF!)-(Table3[[#This Row],[Estimate; Total: - Speak Spanish: - Bilingual Spanish &amp; English]]/Table3[[#Totals],[Estimate; Total: - Speak Spanish: - Bilingual Spanish &amp; English]]))</f>
        <v>1.7978526238724127E-3</v>
      </c>
      <c r="L128" s="7">
        <v>135</v>
      </c>
      <c r="M128" s="8">
        <f>0.5*ABS(([1]!#REF!/[1]!#REF!)-(Table3[[#This Row],[Estimate; Total: - Speak Spanish: - Speak English "not at all"]]/Table3[[#Totals],[Estimate; Total: - Speak Spanish: - Speak English "not at all"]]))</f>
        <v>1.7355259938042036E-3</v>
      </c>
    </row>
    <row r="129" spans="1:13" ht="15.6" x14ac:dyDescent="0.3">
      <c r="A129" s="5" t="s">
        <v>140</v>
      </c>
      <c r="B129" s="6">
        <v>4549</v>
      </c>
      <c r="C129" s="7">
        <v>954</v>
      </c>
      <c r="D129" s="8">
        <f>0.5*ABS(([1]!#REF!/[1]!#REF!)-(Table3[[#This Row],[Estimate; Total: - Speak only English]]/Table3[[#Totals],[Estimate; Total: - Speak only English]]))</f>
        <v>1.2042511909687113E-3</v>
      </c>
      <c r="E129" s="6">
        <v>3595</v>
      </c>
      <c r="F129" s="8">
        <f>0.5*ABS(([1]!#REF!/[1]!#REF!)-(Table3[[#This Row],[Estimate; Total: - Speak Spanish:]]/Table3[[#Totals],[Estimate; Total: - Speak Spanish:]]))</f>
        <v>2.9498173670913798E-3</v>
      </c>
      <c r="G129" s="9">
        <v>1988</v>
      </c>
      <c r="H129" s="9">
        <v>557</v>
      </c>
      <c r="I129" s="9">
        <v>520</v>
      </c>
      <c r="J129" s="7">
        <f>SUM(Table3[[#This Row],[Estimate; Total: - Speak Spanish: - Speak English "very well"]:[Estimate; Total: - Speak Spanish: - Speak English "not well"]])</f>
        <v>3065</v>
      </c>
      <c r="K129" s="8">
        <f>0.5*ABS(([1]!#REF!/[1]!#REF!)-(Table3[[#This Row],[Estimate; Total: - Speak Spanish: - Bilingual Spanish &amp; English]]/Table3[[#Totals],[Estimate; Total: - Speak Spanish: - Bilingual Spanish &amp; English]]))</f>
        <v>2.6609583352856861E-3</v>
      </c>
      <c r="L129" s="7">
        <v>530</v>
      </c>
      <c r="M129" s="8">
        <f>0.5*ABS(([1]!#REF!/[1]!#REF!)-(Table3[[#This Row],[Estimate; Total: - Speak Spanish: - Speak English "not at all"]]/Table3[[#Totals],[Estimate; Total: - Speak Spanish: - Speak English "not at all"]]))</f>
        <v>7.8157230528665793E-3</v>
      </c>
    </row>
    <row r="130" spans="1:13" ht="15.6" x14ac:dyDescent="0.3">
      <c r="A130" s="5" t="s">
        <v>141</v>
      </c>
      <c r="B130" s="6">
        <v>3997</v>
      </c>
      <c r="C130" s="7">
        <v>1034</v>
      </c>
      <c r="D130" s="8">
        <f>0.5*ABS(([1]!#REF!/[1]!#REF!)-(Table3[[#This Row],[Estimate; Total: - Speak only English]]/Table3[[#Totals],[Estimate; Total: - Speak only English]]))</f>
        <v>1.3047999906728928E-3</v>
      </c>
      <c r="E130" s="6">
        <v>2963</v>
      </c>
      <c r="F130" s="8">
        <f>0.5*ABS(([1]!#REF!/[1]!#REF!)-(Table3[[#This Row],[Estimate; Total: - Speak Spanish:]]/Table3[[#Totals],[Estimate; Total: - Speak Spanish:]]))</f>
        <v>2.4220264747529009E-3</v>
      </c>
      <c r="G130" s="9">
        <v>1890</v>
      </c>
      <c r="H130" s="9">
        <v>539</v>
      </c>
      <c r="I130" s="9">
        <v>303</v>
      </c>
      <c r="J130" s="7">
        <f>SUM(Table3[[#This Row],[Estimate; Total: - Speak Spanish: - Speak English "very well"]:[Estimate; Total: - Speak Spanish: - Speak English "not well"]])</f>
        <v>2732</v>
      </c>
      <c r="K130" s="8">
        <f>0.5*ABS(([1]!#REF!/[1]!#REF!)-(Table3[[#This Row],[Estimate; Total: - Speak Spanish: - Bilingual Spanish &amp; English]]/Table3[[#Totals],[Estimate; Total: - Speak Spanish: - Bilingual Spanish &amp; English]]))</f>
        <v>2.3649120256257648E-3</v>
      </c>
      <c r="L130" s="7">
        <v>231</v>
      </c>
      <c r="M130" s="8">
        <f>0.5*ABS(([1]!#REF!/[1]!#REF!)-(Table3[[#This Row],[Estimate; Total: - Speak Spanish: - Speak English "not at all"]]/Table3[[#Totals],[Estimate; Total: - Speak Spanish: - Speak English "not at all"]]))</f>
        <v>3.3841342579521241E-3</v>
      </c>
    </row>
    <row r="131" spans="1:13" ht="15.6" x14ac:dyDescent="0.3">
      <c r="A131" s="5" t="s">
        <v>142</v>
      </c>
      <c r="B131" s="6">
        <v>4096</v>
      </c>
      <c r="C131" s="7">
        <v>1260</v>
      </c>
      <c r="D131" s="8">
        <f>0.5*ABS(([1]!#REF!/[1]!#REF!)-(Table3[[#This Row],[Estimate; Total: - Speak only English]]/Table3[[#Totals],[Estimate; Total: - Speak only English]]))</f>
        <v>1.4988634566830794E-3</v>
      </c>
      <c r="E131" s="6">
        <v>2836</v>
      </c>
      <c r="F131" s="8">
        <f>0.5*ABS(([1]!#REF!/[1]!#REF!)-(Table3[[#This Row],[Estimate; Total: - Speak Spanish:]]/Table3[[#Totals],[Estimate; Total: - Speak Spanish:]]))</f>
        <v>2.2173963856094506E-3</v>
      </c>
      <c r="G131" s="9">
        <v>1797</v>
      </c>
      <c r="H131" s="9">
        <v>339</v>
      </c>
      <c r="I131" s="9">
        <v>423</v>
      </c>
      <c r="J131" s="7">
        <f>SUM(Table3[[#This Row],[Estimate; Total: - Speak Spanish: - Speak English "very well"]:[Estimate; Total: - Speak Spanish: - Speak English "not well"]])</f>
        <v>2559</v>
      </c>
      <c r="K131" s="8">
        <f>0.5*ABS(([1]!#REF!/[1]!#REF!)-(Table3[[#This Row],[Estimate; Total: - Speak Spanish: - Bilingual Spanish &amp; English]]/Table3[[#Totals],[Estimate; Total: - Speak Spanish: - Bilingual Spanish &amp; English]]))</f>
        <v>2.113581471298775E-3</v>
      </c>
      <c r="L131" s="7">
        <v>277</v>
      </c>
      <c r="M131" s="8">
        <f>0.5*ABS(([1]!#REF!/[1]!#REF!)-(Table3[[#This Row],[Estimate; Total: - Speak Spanish: - Speak English "not at all"]]/Table3[[#Totals],[Estimate; Total: - Speak Spanish: - Speak English "not at all"]]))</f>
        <v>3.9661856779324321E-3</v>
      </c>
    </row>
    <row r="132" spans="1:13" ht="15.6" x14ac:dyDescent="0.3">
      <c r="A132" s="5" t="s">
        <v>143</v>
      </c>
      <c r="B132" s="6">
        <v>5115</v>
      </c>
      <c r="C132" s="7">
        <v>1688</v>
      </c>
      <c r="D132" s="8">
        <f>0.5*ABS(([1]!#REF!/[1]!#REF!)-(Table3[[#This Row],[Estimate; Total: - Speak only English]]/Table3[[#Totals],[Estimate; Total: - Speak only English]]))</f>
        <v>1.774062886745567E-3</v>
      </c>
      <c r="E132" s="6">
        <v>3427</v>
      </c>
      <c r="F132" s="8">
        <f>0.5*ABS(([1]!#REF!/[1]!#REF!)-(Table3[[#This Row],[Estimate; Total: - Speak Spanish:]]/Table3[[#Totals],[Estimate; Total: - Speak Spanish:]]))</f>
        <v>2.4276507513444133E-3</v>
      </c>
      <c r="G132" s="9">
        <v>2382</v>
      </c>
      <c r="H132" s="9">
        <v>431</v>
      </c>
      <c r="I132" s="9">
        <v>436</v>
      </c>
      <c r="J132" s="7">
        <f>SUM(Table3[[#This Row],[Estimate; Total: - Speak Spanish: - Speak English "very well"]:[Estimate; Total: - Speak Spanish: - Speak English "not well"]])</f>
        <v>3249</v>
      </c>
      <c r="K132" s="8">
        <f>0.5*ABS(([1]!#REF!/[1]!#REF!)-(Table3[[#This Row],[Estimate; Total: - Speak Spanish: - Bilingual Spanish &amp; English]]/Table3[[#Totals],[Estimate; Total: - Speak Spanish: - Bilingual Spanish &amp; English]]))</f>
        <v>2.4399945904238487E-3</v>
      </c>
      <c r="L132" s="7">
        <v>178</v>
      </c>
      <c r="M132" s="8">
        <f>0.5*ABS(([1]!#REF!/[1]!#REF!)-(Table3[[#This Row],[Estimate; Total: - Speak Spanish: - Speak English "not at all"]]/Table3[[#Totals],[Estimate; Total: - Speak Spanish: - Speak English "not at all"]]))</f>
        <v>2.2197155644629357E-3</v>
      </c>
    </row>
    <row r="133" spans="1:13" ht="15.6" x14ac:dyDescent="0.3">
      <c r="A133" s="5" t="s">
        <v>144</v>
      </c>
      <c r="B133" s="6">
        <v>2415</v>
      </c>
      <c r="C133" s="7">
        <v>1324</v>
      </c>
      <c r="D133" s="8">
        <f>0.5*ABS(([1]!#REF!/[1]!#REF!)-(Table3[[#This Row],[Estimate; Total: - Speak only English]]/Table3[[#Totals],[Estimate; Total: - Speak only English]]))</f>
        <v>1.431441572948096E-3</v>
      </c>
      <c r="E133" s="6">
        <v>1091</v>
      </c>
      <c r="F133" s="8">
        <f>0.5*ABS(([1]!#REF!/[1]!#REF!)-(Table3[[#This Row],[Estimate; Total: - Speak Spanish:]]/Table3[[#Totals],[Estimate; Total: - Speak Spanish:]]))</f>
        <v>6.1867991105388881E-4</v>
      </c>
      <c r="G133" s="9">
        <v>876</v>
      </c>
      <c r="H133" s="9">
        <v>167</v>
      </c>
      <c r="I133" s="9">
        <v>24</v>
      </c>
      <c r="J133" s="7">
        <f>SUM(Table3[[#This Row],[Estimate; Total: - Speak Spanish: - Speak English "very well"]:[Estimate; Total: - Speak Spanish: - Speak English "not well"]])</f>
        <v>1067</v>
      </c>
      <c r="K133" s="8">
        <f>0.5*ABS(([1]!#REF!/[1]!#REF!)-(Table3[[#This Row],[Estimate; Total: - Speak Spanish: - Bilingual Spanish &amp; English]]/Table3[[#Totals],[Estimate; Total: - Speak Spanish: - Bilingual Spanish &amp; English]]))</f>
        <v>6.5133064230667333E-4</v>
      </c>
      <c r="L133" s="7">
        <v>24</v>
      </c>
      <c r="M133" s="8">
        <f>0.5*ABS(([1]!#REF!/[1]!#REF!)-(Table3[[#This Row],[Estimate; Total: - Speak Spanish: - Speak English "not at all"]]/Table3[[#Totals],[Estimate; Total: - Speak Spanish: - Speak English "not at all"]]))</f>
        <v>6.8669832246615417E-5</v>
      </c>
    </row>
    <row r="134" spans="1:13" ht="15.6" x14ac:dyDescent="0.3">
      <c r="A134" s="5" t="s">
        <v>145</v>
      </c>
      <c r="B134" s="6">
        <v>5203</v>
      </c>
      <c r="C134" s="7">
        <v>1375</v>
      </c>
      <c r="D134" s="8">
        <f>0.5*ABS(([1]!#REF!/[1]!#REF!)-(Table3[[#This Row],[Estimate; Total: - Speak only English]]/Table3[[#Totals],[Estimate; Total: - Speak only English]]))</f>
        <v>1.4180262159513451E-3</v>
      </c>
      <c r="E134" s="6">
        <v>3828</v>
      </c>
      <c r="F134" s="8">
        <f>0.5*ABS(([1]!#REF!/[1]!#REF!)-(Table3[[#This Row],[Estimate; Total: - Speak Spanish:]]/Table3[[#Totals],[Estimate; Total: - Speak Spanish:]]))</f>
        <v>2.8106144490500518E-3</v>
      </c>
      <c r="G134" s="9">
        <v>2849</v>
      </c>
      <c r="H134" s="9">
        <v>442</v>
      </c>
      <c r="I134" s="9">
        <v>318</v>
      </c>
      <c r="J134" s="7">
        <f>SUM(Table3[[#This Row],[Estimate; Total: - Speak Spanish: - Speak English "very well"]:[Estimate; Total: - Speak Spanish: - Speak English "not well"]])</f>
        <v>3609</v>
      </c>
      <c r="K134" s="8">
        <f>0.5*ABS(([1]!#REF!/[1]!#REF!)-(Table3[[#This Row],[Estimate; Total: - Speak Spanish: - Bilingual Spanish &amp; English]]/Table3[[#Totals],[Estimate; Total: - Speak Spanish: - Bilingual Spanish &amp; English]]))</f>
        <v>2.8066674686367497E-3</v>
      </c>
      <c r="L134" s="7">
        <v>219</v>
      </c>
      <c r="M134" s="8">
        <f>0.5*ABS(([1]!#REF!/[1]!#REF!)-(Table3[[#This Row],[Estimate; Total: - Speak Spanish: - Speak English "not at all"]]/Table3[[#Totals],[Estimate; Total: - Speak Spanish: - Speak English "not at all"]]))</f>
        <v>2.8771023629458859E-3</v>
      </c>
    </row>
    <row r="135" spans="1:13" ht="15.6" x14ac:dyDescent="0.3">
      <c r="A135" s="5" t="s">
        <v>146</v>
      </c>
      <c r="B135" s="6">
        <v>2969</v>
      </c>
      <c r="C135" s="7">
        <v>1095</v>
      </c>
      <c r="D135" s="8">
        <f>0.5*ABS(([1]!#REF!/[1]!#REF!)-(Table3[[#This Row],[Estimate; Total: - Speak only English]]/Table3[[#Totals],[Estimate; Total: - Speak only English]]))</f>
        <v>1.2760112265252656E-3</v>
      </c>
      <c r="E135" s="6">
        <v>1874</v>
      </c>
      <c r="F135" s="8">
        <f>0.5*ABS(([1]!#REF!/[1]!#REF!)-(Table3[[#This Row],[Estimate; Total: - Speak Spanish:]]/Table3[[#Totals],[Estimate; Total: - Speak Spanish:]]))</f>
        <v>1.4102744720437767E-3</v>
      </c>
      <c r="G135" s="9">
        <v>1181</v>
      </c>
      <c r="H135" s="9">
        <v>290</v>
      </c>
      <c r="I135" s="9">
        <v>235</v>
      </c>
      <c r="J135" s="7">
        <f>SUM(Table3[[#This Row],[Estimate; Total: - Speak Spanish: - Speak English "very well"]:[Estimate; Total: - Speak Spanish: - Speak English "not well"]])</f>
        <v>1706</v>
      </c>
      <c r="K135" s="8">
        <f>0.5*ABS(([1]!#REF!/[1]!#REF!)-(Table3[[#This Row],[Estimate; Total: - Speak Spanish: - Bilingual Spanish &amp; English]]/Table3[[#Totals],[Estimate; Total: - Speak Spanish: - Bilingual Spanish &amp; English]]))</f>
        <v>1.3548967979719194E-3</v>
      </c>
      <c r="L135" s="7">
        <v>168</v>
      </c>
      <c r="M135" s="8">
        <f>0.5*ABS(([1]!#REF!/[1]!#REF!)-(Table3[[#This Row],[Estimate; Total: - Speak Spanish: - Speak English "not at all"]]/Table3[[#Totals],[Estimate; Total: - Speak Spanish: - Speak English "not at all"]]))</f>
        <v>2.343125826722952E-3</v>
      </c>
    </row>
    <row r="136" spans="1:13" ht="15.6" x14ac:dyDescent="0.3">
      <c r="A136" s="5" t="s">
        <v>147</v>
      </c>
      <c r="B136" s="6">
        <v>6200</v>
      </c>
      <c r="C136" s="7">
        <v>2774</v>
      </c>
      <c r="D136" s="8">
        <f>0.5*ABS(([1]!#REF!/[1]!#REF!)-(Table3[[#This Row],[Estimate; Total: - Speak only English]]/Table3[[#Totals],[Estimate; Total: - Speak only English]]))</f>
        <v>3.4015041466320078E-3</v>
      </c>
      <c r="E136" s="6">
        <v>3426</v>
      </c>
      <c r="F136" s="8">
        <f>0.5*ABS(([1]!#REF!/[1]!#REF!)-(Table3[[#This Row],[Estimate; Total: - Speak Spanish:]]/Table3[[#Totals],[Estimate; Total: - Speak Spanish:]]))</f>
        <v>2.644904773178434E-3</v>
      </c>
      <c r="G136" s="9">
        <v>2124</v>
      </c>
      <c r="H136" s="9">
        <v>699</v>
      </c>
      <c r="I136" s="9">
        <v>517</v>
      </c>
      <c r="J136" s="7">
        <f>SUM(Table3[[#This Row],[Estimate; Total: - Speak Spanish: - Speak English "very well"]:[Estimate; Total: - Speak Spanish: - Speak English "not well"]])</f>
        <v>3340</v>
      </c>
      <c r="K136" s="8">
        <f>0.5*ABS(([1]!#REF!/[1]!#REF!)-(Table3[[#This Row],[Estimate; Total: - Speak Spanish: - Bilingual Spanish &amp; English]]/Table3[[#Totals],[Estimate; Total: - Speak Spanish: - Bilingual Spanish &amp; English]]))</f>
        <v>2.738086144711614E-3</v>
      </c>
      <c r="L136" s="7">
        <v>86</v>
      </c>
      <c r="M136" s="8">
        <f>0.5*ABS(([1]!#REF!/[1]!#REF!)-(Table3[[#This Row],[Estimate; Total: - Speak Spanish: - Speak English "not at all"]]/Table3[[#Totals],[Estimate; Total: - Speak Spanish: - Speak English "not at all"]]))</f>
        <v>1.0752402807189109E-3</v>
      </c>
    </row>
    <row r="137" spans="1:13" ht="15.6" x14ac:dyDescent="0.3">
      <c r="A137" s="5" t="s">
        <v>148</v>
      </c>
      <c r="B137" s="6">
        <v>8614</v>
      </c>
      <c r="C137" s="7">
        <v>2924</v>
      </c>
      <c r="D137" s="8">
        <f>0.5*ABS(([1]!#REF!/[1]!#REF!)-(Table3[[#This Row],[Estimate; Total: - Speak only English]]/Table3[[#Totals],[Estimate; Total: - Speak only English]]))</f>
        <v>3.47840142009548E-3</v>
      </c>
      <c r="E137" s="6">
        <v>5690</v>
      </c>
      <c r="F137" s="8">
        <f>0.5*ABS(([1]!#REF!/[1]!#REF!)-(Table3[[#This Row],[Estimate; Total: - Speak Spanish:]]/Table3[[#Totals],[Estimate; Total: - Speak Spanish:]]))</f>
        <v>4.4061148299325533E-3</v>
      </c>
      <c r="G137" s="9">
        <v>3955</v>
      </c>
      <c r="H137" s="9">
        <v>1104</v>
      </c>
      <c r="I137" s="9">
        <v>513</v>
      </c>
      <c r="J137" s="7">
        <f>SUM(Table3[[#This Row],[Estimate; Total: - Speak Spanish: - Speak English "very well"]:[Estimate; Total: - Speak Spanish: - Speak English "not well"]])</f>
        <v>5572</v>
      </c>
      <c r="K137" s="8">
        <f>0.5*ABS(([1]!#REF!/[1]!#REF!)-(Table3[[#This Row],[Estimate; Total: - Speak Spanish: - Bilingual Spanish &amp; English]]/Table3[[#Totals],[Estimate; Total: - Speak Spanish: - Bilingual Spanish &amp; English]]))</f>
        <v>4.5827049282780412E-3</v>
      </c>
      <c r="L137" s="7">
        <v>118</v>
      </c>
      <c r="M137" s="8">
        <f>0.5*ABS(([1]!#REF!/[1]!#REF!)-(Table3[[#This Row],[Estimate; Total: - Speak Spanish: - Speak English "not at all"]]/Table3[[#Totals],[Estimate; Total: - Speak Spanish: - Speak English "not at all"]]))</f>
        <v>1.4314085927084569E-3</v>
      </c>
    </row>
    <row r="138" spans="1:13" ht="15.6" x14ac:dyDescent="0.3">
      <c r="A138" s="5" t="s">
        <v>149</v>
      </c>
      <c r="B138" s="6">
        <v>5241</v>
      </c>
      <c r="C138" s="7">
        <v>1167</v>
      </c>
      <c r="D138" s="8">
        <f>0.5*ABS(([1]!#REF!/[1]!#REF!)-(Table3[[#This Row],[Estimate; Total: - Speak only English]]/Table3[[#Totals],[Estimate; Total: - Speak only English]]))</f>
        <v>1.2811252767168529E-3</v>
      </c>
      <c r="E138" s="6">
        <v>4074</v>
      </c>
      <c r="F138" s="8">
        <f>0.5*ABS(([1]!#REF!/[1]!#REF!)-(Table3[[#This Row],[Estimate; Total: - Speak Spanish:]]/Table3[[#Totals],[Estimate; Total: - Speak Spanish:]]))</f>
        <v>3.1478099509233883E-3</v>
      </c>
      <c r="G138" s="9">
        <v>2507</v>
      </c>
      <c r="H138" s="9">
        <v>571</v>
      </c>
      <c r="I138" s="9">
        <v>487</v>
      </c>
      <c r="J138" s="7">
        <f>SUM(Table3[[#This Row],[Estimate; Total: - Speak Spanish: - Speak English "very well"]:[Estimate; Total: - Speak Spanish: - Speak English "not well"]])</f>
        <v>3565</v>
      </c>
      <c r="K138" s="8">
        <f>0.5*ABS(([1]!#REF!/[1]!#REF!)-(Table3[[#This Row],[Estimate; Total: - Speak Spanish: - Bilingual Spanish &amp; English]]/Table3[[#Totals],[Estimate; Total: - Speak Spanish: - Bilingual Spanish &amp; English]]))</f>
        <v>2.9010136913636786E-3</v>
      </c>
      <c r="L138" s="7">
        <v>509</v>
      </c>
      <c r="M138" s="8">
        <f>0.5*ABS(([1]!#REF!/[1]!#REF!)-(Table3[[#This Row],[Estimate; Total: - Speak Spanish: - Speak English "not at all"]]/Table3[[#Totals],[Estimate; Total: - Speak Spanish: - Speak English "not at all"]]))</f>
        <v>7.3051572739852534E-3</v>
      </c>
    </row>
    <row r="139" spans="1:13" ht="15.6" x14ac:dyDescent="0.3">
      <c r="A139" s="5" t="s">
        <v>150</v>
      </c>
      <c r="B139" s="6">
        <v>2652</v>
      </c>
      <c r="C139" s="7">
        <v>862</v>
      </c>
      <c r="D139" s="8">
        <f>0.5*ABS(([1]!#REF!/[1]!#REF!)-(Table3[[#This Row],[Estimate; Total: - Speak only English]]/Table3[[#Totals],[Estimate; Total: - Speak only English]]))</f>
        <v>8.8094962233945819E-4</v>
      </c>
      <c r="E139" s="6">
        <v>1790</v>
      </c>
      <c r="F139" s="8">
        <f>0.5*ABS(([1]!#REF!/[1]!#REF!)-(Table3[[#This Row],[Estimate; Total: - Speak Spanish:]]/Table3[[#Totals],[Estimate; Total: - Speak Spanish:]]))</f>
        <v>1.2478741551481601E-3</v>
      </c>
      <c r="G139" s="9">
        <v>1174</v>
      </c>
      <c r="H139" s="9">
        <v>247</v>
      </c>
      <c r="I139" s="9">
        <v>192</v>
      </c>
      <c r="J139" s="7">
        <f>SUM(Table3[[#This Row],[Estimate; Total: - Speak Spanish: - Speak English "very well"]:[Estimate; Total: - Speak Spanish: - Speak English "not well"]])</f>
        <v>1613</v>
      </c>
      <c r="K139" s="8">
        <f>0.5*ABS(([1]!#REF!/[1]!#REF!)-(Table3[[#This Row],[Estimate; Total: - Speak Spanish: - Bilingual Spanish &amp; English]]/Table3[[#Totals],[Estimate; Total: - Speak Spanish: - Bilingual Spanish &amp; English]]))</f>
        <v>1.1804451108019291E-3</v>
      </c>
      <c r="L139" s="7">
        <v>177</v>
      </c>
      <c r="M139" s="8">
        <f>0.5*ABS(([1]!#REF!/[1]!#REF!)-(Table3[[#This Row],[Estimate; Total: - Speak Spanish: - Speak English "not at all"]]/Table3[[#Totals],[Estimate; Total: - Speak Spanish: - Speak English "not at all"]]))</f>
        <v>2.3837339834516034E-3</v>
      </c>
    </row>
    <row r="140" spans="1:13" ht="15.6" x14ac:dyDescent="0.3">
      <c r="A140" s="5" t="s">
        <v>151</v>
      </c>
      <c r="B140" s="6">
        <v>4196</v>
      </c>
      <c r="C140" s="7">
        <v>1283</v>
      </c>
      <c r="D140" s="8">
        <f>0.5*ABS(([1]!#REF!/[1]!#REF!)-(Table3[[#This Row],[Estimate; Total: - Speak only English]]/Table3[[#Totals],[Estimate; Total: - Speak only English]]))</f>
        <v>1.4273026832143498E-3</v>
      </c>
      <c r="E140" s="6">
        <v>2913</v>
      </c>
      <c r="F140" s="8">
        <f>0.5*ABS(([1]!#REF!/[1]!#REF!)-(Table3[[#This Row],[Estimate; Total: - Speak Spanish:]]/Table3[[#Totals],[Estimate; Total: - Speak Spanish:]]))</f>
        <v>2.1798924270219565E-3</v>
      </c>
      <c r="G140" s="9">
        <v>1585</v>
      </c>
      <c r="H140" s="9">
        <v>595</v>
      </c>
      <c r="I140" s="9">
        <v>438</v>
      </c>
      <c r="J140" s="7">
        <f>SUM(Table3[[#This Row],[Estimate; Total: - Speak Spanish: - Speak English "very well"]:[Estimate; Total: - Speak Spanish: - Speak English "not well"]])</f>
        <v>2618</v>
      </c>
      <c r="K140" s="8">
        <f>0.5*ABS(([1]!#REF!/[1]!#REF!)-(Table3[[#This Row],[Estimate; Total: - Speak Spanish: - Bilingual Spanish &amp; English]]/Table3[[#Totals],[Estimate; Total: - Speak Spanish: - Bilingual Spanish &amp; English]]))</f>
        <v>2.0640454878047567E-3</v>
      </c>
      <c r="L140" s="7">
        <v>295</v>
      </c>
      <c r="M140" s="8">
        <f>0.5*ABS(([1]!#REF!/[1]!#REF!)-(Table3[[#This Row],[Estimate; Total: - Speak Spanish: - Speak English "not at all"]]/Table3[[#Totals],[Estimate; Total: - Speak Spanish: - Speak English "not at all"]]))</f>
        <v>4.1313643152051573E-3</v>
      </c>
    </row>
    <row r="141" spans="1:13" ht="15.6" x14ac:dyDescent="0.3">
      <c r="A141" s="5" t="s">
        <v>152</v>
      </c>
      <c r="B141" s="6">
        <v>2095</v>
      </c>
      <c r="C141" s="7">
        <v>708</v>
      </c>
      <c r="D141" s="8">
        <f>0.5*ABS(([1]!#REF!/[1]!#REF!)-(Table3[[#This Row],[Estimate; Total: - Speak only English]]/Table3[[#Totals],[Estimate; Total: - Speak only English]]))</f>
        <v>6.0694746291562558E-4</v>
      </c>
      <c r="E141" s="6">
        <v>1387</v>
      </c>
      <c r="F141" s="8">
        <f>0.5*ABS(([1]!#REF!/[1]!#REF!)-(Table3[[#This Row],[Estimate; Total: - Speak Spanish:]]/Table3[[#Totals],[Estimate; Total: - Speak Spanish:]]))</f>
        <v>8.3926134981045491E-4</v>
      </c>
      <c r="G141" s="9">
        <v>914</v>
      </c>
      <c r="H141" s="9">
        <v>285</v>
      </c>
      <c r="I141" s="9">
        <v>120</v>
      </c>
      <c r="J141" s="7">
        <f>SUM(Table3[[#This Row],[Estimate; Total: - Speak Spanish: - Speak English "very well"]:[Estimate; Total: - Speak Spanish: - Speak English "not well"]])</f>
        <v>1319</v>
      </c>
      <c r="K141" s="8">
        <f>0.5*ABS(([1]!#REF!/[1]!#REF!)-(Table3[[#This Row],[Estimate; Total: - Speak Spanish: - Bilingual Spanish &amp; English]]/Table3[[#Totals],[Estimate; Total: - Speak Spanish: - Bilingual Spanish &amp; English]]))</f>
        <v>8.4781048465815459E-4</v>
      </c>
      <c r="L141" s="7">
        <v>68</v>
      </c>
      <c r="M141" s="8">
        <f>0.5*ABS(([1]!#REF!/[1]!#REF!)-(Table3[[#This Row],[Estimate; Total: - Speak Spanish: - Speak English "not at all"]]/Table3[[#Totals],[Estimate; Total: - Speak Spanish: - Speak English "not at all"]]))</f>
        <v>6.9524894485348157E-4</v>
      </c>
    </row>
    <row r="142" spans="1:13" ht="15.6" x14ac:dyDescent="0.3">
      <c r="A142" s="5" t="s">
        <v>153</v>
      </c>
      <c r="B142" s="6">
        <v>5669</v>
      </c>
      <c r="C142" s="7">
        <v>2223</v>
      </c>
      <c r="D142" s="8">
        <f>0.5*ABS(([1]!#REF!/[1]!#REF!)-(Table3[[#This Row],[Estimate; Total: - Speak only English]]/Table3[[#Totals],[Estimate; Total: - Speak only English]]))</f>
        <v>1.9198783775255853E-3</v>
      </c>
      <c r="E142" s="6">
        <v>3446</v>
      </c>
      <c r="F142" s="8">
        <f>0.5*ABS(([1]!#REF!/[1]!#REF!)-(Table3[[#This Row],[Estimate; Total: - Speak Spanish:]]/Table3[[#Totals],[Estimate; Total: - Speak Spanish:]]))</f>
        <v>1.8949383835038364E-3</v>
      </c>
      <c r="G142" s="9">
        <v>2447</v>
      </c>
      <c r="H142" s="9">
        <v>618</v>
      </c>
      <c r="I142" s="9">
        <v>309</v>
      </c>
      <c r="J142" s="7">
        <f>SUM(Table3[[#This Row],[Estimate; Total: - Speak Spanish: - Speak English "very well"]:[Estimate; Total: - Speak Spanish: - Speak English "not well"]])</f>
        <v>3374</v>
      </c>
      <c r="K142" s="8">
        <f>0.5*ABS(([1]!#REF!/[1]!#REF!)-(Table3[[#This Row],[Estimate; Total: - Speak Spanish: - Bilingual Spanish &amp; English]]/Table3[[#Totals],[Estimate; Total: - Speak Spanish: - Bilingual Spanish &amp; English]]))</f>
        <v>2.0014139805524128E-3</v>
      </c>
      <c r="L142" s="7">
        <v>72</v>
      </c>
      <c r="M142" s="8">
        <f>0.5*ABS(([1]!#REF!/[1]!#REF!)-(Table3[[#This Row],[Estimate; Total: - Speak Spanish: - Speak English "not at all"]]/Table3[[#Totals],[Estimate; Total: - Speak Spanish: - Speak English "not at all"]]))</f>
        <v>1.0132919691802089E-4</v>
      </c>
    </row>
    <row r="143" spans="1:13" ht="15.6" x14ac:dyDescent="0.3">
      <c r="A143" s="5" t="s">
        <v>154</v>
      </c>
      <c r="B143" s="6">
        <v>5714</v>
      </c>
      <c r="C143" s="7">
        <v>1584</v>
      </c>
      <c r="D143" s="8">
        <f>0.5*ABS(([1]!#REF!/[1]!#REF!)-(Table3[[#This Row],[Estimate; Total: - Speak only English]]/Table3[[#Totals],[Estimate; Total: - Speak only English]]))</f>
        <v>1.2181947710829463E-3</v>
      </c>
      <c r="E143" s="6">
        <v>4130</v>
      </c>
      <c r="F143" s="8">
        <f>0.5*ABS(([1]!#REF!/[1]!#REF!)-(Table3[[#This Row],[Estimate; Total: - Speak Spanish:]]/Table3[[#Totals],[Estimate; Total: - Speak Spanish:]]))</f>
        <v>2.5901938105427429E-3</v>
      </c>
      <c r="G143" s="9">
        <v>2925</v>
      </c>
      <c r="H143" s="9">
        <v>659</v>
      </c>
      <c r="I143" s="9">
        <v>286</v>
      </c>
      <c r="J143" s="7">
        <f>SUM(Table3[[#This Row],[Estimate; Total: - Speak Spanish: - Speak English "very well"]:[Estimate; Total: - Speak Spanish: - Speak English "not well"]])</f>
        <v>3870</v>
      </c>
      <c r="K143" s="8">
        <f>0.5*ABS(([1]!#REF!/[1]!#REF!)-(Table3[[#This Row],[Estimate; Total: - Speak Spanish: - Bilingual Spanish &amp; English]]/Table3[[#Totals],[Estimate; Total: - Speak Spanish: - Bilingual Spanish &amp; English]]))</f>
        <v>2.5650784561527026E-3</v>
      </c>
      <c r="L143" s="7">
        <v>260</v>
      </c>
      <c r="M143" s="8">
        <f>0.5*ABS(([1]!#REF!/[1]!#REF!)-(Table3[[#This Row],[Estimate; Total: - Speak Spanish: - Speak English "not at all"]]/Table3[[#Totals],[Estimate; Total: - Speak Spanish: - Speak English "not at all"]]))</f>
        <v>3.0132685018993302E-3</v>
      </c>
    </row>
    <row r="144" spans="1:13" ht="15.6" x14ac:dyDescent="0.3">
      <c r="A144" s="5" t="s">
        <v>155</v>
      </c>
      <c r="B144" s="6">
        <v>5116</v>
      </c>
      <c r="C144" s="7">
        <v>2044</v>
      </c>
      <c r="D144" s="8">
        <f>0.5*ABS(([1]!#REF!/[1]!#REF!)-(Table3[[#This Row],[Estimate; Total: - Speak only English]]/Table3[[#Totals],[Estimate; Total: - Speak only English]]))</f>
        <v>2.4247047732603956E-3</v>
      </c>
      <c r="E144" s="6">
        <v>3055</v>
      </c>
      <c r="F144" s="8">
        <f>0.5*ABS(([1]!#REF!/[1]!#REF!)-(Table3[[#This Row],[Estimate; Total: - Speak Spanish:]]/Table3[[#Totals],[Estimate; Total: - Speak Spanish:]]))</f>
        <v>2.3075571353226654E-3</v>
      </c>
      <c r="G144" s="9">
        <v>2012</v>
      </c>
      <c r="H144" s="9">
        <v>719</v>
      </c>
      <c r="I144" s="9">
        <v>228</v>
      </c>
      <c r="J144" s="7">
        <f>SUM(Table3[[#This Row],[Estimate; Total: - Speak Spanish: - Speak English "very well"]:[Estimate; Total: - Speak Spanish: - Speak English "not well"]])</f>
        <v>2959</v>
      </c>
      <c r="K144" s="8">
        <f>0.5*ABS(([1]!#REF!/[1]!#REF!)-(Table3[[#This Row],[Estimate; Total: - Speak Spanish: - Bilingual Spanish &amp; English]]/Table3[[#Totals],[Estimate; Total: - Speak Spanish: - Bilingual Spanish &amp; English]]))</f>
        <v>2.3736679510453552E-3</v>
      </c>
      <c r="L144" s="7">
        <v>96</v>
      </c>
      <c r="M144" s="8">
        <f>0.5*ABS(([1]!#REF!/[1]!#REF!)-(Table3[[#This Row],[Estimate; Total: - Speak Spanish: - Speak English "not at all"]]/Table3[[#Totals],[Estimate; Total: - Speak Spanish: - Speak English "not at all"]]))</f>
        <v>1.1939032117968661E-3</v>
      </c>
    </row>
    <row r="145" spans="1:13" ht="15.6" x14ac:dyDescent="0.3">
      <c r="A145" s="5" t="s">
        <v>156</v>
      </c>
      <c r="B145" s="6">
        <v>1772</v>
      </c>
      <c r="C145" s="7">
        <v>854</v>
      </c>
      <c r="D145" s="8">
        <f>0.5*ABS(([1]!#REF!/[1]!#REF!)-(Table3[[#This Row],[Estimate; Total: - Speak only English]]/Table3[[#Totals],[Estimate; Total: - Speak only English]]))</f>
        <v>8.7056761643209682E-4</v>
      </c>
      <c r="E145" s="6">
        <v>901</v>
      </c>
      <c r="F145" s="8">
        <f>0.5*ABS(([1]!#REF!/[1]!#REF!)-(Table3[[#This Row],[Estimate; Total: - Speak Spanish:]]/Table3[[#Totals],[Estimate; Total: - Speak Spanish:]]))</f>
        <v>5.1006093725340933E-4</v>
      </c>
      <c r="G145" s="9">
        <v>636</v>
      </c>
      <c r="H145" s="9">
        <v>143</v>
      </c>
      <c r="I145" s="9">
        <v>30</v>
      </c>
      <c r="J145" s="7">
        <f>SUM(Table3[[#This Row],[Estimate; Total: - Speak Spanish: - Speak English "very well"]:[Estimate; Total: - Speak Spanish: - Speak English "not well"]])</f>
        <v>809</v>
      </c>
      <c r="K145" s="8">
        <f>0.5*ABS(([1]!#REF!/[1]!#REF!)-(Table3[[#This Row],[Estimate; Total: - Speak Spanish: - Bilingual Spanish &amp; English]]/Table3[[#Totals],[Estimate; Total: - Speak Spanish: - Bilingual Spanish &amp; English]]))</f>
        <v>4.7356480919966701E-4</v>
      </c>
      <c r="L145" s="7">
        <v>92</v>
      </c>
      <c r="M145" s="8">
        <f>0.5*ABS(([1]!#REF!/[1]!#REF!)-(Table3[[#This Row],[Estimate; Total: - Speak Spanish: - Speak English "not at all"]]/Table3[[#Totals],[Estimate; Total: - Speak Spanish: - Speak English "not at all"]]))</f>
        <v>1.1248477275274326E-3</v>
      </c>
    </row>
    <row r="146" spans="1:13" ht="15.6" x14ac:dyDescent="0.3">
      <c r="A146" s="5" t="s">
        <v>157</v>
      </c>
      <c r="B146" s="6">
        <v>3156</v>
      </c>
      <c r="C146" s="7">
        <v>1083</v>
      </c>
      <c r="D146" s="8">
        <f>0.5*ABS(([1]!#REF!/[1]!#REF!)-(Table3[[#This Row],[Estimate; Total: - Speak only English]]/Table3[[#Totals],[Estimate; Total: - Speak only English]]))</f>
        <v>4.4698505446545548E-4</v>
      </c>
      <c r="E146" s="6">
        <v>2073</v>
      </c>
      <c r="F146" s="8">
        <f>0.5*ABS(([1]!#REF!/[1]!#REF!)-(Table3[[#This Row],[Estimate; Total: - Speak Spanish:]]/Table3[[#Totals],[Estimate; Total: - Speak Spanish:]]))</f>
        <v>7.619785983400089E-4</v>
      </c>
      <c r="G146" s="9">
        <v>1553</v>
      </c>
      <c r="H146" s="9">
        <v>335</v>
      </c>
      <c r="I146" s="9">
        <v>161</v>
      </c>
      <c r="J146" s="7">
        <f>SUM(Table3[[#This Row],[Estimate; Total: - Speak Spanish: - Speak English "very well"]:[Estimate; Total: - Speak Spanish: - Speak English "not well"]])</f>
        <v>2049</v>
      </c>
      <c r="K146" s="8">
        <f>0.5*ABS(([1]!#REF!/[1]!#REF!)-(Table3[[#This Row],[Estimate; Total: - Speak Spanish: - Bilingual Spanish &amp; English]]/Table3[[#Totals],[Estimate; Total: - Speak Spanish: - Bilingual Spanish &amp; English]]))</f>
        <v>8.4301072861590724E-4</v>
      </c>
      <c r="L146" s="7">
        <v>24</v>
      </c>
      <c r="M146" s="8">
        <f>0.5*ABS(([1]!#REF!/[1]!#REF!)-(Table3[[#This Row],[Estimate; Total: - Speak Spanish: - Speak English "not at all"]]/Table3[[#Totals],[Estimate; Total: - Speak Spanish: - Speak English "not at all"]]))</f>
        <v>6.0302875827676421E-4</v>
      </c>
    </row>
    <row r="147" spans="1:13" ht="15.6" x14ac:dyDescent="0.3">
      <c r="A147" s="5" t="s">
        <v>158</v>
      </c>
      <c r="B147" s="6">
        <v>5669</v>
      </c>
      <c r="C147" s="7">
        <v>2312</v>
      </c>
      <c r="D147" s="8">
        <f>0.5*ABS(([1]!#REF!/[1]!#REF!)-(Table3[[#This Row],[Estimate; Total: - Speak only English]]/Table3[[#Totals],[Estimate; Total: - Speak only English]]))</f>
        <v>1.7256989729387468E-3</v>
      </c>
      <c r="E147" s="6">
        <v>3357</v>
      </c>
      <c r="F147" s="8">
        <f>0.5*ABS(([1]!#REF!/[1]!#REF!)-(Table3[[#This Row],[Estimate; Total: - Speak Spanish:]]/Table3[[#Totals],[Estimate; Total: - Speak Spanish:]]))</f>
        <v>1.5113948477953163E-3</v>
      </c>
      <c r="G147" s="9">
        <v>2085</v>
      </c>
      <c r="H147" s="9">
        <v>886</v>
      </c>
      <c r="I147" s="9">
        <v>265</v>
      </c>
      <c r="J147" s="7">
        <f>SUM(Table3[[#This Row],[Estimate; Total: - Speak Spanish: - Speak English "very well"]:[Estimate; Total: - Speak Spanish: - Speak English "not well"]])</f>
        <v>3236</v>
      </c>
      <c r="K147" s="8">
        <f>0.5*ABS(([1]!#REF!/[1]!#REF!)-(Table3[[#This Row],[Estimate; Total: - Speak Spanish: - Bilingual Spanish &amp; English]]/Table3[[#Totals],[Estimate; Total: - Speak Spanish: - Bilingual Spanish &amp; English]]))</f>
        <v>1.5704045592248956E-3</v>
      </c>
      <c r="L147" s="7">
        <v>121</v>
      </c>
      <c r="M147" s="8">
        <f>0.5*ABS(([1]!#REF!/[1]!#REF!)-(Table3[[#This Row],[Estimate; Total: - Speak Spanish: - Speak English "not at all"]]/Table3[[#Totals],[Estimate; Total: - Speak Spanish: - Speak English "not at all"]]))</f>
        <v>5.1736087708572124E-4</v>
      </c>
    </row>
    <row r="148" spans="1:13" ht="15.6" x14ac:dyDescent="0.3">
      <c r="A148" s="5" t="s">
        <v>159</v>
      </c>
      <c r="B148" s="6">
        <v>3412</v>
      </c>
      <c r="C148" s="7">
        <v>1006</v>
      </c>
      <c r="D148" s="8">
        <f>0.5*ABS(([1]!#REF!/[1]!#REF!)-(Table3[[#This Row],[Estimate; Total: - Speak only English]]/Table3[[#Totals],[Estimate; Total: - Speak only English]]))</f>
        <v>4.5064812763911705E-4</v>
      </c>
      <c r="E148" s="6">
        <v>2406</v>
      </c>
      <c r="F148" s="8">
        <f>0.5*ABS(([1]!#REF!/[1]!#REF!)-(Table3[[#This Row],[Estimate; Total: - Speak Spanish:]]/Table3[[#Totals],[Estimate; Total: - Speak Spanish:]]))</f>
        <v>1.1419372090345117E-3</v>
      </c>
      <c r="G148" s="9">
        <v>1679</v>
      </c>
      <c r="H148" s="9">
        <v>448</v>
      </c>
      <c r="I148" s="9">
        <v>107</v>
      </c>
      <c r="J148" s="7">
        <f>SUM(Table3[[#This Row],[Estimate; Total: - Speak Spanish: - Speak English "very well"]:[Estimate; Total: - Speak Spanish: - Speak English "not well"]])</f>
        <v>2234</v>
      </c>
      <c r="K148" s="8">
        <f>0.5*ABS(([1]!#REF!/[1]!#REF!)-(Table3[[#This Row],[Estimate; Total: - Speak Spanish: - Bilingual Spanish &amp; English]]/Table3[[#Totals],[Estimate; Total: - Speak Spanish: - Bilingual Spanish &amp; English]]))</f>
        <v>1.1092534143648605E-3</v>
      </c>
      <c r="L148" s="7">
        <v>172</v>
      </c>
      <c r="M148" s="8">
        <f>0.5*ABS(([1]!#REF!/[1]!#REF!)-(Table3[[#This Row],[Estimate; Total: - Speak Spanish: - Speak English "not at all"]]/Table3[[#Totals],[Estimate; Total: - Speak Spanish: - Speak English "not at all"]]))</f>
        <v>1.6925042497173356E-3</v>
      </c>
    </row>
    <row r="149" spans="1:13" ht="15.6" x14ac:dyDescent="0.3">
      <c r="A149" s="5" t="s">
        <v>160</v>
      </c>
      <c r="B149" s="6">
        <v>5778</v>
      </c>
      <c r="C149" s="7">
        <v>1406</v>
      </c>
      <c r="D149" s="8">
        <f>0.5*ABS(([1]!#REF!/[1]!#REF!)-(Table3[[#This Row],[Estimate; Total: - Speak only English]]/Table3[[#Totals],[Estimate; Total: - Speak only English]]))</f>
        <v>1.7526698320912543E-3</v>
      </c>
      <c r="E149" s="6">
        <v>4372</v>
      </c>
      <c r="F149" s="8">
        <f>0.5*ABS(([1]!#REF!/[1]!#REF!)-(Table3[[#This Row],[Estimate; Total: - Speak Spanish:]]/Table3[[#Totals],[Estimate; Total: - Speak Spanish:]]))</f>
        <v>3.5565130459938119E-3</v>
      </c>
      <c r="G149" s="9">
        <v>2797</v>
      </c>
      <c r="H149" s="9">
        <v>397</v>
      </c>
      <c r="I149" s="9">
        <v>511</v>
      </c>
      <c r="J149" s="7">
        <f>SUM(Table3[[#This Row],[Estimate; Total: - Speak Spanish: - Speak English "very well"]:[Estimate; Total: - Speak Spanish: - Speak English "not well"]])</f>
        <v>3705</v>
      </c>
      <c r="K149" s="8">
        <f>0.5*ABS(([1]!#REF!/[1]!#REF!)-(Table3[[#This Row],[Estimate; Total: - Speak Spanish: - Bilingual Spanish &amp; English]]/Table3[[#Totals],[Estimate; Total: - Speak Spanish: - Bilingual Spanish &amp; English]]))</f>
        <v>3.1854844299873965E-3</v>
      </c>
      <c r="L149" s="7">
        <v>667</v>
      </c>
      <c r="M149" s="8">
        <f>0.5*ABS(([1]!#REF!/[1]!#REF!)-(Table3[[#This Row],[Estimate; Total: - Speak Spanish: - Speak English "not at all"]]/Table3[[#Totals],[Estimate; Total: - Speak Spanish: - Speak English "not at all"]]))</f>
        <v>9.8065867962421633E-3</v>
      </c>
    </row>
    <row r="150" spans="1:13" ht="15.6" x14ac:dyDescent="0.3">
      <c r="A150" s="5" t="s">
        <v>161</v>
      </c>
      <c r="B150" s="6">
        <v>2180</v>
      </c>
      <c r="C150" s="7">
        <v>675</v>
      </c>
      <c r="D150" s="8">
        <f>0.5*ABS(([1]!#REF!/[1]!#REF!)-(Table3[[#This Row],[Estimate; Total: - Speak only English]]/Table3[[#Totals],[Estimate; Total: - Speak only English]]))</f>
        <v>8.0401404230610993E-4</v>
      </c>
      <c r="E150" s="6">
        <v>1505</v>
      </c>
      <c r="F150" s="8">
        <f>0.5*ABS(([1]!#REF!/[1]!#REF!)-(Table3[[#This Row],[Estimate; Total: - Speak Spanish:]]/Table3[[#Totals],[Estimate; Total: - Speak Spanish:]]))</f>
        <v>1.1770861666864432E-3</v>
      </c>
      <c r="G150" s="9">
        <v>1005</v>
      </c>
      <c r="H150" s="9">
        <v>272</v>
      </c>
      <c r="I150" s="9">
        <v>91</v>
      </c>
      <c r="J150" s="7">
        <f>SUM(Table3[[#This Row],[Estimate; Total: - Speak Spanish: - Speak English "very well"]:[Estimate; Total: - Speak Spanish: - Speak English "not well"]])</f>
        <v>1368</v>
      </c>
      <c r="K150" s="8">
        <f>0.5*ABS(([1]!#REF!/[1]!#REF!)-(Table3[[#This Row],[Estimate; Total: - Speak Spanish: - Bilingual Spanish &amp; English]]/Table3[[#Totals],[Estimate; Total: - Speak Spanish: - Bilingual Spanish &amp; English]]))</f>
        <v>1.1307838518226125E-3</v>
      </c>
      <c r="L150" s="7">
        <v>137</v>
      </c>
      <c r="M150" s="8">
        <f>0.5*ABS(([1]!#REF!/[1]!#REF!)-(Table3[[#This Row],[Estimate; Total: - Speak Spanish: - Speak English "not at all"]]/Table3[[#Totals],[Estimate; Total: - Speak Spanish: - Speak English "not at all"]]))</f>
        <v>1.9570607298914524E-3</v>
      </c>
    </row>
    <row r="151" spans="1:13" ht="15.6" x14ac:dyDescent="0.3">
      <c r="A151" s="5" t="s">
        <v>162</v>
      </c>
      <c r="B151" s="6">
        <v>4903</v>
      </c>
      <c r="C151" s="7">
        <v>1847</v>
      </c>
      <c r="D151" s="8">
        <f>0.5*ABS(([1]!#REF!/[1]!#REF!)-(Table3[[#This Row],[Estimate; Total: - Speak only English]]/Table3[[#Totals],[Estimate; Total: - Speak only English]]))</f>
        <v>2.1450586424157868E-3</v>
      </c>
      <c r="E151" s="6">
        <v>3056</v>
      </c>
      <c r="F151" s="8">
        <f>0.5*ABS(([1]!#REF!/[1]!#REF!)-(Table3[[#This Row],[Estimate; Total: - Speak Spanish:]]/Table3[[#Totals],[Estimate; Total: - Speak Spanish:]]))</f>
        <v>2.2843978360749459E-3</v>
      </c>
      <c r="G151" s="9">
        <v>2298</v>
      </c>
      <c r="H151" s="9">
        <v>411</v>
      </c>
      <c r="I151" s="9">
        <v>229</v>
      </c>
      <c r="J151" s="7">
        <f>SUM(Table3[[#This Row],[Estimate; Total: - Speak Spanish: - Speak English "very well"]:[Estimate; Total: - Speak Spanish: - Speak English "not well"]])</f>
        <v>2938</v>
      </c>
      <c r="K151" s="8">
        <f>0.5*ABS(([1]!#REF!/[1]!#REF!)-(Table3[[#This Row],[Estimate; Total: - Speak Spanish: - Bilingual Spanish &amp; English]]/Table3[[#Totals],[Estimate; Total: - Speak Spanish: - Bilingual Spanish &amp; English]]))</f>
        <v>2.3312154242097595E-3</v>
      </c>
      <c r="L151" s="7">
        <v>118</v>
      </c>
      <c r="M151" s="8">
        <f>0.5*ABS(([1]!#REF!/[1]!#REF!)-(Table3[[#This Row],[Estimate; Total: - Speak Spanish: - Speak English "not at all"]]/Table3[[#Totals],[Estimate; Total: - Speak Spanish: - Speak English "not at all"]]))</f>
        <v>1.4957433603072872E-3</v>
      </c>
    </row>
    <row r="152" spans="1:13" ht="15.6" x14ac:dyDescent="0.3">
      <c r="A152" s="5" t="s">
        <v>163</v>
      </c>
      <c r="B152" s="6">
        <v>3975</v>
      </c>
      <c r="C152" s="7">
        <v>1232</v>
      </c>
      <c r="D152" s="8">
        <f>0.5*ABS(([1]!#REF!/[1]!#REF!)-(Table3[[#This Row],[Estimate; Total: - Speak only English]]/Table3[[#Totals],[Estimate; Total: - Speak only English]]))</f>
        <v>1.525770783816334E-3</v>
      </c>
      <c r="E152" s="6">
        <v>2743</v>
      </c>
      <c r="F152" s="8">
        <f>0.5*ABS(([1]!#REF!/[1]!#REF!)-(Table3[[#This Row],[Estimate; Total: - Speak Spanish:]]/Table3[[#Totals],[Estimate; Total: - Speak Spanish:]]))</f>
        <v>2.203456673503721E-3</v>
      </c>
      <c r="G152" s="9">
        <v>1890</v>
      </c>
      <c r="H152" s="9">
        <v>375</v>
      </c>
      <c r="I152" s="9">
        <v>343</v>
      </c>
      <c r="J152" s="7">
        <f>SUM(Table3[[#This Row],[Estimate; Total: - Speak Spanish: - Speak English "very well"]:[Estimate; Total: - Speak Spanish: - Speak English "not well"]])</f>
        <v>2608</v>
      </c>
      <c r="K152" s="8">
        <f>0.5*ABS(([1]!#REF!/[1]!#REF!)-(Table3[[#This Row],[Estimate; Total: - Speak Spanish: - Bilingual Spanish &amp; English]]/Table3[[#Totals],[Estimate; Total: - Speak Spanish: - Bilingual Spanish &amp; English]]))</f>
        <v>2.2199068325139027E-3</v>
      </c>
      <c r="L152" s="7">
        <v>135</v>
      </c>
      <c r="M152" s="8">
        <f>0.5*ABS(([1]!#REF!/[1]!#REF!)-(Table3[[#This Row],[Estimate; Total: - Speak Spanish: - Speak English "not at all"]]/Table3[[#Totals],[Estimate; Total: - Speak Spanish: - Speak English "not at all"]]))</f>
        <v>1.9263494570210728E-3</v>
      </c>
    </row>
    <row r="153" spans="1:13" ht="15.6" x14ac:dyDescent="0.3">
      <c r="A153" s="5" t="s">
        <v>164</v>
      </c>
      <c r="B153" s="6">
        <v>3257</v>
      </c>
      <c r="C153" s="7">
        <v>1111</v>
      </c>
      <c r="D153" s="8">
        <f>0.5*ABS(([1]!#REF!/[1]!#REF!)-(Table3[[#This Row],[Estimate; Total: - Speak only English]]/Table3[[#Totals],[Estimate; Total: - Speak only English]]))</f>
        <v>1.2989560779196098E-3</v>
      </c>
      <c r="E153" s="6">
        <v>2146</v>
      </c>
      <c r="F153" s="8">
        <f>0.5*ABS(([1]!#REF!/[1]!#REF!)-(Table3[[#This Row],[Estimate; Total: - Speak Spanish:]]/Table3[[#Totals],[Estimate; Total: - Speak Spanish:]]))</f>
        <v>1.6381979384708359E-3</v>
      </c>
      <c r="G153" s="9">
        <v>1569</v>
      </c>
      <c r="H153" s="9">
        <v>278</v>
      </c>
      <c r="I153" s="9">
        <v>203</v>
      </c>
      <c r="J153" s="7">
        <f>SUM(Table3[[#This Row],[Estimate; Total: - Speak Spanish: - Speak English "very well"]:[Estimate; Total: - Speak Spanish: - Speak English "not well"]])</f>
        <v>2050</v>
      </c>
      <c r="K153" s="8">
        <f>0.5*ABS(([1]!#REF!/[1]!#REF!)-(Table3[[#This Row],[Estimate; Total: - Speak Spanish: - Bilingual Spanish &amp; English]]/Table3[[#Totals],[Estimate; Total: - Speak Spanish: - Bilingual Spanish &amp; English]]))</f>
        <v>1.6595239357495236E-3</v>
      </c>
      <c r="L153" s="7">
        <v>96</v>
      </c>
      <c r="M153" s="8">
        <f>0.5*ABS(([1]!#REF!/[1]!#REF!)-(Table3[[#This Row],[Estimate; Total: - Speak Spanish: - Speak English "not at all"]]/Table3[[#Totals],[Estimate; Total: - Speak Spanish: - Speak English "not at all"]]))</f>
        <v>1.2789559554020993E-3</v>
      </c>
    </row>
    <row r="154" spans="1:13" ht="15.6" x14ac:dyDescent="0.3">
      <c r="A154" s="5" t="s">
        <v>165</v>
      </c>
      <c r="B154" s="6">
        <v>3897</v>
      </c>
      <c r="C154" s="7">
        <v>1406</v>
      </c>
      <c r="D154" s="8">
        <f>0.5*ABS(([1]!#REF!/[1]!#REF!)-(Table3[[#This Row],[Estimate; Total: - Speak only English]]/Table3[[#Totals],[Estimate; Total: - Speak only English]]))</f>
        <v>1.7624836101995504E-3</v>
      </c>
      <c r="E154" s="6">
        <v>2491</v>
      </c>
      <c r="F154" s="8">
        <f>0.5*ABS(([1]!#REF!/[1]!#REF!)-(Table3[[#This Row],[Estimate; Total: - Speak Spanish:]]/Table3[[#Totals],[Estimate; Total: - Speak Spanish:]]))</f>
        <v>2.0052169671167016E-3</v>
      </c>
      <c r="G154" s="9">
        <v>1670</v>
      </c>
      <c r="H154" s="9">
        <v>445</v>
      </c>
      <c r="I154" s="9">
        <v>316</v>
      </c>
      <c r="J154" s="7">
        <f>SUM(Table3[[#This Row],[Estimate; Total: - Speak Spanish: - Speak English "very well"]:[Estimate; Total: - Speak Spanish: - Speak English "not well"]])</f>
        <v>2431</v>
      </c>
      <c r="K154" s="8">
        <f>0.5*ABS(([1]!#REF!/[1]!#REF!)-(Table3[[#This Row],[Estimate; Total: - Speak Spanish: - Bilingual Spanish &amp; English]]/Table3[[#Totals],[Estimate; Total: - Speak Spanish: - Bilingual Spanish &amp; English]]))</f>
        <v>2.0751918595368845E-3</v>
      </c>
      <c r="L154" s="7">
        <v>60</v>
      </c>
      <c r="M154" s="8">
        <f>0.5*ABS(([1]!#REF!/[1]!#REF!)-(Table3[[#This Row],[Estimate; Total: - Speak Spanish: - Speak English "not at all"]]/Table3[[#Totals],[Estimate; Total: - Speak Spanish: - Speak English "not at all"]]))</f>
        <v>8.2647166439785277E-4</v>
      </c>
    </row>
    <row r="155" spans="1:13" ht="15.6" x14ac:dyDescent="0.3">
      <c r="A155" s="5" t="s">
        <v>166</v>
      </c>
      <c r="B155" s="6">
        <v>4568</v>
      </c>
      <c r="C155" s="7">
        <v>905</v>
      </c>
      <c r="D155" s="8">
        <f>0.5*ABS(([1]!#REF!/[1]!#REF!)-(Table3[[#This Row],[Estimate; Total: - Speak only English]]/Table3[[#Totals],[Estimate; Total: - Speak only English]]))</f>
        <v>1.1581081214230937E-3</v>
      </c>
      <c r="E155" s="6">
        <v>3663</v>
      </c>
      <c r="F155" s="8">
        <f>0.5*ABS(([1]!#REF!/[1]!#REF!)-(Table3[[#This Row],[Estimate; Total: - Speak Spanish:]]/Table3[[#Totals],[Estimate; Total: - Speak Spanish:]]))</f>
        <v>3.0236997404402104E-3</v>
      </c>
      <c r="G155" s="9">
        <v>2585</v>
      </c>
      <c r="H155" s="9">
        <v>500</v>
      </c>
      <c r="I155" s="9">
        <v>356</v>
      </c>
      <c r="J155" s="7">
        <f>SUM(Table3[[#This Row],[Estimate; Total: - Speak Spanish: - Speak English "very well"]:[Estimate; Total: - Speak Spanish: - Speak English "not well"]])</f>
        <v>3441</v>
      </c>
      <c r="K155" s="8">
        <f>0.5*ABS(([1]!#REF!/[1]!#REF!)-(Table3[[#This Row],[Estimate; Total: - Speak Spanish: - Bilingual Spanish &amp; English]]/Table3[[#Totals],[Estimate; Total: - Speak Spanish: - Bilingual Spanish &amp; English]]))</f>
        <v>3.008985889487894E-3</v>
      </c>
      <c r="L155" s="7">
        <v>222</v>
      </c>
      <c r="M155" s="8">
        <f>0.5*ABS(([1]!#REF!/[1]!#REF!)-(Table3[[#This Row],[Estimate; Total: - Speak Spanish: - Speak English "not at all"]]/Table3[[#Totals],[Estimate; Total: - Speak Spanish: - Speak English "not at all"]]))</f>
        <v>3.271558395095968E-3</v>
      </c>
    </row>
    <row r="156" spans="1:13" ht="15.6" x14ac:dyDescent="0.3">
      <c r="A156" s="5" t="s">
        <v>167</v>
      </c>
      <c r="B156" s="6">
        <v>3093</v>
      </c>
      <c r="C156" s="7">
        <v>913</v>
      </c>
      <c r="D156" s="8">
        <f>0.5*ABS(([1]!#REF!/[1]!#REF!)-(Table3[[#This Row],[Estimate; Total: - Speak only English]]/Table3[[#Totals],[Estimate; Total: - Speak only English]]))</f>
        <v>1.0681715066678725E-3</v>
      </c>
      <c r="E156" s="6">
        <v>2180</v>
      </c>
      <c r="F156" s="8">
        <f>0.5*ABS(([1]!#REF!/[1]!#REF!)-(Table3[[#This Row],[Estimate; Total: - Speak Spanish:]]/Table3[[#Totals],[Estimate; Total: - Speak Spanish:]]))</f>
        <v>1.692585841782222E-3</v>
      </c>
      <c r="G156" s="9">
        <v>1422</v>
      </c>
      <c r="H156" s="9">
        <v>403</v>
      </c>
      <c r="I156" s="9">
        <v>263</v>
      </c>
      <c r="J156" s="7">
        <f>SUM(Table3[[#This Row],[Estimate; Total: - Speak Spanish: - Speak English "very well"]:[Estimate; Total: - Speak Spanish: - Speak English "not well"]])</f>
        <v>2088</v>
      </c>
      <c r="K156" s="8">
        <f>0.5*ABS(([1]!#REF!/[1]!#REF!)-(Table3[[#This Row],[Estimate; Total: - Speak Spanish: - Bilingual Spanish &amp; English]]/Table3[[#Totals],[Estimate; Total: - Speak Spanish: - Bilingual Spanish &amp; English]]))</f>
        <v>1.7191037762035943E-3</v>
      </c>
      <c r="L156" s="7">
        <v>92</v>
      </c>
      <c r="M156" s="8">
        <f>0.5*ABS(([1]!#REF!/[1]!#REF!)-(Table3[[#This Row],[Estimate; Total: - Speak Spanish: - Speak English "not at all"]]/Table3[[#Totals],[Estimate; Total: - Speak Spanish: - Speak English "not at all"]]))</f>
        <v>1.2458843241964182E-3</v>
      </c>
    </row>
    <row r="157" spans="1:13" ht="15.6" x14ac:dyDescent="0.3">
      <c r="A157" s="5" t="s">
        <v>168</v>
      </c>
      <c r="B157" s="6">
        <v>4304</v>
      </c>
      <c r="C157" s="7">
        <v>1344</v>
      </c>
      <c r="D157" s="8">
        <f>0.5*ABS(([1]!#REF!/[1]!#REF!)-(Table3[[#This Row],[Estimate; Total: - Speak only English]]/Table3[[#Totals],[Estimate; Total: - Speak only English]]))</f>
        <v>1.623140395767723E-3</v>
      </c>
      <c r="E157" s="6">
        <v>2950</v>
      </c>
      <c r="F157" s="8">
        <f>0.5*ABS(([1]!#REF!/[1]!#REF!)-(Table3[[#This Row],[Estimate; Total: - Speak Spanish:]]/Table3[[#Totals],[Estimate; Total: - Speak Spanish:]]))</f>
        <v>2.3272749812719758E-3</v>
      </c>
      <c r="G157" s="9">
        <v>1904</v>
      </c>
      <c r="H157" s="9">
        <v>553</v>
      </c>
      <c r="I157" s="9">
        <v>301</v>
      </c>
      <c r="J157" s="7">
        <f>SUM(Table3[[#This Row],[Estimate; Total: - Speak Spanish: - Speak English "very well"]:[Estimate; Total: - Speak Spanish: - Speak English "not well"]])</f>
        <v>2758</v>
      </c>
      <c r="K157" s="8">
        <f>0.5*ABS(([1]!#REF!/[1]!#REF!)-(Table3[[#This Row],[Estimate; Total: - Speak Spanish: - Bilingual Spanish &amp; English]]/Table3[[#Totals],[Estimate; Total: - Speak Spanish: - Bilingual Spanish &amp; English]]))</f>
        <v>2.3038090150462364E-3</v>
      </c>
      <c r="L157" s="7">
        <v>192</v>
      </c>
      <c r="M157" s="8">
        <f>0.5*ABS(([1]!#REF!/[1]!#REF!)-(Table3[[#This Row],[Estimate; Total: - Speak Spanish: - Speak English "not at all"]]/Table3[[#Totals],[Estimate; Total: - Speak Spanish: - Speak English "not at all"]]))</f>
        <v>2.7225652990656114E-3</v>
      </c>
    </row>
    <row r="158" spans="1:13" ht="15.6" x14ac:dyDescent="0.3">
      <c r="A158" s="5" t="s">
        <v>169</v>
      </c>
      <c r="B158" s="6">
        <v>2629</v>
      </c>
      <c r="C158" s="7">
        <v>856</v>
      </c>
      <c r="D158" s="8">
        <f>0.5*ABS(([1]!#REF!/[1]!#REF!)-(Table3[[#This Row],[Estimate; Total: - Speak only English]]/Table3[[#Totals],[Estimate; Total: - Speak only English]]))</f>
        <v>9.4513082403644203E-4</v>
      </c>
      <c r="E158" s="6">
        <v>1773</v>
      </c>
      <c r="F158" s="8">
        <f>0.5*ABS(([1]!#REF!/[1]!#REF!)-(Table3[[#This Row],[Estimate; Total: - Speak Spanish:]]/Table3[[#Totals],[Estimate; Total: - Speak Spanish:]]))</f>
        <v>1.3057329470977002E-3</v>
      </c>
      <c r="G158" s="9">
        <v>1175</v>
      </c>
      <c r="H158" s="9">
        <v>239</v>
      </c>
      <c r="I158" s="9">
        <v>271</v>
      </c>
      <c r="J158" s="7">
        <f>SUM(Table3[[#This Row],[Estimate; Total: - Speak Spanish: - Speak English "very well"]:[Estimate; Total: - Speak Spanish: - Speak English "not well"]])</f>
        <v>1685</v>
      </c>
      <c r="K158" s="8">
        <f>0.5*ABS(([1]!#REF!/[1]!#REF!)-(Table3[[#This Row],[Estimate; Total: - Speak Spanish: - Bilingual Spanish &amp; English]]/Table3[[#Totals],[Estimate; Total: - Speak Spanish: - Bilingual Spanish &amp; English]]))</f>
        <v>1.3157155305057559E-3</v>
      </c>
      <c r="L158" s="7">
        <v>88</v>
      </c>
      <c r="M158" s="8">
        <f>0.5*ABS(([1]!#REF!/[1]!#REF!)-(Table3[[#This Row],[Estimate; Total: - Speak Spanish: - Speak English "not at all"]]/Table3[[#Totals],[Estimate; Total: - Speak Spanish: - Speak English "not at all"]]))</f>
        <v>1.1375737274938002E-3</v>
      </c>
    </row>
    <row r="159" spans="1:13" ht="15.6" x14ac:dyDescent="0.3">
      <c r="A159" s="5" t="s">
        <v>170</v>
      </c>
      <c r="B159" s="6">
        <v>4540</v>
      </c>
      <c r="C159" s="7">
        <v>1343</v>
      </c>
      <c r="D159" s="8">
        <f>0.5*ABS(([1]!#REF!/[1]!#REF!)-(Table3[[#This Row],[Estimate; Total: - Speak only English]]/Table3[[#Totals],[Estimate; Total: - Speak only English]]))</f>
        <v>1.6981720303160506E-3</v>
      </c>
      <c r="E159" s="6">
        <v>3197</v>
      </c>
      <c r="F159" s="8">
        <f>0.5*ABS(([1]!#REF!/[1]!#REF!)-(Table3[[#This Row],[Estimate; Total: - Speak Spanish:]]/Table3[[#Totals],[Estimate; Total: - Speak Spanish:]]))</f>
        <v>2.6085985902032723E-3</v>
      </c>
      <c r="G159" s="9">
        <v>2035</v>
      </c>
      <c r="H159" s="9">
        <v>471</v>
      </c>
      <c r="I159" s="9">
        <v>303</v>
      </c>
      <c r="J159" s="7">
        <f>SUM(Table3[[#This Row],[Estimate; Total: - Speak Spanish: - Speak English "very well"]:[Estimate; Total: - Speak Spanish: - Speak English "not well"]])</f>
        <v>2809</v>
      </c>
      <c r="K159" s="8">
        <f>0.5*ABS(([1]!#REF!/[1]!#REF!)-(Table3[[#This Row],[Estimate; Total: - Speak Spanish: - Bilingual Spanish &amp; English]]/Table3[[#Totals],[Estimate; Total: - Speak Spanish: - Bilingual Spanish &amp; English]]))</f>
        <v>2.4249778224495456E-3</v>
      </c>
      <c r="L159" s="7">
        <v>388</v>
      </c>
      <c r="M159" s="8">
        <f>0.5*ABS(([1]!#REF!/[1]!#REF!)-(Table3[[#This Row],[Estimate; Total: - Speak Spanish: - Speak English "not at all"]]/Table3[[#Totals],[Estimate; Total: - Speak Spanish: - Speak English "not at all"]]))</f>
        <v>5.7017382862480943E-3</v>
      </c>
    </row>
    <row r="160" spans="1:13" ht="15.6" x14ac:dyDescent="0.3">
      <c r="A160" s="5" t="s">
        <v>171</v>
      </c>
      <c r="B160" s="6">
        <v>3217</v>
      </c>
      <c r="C160" s="7">
        <v>1054</v>
      </c>
      <c r="D160" s="8">
        <f>0.5*ABS(([1]!#REF!/[1]!#REF!)-(Table3[[#This Row],[Estimate; Total: - Speak only English]]/Table3[[#Totals],[Estimate; Total: - Speak only English]]))</f>
        <v>1.2467926816258736E-3</v>
      </c>
      <c r="E160" s="6">
        <v>2156</v>
      </c>
      <c r="F160" s="8">
        <f>0.5*ABS(([1]!#REF!/[1]!#REF!)-(Table3[[#This Row],[Estimate; Total: - Speak Spanish:]]/Table3[[#Totals],[Estimate; Total: - Speak Spanish:]]))</f>
        <v>1.6683056955482053E-3</v>
      </c>
      <c r="G160" s="9">
        <v>1345</v>
      </c>
      <c r="H160" s="9">
        <v>393</v>
      </c>
      <c r="I160" s="9">
        <v>262</v>
      </c>
      <c r="J160" s="7">
        <f>SUM(Table3[[#This Row],[Estimate; Total: - Speak Spanish: - Speak English "very well"]:[Estimate; Total: - Speak Spanish: - Speak English "not well"]])</f>
        <v>2000</v>
      </c>
      <c r="K160" s="8">
        <f>0.5*ABS(([1]!#REF!/[1]!#REF!)-(Table3[[#This Row],[Estimate; Total: - Speak Spanish: - Bilingual Spanish &amp; English]]/Table3[[#Totals],[Estimate; Total: - Speak Spanish: - Bilingual Spanish &amp; English]]))</f>
        <v>1.6373721137844025E-3</v>
      </c>
      <c r="L160" s="7">
        <v>156</v>
      </c>
      <c r="M160" s="8">
        <f>0.5*ABS(([1]!#REF!/[1]!#REF!)-(Table3[[#This Row],[Estimate; Total: - Speak Spanish: - Speak English "not at all"]]/Table3[[#Totals],[Estimate; Total: - Speak Spanish: - Speak English "not at all"]]))</f>
        <v>2.1893899436153746E-3</v>
      </c>
    </row>
    <row r="161" spans="1:13" ht="15.6" x14ac:dyDescent="0.3">
      <c r="A161" s="5" t="s">
        <v>172</v>
      </c>
      <c r="B161" s="6">
        <v>8693</v>
      </c>
      <c r="C161" s="7">
        <v>2341</v>
      </c>
      <c r="D161" s="8">
        <f>0.5*ABS(([1]!#REF!/[1]!#REF!)-(Table3[[#This Row],[Estimate; Total: - Speak only English]]/Table3[[#Totals],[Estimate; Total: - Speak only English]]))</f>
        <v>2.8144984217304287E-3</v>
      </c>
      <c r="E161" s="6">
        <v>6352</v>
      </c>
      <c r="F161" s="8">
        <f>0.5*ABS(([1]!#REF!/[1]!#REF!)-(Table3[[#This Row],[Estimate; Total: - Speak Spanish:]]/Table3[[#Totals],[Estimate; Total: - Speak Spanish:]]))</f>
        <v>5.0482182288789758E-3</v>
      </c>
      <c r="G161" s="9">
        <v>4189</v>
      </c>
      <c r="H161" s="9">
        <v>1260</v>
      </c>
      <c r="I161" s="9">
        <v>568</v>
      </c>
      <c r="J161" s="7">
        <f>SUM(Table3[[#This Row],[Estimate; Total: - Speak Spanish: - Speak English "very well"]:[Estimate; Total: - Speak Spanish: - Speak English "not well"]])</f>
        <v>6017</v>
      </c>
      <c r="K161" s="8">
        <f>0.5*ABS(([1]!#REF!/[1]!#REF!)-(Table3[[#This Row],[Estimate; Total: - Speak Spanish: - Bilingual Spanish &amp; English]]/Table3[[#Totals],[Estimate; Total: - Speak Spanish: - Bilingual Spanish &amp; English]]))</f>
        <v>5.0666365484878283E-3</v>
      </c>
      <c r="L161" s="7">
        <v>335</v>
      </c>
      <c r="M161" s="8">
        <f>0.5*ABS(([1]!#REF!/[1]!#REF!)-(Table3[[#This Row],[Estimate; Total: - Speak Spanish: - Speak English "not at all"]]/Table3[[#Totals],[Estimate; Total: - Speak Spanish: - Speak English "not at all"]]))</f>
        <v>4.7379568340840707E-3</v>
      </c>
    </row>
    <row r="162" spans="1:13" ht="15.6" x14ac:dyDescent="0.3">
      <c r="A162" s="5" t="s">
        <v>173</v>
      </c>
      <c r="B162" s="6">
        <v>2382</v>
      </c>
      <c r="C162" s="7">
        <v>1159</v>
      </c>
      <c r="D162" s="8">
        <f>0.5*ABS(([1]!#REF!/[1]!#REF!)-(Table3[[#This Row],[Estimate; Total: - Speak only English]]/Table3[[#Totals],[Estimate; Total: - Speak only English]]))</f>
        <v>1.0352125962103842E-3</v>
      </c>
      <c r="E162" s="6">
        <v>1223</v>
      </c>
      <c r="F162" s="8">
        <f>0.5*ABS(([1]!#REF!/[1]!#REF!)-(Table3[[#This Row],[Estimate; Total: - Speak Spanish:]]/Table3[[#Totals],[Estimate; Total: - Speak Spanish:]]))</f>
        <v>5.4613137506676166E-4</v>
      </c>
      <c r="G162" s="9">
        <v>743</v>
      </c>
      <c r="H162" s="9">
        <v>258</v>
      </c>
      <c r="I162" s="9">
        <v>144</v>
      </c>
      <c r="J162" s="7">
        <f>SUM(Table3[[#This Row],[Estimate; Total: - Speak Spanish: - Speak English "very well"]:[Estimate; Total: - Speak Spanish: - Speak English "not well"]])</f>
        <v>1145</v>
      </c>
      <c r="K162" s="8">
        <f>0.5*ABS(([1]!#REF!/[1]!#REF!)-(Table3[[#This Row],[Estimate; Total: - Speak Spanish: - Bilingual Spanish &amp; English]]/Table3[[#Totals],[Estimate; Total: - Speak Spanish: - Bilingual Spanish &amp; English]]))</f>
        <v>5.378084771159717E-4</v>
      </c>
      <c r="L162" s="7">
        <v>78</v>
      </c>
      <c r="M162" s="8">
        <f>0.5*ABS(([1]!#REF!/[1]!#REF!)-(Table3[[#This Row],[Estimate; Total: - Speak Spanish: - Speak English "not at all"]]/Table3[[#Totals],[Estimate; Total: - Speak Spanish: - Speak English "not at all"]]))</f>
        <v>6.8633276052358714E-4</v>
      </c>
    </row>
    <row r="163" spans="1:13" ht="15.6" x14ac:dyDescent="0.3">
      <c r="A163" s="5" t="s">
        <v>174</v>
      </c>
      <c r="B163" s="6">
        <v>4998</v>
      </c>
      <c r="C163" s="7">
        <v>1430</v>
      </c>
      <c r="D163" s="8">
        <f>0.5*ABS(([1]!#REF!/[1]!#REF!)-(Table3[[#This Row],[Estimate; Total: - Speak only English]]/Table3[[#Totals],[Estimate; Total: - Speak only English]]))</f>
        <v>1.5635510522715806E-3</v>
      </c>
      <c r="E163" s="6">
        <v>3568</v>
      </c>
      <c r="F163" s="8">
        <f>0.5*ABS(([1]!#REF!/[1]!#REF!)-(Table3[[#This Row],[Estimate; Total: - Speak Spanish:]]/Table3[[#Totals],[Estimate; Total: - Speak Spanish:]]))</f>
        <v>2.6689796014471279E-3</v>
      </c>
      <c r="G163" s="9">
        <v>2249</v>
      </c>
      <c r="H163" s="9">
        <v>492</v>
      </c>
      <c r="I163" s="9">
        <v>454</v>
      </c>
      <c r="J163" s="7">
        <f>SUM(Table3[[#This Row],[Estimate; Total: - Speak Spanish: - Speak English "very well"]:[Estimate; Total: - Speak Spanish: - Speak English "not well"]])</f>
        <v>3195</v>
      </c>
      <c r="K163" s="8">
        <f>0.5*ABS(([1]!#REF!/[1]!#REF!)-(Table3[[#This Row],[Estimate; Total: - Speak Spanish: - Bilingual Spanish &amp; English]]/Table3[[#Totals],[Estimate; Total: - Speak Spanish: - Bilingual Spanish &amp; English]]))</f>
        <v>2.5168254112800251E-3</v>
      </c>
      <c r="L163" s="7">
        <v>373</v>
      </c>
      <c r="M163" s="8">
        <f>0.5*ABS(([1]!#REF!/[1]!#REF!)-(Table3[[#This Row],[Estimate; Total: - Speak Spanish: - Speak English "not at all"]]/Table3[[#Totals],[Estimate; Total: - Speak Spanish: - Speak English "not at all"]]))</f>
        <v>5.2320565958568037E-3</v>
      </c>
    </row>
    <row r="164" spans="1:13" ht="15.6" x14ac:dyDescent="0.3">
      <c r="A164" s="5" t="s">
        <v>175</v>
      </c>
      <c r="B164" s="6">
        <v>4295</v>
      </c>
      <c r="C164" s="7">
        <v>1071</v>
      </c>
      <c r="D164" s="8">
        <f>0.5*ABS(([1]!#REF!/[1]!#REF!)-(Table3[[#This Row],[Estimate; Total: - Speak only English]]/Table3[[#Totals],[Estimate; Total: - Speak only English]]))</f>
        <v>1.184892120363594E-3</v>
      </c>
      <c r="E164" s="6">
        <v>3224</v>
      </c>
      <c r="F164" s="8">
        <f>0.5*ABS(([1]!#REF!/[1]!#REF!)-(Table3[[#This Row],[Estimate; Total: - Speak Spanish:]]/Table3[[#Totals],[Estimate; Total: - Speak Spanish:]]))</f>
        <v>2.4707151565602227E-3</v>
      </c>
      <c r="G164" s="9">
        <v>2071</v>
      </c>
      <c r="H164" s="9">
        <v>528</v>
      </c>
      <c r="I164" s="9">
        <v>355</v>
      </c>
      <c r="J164" s="7">
        <f>SUM(Table3[[#This Row],[Estimate; Total: - Speak Spanish: - Speak English "very well"]:[Estimate; Total: - Speak Spanish: - Speak English "not well"]])</f>
        <v>2954</v>
      </c>
      <c r="K164" s="8">
        <f>0.5*ABS(([1]!#REF!/[1]!#REF!)-(Table3[[#This Row],[Estimate; Total: - Speak Spanish: - Bilingual Spanish &amp; English]]/Table3[[#Totals],[Estimate; Total: - Speak Spanish: - Bilingual Spanish &amp; English]]))</f>
        <v>2.3921707448552464E-3</v>
      </c>
      <c r="L164" s="7">
        <v>270</v>
      </c>
      <c r="M164" s="8">
        <f>0.5*ABS(([1]!#REF!/[1]!#REF!)-(Table3[[#This Row],[Estimate; Total: - Speak Spanish: - Speak English "not at all"]]/Table3[[#Totals],[Estimate; Total: - Speak Spanish: - Speak English "not at all"]]))</f>
        <v>3.793816245392369E-3</v>
      </c>
    </row>
    <row r="165" spans="1:13" ht="15.6" x14ac:dyDescent="0.3">
      <c r="A165" s="5" t="s">
        <v>176</v>
      </c>
      <c r="B165" s="6">
        <v>3627</v>
      </c>
      <c r="C165" s="7">
        <v>1121</v>
      </c>
      <c r="D165" s="8">
        <f>0.5*ABS(([1]!#REF!/[1]!#REF!)-(Table3[[#This Row],[Estimate; Total: - Speak only English]]/Table3[[#Totals],[Estimate; Total: - Speak only English]]))</f>
        <v>1.3839012914313165E-3</v>
      </c>
      <c r="E165" s="6">
        <v>2506</v>
      </c>
      <c r="F165" s="8">
        <f>0.5*ABS(([1]!#REF!/[1]!#REF!)-(Table3[[#This Row],[Estimate; Total: - Speak Spanish:]]/Table3[[#Totals],[Estimate; Total: - Speak Spanish:]]))</f>
        <v>2.0089426507199494E-3</v>
      </c>
      <c r="G165" s="9">
        <v>1721</v>
      </c>
      <c r="H165" s="9">
        <v>317</v>
      </c>
      <c r="I165" s="9">
        <v>373</v>
      </c>
      <c r="J165" s="7">
        <f>SUM(Table3[[#This Row],[Estimate; Total: - Speak Spanish: - Speak English "very well"]:[Estimate; Total: - Speak Spanish: - Speak English "not well"]])</f>
        <v>2411</v>
      </c>
      <c r="K165" s="8">
        <f>0.5*ABS(([1]!#REF!/[1]!#REF!)-(Table3[[#This Row],[Estimate; Total: - Speak Spanish: - Bilingual Spanish &amp; English]]/Table3[[#Totals],[Estimate; Total: - Speak Spanish: - Bilingual Spanish &amp; English]]))</f>
        <v>2.0488844141138651E-3</v>
      </c>
      <c r="L165" s="7">
        <v>95</v>
      </c>
      <c r="M165" s="8">
        <f>0.5*ABS(([1]!#REF!/[1]!#REF!)-(Table3[[#This Row],[Estimate; Total: - Speak Spanish: - Speak English "not at all"]]/Table3[[#Totals],[Estimate; Total: - Speak Spanish: - Speak English "not at all"]]))</f>
        <v>1.33611323498932E-3</v>
      </c>
    </row>
    <row r="166" spans="1:13" ht="15.6" x14ac:dyDescent="0.3">
      <c r="A166" s="5" t="s">
        <v>177</v>
      </c>
      <c r="B166" s="6">
        <v>1269</v>
      </c>
      <c r="C166" s="7">
        <v>701</v>
      </c>
      <c r="D166" s="8">
        <f>0.5*ABS(([1]!#REF!/[1]!#REF!)-(Table3[[#This Row],[Estimate; Total: - Speak only English]]/Table3[[#Totals],[Estimate; Total: - Speak only English]]))</f>
        <v>3.4246953968649191E-3</v>
      </c>
      <c r="E166" s="6">
        <v>568</v>
      </c>
      <c r="F166" s="8">
        <f>0.5*ABS(([1]!#REF!/[1]!#REF!)-(Table3[[#This Row],[Estimate; Total: - Speak Spanish:]]/Table3[[#Totals],[Estimate; Total: - Speak Spanish:]]))</f>
        <v>3.8630149437278087E-3</v>
      </c>
      <c r="G166" s="9">
        <v>333</v>
      </c>
      <c r="H166" s="9">
        <v>195</v>
      </c>
      <c r="I166" s="9">
        <v>29</v>
      </c>
      <c r="J166" s="7">
        <f>SUM(Table3[[#This Row],[Estimate; Total: - Speak Spanish: - Speak English "very well"]:[Estimate; Total: - Speak Spanish: - Speak English "not well"]])</f>
        <v>557</v>
      </c>
      <c r="K166" s="8">
        <f>0.5*ABS(([1]!#REF!/[1]!#REF!)-(Table3[[#This Row],[Estimate; Total: - Speak Spanish: - Bilingual Spanish &amp; English]]/Table3[[#Totals],[Estimate; Total: - Speak Spanish: - Bilingual Spanish &amp; English]]))</f>
        <v>3.8447018386361899E-3</v>
      </c>
      <c r="L166" s="7">
        <v>11</v>
      </c>
      <c r="M166" s="8">
        <f>0.5*ABS(([1]!#REF!/[1]!#REF!)-(Table3[[#This Row],[Estimate; Total: - Speak Spanish: - Speak English "not at all"]]/Table3[[#Totals],[Estimate; Total: - Speak Spanish: - Speak English "not at all"]]))</f>
        <v>4.1715039725543305E-3</v>
      </c>
    </row>
    <row r="167" spans="1:13" ht="15.6" x14ac:dyDescent="0.3">
      <c r="A167" s="5" t="s">
        <v>178</v>
      </c>
      <c r="B167" s="6">
        <v>5914</v>
      </c>
      <c r="C167" s="7">
        <v>2324</v>
      </c>
      <c r="D167" s="8">
        <f>0.5*ABS(([1]!#REF!/[1]!#REF!)-(Table3[[#This Row],[Estimate; Total: - Speak only English]]/Table3[[#Totals],[Estimate; Total: - Speak only English]]))</f>
        <v>1.6245970642900461E-3</v>
      </c>
      <c r="E167" s="6">
        <v>3570</v>
      </c>
      <c r="F167" s="8">
        <f>0.5*ABS(([1]!#REF!/[1]!#REF!)-(Table3[[#This Row],[Estimate; Total: - Speak Spanish:]]/Table3[[#Totals],[Estimate; Total: - Speak Spanish:]]))</f>
        <v>1.5714963255741921E-3</v>
      </c>
      <c r="G167" s="9">
        <v>2476</v>
      </c>
      <c r="H167" s="9">
        <v>277</v>
      </c>
      <c r="I167" s="9">
        <v>436</v>
      </c>
      <c r="J167" s="7">
        <f>SUM(Table3[[#This Row],[Estimate; Total: - Speak Spanish: - Speak English "very well"]:[Estimate; Total: - Speak Spanish: - Speak English "not well"]])</f>
        <v>3189</v>
      </c>
      <c r="K167" s="8">
        <f>0.5*ABS(([1]!#REF!/[1]!#REF!)-(Table3[[#This Row],[Estimate; Total: - Speak Spanish: - Bilingual Spanish &amp; English]]/Table3[[#Totals],[Estimate; Total: - Speak Spanish: - Bilingual Spanish &amp; English]]))</f>
        <v>1.4124070370194982E-3</v>
      </c>
      <c r="L167" s="7">
        <v>381</v>
      </c>
      <c r="M167" s="8">
        <f>0.5*ABS(([1]!#REF!/[1]!#REF!)-(Table3[[#This Row],[Estimate; Total: - Speak Spanish: - Speak English "not at all"]]/Table3[[#Totals],[Estimate; Total: - Speak Spanish: - Speak English "not at all"]]))</f>
        <v>4.2513968600499125E-3</v>
      </c>
    </row>
    <row r="168" spans="1:13" ht="15.6" x14ac:dyDescent="0.3">
      <c r="A168" s="5" t="s">
        <v>179</v>
      </c>
      <c r="B168" s="6">
        <v>2796</v>
      </c>
      <c r="C168" s="7">
        <v>700</v>
      </c>
      <c r="D168" s="8">
        <f>0.5*ABS(([1]!#REF!/[1]!#REF!)-(Table3[[#This Row],[Estimate; Total: - Speak only English]]/Table3[[#Totals],[Estimate; Total: - Speak only English]]))</f>
        <v>4.5153962496344367E-4</v>
      </c>
      <c r="E168" s="6">
        <v>2096</v>
      </c>
      <c r="F168" s="8">
        <f>0.5*ABS(([1]!#REF!/[1]!#REF!)-(Table3[[#This Row],[Estimate; Total: - Speak Spanish:]]/Table3[[#Totals],[Estimate; Total: - Speak Spanish:]]))</f>
        <v>1.2826602325995808E-3</v>
      </c>
      <c r="G168" s="9">
        <v>1263</v>
      </c>
      <c r="H168" s="9">
        <v>359</v>
      </c>
      <c r="I168" s="9">
        <v>317</v>
      </c>
      <c r="J168" s="7">
        <f>SUM(Table3[[#This Row],[Estimate; Total: - Speak Spanish: - Speak English "very well"]:[Estimate; Total: - Speak Spanish: - Speak English "not well"]])</f>
        <v>1939</v>
      </c>
      <c r="K168" s="8">
        <f>0.5*ABS(([1]!#REF!/[1]!#REF!)-(Table3[[#This Row],[Estimate; Total: - Speak Spanish: - Bilingual Spanish &amp; English]]/Table3[[#Totals],[Estimate; Total: - Speak Spanish: - Bilingual Spanish &amp; English]]))</f>
        <v>1.2478913528538842E-3</v>
      </c>
      <c r="L168" s="7">
        <v>157</v>
      </c>
      <c r="M168" s="8">
        <f>0.5*ABS(([1]!#REF!/[1]!#REF!)-(Table3[[#This Row],[Estimate; Total: - Speak Spanish: - Speak English "not at all"]]/Table3[[#Totals],[Estimate; Total: - Speak Spanish: - Speak English "not at all"]]))</f>
        <v>1.8683510748939694E-3</v>
      </c>
    </row>
    <row r="169" spans="1:13" ht="15.6" x14ac:dyDescent="0.3">
      <c r="A169" s="5" t="s">
        <v>180</v>
      </c>
      <c r="B169" s="6">
        <v>3607</v>
      </c>
      <c r="C169" s="7">
        <v>1222</v>
      </c>
      <c r="D169" s="8">
        <f>0.5*ABS(([1]!#REF!/[1]!#REF!)-(Table3[[#This Row],[Estimate; Total: - Speak only English]]/Table3[[#Totals],[Estimate; Total: - Speak only English]]))</f>
        <v>1.2401883289794619E-3</v>
      </c>
      <c r="E169" s="6">
        <v>2385</v>
      </c>
      <c r="F169" s="8">
        <f>0.5*ABS(([1]!#REF!/[1]!#REF!)-(Table3[[#This Row],[Estimate; Total: - Speak Spanish:]]/Table3[[#Totals],[Estimate; Total: - Speak Spanish:]]))</f>
        <v>1.6337345921856726E-3</v>
      </c>
      <c r="G169" s="9">
        <v>1119</v>
      </c>
      <c r="H169" s="9">
        <v>513</v>
      </c>
      <c r="I169" s="9">
        <v>228</v>
      </c>
      <c r="J169" s="7">
        <f>SUM(Table3[[#This Row],[Estimate; Total: - Speak Spanish: - Speak English "very well"]:[Estimate; Total: - Speak Spanish: - Speak English "not well"]])</f>
        <v>1860</v>
      </c>
      <c r="K169" s="8">
        <f>0.5*ABS(([1]!#REF!/[1]!#REF!)-(Table3[[#This Row],[Estimate; Total: - Speak Spanish: - Bilingual Spanish &amp; English]]/Table3[[#Totals],[Estimate; Total: - Speak Spanish: - Bilingual Spanish &amp; English]]))</f>
        <v>1.2896570273516648E-3</v>
      </c>
      <c r="L169" s="7">
        <v>525</v>
      </c>
      <c r="M169" s="8">
        <f>0.5*ABS(([1]!#REF!/[1]!#REF!)-(Table3[[#This Row],[Estimate; Total: - Speak Spanish: - Speak English "not at all"]]/Table3[[#Totals],[Estimate; Total: - Speak Spanish: - Speak English "not at all"]]))</f>
        <v>7.4298108602793029E-3</v>
      </c>
    </row>
    <row r="170" spans="1:13" ht="15.6" x14ac:dyDescent="0.3">
      <c r="A170" s="5" t="s">
        <v>181</v>
      </c>
      <c r="B170" s="6">
        <v>3357</v>
      </c>
      <c r="C170" s="7">
        <v>1535</v>
      </c>
      <c r="D170" s="8">
        <f>0.5*ABS(([1]!#REF!/[1]!#REF!)-(Table3[[#This Row],[Estimate; Total: - Speak only English]]/Table3[[#Totals],[Estimate; Total: - Speak only English]]))</f>
        <v>1.5035393176397759E-3</v>
      </c>
      <c r="E170" s="6">
        <v>1822</v>
      </c>
      <c r="F170" s="8">
        <f>0.5*ABS(([1]!#REF!/[1]!#REF!)-(Table3[[#This Row],[Estimate; Total: - Speak Spanish:]]/Table3[[#Totals],[Estimate; Total: - Speak Spanish:]]))</f>
        <v>1.023635559591402E-3</v>
      </c>
      <c r="G170" s="9">
        <v>1298</v>
      </c>
      <c r="H170" s="9">
        <v>284</v>
      </c>
      <c r="I170" s="9">
        <v>188</v>
      </c>
      <c r="J170" s="7">
        <f>SUM(Table3[[#This Row],[Estimate; Total: - Speak Spanish: - Speak English "very well"]:[Estimate; Total: - Speak Spanish: - Speak English "not well"]])</f>
        <v>1770</v>
      </c>
      <c r="K170" s="8">
        <f>0.5*ABS(([1]!#REF!/[1]!#REF!)-(Table3[[#This Row],[Estimate; Total: - Speak Spanish: - Bilingual Spanish &amp; English]]/Table3[[#Totals],[Estimate; Total: - Speak Spanish: - Bilingual Spanish &amp; English]]))</f>
        <v>1.0676836429160631E-3</v>
      </c>
      <c r="L170" s="7">
        <v>52</v>
      </c>
      <c r="M170" s="8">
        <f>0.5*ABS(([1]!#REF!/[1]!#REF!)-(Table3[[#This Row],[Estimate; Total: - Speak Spanish: - Speak English "not at all"]]/Table3[[#Totals],[Estimate; Total: - Speak Spanish: - Speak English "not at all"]]))</f>
        <v>2.8163411425960157E-4</v>
      </c>
    </row>
    <row r="171" spans="1:13" ht="15.6" x14ac:dyDescent="0.3">
      <c r="A171" s="5" t="s">
        <v>182</v>
      </c>
      <c r="B171" s="6">
        <v>2776</v>
      </c>
      <c r="C171" s="7">
        <v>1234</v>
      </c>
      <c r="D171" s="8">
        <f>0.5*ABS(([1]!#REF!/[1]!#REF!)-(Table3[[#This Row],[Estimate; Total: - Speak only English]]/Table3[[#Totals],[Estimate; Total: - Speak only English]]))</f>
        <v>7.8469998864228981E-4</v>
      </c>
      <c r="E171" s="6">
        <v>1542</v>
      </c>
      <c r="F171" s="8">
        <f>0.5*ABS(([1]!#REF!/[1]!#REF!)-(Table3[[#This Row],[Estimate; Total: - Speak Spanish:]]/Table3[[#Totals],[Estimate; Total: - Speak Spanish:]]))</f>
        <v>4.6303708698602441E-4</v>
      </c>
      <c r="G171" s="9">
        <v>1344</v>
      </c>
      <c r="H171" s="9">
        <v>136</v>
      </c>
      <c r="I171" s="9">
        <v>58</v>
      </c>
      <c r="J171" s="7">
        <f>SUM(Table3[[#This Row],[Estimate; Total: - Speak Spanish: - Speak English "very well"]:[Estimate; Total: - Speak Spanish: - Speak English "not well"]])</f>
        <v>1538</v>
      </c>
      <c r="K171" s="8">
        <f>0.5*ABS(([1]!#REF!/[1]!#REF!)-(Table3[[#This Row],[Estimate; Total: - Speak Spanish: - Bilingual Spanish &amp; English]]/Table3[[#Totals],[Estimate; Total: - Speak Spanish: - Bilingual Spanish &amp; English]]))</f>
        <v>5.3549187577045521E-4</v>
      </c>
      <c r="L171" s="7">
        <v>4</v>
      </c>
      <c r="M171" s="8">
        <f>0.5*ABS(([1]!#REF!/[1]!#REF!)-(Table3[[#This Row],[Estimate; Total: - Speak Spanish: - Speak English "not at all"]]/Table3[[#Totals],[Estimate; Total: - Speak Spanish: - Speak English "not at all"]]))</f>
        <v>7.5748271640706287E-4</v>
      </c>
    </row>
    <row r="172" spans="1:13" ht="15.6" x14ac:dyDescent="0.3">
      <c r="A172" s="5" t="s">
        <v>183</v>
      </c>
      <c r="B172" s="6">
        <v>5154</v>
      </c>
      <c r="C172" s="7">
        <v>1674</v>
      </c>
      <c r="D172" s="8">
        <f>0.5*ABS(([1]!#REF!/[1]!#REF!)-(Table3[[#This Row],[Estimate; Total: - Speak only English]]/Table3[[#Totals],[Estimate; Total: - Speak only English]]))</f>
        <v>1.2652054709928781E-3</v>
      </c>
      <c r="E172" s="6">
        <v>3480</v>
      </c>
      <c r="F172" s="8">
        <f>0.5*ABS(([1]!#REF!/[1]!#REF!)-(Table3[[#This Row],[Estimate; Total: - Speak Spanish:]]/Table3[[#Totals],[Estimate; Total: - Speak Spanish:]]))</f>
        <v>1.9809484607197325E-3</v>
      </c>
      <c r="G172" s="9">
        <v>2367</v>
      </c>
      <c r="H172" s="9">
        <v>597</v>
      </c>
      <c r="I172" s="9">
        <v>298</v>
      </c>
      <c r="J172" s="7">
        <f>SUM(Table3[[#This Row],[Estimate; Total: - Speak Spanish: - Speak English "very well"]:[Estimate; Total: - Speak Spanish: - Speak English "not well"]])</f>
        <v>3262</v>
      </c>
      <c r="K172" s="8">
        <f>0.5*ABS(([1]!#REF!/[1]!#REF!)-(Table3[[#This Row],[Estimate; Total: - Speak Spanish: - Bilingual Spanish &amp; English]]/Table3[[#Totals],[Estimate; Total: - Speak Spanish: - Bilingual Spanish &amp; English]]))</f>
        <v>1.9607353416269892E-3</v>
      </c>
      <c r="L172" s="7">
        <v>218</v>
      </c>
      <c r="M172" s="8">
        <f>0.5*ABS(([1]!#REF!/[1]!#REF!)-(Table3[[#This Row],[Estimate; Total: - Speak Spanish: - Speak English "not at all"]]/Table3[[#Totals],[Estimate; Total: - Speak Spanish: - Speak English "not at all"]]))</f>
        <v>2.3214437206595037E-3</v>
      </c>
    </row>
    <row r="173" spans="1:13" ht="15.6" x14ac:dyDescent="0.3">
      <c r="A173" s="5" t="s">
        <v>184</v>
      </c>
      <c r="B173" s="6">
        <v>745</v>
      </c>
      <c r="C173" s="7">
        <v>150</v>
      </c>
      <c r="D173" s="8">
        <f>0.5*ABS(([1]!#REF!/[1]!#REF!)-(Table3[[#This Row],[Estimate; Total: - Speak only English]]/Table3[[#Totals],[Estimate; Total: - Speak only English]]))</f>
        <v>1.3900584491904295E-4</v>
      </c>
      <c r="E173" s="6">
        <v>595</v>
      </c>
      <c r="F173" s="8">
        <f>0.5*ABS(([1]!#REF!/[1]!#REF!)-(Table3[[#This Row],[Estimate; Total: - Speak Spanish:]]/Table3[[#Totals],[Estimate; Total: - Speak Spanish:]]))</f>
        <v>1.6014354054670171E-4</v>
      </c>
      <c r="G173" s="9">
        <v>229</v>
      </c>
      <c r="H173" s="9">
        <v>57</v>
      </c>
      <c r="I173" s="9">
        <v>115</v>
      </c>
      <c r="J173" s="7">
        <f>SUM(Table3[[#This Row],[Estimate; Total: - Speak Spanish: - Speak English "very well"]:[Estimate; Total: - Speak Spanish: - Speak English "not well"]])</f>
        <v>401</v>
      </c>
      <c r="K173" s="8">
        <f>0.5*ABS(([1]!#REF!/[1]!#REF!)-(Table3[[#This Row],[Estimate; Total: - Speak Spanish: - Bilingual Spanish &amp; English]]/Table3[[#Totals],[Estimate; Total: - Speak Spanish: - Bilingual Spanish &amp; English]]))</f>
        <v>1.8892490763835828E-5</v>
      </c>
      <c r="L173" s="7">
        <v>194</v>
      </c>
      <c r="M173" s="8">
        <f>0.5*ABS(([1]!#REF!/[1]!#REF!)-(Table3[[#This Row],[Estimate; Total: - Speak Spanish: - Speak English "not at all"]]/Table3[[#Totals],[Estimate; Total: - Speak Spanish: - Speak English "not at all"]]))</f>
        <v>2.5395542931330975E-3</v>
      </c>
    </row>
    <row r="174" spans="1:13" ht="15.6" x14ac:dyDescent="0.3">
      <c r="A174" s="5" t="s">
        <v>185</v>
      </c>
      <c r="B174" s="6">
        <v>6436</v>
      </c>
      <c r="C174" s="7">
        <v>2748</v>
      </c>
      <c r="D174" s="8">
        <f>0.5*ABS(([1]!#REF!/[1]!#REF!)-(Table3[[#This Row],[Estimate; Total: - Speak only English]]/Table3[[#Totals],[Estimate; Total: - Speak only English]]))</f>
        <v>1.1051415635759199E-3</v>
      </c>
      <c r="E174" s="6">
        <v>3688</v>
      </c>
      <c r="F174" s="8">
        <f>0.5*ABS(([1]!#REF!/[1]!#REF!)-(Table3[[#This Row],[Estimate; Total: - Speak Spanish:]]/Table3[[#Totals],[Estimate; Total: - Speak Spanish:]]))</f>
        <v>5.9972697488755227E-4</v>
      </c>
      <c r="G174" s="9">
        <v>2334</v>
      </c>
      <c r="H174" s="9">
        <v>444</v>
      </c>
      <c r="I174" s="9">
        <v>605</v>
      </c>
      <c r="J174" s="7">
        <f>SUM(Table3[[#This Row],[Estimate; Total: - Speak Spanish: - Speak English "very well"]:[Estimate; Total: - Speak Spanish: - Speak English "not well"]])</f>
        <v>3383</v>
      </c>
      <c r="K174" s="8">
        <f>0.5*ABS(([1]!#REF!/[1]!#REF!)-(Table3[[#This Row],[Estimate; Total: - Speak Spanish: - Bilingual Spanish &amp; English]]/Table3[[#Totals],[Estimate; Total: - Speak Spanish: - Bilingual Spanish &amp; English]]))</f>
        <v>5.1327086812919843E-4</v>
      </c>
      <c r="L174" s="7">
        <v>305</v>
      </c>
      <c r="M174" s="8">
        <f>0.5*ABS(([1]!#REF!/[1]!#REF!)-(Table3[[#This Row],[Estimate; Total: - Speak Spanish: - Speak English "not at all"]]/Table3[[#Totals],[Estimate; Total: - Speak Spanish: - Speak English "not at all"]]))</f>
        <v>2.0561026291840219E-3</v>
      </c>
    </row>
    <row r="175" spans="1:13" ht="15.6" x14ac:dyDescent="0.3">
      <c r="A175" s="5" t="s">
        <v>186</v>
      </c>
      <c r="B175" s="6">
        <v>1471</v>
      </c>
      <c r="C175" s="7">
        <v>595</v>
      </c>
      <c r="D175" s="8">
        <f>0.5*ABS(([1]!#REF!/[1]!#REF!)-(Table3[[#This Row],[Estimate; Total: - Speak only English]]/Table3[[#Totals],[Estimate; Total: - Speak only English]]))</f>
        <v>4.10142319142855E-4</v>
      </c>
      <c r="E175" s="6">
        <v>876</v>
      </c>
      <c r="F175" s="8">
        <f>0.5*ABS(([1]!#REF!/[1]!#REF!)-(Table3[[#This Row],[Estimate; Total: - Speak Spanish:]]/Table3[[#Totals],[Estimate; Total: - Speak Spanish:]]))</f>
        <v>3.6500467801210202E-4</v>
      </c>
      <c r="G175" s="9">
        <v>666</v>
      </c>
      <c r="H175" s="9">
        <v>85</v>
      </c>
      <c r="I175" s="9">
        <v>73</v>
      </c>
      <c r="J175" s="7">
        <f>SUM(Table3[[#This Row],[Estimate; Total: - Speak Spanish: - Speak English "very well"]:[Estimate; Total: - Speak Spanish: - Speak English "not well"]])</f>
        <v>824</v>
      </c>
      <c r="K175" s="8">
        <f>0.5*ABS(([1]!#REF!/[1]!#REF!)-(Table3[[#This Row],[Estimate; Total: - Speak Spanish: - Bilingual Spanish &amp; English]]/Table3[[#Totals],[Estimate; Total: - Speak Spanish: - Bilingual Spanish &amp; English]]))</f>
        <v>3.6244501848964967E-4</v>
      </c>
      <c r="L175" s="7">
        <v>52</v>
      </c>
      <c r="M175" s="8">
        <f>0.5*ABS(([1]!#REF!/[1]!#REF!)-(Table3[[#This Row],[Estimate; Total: - Speak Spanish: - Speak English "not at all"]]/Table3[[#Totals],[Estimate; Total: - Speak Spanish: - Speak English "not at all"]]))</f>
        <v>4.0812280987764056E-4</v>
      </c>
    </row>
    <row r="176" spans="1:13" ht="15.6" x14ac:dyDescent="0.3">
      <c r="A176" s="5" t="s">
        <v>187</v>
      </c>
      <c r="B176" s="6">
        <v>3739</v>
      </c>
      <c r="C176" s="7">
        <v>1361</v>
      </c>
      <c r="D176" s="8">
        <f>0.5*ABS(([1]!#REF!/[1]!#REF!)-(Table3[[#This Row],[Estimate; Total: - Speak only English]]/Table3[[#Totals],[Estimate; Total: - Speak only English]]))</f>
        <v>7.7940884521118499E-4</v>
      </c>
      <c r="E176" s="6">
        <v>2374</v>
      </c>
      <c r="F176" s="8">
        <f>0.5*ABS(([1]!#REF!/[1]!#REF!)-(Table3[[#This Row],[Estimate; Total: - Speak Spanish:]]/Table3[[#Totals],[Estimate; Total: - Speak Spanish:]]))</f>
        <v>9.8343845836772084E-4</v>
      </c>
      <c r="G176" s="9">
        <v>1531</v>
      </c>
      <c r="H176" s="9">
        <v>331</v>
      </c>
      <c r="I176" s="9">
        <v>283</v>
      </c>
      <c r="J176" s="7">
        <f>SUM(Table3[[#This Row],[Estimate; Total: - Speak Spanish: - Speak English "very well"]:[Estimate; Total: - Speak Spanish: - Speak English "not well"]])</f>
        <v>2145</v>
      </c>
      <c r="K176" s="8">
        <f>0.5*ABS(([1]!#REF!/[1]!#REF!)-(Table3[[#This Row],[Estimate; Total: - Speak Spanish: - Bilingual Spanish &amp; English]]/Table3[[#Totals],[Estimate; Total: - Speak Spanish: - Bilingual Spanish &amp; English]]))</f>
        <v>8.9906343218259231E-4</v>
      </c>
      <c r="L176" s="7">
        <v>229</v>
      </c>
      <c r="M176" s="8">
        <f>0.5*ABS(([1]!#REF!/[1]!#REF!)-(Table3[[#This Row],[Estimate; Total: - Speak Spanish: - Speak English "not at all"]]/Table3[[#Totals],[Estimate; Total: - Speak Spanish: - Speak English "not at all"]]))</f>
        <v>2.4047577679464516E-3</v>
      </c>
    </row>
    <row r="177" spans="1:13" ht="15.6" x14ac:dyDescent="0.3">
      <c r="A177" s="5" t="s">
        <v>188</v>
      </c>
      <c r="B177" s="6">
        <v>2279</v>
      </c>
      <c r="C177" s="7">
        <v>597</v>
      </c>
      <c r="D177" s="8">
        <f>0.5*ABS(([1]!#REF!/[1]!#REF!)-(Table3[[#This Row],[Estimate; Total: - Speak only English]]/Table3[[#Totals],[Estimate; Total: - Speak only English]]))</f>
        <v>1.7611672623077759E-4</v>
      </c>
      <c r="E177" s="6">
        <v>1682</v>
      </c>
      <c r="F177" s="8">
        <f>0.5*ABS(([1]!#REF!/[1]!#REF!)-(Table3[[#This Row],[Estimate; Total: - Speak Spanish:]]/Table3[[#Totals],[Estimate; Total: - Speak Spanish:]]))</f>
        <v>7.97312102884342E-4</v>
      </c>
      <c r="G177" s="9">
        <v>1072</v>
      </c>
      <c r="H177" s="9">
        <v>254</v>
      </c>
      <c r="I177" s="9">
        <v>278</v>
      </c>
      <c r="J177" s="7">
        <f>SUM(Table3[[#This Row],[Estimate; Total: - Speak Spanish: - Speak English "very well"]:[Estimate; Total: - Speak Spanish: - Speak English "not well"]])</f>
        <v>1604</v>
      </c>
      <c r="K177" s="8">
        <f>0.5*ABS(([1]!#REF!/[1]!#REF!)-(Table3[[#This Row],[Estimate; Total: - Speak Spanish: - Bilingual Spanish &amp; English]]/Table3[[#Totals],[Estimate; Total: - Speak Spanish: - Bilingual Spanish &amp; English]]))</f>
        <v>8.1160332117755324E-4</v>
      </c>
      <c r="L177" s="7">
        <v>78</v>
      </c>
      <c r="M177" s="8">
        <f>0.5*ABS(([1]!#REF!/[1]!#REF!)-(Table3[[#This Row],[Estimate; Total: - Speak Spanish: - Speak English "not at all"]]/Table3[[#Totals],[Estimate; Total: - Speak Spanish: - Speak English "not at all"]]))</f>
        <v>5.5657280553611608E-4</v>
      </c>
    </row>
    <row r="178" spans="1:13" ht="15.6" x14ac:dyDescent="0.3">
      <c r="A178" s="5" t="s">
        <v>189</v>
      </c>
      <c r="B178" s="6">
        <v>3728</v>
      </c>
      <c r="C178" s="7">
        <v>346</v>
      </c>
      <c r="D178" s="8">
        <f>0.5*ABS(([1]!#REF!/[1]!#REF!)-(Table3[[#This Row],[Estimate; Total: - Speak only English]]/Table3[[#Totals],[Estimate; Total: - Speak only English]]))</f>
        <v>4.3920797738508275E-4</v>
      </c>
      <c r="E178" s="6">
        <v>3382</v>
      </c>
      <c r="F178" s="8">
        <f>0.5*ABS(([1]!#REF!/[1]!#REF!)-(Table3[[#This Row],[Estimate; Total: - Speak Spanish:]]/Table3[[#Totals],[Estimate; Total: - Speak Spanish:]]))</f>
        <v>2.7970302071785962E-3</v>
      </c>
      <c r="G178" s="9">
        <v>1461</v>
      </c>
      <c r="H178" s="9">
        <v>568</v>
      </c>
      <c r="I178" s="9">
        <v>647</v>
      </c>
      <c r="J178" s="7">
        <f>SUM(Table3[[#This Row],[Estimate; Total: - Speak Spanish: - Speak English "very well"]:[Estimate; Total: - Speak Spanish: - Speak English "not well"]])</f>
        <v>2676</v>
      </c>
      <c r="K178" s="8">
        <f>0.5*ABS(([1]!#REF!/[1]!#REF!)-(Table3[[#This Row],[Estimate; Total: - Speak Spanish: - Bilingual Spanish &amp; English]]/Table3[[#Totals],[Estimate; Total: - Speak Spanish: - Bilingual Spanish &amp; English]]))</f>
        <v>2.3429370764783373E-3</v>
      </c>
      <c r="L178" s="7">
        <v>706</v>
      </c>
      <c r="M178" s="8">
        <f>0.5*ABS(([1]!#REF!/[1]!#REF!)-(Table3[[#This Row],[Estimate; Total: - Speak Spanish: - Speak English "not at all"]]/Table3[[#Totals],[Estimate; Total: - Speak Spanish: - Speak English "not at all"]]))</f>
        <v>1.0446347359332463E-2</v>
      </c>
    </row>
    <row r="179" spans="1:13" ht="15.6" x14ac:dyDescent="0.3">
      <c r="A179" s="5" t="s">
        <v>190</v>
      </c>
      <c r="B179" s="6">
        <v>3433</v>
      </c>
      <c r="C179" s="7">
        <v>630</v>
      </c>
      <c r="D179" s="8">
        <f>0.5*ABS(([1]!#REF!/[1]!#REF!)-(Table3[[#This Row],[Estimate; Total: - Speak only English]]/Table3[[#Totals],[Estimate; Total: - Speak only English]]))</f>
        <v>7.9795540898811501E-4</v>
      </c>
      <c r="E179" s="6">
        <v>2803</v>
      </c>
      <c r="F179" s="8">
        <f>0.5*ABS(([1]!#REF!/[1]!#REF!)-(Table3[[#This Row],[Estimate; Total: - Speak Spanish:]]/Table3[[#Totals],[Estimate; Total: - Speak Spanish:]]))</f>
        <v>2.306683410891379E-3</v>
      </c>
      <c r="G179" s="9">
        <v>1764</v>
      </c>
      <c r="H179" s="9">
        <v>377</v>
      </c>
      <c r="I179" s="9">
        <v>344</v>
      </c>
      <c r="J179" s="7">
        <f>SUM(Table3[[#This Row],[Estimate; Total: - Speak Spanish: - Speak English "very well"]:[Estimate; Total: - Speak Spanish: - Speak English "not well"]])</f>
        <v>2485</v>
      </c>
      <c r="K179" s="8">
        <f>0.5*ABS(([1]!#REF!/[1]!#REF!)-(Table3[[#This Row],[Estimate; Total: - Speak Spanish: - Bilingual Spanish &amp; English]]/Table3[[#Totals],[Estimate; Total: - Speak Spanish: - Bilingual Spanish &amp; English]]))</f>
        <v>2.1651952665217426E-3</v>
      </c>
      <c r="L179" s="7">
        <v>318</v>
      </c>
      <c r="M179" s="8">
        <f>0.5*ABS(([1]!#REF!/[1]!#REF!)-(Table3[[#This Row],[Estimate; Total: - Speak Spanish: - Speak English "not at all"]]/Table3[[#Totals],[Estimate; Total: - Speak Spanish: - Speak English "not at all"]]))</f>
        <v>4.6900880835938344E-3</v>
      </c>
    </row>
    <row r="180" spans="1:13" ht="15.6" x14ac:dyDescent="0.3">
      <c r="A180" s="5" t="s">
        <v>191</v>
      </c>
      <c r="B180" s="6">
        <v>5049</v>
      </c>
      <c r="C180" s="7">
        <v>1077</v>
      </c>
      <c r="D180" s="8">
        <f>0.5*ABS(([1]!#REF!/[1]!#REF!)-(Table3[[#This Row],[Estimate; Total: - Speak only English]]/Table3[[#Totals],[Estimate; Total: - Speak only English]]))</f>
        <v>1.3660553713740135E-3</v>
      </c>
      <c r="E180" s="6">
        <v>3972</v>
      </c>
      <c r="F180" s="8">
        <f>0.5*ABS(([1]!#REF!/[1]!#REF!)-(Table3[[#This Row],[Estimate; Total: - Speak Spanish:]]/Table3[[#Totals],[Estimate; Total: - Speak Spanish:]]))</f>
        <v>3.2648841269705747E-3</v>
      </c>
      <c r="G180" s="9">
        <v>2119</v>
      </c>
      <c r="H180" s="9">
        <v>573</v>
      </c>
      <c r="I180" s="9">
        <v>704</v>
      </c>
      <c r="J180" s="7">
        <f>SUM(Table3[[#This Row],[Estimate; Total: - Speak Spanish: - Speak English "very well"]:[Estimate; Total: - Speak Spanish: - Speak English "not well"]])</f>
        <v>3396</v>
      </c>
      <c r="K180" s="8">
        <f>0.5*ABS(([1]!#REF!/[1]!#REF!)-(Table3[[#This Row],[Estimate; Total: - Speak Spanish: - Bilingual Spanish &amp; English]]/Table3[[#Totals],[Estimate; Total: - Speak Spanish: - Bilingual Spanish &amp; English]]))</f>
        <v>2.9541558164453432E-3</v>
      </c>
      <c r="L180" s="7">
        <v>576</v>
      </c>
      <c r="M180" s="8">
        <f>0.5*ABS(([1]!#REF!/[1]!#REF!)-(Table3[[#This Row],[Estimate; Total: - Speak Spanish: - Speak English "not at all"]]/Table3[[#Totals],[Estimate; Total: - Speak Spanish: - Speak English "not at all"]]))</f>
        <v>8.499183513299282E-3</v>
      </c>
    </row>
    <row r="181" spans="1:13" ht="15.6" x14ac:dyDescent="0.3">
      <c r="A181" s="5" t="s">
        <v>192</v>
      </c>
      <c r="B181" s="6">
        <v>5747</v>
      </c>
      <c r="C181" s="7">
        <v>993</v>
      </c>
      <c r="D181" s="8">
        <f>0.5*ABS(([1]!#REF!/[1]!#REF!)-(Table3[[#This Row],[Estimate; Total: - Speak only English]]/Table3[[#Totals],[Estimate; Total: - Speak only English]]))</f>
        <v>1.100023859613981E-3</v>
      </c>
      <c r="E181" s="6">
        <v>4754</v>
      </c>
      <c r="F181" s="8">
        <f>0.5*ABS(([1]!#REF!/[1]!#REF!)-(Table3[[#This Row],[Estimate; Total: - Speak Spanish:]]/Table3[[#Totals],[Estimate; Total: - Speak Spanish:]]))</f>
        <v>3.7568737294242207E-3</v>
      </c>
      <c r="G181" s="9">
        <v>2942</v>
      </c>
      <c r="H181" s="9">
        <v>596</v>
      </c>
      <c r="I181" s="9">
        <v>678</v>
      </c>
      <c r="J181" s="7">
        <f>SUM(Table3[[#This Row],[Estimate; Total: - Speak Spanish: - Speak English "very well"]:[Estimate; Total: - Speak Spanish: - Speak English "not well"]])</f>
        <v>4216</v>
      </c>
      <c r="K181" s="8">
        <f>0.5*ABS(([1]!#REF!/[1]!#REF!)-(Table3[[#This Row],[Estimate; Total: - Speak Spanish: - Bilingual Spanish &amp; English]]/Table3[[#Totals],[Estimate; Total: - Speak Spanish: - Bilingual Spanish &amp; English]]))</f>
        <v>3.518082937998494E-3</v>
      </c>
      <c r="L181" s="7">
        <v>538</v>
      </c>
      <c r="M181" s="8">
        <f>0.5*ABS(([1]!#REF!/[1]!#REF!)-(Table3[[#This Row],[Estimate; Total: - Speak Spanish: - Speak English "not at all"]]/Table3[[#Totals],[Estimate; Total: - Speak Spanish: - Speak English "not at all"]]))</f>
        <v>7.7793668550357386E-3</v>
      </c>
    </row>
    <row r="182" spans="1:13" ht="15.6" x14ac:dyDescent="0.3">
      <c r="A182" s="5" t="s">
        <v>193</v>
      </c>
      <c r="B182" s="6">
        <v>3311</v>
      </c>
      <c r="C182" s="7">
        <v>642</v>
      </c>
      <c r="D182" s="8">
        <f>0.5*ABS(([1]!#REF!/[1]!#REF!)-(Table3[[#This Row],[Estimate; Total: - Speak only English]]/Table3[[#Totals],[Estimate; Total: - Speak only English]]))</f>
        <v>6.8049720349225382E-4</v>
      </c>
      <c r="E182" s="6">
        <v>2669</v>
      </c>
      <c r="F182" s="8">
        <f>0.5*ABS(([1]!#REF!/[1]!#REF!)-(Table3[[#This Row],[Estimate; Total: - Speak Spanish:]]/Table3[[#Totals],[Estimate; Total: - Speak Spanish:]]))</f>
        <v>2.0624407553669882E-3</v>
      </c>
      <c r="G182" s="9">
        <v>1613</v>
      </c>
      <c r="H182" s="9">
        <v>503</v>
      </c>
      <c r="I182" s="9">
        <v>383</v>
      </c>
      <c r="J182" s="7">
        <f>SUM(Table3[[#This Row],[Estimate; Total: - Speak Spanish: - Speak English "very well"]:[Estimate; Total: - Speak Spanish: - Speak English "not well"]])</f>
        <v>2499</v>
      </c>
      <c r="K182" s="8">
        <f>0.5*ABS(([1]!#REF!/[1]!#REF!)-(Table3[[#This Row],[Estimate; Total: - Speak Spanish: - Bilingual Spanish &amp; English]]/Table3[[#Totals],[Estimate; Total: - Speak Spanish: - Bilingual Spanish &amp; English]]))</f>
        <v>2.0444729131380134E-3</v>
      </c>
      <c r="L182" s="7">
        <v>170</v>
      </c>
      <c r="M182" s="8">
        <f>0.5*ABS(([1]!#REF!/[1]!#REF!)-(Table3[[#This Row],[Estimate; Total: - Speak Spanish: - Speak English "not at all"]]/Table3[[#Totals],[Estimate; Total: - Speak Spanish: - Speak English "not at all"]]))</f>
        <v>2.3651137412748456E-3</v>
      </c>
    </row>
    <row r="183" spans="1:13" ht="15.6" x14ac:dyDescent="0.3">
      <c r="A183" s="5" t="s">
        <v>194</v>
      </c>
      <c r="B183" s="6">
        <v>3923</v>
      </c>
      <c r="C183" s="7">
        <v>838</v>
      </c>
      <c r="D183" s="8">
        <f>0.5*ABS(([1]!#REF!/[1]!#REF!)-(Table3[[#This Row],[Estimate; Total: - Speak only English]]/Table3[[#Totals],[Estimate; Total: - Speak only English]]))</f>
        <v>1.0362653886750006E-3</v>
      </c>
      <c r="E183" s="6">
        <v>3077</v>
      </c>
      <c r="F183" s="8">
        <f>0.5*ABS(([1]!#REF!/[1]!#REF!)-(Table3[[#This Row],[Estimate; Total: - Speak Spanish:]]/Table3[[#Totals],[Estimate; Total: - Speak Spanish:]]))</f>
        <v>2.5024637360905383E-3</v>
      </c>
      <c r="G183" s="9">
        <v>2087</v>
      </c>
      <c r="H183" s="9">
        <v>410</v>
      </c>
      <c r="I183" s="9">
        <v>301</v>
      </c>
      <c r="J183" s="7">
        <f>SUM(Table3[[#This Row],[Estimate; Total: - Speak Spanish: - Speak English "very well"]:[Estimate; Total: - Speak Spanish: - Speak English "not well"]])</f>
        <v>2798</v>
      </c>
      <c r="K183" s="8">
        <f>0.5*ABS(([1]!#REF!/[1]!#REF!)-(Table3[[#This Row],[Estimate; Total: - Speak Spanish: - Bilingual Spanish &amp; English]]/Table3[[#Totals],[Estimate; Total: - Speak Spanish: - Bilingual Spanish &amp; English]]))</f>
        <v>2.4087640558031879E-3</v>
      </c>
      <c r="L183" s="7">
        <v>279</v>
      </c>
      <c r="M183" s="8">
        <f>0.5*ABS(([1]!#REF!/[1]!#REF!)-(Table3[[#This Row],[Estimate; Total: - Speak Spanish: - Speak English "not at all"]]/Table3[[#Totals],[Estimate; Total: - Speak Spanish: - Speak English "not at all"]]))</f>
        <v>4.0808592746182345E-3</v>
      </c>
    </row>
    <row r="184" spans="1:13" ht="15.6" x14ac:dyDescent="0.3">
      <c r="A184" s="5" t="s">
        <v>195</v>
      </c>
      <c r="B184" s="6">
        <v>4176</v>
      </c>
      <c r="C184" s="7">
        <v>1070</v>
      </c>
      <c r="D184" s="8">
        <f>0.5*ABS(([1]!#REF!/[1]!#REF!)-(Table3[[#This Row],[Estimate; Total: - Speak only English]]/Table3[[#Totals],[Estimate; Total: - Speak only English]]))</f>
        <v>1.1083554041282368E-3</v>
      </c>
      <c r="E184" s="6">
        <v>3106</v>
      </c>
      <c r="F184" s="8">
        <f>0.5*ABS(([1]!#REF!/[1]!#REF!)-(Table3[[#This Row],[Estimate; Total: - Speak Spanish:]]/Table3[[#Totals],[Estimate; Total: - Speak Spanish:]]))</f>
        <v>2.2975437279456469E-3</v>
      </c>
      <c r="G184" s="9">
        <v>1664</v>
      </c>
      <c r="H184" s="9">
        <v>578</v>
      </c>
      <c r="I184" s="9">
        <v>517</v>
      </c>
      <c r="J184" s="7">
        <f>SUM(Table3[[#This Row],[Estimate; Total: - Speak Spanish: - Speak English "very well"]:[Estimate; Total: - Speak Spanish: - Speak English "not well"]])</f>
        <v>2759</v>
      </c>
      <c r="K184" s="8">
        <f>0.5*ABS(([1]!#REF!/[1]!#REF!)-(Table3[[#This Row],[Estimate; Total: - Speak Spanish: - Bilingual Spanish &amp; English]]/Table3[[#Totals],[Estimate; Total: - Speak Spanish: - Bilingual Spanish &amp; English]]))</f>
        <v>2.1454869300891037E-3</v>
      </c>
      <c r="L184" s="7">
        <v>347</v>
      </c>
      <c r="M184" s="8">
        <f>0.5*ABS(([1]!#REF!/[1]!#REF!)-(Table3[[#This Row],[Estimate; Total: - Speak Spanish: - Speak English "not at all"]]/Table3[[#Totals],[Estimate; Total: - Speak Spanish: - Speak English "not at all"]]))</f>
        <v>4.8589801234973284E-3</v>
      </c>
    </row>
    <row r="185" spans="1:13" ht="15.6" x14ac:dyDescent="0.3">
      <c r="A185" s="5" t="s">
        <v>196</v>
      </c>
      <c r="B185" s="6">
        <v>4060</v>
      </c>
      <c r="C185" s="7">
        <v>1475</v>
      </c>
      <c r="D185" s="8">
        <f>0.5*ABS(([1]!#REF!/[1]!#REF!)-(Table3[[#This Row],[Estimate; Total: - Speak only English]]/Table3[[#Totals],[Estimate; Total: - Speak only English]]))</f>
        <v>1.7168163572140178E-3</v>
      </c>
      <c r="E185" s="6">
        <v>2585</v>
      </c>
      <c r="F185" s="8">
        <f>0.5*ABS(([1]!#REF!/[1]!#REF!)-(Table3[[#This Row],[Estimate; Total: - Speak Spanish:]]/Table3[[#Totals],[Estimate; Total: - Speak Spanish:]]))</f>
        <v>1.9480189092230416E-3</v>
      </c>
      <c r="G185" s="9">
        <v>1605</v>
      </c>
      <c r="H185" s="9">
        <v>417</v>
      </c>
      <c r="I185" s="9">
        <v>220</v>
      </c>
      <c r="J185" s="7">
        <f>SUM(Table3[[#This Row],[Estimate; Total: - Speak Spanish: - Speak English "very well"]:[Estimate; Total: - Speak Spanish: - Speak English "not well"]])</f>
        <v>2242</v>
      </c>
      <c r="K185" s="8">
        <f>0.5*ABS(([1]!#REF!/[1]!#REF!)-(Table3[[#This Row],[Estimate; Total: - Speak Spanish: - Bilingual Spanish &amp; English]]/Table3[[#Totals],[Estimate; Total: - Speak Spanish: - Bilingual Spanish &amp; English]]))</f>
        <v>1.7738101824625145E-3</v>
      </c>
      <c r="L185" s="7">
        <v>343</v>
      </c>
      <c r="M185" s="8">
        <f>0.5*ABS(([1]!#REF!/[1]!#REF!)-(Table3[[#This Row],[Estimate; Total: - Speak Spanish: - Speak English "not at all"]]/Table3[[#Totals],[Estimate; Total: - Speak Spanish: - Speak English "not at all"]]))</f>
        <v>4.8826103213618025E-3</v>
      </c>
    </row>
    <row r="186" spans="1:13" ht="15.6" x14ac:dyDescent="0.3">
      <c r="A186" s="5" t="s">
        <v>197</v>
      </c>
      <c r="B186" s="6">
        <v>4186</v>
      </c>
      <c r="C186" s="7">
        <v>1040</v>
      </c>
      <c r="D186" s="8">
        <f>0.5*ABS(([1]!#REF!/[1]!#REF!)-(Table3[[#This Row],[Estimate; Total: - Speak only English]]/Table3[[#Totals],[Estimate; Total: - Speak only English]]))</f>
        <v>1.1882786390649961E-3</v>
      </c>
      <c r="E186" s="6">
        <v>3146</v>
      </c>
      <c r="F186" s="8">
        <f>0.5*ABS(([1]!#REF!/[1]!#REF!)-(Table3[[#This Row],[Estimate; Total: - Speak Spanish:]]/Table3[[#Totals],[Estimate; Total: - Speak Spanish:]]))</f>
        <v>2.4495969301596347E-3</v>
      </c>
      <c r="G186" s="9">
        <v>2037</v>
      </c>
      <c r="H186" s="9">
        <v>431</v>
      </c>
      <c r="I186" s="9">
        <v>517</v>
      </c>
      <c r="J186" s="7">
        <f>SUM(Table3[[#This Row],[Estimate; Total: - Speak Spanish: - Speak English "very well"]:[Estimate; Total: - Speak Spanish: - Speak English "not well"]])</f>
        <v>2985</v>
      </c>
      <c r="K186" s="8">
        <f>0.5*ABS(([1]!#REF!/[1]!#REF!)-(Table3[[#This Row],[Estimate; Total: - Speak Spanish: - Bilingual Spanish &amp; English]]/Table3[[#Totals],[Estimate; Total: - Speak Spanish: - Bilingual Spanish &amp; English]]))</f>
        <v>2.4630428714597012E-3</v>
      </c>
      <c r="L186" s="7">
        <v>161</v>
      </c>
      <c r="M186" s="8">
        <f>0.5*ABS(([1]!#REF!/[1]!#REF!)-(Table3[[#This Row],[Estimate; Total: - Speak Spanish: - Speak English "not at all"]]/Table3[[#Totals],[Estimate; Total: - Speak Spanish: - Speak English "not at all"]]))</f>
        <v>2.2230965440938012E-3</v>
      </c>
    </row>
    <row r="187" spans="1:13" ht="15.6" x14ac:dyDescent="0.3">
      <c r="A187" s="5" t="s">
        <v>198</v>
      </c>
      <c r="B187" s="6">
        <v>1229</v>
      </c>
      <c r="C187" s="7">
        <v>379</v>
      </c>
      <c r="D187" s="8">
        <f>0.5*ABS(([1]!#REF!/[1]!#REF!)-(Table3[[#This Row],[Estimate; Total: - Speak only English]]/Table3[[#Totals],[Estimate; Total: - Speak only English]]))</f>
        <v>4.5695409658730269E-4</v>
      </c>
      <c r="E187" s="6">
        <v>850</v>
      </c>
      <c r="F187" s="8">
        <f>0.5*ABS(([1]!#REF!/[1]!#REF!)-(Table3[[#This Row],[Estimate; Total: - Speak Spanish:]]/Table3[[#Totals],[Estimate; Total: - Speak Spanish:]]))</f>
        <v>6.7055227562430142E-4</v>
      </c>
      <c r="G187" s="9">
        <v>579</v>
      </c>
      <c r="H187" s="9">
        <v>109</v>
      </c>
      <c r="I187" s="9">
        <v>76</v>
      </c>
      <c r="J187" s="7">
        <f>SUM(Table3[[#This Row],[Estimate; Total: - Speak Spanish: - Speak English "very well"]:[Estimate; Total: - Speak Spanish: - Speak English "not well"]])</f>
        <v>764</v>
      </c>
      <c r="K187" s="8">
        <f>0.5*ABS(([1]!#REF!/[1]!#REF!)-(Table3[[#This Row],[Estimate; Total: - Speak Spanish: - Bilingual Spanish &amp; English]]/Table3[[#Totals],[Estimate; Total: - Speak Spanish: - Bilingual Spanish &amp; English]]))</f>
        <v>6.3681869411925246E-4</v>
      </c>
      <c r="L187" s="7">
        <v>86</v>
      </c>
      <c r="M187" s="8">
        <f>0.5*ABS(([1]!#REF!/[1]!#REF!)-(Table3[[#This Row],[Estimate; Total: - Speak Spanish: - Speak English "not at all"]]/Table3[[#Totals],[Estimate; Total: - Speak Spanish: - Speak English "not at all"]]))</f>
        <v>1.2388032491905132E-3</v>
      </c>
    </row>
    <row r="188" spans="1:13" ht="15.6" x14ac:dyDescent="0.3">
      <c r="A188" s="5" t="s">
        <v>199</v>
      </c>
      <c r="B188" s="6">
        <v>2980</v>
      </c>
      <c r="C188" s="7">
        <v>911</v>
      </c>
      <c r="D188" s="8">
        <f>0.5*ABS(([1]!#REF!/[1]!#REF!)-(Table3[[#This Row],[Estimate; Total: - Speak only English]]/Table3[[#Totals],[Estimate; Total: - Speak only English]]))</f>
        <v>1.1113736363630809E-3</v>
      </c>
      <c r="E188" s="6">
        <v>2069</v>
      </c>
      <c r="F188" s="8">
        <f>0.5*ABS(([1]!#REF!/[1]!#REF!)-(Table3[[#This Row],[Estimate; Total: - Speak Spanish:]]/Table3[[#Totals],[Estimate; Total: - Speak Spanish:]]))</f>
        <v>1.6462605627334413E-3</v>
      </c>
      <c r="G188" s="9">
        <v>1309</v>
      </c>
      <c r="H188" s="9">
        <v>335</v>
      </c>
      <c r="I188" s="9">
        <v>194</v>
      </c>
      <c r="J188" s="7">
        <f>SUM(Table3[[#This Row],[Estimate; Total: - Speak Spanish: - Speak English "very well"]:[Estimate; Total: - Speak Spanish: - Speak English "not well"]])</f>
        <v>1838</v>
      </c>
      <c r="K188" s="8">
        <f>0.5*ABS(([1]!#REF!/[1]!#REF!)-(Table3[[#This Row],[Estimate; Total: - Speak Spanish: - Bilingual Spanish &amp; English]]/Table3[[#Totals],[Estimate; Total: - Speak Spanish: - Bilingual Spanish &amp; English]]))</f>
        <v>1.5451003185689694E-3</v>
      </c>
      <c r="L188" s="7">
        <v>231</v>
      </c>
      <c r="M188" s="8">
        <f>0.5*ABS(([1]!#REF!/[1]!#REF!)-(Table3[[#This Row],[Estimate; Total: - Speak Spanish: - Speak English "not at all"]]/Table3[[#Totals],[Estimate; Total: - Speak Spanish: - Speak English "not at all"]]))</f>
        <v>3.350331244467993E-3</v>
      </c>
    </row>
    <row r="189" spans="1:13" ht="15.6" x14ac:dyDescent="0.3">
      <c r="A189" s="5" t="s">
        <v>200</v>
      </c>
      <c r="B189" s="6">
        <v>5313</v>
      </c>
      <c r="C189" s="7">
        <v>1223</v>
      </c>
      <c r="D189" s="8">
        <f>0.5*ABS(([1]!#REF!/[1]!#REF!)-(Table3[[#This Row],[Estimate; Total: - Speak only English]]/Table3[[#Totals],[Estimate; Total: - Speak only English]]))</f>
        <v>1.4944634709539602E-3</v>
      </c>
      <c r="E189" s="6">
        <v>4090</v>
      </c>
      <c r="F189" s="8">
        <f>0.5*ABS(([1]!#REF!/[1]!#REF!)-(Table3[[#This Row],[Estimate; Total: - Speak Spanish:]]/Table3[[#Totals],[Estimate; Total: - Speak Spanish:]]))</f>
        <v>3.3017530818588155E-3</v>
      </c>
      <c r="G189" s="9">
        <v>2696</v>
      </c>
      <c r="H189" s="9">
        <v>483</v>
      </c>
      <c r="I189" s="9">
        <v>562</v>
      </c>
      <c r="J189" s="7">
        <f>SUM(Table3[[#This Row],[Estimate; Total: - Speak Spanish: - Speak English "very well"]:[Estimate; Total: - Speak Spanish: - Speak English "not well"]])</f>
        <v>3741</v>
      </c>
      <c r="K189" s="8">
        <f>0.5*ABS(([1]!#REF!/[1]!#REF!)-(Table3[[#This Row],[Estimate; Total: - Speak Spanish: - Bilingual Spanish &amp; English]]/Table3[[#Totals],[Estimate; Total: - Speak Spanish: - Bilingual Spanish &amp; English]]))</f>
        <v>3.1964178107691545E-3</v>
      </c>
      <c r="L189" s="7">
        <v>349</v>
      </c>
      <c r="M189" s="8">
        <f>0.5*ABS(([1]!#REF!/[1]!#REF!)-(Table3[[#This Row],[Estimate; Total: - Speak Spanish: - Speak English "not at all"]]/Table3[[#Totals],[Estimate; Total: - Speak Spanish: - Speak English "not at all"]]))</f>
        <v>5.0761531804253334E-3</v>
      </c>
    </row>
    <row r="190" spans="1:13" ht="15.6" x14ac:dyDescent="0.3">
      <c r="A190" s="5" t="s">
        <v>201</v>
      </c>
      <c r="B190" s="6">
        <v>3286</v>
      </c>
      <c r="C190" s="7">
        <v>705</v>
      </c>
      <c r="D190" s="8">
        <f>0.5*ABS(([1]!#REF!/[1]!#REF!)-(Table3[[#This Row],[Estimate; Total: - Speak only English]]/Table3[[#Totals],[Estimate; Total: - Speak only English]]))</f>
        <v>8.5494118214663253E-4</v>
      </c>
      <c r="E190" s="6">
        <v>2581</v>
      </c>
      <c r="F190" s="8">
        <f>0.5*ABS(([1]!#REF!/[1]!#REF!)-(Table3[[#This Row],[Estimate; Total: - Speak Spanish:]]/Table3[[#Totals],[Estimate; Total: - Speak Spanish:]]))</f>
        <v>2.0820920582267253E-3</v>
      </c>
      <c r="G190" s="9">
        <v>1725</v>
      </c>
      <c r="H190" s="9">
        <v>419</v>
      </c>
      <c r="I190" s="9">
        <v>181</v>
      </c>
      <c r="J190" s="7">
        <f>SUM(Table3[[#This Row],[Estimate; Total: - Speak Spanish: - Speak English "very well"]:[Estimate; Total: - Speak Spanish: - Speak English "not well"]])</f>
        <v>2325</v>
      </c>
      <c r="K190" s="8">
        <f>0.5*ABS(([1]!#REF!/[1]!#REF!)-(Table3[[#This Row],[Estimate; Total: - Speak Spanish: - Bilingual Spanish &amp; English]]/Table3[[#Totals],[Estimate; Total: - Speak Spanish: - Bilingual Spanish &amp; English]]))</f>
        <v>1.9841770374624764E-3</v>
      </c>
      <c r="L190" s="7">
        <v>256</v>
      </c>
      <c r="M190" s="8">
        <f>0.5*ABS(([1]!#REF!/[1]!#REF!)-(Table3[[#This Row],[Estimate; Total: - Speak Spanish: - Speak English "not at all"]]/Table3[[#Totals],[Estimate; Total: - Speak Spanish: - Speak English "not at all"]]))</f>
        <v>3.731496105873209E-3</v>
      </c>
    </row>
    <row r="191" spans="1:13" ht="15.6" x14ac:dyDescent="0.3">
      <c r="A191" s="5" t="s">
        <v>202</v>
      </c>
      <c r="B191" s="6">
        <v>4066</v>
      </c>
      <c r="C191" s="7">
        <v>919</v>
      </c>
      <c r="D191" s="8">
        <f>0.5*ABS(([1]!#REF!/[1]!#REF!)-(Table3[[#This Row],[Estimate; Total: - Speak only English]]/Table3[[#Totals],[Estimate; Total: - Speak only English]]))</f>
        <v>1.1119418641621461E-3</v>
      </c>
      <c r="E191" s="6">
        <v>3147</v>
      </c>
      <c r="F191" s="8">
        <f>0.5*ABS(([1]!#REF!/[1]!#REF!)-(Table3[[#This Row],[Estimate; Total: - Speak Spanish:]]/Table3[[#Totals],[Estimate; Total: - Speak Spanish:]]))</f>
        <v>2.5311179307337403E-3</v>
      </c>
      <c r="G191" s="9">
        <v>2156</v>
      </c>
      <c r="H191" s="9">
        <v>372</v>
      </c>
      <c r="I191" s="9">
        <v>338</v>
      </c>
      <c r="J191" s="7">
        <f>SUM(Table3[[#This Row],[Estimate; Total: - Speak Spanish: - Speak English "very well"]:[Estimate; Total: - Speak Spanish: - Speak English "not well"]])</f>
        <v>2866</v>
      </c>
      <c r="K191" s="8">
        <f>0.5*ABS(([1]!#REF!/[1]!#REF!)-(Table3[[#This Row],[Estimate; Total: - Speak Spanish: - Bilingual Spanish &amp; English]]/Table3[[#Totals],[Estimate; Total: - Speak Spanish: - Bilingual Spanish &amp; English]]))</f>
        <v>2.4391086176337147E-3</v>
      </c>
      <c r="L191" s="7">
        <v>281</v>
      </c>
      <c r="M191" s="8">
        <f>0.5*ABS(([1]!#REF!/[1]!#REF!)-(Table3[[#This Row],[Estimate; Total: - Speak Spanish: - Speak English "not at all"]]/Table3[[#Totals],[Estimate; Total: - Speak Spanish: - Speak English "not at all"]]))</f>
        <v>4.0810387933739147E-3</v>
      </c>
    </row>
    <row r="192" spans="1:13" ht="15.6" x14ac:dyDescent="0.3">
      <c r="A192" s="5" t="s">
        <v>203</v>
      </c>
      <c r="B192" s="6">
        <v>2612</v>
      </c>
      <c r="C192" s="7">
        <v>671</v>
      </c>
      <c r="D192" s="8">
        <f>0.5*ABS(([1]!#REF!/[1]!#REF!)-(Table3[[#This Row],[Estimate; Total: - Speak only English]]/Table3[[#Totals],[Estimate; Total: - Speak only English]]))</f>
        <v>8.1190807683015733E-4</v>
      </c>
      <c r="E192" s="6">
        <v>1941</v>
      </c>
      <c r="F192" s="8">
        <f>0.5*ABS(([1]!#REF!/[1]!#REF!)-(Table3[[#This Row],[Estimate; Total: - Speak Spanish:]]/Table3[[#Totals],[Estimate; Total: - Speak Spanish:]]))</f>
        <v>1.5520233560225645E-3</v>
      </c>
      <c r="G192" s="9">
        <v>1256</v>
      </c>
      <c r="H192" s="9">
        <v>315</v>
      </c>
      <c r="I192" s="9">
        <v>267</v>
      </c>
      <c r="J192" s="7">
        <f>SUM(Table3[[#This Row],[Estimate; Total: - Speak Spanish: - Speak English "very well"]:[Estimate; Total: - Speak Spanish: - Speak English "not well"]])</f>
        <v>1838</v>
      </c>
      <c r="K192" s="8">
        <f>0.5*ABS(([1]!#REF!/[1]!#REF!)-(Table3[[#This Row],[Estimate; Total: - Speak Spanish: - Bilingual Spanish &amp; English]]/Table3[[#Totals],[Estimate; Total: - Speak Spanish: - Bilingual Spanish &amp; English]]))</f>
        <v>1.5570949362568869E-3</v>
      </c>
      <c r="L192" s="7">
        <v>103</v>
      </c>
      <c r="M192" s="8">
        <f>0.5*ABS(([1]!#REF!/[1]!#REF!)-(Table3[[#This Row],[Estimate; Total: - Speak Spanish: - Speak English "not at all"]]/Table3[[#Totals],[Estimate; Total: - Speak Spanish: - Speak English "not at all"]]))</f>
        <v>1.4665912649995123E-3</v>
      </c>
    </row>
    <row r="193" spans="1:13" ht="15.6" x14ac:dyDescent="0.3">
      <c r="A193" s="5" t="s">
        <v>204</v>
      </c>
      <c r="B193" s="6">
        <v>3680</v>
      </c>
      <c r="C193" s="7">
        <v>1861</v>
      </c>
      <c r="D193" s="8">
        <f>0.5*ABS(([1]!#REF!/[1]!#REF!)-(Table3[[#This Row],[Estimate; Total: - Speak only English]]/Table3[[#Totals],[Estimate; Total: - Speak only English]]))</f>
        <v>1.8840796865621349E-3</v>
      </c>
      <c r="E193" s="6">
        <v>1819</v>
      </c>
      <c r="F193" s="8">
        <f>0.5*ABS(([1]!#REF!/[1]!#REF!)-(Table3[[#This Row],[Estimate; Total: - Speak Spanish:]]/Table3[[#Totals],[Estimate; Total: - Speak Spanish:]]))</f>
        <v>9.7861937940443866E-4</v>
      </c>
      <c r="G193" s="9">
        <v>1416</v>
      </c>
      <c r="H193" s="9">
        <v>263</v>
      </c>
      <c r="I193" s="9">
        <v>112</v>
      </c>
      <c r="J193" s="7">
        <f>SUM(Table3[[#This Row],[Estimate; Total: - Speak Spanish: - Speak English "very well"]:[Estimate; Total: - Speak Spanish: - Speak English "not well"]])</f>
        <v>1791</v>
      </c>
      <c r="K193" s="8">
        <f>0.5*ABS(([1]!#REF!/[1]!#REF!)-(Table3[[#This Row],[Estimate; Total: - Speak Spanish: - Bilingual Spanish &amp; English]]/Table3[[#Totals],[Estimate; Total: - Speak Spanish: - Bilingual Spanish &amp; English]]))</f>
        <v>1.0436205625732073E-3</v>
      </c>
      <c r="L193" s="7">
        <v>28</v>
      </c>
      <c r="M193" s="8">
        <f>0.5*ABS(([1]!#REF!/[1]!#REF!)-(Table3[[#This Row],[Estimate; Total: - Speak Spanish: - Speak English "not at all"]]/Table3[[#Totals],[Estimate; Total: - Speak Spanish: - Speak English "not at all"]]))</f>
        <v>1.1634249450983967E-4</v>
      </c>
    </row>
    <row r="194" spans="1:13" ht="15.6" x14ac:dyDescent="0.3">
      <c r="A194" s="5" t="s">
        <v>205</v>
      </c>
      <c r="B194" s="6">
        <v>3917</v>
      </c>
      <c r="C194" s="7">
        <v>1556</v>
      </c>
      <c r="D194" s="8">
        <f>0.5*ABS(([1]!#REF!/[1]!#REF!)-(Table3[[#This Row],[Estimate; Total: - Speak only English]]/Table3[[#Totals],[Estimate; Total: - Speak only English]]))</f>
        <v>1.8982635523127991E-3</v>
      </c>
      <c r="E194" s="6">
        <v>2361</v>
      </c>
      <c r="F194" s="8">
        <f>0.5*ABS(([1]!#REF!/[1]!#REF!)-(Table3[[#This Row],[Estimate; Total: - Speak Spanish:]]/Table3[[#Totals],[Estimate; Total: - Speak Spanish:]]))</f>
        <v>1.8384426018118994E-3</v>
      </c>
      <c r="G194" s="9">
        <v>1654</v>
      </c>
      <c r="H194" s="9">
        <v>363</v>
      </c>
      <c r="I194" s="9">
        <v>179</v>
      </c>
      <c r="J194" s="7">
        <f>SUM(Table3[[#This Row],[Estimate; Total: - Speak Spanish: - Speak English "very well"]:[Estimate; Total: - Speak Spanish: - Speak English "not well"]])</f>
        <v>2196</v>
      </c>
      <c r="K194" s="8">
        <f>0.5*ABS(([1]!#REF!/[1]!#REF!)-(Table3[[#This Row],[Estimate; Total: - Speak Spanish: - Bilingual Spanish &amp; English]]/Table3[[#Totals],[Estimate; Total: - Speak Spanish: - Bilingual Spanish &amp; English]]))</f>
        <v>1.8096961674088346E-3</v>
      </c>
      <c r="L194" s="7">
        <v>165</v>
      </c>
      <c r="M194" s="8">
        <f>0.5*ABS(([1]!#REF!/[1]!#REF!)-(Table3[[#This Row],[Estimate; Total: - Speak Spanish: - Speak English "not at all"]]/Table3[[#Totals],[Estimate; Total: - Speak Spanish: - Speak English "not at all"]]))</f>
        <v>2.3226837824779339E-3</v>
      </c>
    </row>
    <row r="195" spans="1:13" ht="15.6" x14ac:dyDescent="0.3">
      <c r="A195" s="5" t="s">
        <v>206</v>
      </c>
      <c r="B195" s="6">
        <v>5115</v>
      </c>
      <c r="C195" s="7">
        <v>1253</v>
      </c>
      <c r="D195" s="8">
        <f>0.5*ABS(([1]!#REF!/[1]!#REF!)-(Table3[[#This Row],[Estimate; Total: - Speak only English]]/Table3[[#Totals],[Estimate; Total: - Speak only English]]))</f>
        <v>1.5650181670110752E-3</v>
      </c>
      <c r="E195" s="6">
        <v>3862</v>
      </c>
      <c r="F195" s="8">
        <f>0.5*ABS(([1]!#REF!/[1]!#REF!)-(Table3[[#This Row],[Estimate; Total: - Speak Spanish:]]/Table3[[#Totals],[Estimate; Total: - Speak Spanish:]]))</f>
        <v>3.1441498185529725E-3</v>
      </c>
      <c r="G195" s="9">
        <v>2507</v>
      </c>
      <c r="H195" s="9">
        <v>611</v>
      </c>
      <c r="I195" s="9">
        <v>423</v>
      </c>
      <c r="J195" s="7">
        <f>SUM(Table3[[#This Row],[Estimate; Total: - Speak Spanish: - Speak English "very well"]:[Estimate; Total: - Speak Spanish: - Speak English "not well"]])</f>
        <v>3541</v>
      </c>
      <c r="K195" s="8">
        <f>0.5*ABS(([1]!#REF!/[1]!#REF!)-(Table3[[#This Row],[Estimate; Total: - Speak Spanish: - Bilingual Spanish &amp; English]]/Table3[[#Totals],[Estimate; Total: - Speak Spanish: - Bilingual Spanish &amp; English]]))</f>
        <v>3.0521991136283253E-3</v>
      </c>
      <c r="L195" s="7">
        <v>321</v>
      </c>
      <c r="M195" s="8">
        <f>0.5*ABS(([1]!#REF!/[1]!#REF!)-(Table3[[#This Row],[Estimate; Total: - Speak Spanish: - Speak English "not at all"]]/Table3[[#Totals],[Estimate; Total: - Speak Spanish: - Speak English "not at all"]]))</f>
        <v>4.6930834112018814E-3</v>
      </c>
    </row>
    <row r="196" spans="1:13" ht="15.6" x14ac:dyDescent="0.3">
      <c r="A196" s="5" t="s">
        <v>207</v>
      </c>
      <c r="B196" s="6">
        <v>2023</v>
      </c>
      <c r="C196" s="7">
        <v>447</v>
      </c>
      <c r="D196" s="8">
        <f>0.5*ABS(([1]!#REF!/[1]!#REF!)-(Table3[[#This Row],[Estimate; Total: - Speak only English]]/Table3[[#Totals],[Estimate; Total: - Speak only English]]))</f>
        <v>5.2666401037309272E-4</v>
      </c>
      <c r="E196" s="6">
        <v>1576</v>
      </c>
      <c r="F196" s="8">
        <f>0.5*ABS(([1]!#REF!/[1]!#REF!)-(Table3[[#This Row],[Estimate; Total: - Speak Spanish:]]/Table3[[#Totals],[Estimate; Total: - Speak Spanish:]]))</f>
        <v>1.254548768209431E-3</v>
      </c>
      <c r="G196" s="9">
        <v>1198</v>
      </c>
      <c r="H196" s="9">
        <v>105</v>
      </c>
      <c r="I196" s="9">
        <v>174</v>
      </c>
      <c r="J196" s="7">
        <f>SUM(Table3[[#This Row],[Estimate; Total: - Speak Spanish: - Speak English "very well"]:[Estimate; Total: - Speak Spanish: - Speak English "not well"]])</f>
        <v>1477</v>
      </c>
      <c r="K196" s="8">
        <f>0.5*ABS(([1]!#REF!/[1]!#REF!)-(Table3[[#This Row],[Estimate; Total: - Speak Spanish: - Bilingual Spanish &amp; English]]/Table3[[#Totals],[Estimate; Total: - Speak Spanish: - Bilingual Spanish &amp; English]]))</f>
        <v>1.2451542629691038E-3</v>
      </c>
      <c r="L196" s="7">
        <v>99</v>
      </c>
      <c r="M196" s="8">
        <f>0.5*ABS(([1]!#REF!/[1]!#REF!)-(Table3[[#This Row],[Estimate; Total: - Speak Spanish: - Speak English "not at all"]]/Table3[[#Totals],[Estimate; Total: - Speak Spanish: - Speak English "not at all"]]))</f>
        <v>1.4128016577874282E-3</v>
      </c>
    </row>
    <row r="197" spans="1:13" ht="15.6" x14ac:dyDescent="0.3">
      <c r="A197" s="5" t="s">
        <v>208</v>
      </c>
      <c r="B197" s="6">
        <v>4202</v>
      </c>
      <c r="C197" s="7">
        <v>583</v>
      </c>
      <c r="D197" s="8">
        <f>0.5*ABS(([1]!#REF!/[1]!#REF!)-(Table3[[#This Row],[Estimate; Total: - Speak only English]]/Table3[[#Totals],[Estimate; Total: - Speak only English]]))</f>
        <v>7.1188146911672131E-4</v>
      </c>
      <c r="E197" s="6">
        <v>3609</v>
      </c>
      <c r="F197" s="8">
        <f>0.5*ABS(([1]!#REF!/[1]!#REF!)-(Table3[[#This Row],[Estimate; Total: - Speak Spanish:]]/Table3[[#Totals],[Estimate; Total: - Speak Spanish:]]))</f>
        <v>2.9505322749868914E-3</v>
      </c>
      <c r="G197" s="9">
        <v>2149</v>
      </c>
      <c r="H197" s="9">
        <v>482</v>
      </c>
      <c r="I197" s="9">
        <v>508</v>
      </c>
      <c r="J197" s="7">
        <f>SUM(Table3[[#This Row],[Estimate; Total: - Speak Spanish: - Speak English "very well"]:[Estimate; Total: - Speak Spanish: - Speak English "not well"]])</f>
        <v>3139</v>
      </c>
      <c r="K197" s="8">
        <f>0.5*ABS(([1]!#REF!/[1]!#REF!)-(Table3[[#This Row],[Estimate; Total: - Speak Spanish: - Bilingual Spanish &amp; English]]/Table3[[#Totals],[Estimate; Total: - Speak Spanish: - Bilingual Spanish &amp; English]]))</f>
        <v>2.7151152596743547E-3</v>
      </c>
      <c r="L197" s="7">
        <v>470</v>
      </c>
      <c r="M197" s="8">
        <f>0.5*ABS(([1]!#REF!/[1]!#REF!)-(Table3[[#This Row],[Estimate; Total: - Speak Spanish: - Speak English "not at all"]]/Table3[[#Totals],[Estimate; Total: - Speak Spanish: - Speak English "not at all"]]))</f>
        <v>6.9161932625514113E-3</v>
      </c>
    </row>
    <row r="198" spans="1:13" ht="15.6" x14ac:dyDescent="0.3">
      <c r="A198" s="5" t="s">
        <v>209</v>
      </c>
      <c r="B198" s="6">
        <v>4164</v>
      </c>
      <c r="C198" s="7">
        <v>1467</v>
      </c>
      <c r="D198" s="8">
        <f>0.5*ABS(([1]!#REF!/[1]!#REF!)-(Table3[[#This Row],[Estimate; Total: - Speak only English]]/Table3[[#Totals],[Estimate; Total: - Speak only English]]))</f>
        <v>1.7794924772239721E-3</v>
      </c>
      <c r="E198" s="6">
        <v>2697</v>
      </c>
      <c r="F198" s="8">
        <f>0.5*ABS(([1]!#REF!/[1]!#REF!)-(Table3[[#This Row],[Estimate; Total: - Speak Spanish:]]/Table3[[#Totals],[Estimate; Total: - Speak Spanish:]]))</f>
        <v>2.114029881489302E-3</v>
      </c>
      <c r="G198" s="9">
        <v>2015</v>
      </c>
      <c r="H198" s="9">
        <v>309</v>
      </c>
      <c r="I198" s="9">
        <v>260</v>
      </c>
      <c r="J198" s="7">
        <f>SUM(Table3[[#This Row],[Estimate; Total: - Speak Spanish: - Speak English "very well"]:[Estimate; Total: - Speak Spanish: - Speak English "not well"]])</f>
        <v>2584</v>
      </c>
      <c r="K198" s="8">
        <f>0.5*ABS(([1]!#REF!/[1]!#REF!)-(Table3[[#This Row],[Estimate; Total: - Speak Spanish: - Bilingual Spanish &amp; English]]/Table3[[#Totals],[Estimate; Total: - Speak Spanish: - Bilingual Spanish &amp; English]]))</f>
        <v>2.1475561978673598E-3</v>
      </c>
      <c r="L198" s="7">
        <v>113</v>
      </c>
      <c r="M198" s="8">
        <f>0.5*ABS(([1]!#REF!/[1]!#REF!)-(Table3[[#This Row],[Estimate; Total: - Speak Spanish: - Speak English "not at all"]]/Table3[[#Totals],[Estimate; Total: - Speak Spanish: - Speak English "not at all"]]))</f>
        <v>1.549270343013715E-3</v>
      </c>
    </row>
    <row r="199" spans="1:13" ht="15.6" x14ac:dyDescent="0.3">
      <c r="A199" s="5" t="s">
        <v>210</v>
      </c>
      <c r="B199" s="6">
        <v>2544</v>
      </c>
      <c r="C199" s="7">
        <v>817</v>
      </c>
      <c r="D199" s="8">
        <f>0.5*ABS(([1]!#REF!/[1]!#REF!)-(Table3[[#This Row],[Estimate; Total: - Speak only English]]/Table3[[#Totals],[Estimate; Total: - Speak only English]]))</f>
        <v>9.0324190355654094E-4</v>
      </c>
      <c r="E199" s="6">
        <v>1727</v>
      </c>
      <c r="F199" s="8">
        <f>0.5*ABS(([1]!#REF!/[1]!#REF!)-(Table3[[#This Row],[Estimate; Total: - Speak Spanish:]]/Table3[[#Totals],[Estimate; Total: - Speak Spanish:]]))</f>
        <v>1.2762792435228689E-3</v>
      </c>
      <c r="G199" s="9">
        <v>1163</v>
      </c>
      <c r="H199" s="9">
        <v>285</v>
      </c>
      <c r="I199" s="9">
        <v>222</v>
      </c>
      <c r="J199" s="7">
        <f>SUM(Table3[[#This Row],[Estimate; Total: - Speak Spanish: - Speak English "very well"]:[Estimate; Total: - Speak Spanish: - Speak English "not well"]])</f>
        <v>1670</v>
      </c>
      <c r="K199" s="8">
        <f>0.5*ABS(([1]!#REF!/[1]!#REF!)-(Table3[[#This Row],[Estimate; Total: - Speak Spanish: - Bilingual Spanish &amp; English]]/Table3[[#Totals],[Estimate; Total: - Speak Spanish: - Bilingual Spanish &amp; English]]))</f>
        <v>1.3112508234958409E-3</v>
      </c>
      <c r="L199" s="7">
        <v>57</v>
      </c>
      <c r="M199" s="8">
        <f>0.5*ABS(([1]!#REF!/[1]!#REF!)-(Table3[[#This Row],[Estimate; Total: - Speak Spanish: - Speak English "not at all"]]/Table3[[#Totals],[Estimate; Total: - Speak Spanish: - Speak English "not at all"]]))</f>
        <v>6.8717386306347042E-4</v>
      </c>
    </row>
    <row r="200" spans="1:13" ht="15.6" x14ac:dyDescent="0.3">
      <c r="A200" s="5" t="s">
        <v>211</v>
      </c>
      <c r="B200" s="6">
        <v>5334</v>
      </c>
      <c r="C200" s="7">
        <v>1885</v>
      </c>
      <c r="D200" s="8">
        <f>0.5*ABS(([1]!#REF!/[1]!#REF!)-(Table3[[#This Row],[Estimate; Total: - Speak only English]]/Table3[[#Totals],[Estimate; Total: - Speak only English]]))</f>
        <v>1.3820104270667957E-3</v>
      </c>
      <c r="E200" s="6">
        <v>3436</v>
      </c>
      <c r="F200" s="8">
        <f>0.5*ABS(([1]!#REF!/[1]!#REF!)-(Table3[[#This Row],[Estimate; Total: - Speak Spanish:]]/Table3[[#Totals],[Estimate; Total: - Speak Spanish:]]))</f>
        <v>1.7874108213499086E-3</v>
      </c>
      <c r="G200" s="9">
        <v>2428</v>
      </c>
      <c r="H200" s="9">
        <v>298</v>
      </c>
      <c r="I200" s="9">
        <v>403</v>
      </c>
      <c r="J200" s="7">
        <f>SUM(Table3[[#This Row],[Estimate; Total: - Speak Spanish: - Speak English "very well"]:[Estimate; Total: - Speak Spanish: - Speak English "not well"]])</f>
        <v>3129</v>
      </c>
      <c r="K200" s="8">
        <f>0.5*ABS(([1]!#REF!/[1]!#REF!)-(Table3[[#This Row],[Estimate; Total: - Speak Spanish: - Bilingual Spanish &amp; English]]/Table3[[#Totals],[Estimate; Total: - Speak Spanish: - Bilingual Spanish &amp; English]]))</f>
        <v>1.6867807126491007E-3</v>
      </c>
      <c r="L200" s="7">
        <v>307</v>
      </c>
      <c r="M200" s="8">
        <f>0.5*ABS(([1]!#REF!/[1]!#REF!)-(Table3[[#This Row],[Estimate; Total: - Speak Spanish: - Speak English "not at all"]]/Table3[[#Totals],[Estimate; Total: - Speak Spanish: - Speak English "not at all"]]))</f>
        <v>3.4825512330120736E-3</v>
      </c>
    </row>
    <row r="201" spans="1:13" ht="15.6" x14ac:dyDescent="0.3">
      <c r="A201" s="5" t="s">
        <v>212</v>
      </c>
      <c r="B201" s="6">
        <v>4880</v>
      </c>
      <c r="C201" s="7">
        <v>1765</v>
      </c>
      <c r="D201" s="8">
        <f>0.5*ABS(([1]!#REF!/[1]!#REF!)-(Table3[[#This Row],[Estimate; Total: - Speak only English]]/Table3[[#Totals],[Estimate; Total: - Speak only English]]))</f>
        <v>1.565400893087497E-3</v>
      </c>
      <c r="E201" s="6">
        <v>3115</v>
      </c>
      <c r="F201" s="8">
        <f>0.5*ABS(([1]!#REF!/[1]!#REF!)-(Table3[[#This Row],[Estimate; Total: - Speak Spanish:]]/Table3[[#Totals],[Estimate; Total: - Speak Spanish:]]))</f>
        <v>1.8601218788559292E-3</v>
      </c>
      <c r="G201" s="9">
        <v>1933</v>
      </c>
      <c r="H201" s="9">
        <v>547</v>
      </c>
      <c r="I201" s="9">
        <v>333</v>
      </c>
      <c r="J201" s="7">
        <f>SUM(Table3[[#This Row],[Estimate; Total: - Speak Spanish: - Speak English "very well"]:[Estimate; Total: - Speak Spanish: - Speak English "not well"]])</f>
        <v>2813</v>
      </c>
      <c r="K201" s="8">
        <f>0.5*ABS(([1]!#REF!/[1]!#REF!)-(Table3[[#This Row],[Estimate; Total: - Speak Spanish: - Bilingual Spanish &amp; English]]/Table3[[#Totals],[Estimate; Total: - Speak Spanish: - Bilingual Spanish &amp; English]]))</f>
        <v>1.748072691028587E-3</v>
      </c>
      <c r="L201" s="7">
        <v>302</v>
      </c>
      <c r="M201" s="8">
        <f>0.5*ABS(([1]!#REF!/[1]!#REF!)-(Table3[[#This Row],[Estimate; Total: - Speak Spanish: - Speak English "not at all"]]/Table3[[#Totals],[Estimate; Total: - Speak Spanish: - Speak English "not at all"]]))</f>
        <v>3.7476196549417738E-3</v>
      </c>
    </row>
    <row r="202" spans="1:13" ht="15.6" x14ac:dyDescent="0.3">
      <c r="A202" s="5" t="s">
        <v>213</v>
      </c>
      <c r="B202" s="6">
        <v>4694</v>
      </c>
      <c r="C202" s="7">
        <v>1627</v>
      </c>
      <c r="D202" s="8">
        <f>0.5*ABS(([1]!#REF!/[1]!#REF!)-(Table3[[#This Row],[Estimate; Total: - Speak only English]]/Table3[[#Totals],[Estimate; Total: - Speak only English]]))</f>
        <v>1.3863112911855135E-3</v>
      </c>
      <c r="E202" s="6">
        <v>3067</v>
      </c>
      <c r="F202" s="8">
        <f>0.5*ABS(([1]!#REF!/[1]!#REF!)-(Table3[[#This Row],[Estimate; Total: - Speak Spanish:]]/Table3[[#Totals],[Estimate; Total: - Speak Spanish:]]))</f>
        <v>1.8202849447063814E-3</v>
      </c>
      <c r="G202" s="9">
        <v>2110</v>
      </c>
      <c r="H202" s="9">
        <v>415</v>
      </c>
      <c r="I202" s="9">
        <v>303</v>
      </c>
      <c r="J202" s="7">
        <f>SUM(Table3[[#This Row],[Estimate; Total: - Speak Spanish: - Speak English "very well"]:[Estimate; Total: - Speak Spanish: - Speak English "not well"]])</f>
        <v>2828</v>
      </c>
      <c r="K202" s="8">
        <f>0.5*ABS(([1]!#REF!/[1]!#REF!)-(Table3[[#This Row],[Estimate; Total: - Speak Spanish: - Bilingual Spanish &amp; English]]/Table3[[#Totals],[Estimate; Total: - Speak Spanish: - Bilingual Spanish &amp; English]]))</f>
        <v>1.7612607563569876E-3</v>
      </c>
      <c r="L202" s="7">
        <v>239</v>
      </c>
      <c r="M202" s="8">
        <f>0.5*ABS(([1]!#REF!/[1]!#REF!)-(Table3[[#This Row],[Estimate; Total: - Speak Spanish: - Speak English "not at all"]]/Table3[[#Totals],[Estimate; Total: - Speak Spanish: - Speak English "not at all"]]))</f>
        <v>2.814562782903859E-3</v>
      </c>
    </row>
    <row r="203" spans="1:13" ht="15.6" x14ac:dyDescent="0.3">
      <c r="A203" s="5" t="s">
        <v>214</v>
      </c>
      <c r="B203" s="6">
        <v>7579</v>
      </c>
      <c r="C203" s="7">
        <v>3386</v>
      </c>
      <c r="D203" s="8">
        <f>0.5*ABS(([1]!#REF!/[1]!#REF!)-(Table3[[#This Row],[Estimate; Total: - Speak only English]]/Table3[[#Totals],[Estimate; Total: - Speak only English]]))</f>
        <v>3.4062636707222187E-3</v>
      </c>
      <c r="E203" s="6">
        <v>4193</v>
      </c>
      <c r="F203" s="8">
        <f>0.5*ABS(([1]!#REF!/[1]!#REF!)-(Table3[[#This Row],[Estimate; Total: - Speak Spanish:]]/Table3[[#Totals],[Estimate; Total: - Speak Spanish:]]))</f>
        <v>2.4920018556201505E-3</v>
      </c>
      <c r="G203" s="9">
        <v>3184</v>
      </c>
      <c r="H203" s="9">
        <v>669</v>
      </c>
      <c r="I203" s="9">
        <v>178</v>
      </c>
      <c r="J203" s="7">
        <f>SUM(Table3[[#This Row],[Estimate; Total: - Speak Spanish: - Speak English "very well"]:[Estimate; Total: - Speak Spanish: - Speak English "not well"]])</f>
        <v>4031</v>
      </c>
      <c r="K203" s="8">
        <f>0.5*ABS(([1]!#REF!/[1]!#REF!)-(Table3[[#This Row],[Estimate; Total: - Speak Spanish: - Bilingual Spanish &amp; English]]/Table3[[#Totals],[Estimate; Total: - Speak Spanish: - Bilingual Spanish &amp; English]]))</f>
        <v>2.5561524263503265E-3</v>
      </c>
      <c r="L203" s="7">
        <v>162</v>
      </c>
      <c r="M203" s="8">
        <f>0.5*ABS(([1]!#REF!/[1]!#REF!)-(Table3[[#This Row],[Estimate; Total: - Speak Spanish: - Speak English "not at all"]]/Table3[[#Totals],[Estimate; Total: - Speak Spanish: - Speak English "not at all"]]))</f>
        <v>1.4113687699575891E-3</v>
      </c>
    </row>
    <row r="204" spans="1:13" ht="15.6" x14ac:dyDescent="0.3">
      <c r="A204" s="5" t="s">
        <v>215</v>
      </c>
      <c r="B204" s="6">
        <v>5316</v>
      </c>
      <c r="C204" s="7">
        <v>2492</v>
      </c>
      <c r="D204" s="8">
        <f>0.5*ABS(([1]!#REF!/[1]!#REF!)-(Table3[[#This Row],[Estimate; Total: - Speak only English]]/Table3[[#Totals],[Estimate; Total: - Speak only English]]))</f>
        <v>2.297324240695689E-3</v>
      </c>
      <c r="E204" s="6">
        <v>2824</v>
      </c>
      <c r="F204" s="8">
        <f>0.5*ABS(([1]!#REF!/[1]!#REF!)-(Table3[[#This Row],[Estimate; Total: - Speak Spanish:]]/Table3[[#Totals],[Estimate; Total: - Speak Spanish:]]))</f>
        <v>1.4070690263510233E-3</v>
      </c>
      <c r="G204" s="9">
        <v>1900</v>
      </c>
      <c r="H204" s="9">
        <v>638</v>
      </c>
      <c r="I204" s="9">
        <v>219</v>
      </c>
      <c r="J204" s="7">
        <f>SUM(Table3[[#This Row],[Estimate; Total: - Speak Spanish: - Speak English "very well"]:[Estimate; Total: - Speak Spanish: - Speak English "not well"]])</f>
        <v>2757</v>
      </c>
      <c r="K204" s="8">
        <f>0.5*ABS(([1]!#REF!/[1]!#REF!)-(Table3[[#This Row],[Estimate; Total: - Speak Spanish: - Bilingual Spanish &amp; English]]/Table3[[#Totals],[Estimate; Total: - Speak Spanish: - Bilingual Spanish &amp; English]]))</f>
        <v>1.4872958079126205E-3</v>
      </c>
      <c r="L204" s="7">
        <v>67</v>
      </c>
      <c r="M204" s="8">
        <f>0.5*ABS(([1]!#REF!/[1]!#REF!)-(Table3[[#This Row],[Estimate; Total: - Speak Spanish: - Speak English "not at all"]]/Table3[[#Totals],[Estimate; Total: - Speak Spanish: - Speak English "not at all"]]))</f>
        <v>5.562797875167697E-5</v>
      </c>
    </row>
    <row r="205" spans="1:13" ht="15.6" x14ac:dyDescent="0.3">
      <c r="A205" s="5" t="s">
        <v>216</v>
      </c>
      <c r="B205" s="6">
        <v>3731</v>
      </c>
      <c r="C205" s="7">
        <v>1826</v>
      </c>
      <c r="D205" s="8">
        <f>0.5*ABS(([1]!#REF!/[1]!#REF!)-(Table3[[#This Row],[Estimate; Total: - Speak only English]]/Table3[[#Totals],[Estimate; Total: - Speak only English]]))</f>
        <v>9.4451418307267034E-4</v>
      </c>
      <c r="E205" s="6">
        <v>1891</v>
      </c>
      <c r="F205" s="8">
        <f>0.5*ABS(([1]!#REF!/[1]!#REF!)-(Table3[[#This Row],[Estimate; Total: - Speak Spanish:]]/Table3[[#Totals],[Estimate; Total: - Speak Spanish:]]))</f>
        <v>1.4423055298400187E-4</v>
      </c>
      <c r="G205" s="9">
        <v>1443</v>
      </c>
      <c r="H205" s="9">
        <v>158</v>
      </c>
      <c r="I205" s="9">
        <v>153</v>
      </c>
      <c r="J205" s="7">
        <f>SUM(Table3[[#This Row],[Estimate; Total: - Speak Spanish: - Speak English "very well"]:[Estimate; Total: - Speak Spanish: - Speak English "not well"]])</f>
        <v>1754</v>
      </c>
      <c r="K205" s="8">
        <f>0.5*ABS(([1]!#REF!/[1]!#REF!)-(Table3[[#This Row],[Estimate; Total: - Speak Spanish: - Bilingual Spanish &amp; English]]/Table3[[#Totals],[Estimate; Total: - Speak Spanish: - Bilingual Spanish &amp; English]]))</f>
        <v>1.1694577378506101E-4</v>
      </c>
      <c r="L205" s="7">
        <v>137</v>
      </c>
      <c r="M205" s="8">
        <f>0.5*ABS(([1]!#REF!/[1]!#REF!)-(Table3[[#This Row],[Estimate; Total: - Speak Spanish: - Speak English "not at all"]]/Table3[[#Totals],[Estimate; Total: - Speak Spanish: - Speak English "not at all"]]))</f>
        <v>6.0384977073639707E-4</v>
      </c>
    </row>
    <row r="206" spans="1:13" ht="15.6" x14ac:dyDescent="0.3">
      <c r="A206" s="5" t="s">
        <v>217</v>
      </c>
      <c r="B206" s="6">
        <v>3581</v>
      </c>
      <c r="C206" s="7">
        <v>1597</v>
      </c>
      <c r="D206" s="8">
        <f>0.5*ABS(([1]!#REF!/[1]!#REF!)-(Table3[[#This Row],[Estimate; Total: - Speak only English]]/Table3[[#Totals],[Estimate; Total: - Speak only English]]))</f>
        <v>1.4411548709566276E-3</v>
      </c>
      <c r="E206" s="6">
        <v>1984</v>
      </c>
      <c r="F206" s="8">
        <f>0.5*ABS(([1]!#REF!/[1]!#REF!)-(Table3[[#This Row],[Estimate; Total: - Speak Spanish:]]/Table3[[#Totals],[Estimate; Total: - Speak Spanish:]]))</f>
        <v>1.0152402198809266E-3</v>
      </c>
      <c r="G206" s="9">
        <v>1425</v>
      </c>
      <c r="H206" s="9">
        <v>199</v>
      </c>
      <c r="I206" s="9">
        <v>214</v>
      </c>
      <c r="J206" s="7">
        <f>SUM(Table3[[#This Row],[Estimate; Total: - Speak Spanish: - Speak English "very well"]:[Estimate; Total: - Speak Spanish: - Speak English "not well"]])</f>
        <v>1838</v>
      </c>
      <c r="K206" s="8">
        <f>0.5*ABS(([1]!#REF!/[1]!#REF!)-(Table3[[#This Row],[Estimate; Total: - Speak Spanish: - Bilingual Spanish &amp; English]]/Table3[[#Totals],[Estimate; Total: - Speak Spanish: - Bilingual Spanish &amp; English]]))</f>
        <v>9.8462454660627925E-4</v>
      </c>
      <c r="L206" s="7">
        <v>146</v>
      </c>
      <c r="M206" s="8">
        <f>0.5*ABS(([1]!#REF!/[1]!#REF!)-(Table3[[#This Row],[Estimate; Total: - Speak Spanish: - Speak English "not at all"]]/Table3[[#Totals],[Estimate; Total: - Speak Spanish: - Speak English "not at all"]]))</f>
        <v>1.5309692165811324E-3</v>
      </c>
    </row>
    <row r="207" spans="1:13" ht="15.6" x14ac:dyDescent="0.3">
      <c r="A207" s="5" t="s">
        <v>218</v>
      </c>
      <c r="B207" s="6">
        <v>3592</v>
      </c>
      <c r="C207" s="7">
        <v>1641</v>
      </c>
      <c r="D207" s="8">
        <f>0.5*ABS(([1]!#REF!/[1]!#REF!)-(Table3[[#This Row],[Estimate; Total: - Speak only English]]/Table3[[#Totals],[Estimate; Total: - Speak only English]]))</f>
        <v>8.8871124094294391E-4</v>
      </c>
      <c r="E207" s="6">
        <v>1951</v>
      </c>
      <c r="F207" s="8">
        <f>0.5*ABS(([1]!#REF!/[1]!#REF!)-(Table3[[#This Row],[Estimate; Total: - Speak Spanish:]]/Table3[[#Totals],[Estimate; Total: - Speak Spanish:]]))</f>
        <v>3.7830766514894182E-4</v>
      </c>
      <c r="G207" s="9">
        <v>1518</v>
      </c>
      <c r="H207" s="9">
        <v>208</v>
      </c>
      <c r="I207" s="9">
        <v>194</v>
      </c>
      <c r="J207" s="7">
        <f>SUM(Table3[[#This Row],[Estimate; Total: - Speak Spanish: - Speak English "very well"]:[Estimate; Total: - Speak Spanish: - Speak English "not well"]])</f>
        <v>1920</v>
      </c>
      <c r="K207" s="8">
        <f>0.5*ABS(([1]!#REF!/[1]!#REF!)-(Table3[[#This Row],[Estimate; Total: - Speak Spanish: - Bilingual Spanish &amp; English]]/Table3[[#Totals],[Estimate; Total: - Speak Spanish: - Bilingual Spanish &amp; English]]))</f>
        <v>4.4717464123069728E-4</v>
      </c>
      <c r="L207" s="7">
        <v>31</v>
      </c>
      <c r="M207" s="8">
        <f>0.5*ABS(([1]!#REF!/[1]!#REF!)-(Table3[[#This Row],[Estimate; Total: - Speak Spanish: - Speak English "not at all"]]/Table3[[#Totals],[Estimate; Total: - Speak Spanish: - Speak English "not at all"]]))</f>
        <v>7.8177449805574015E-4</v>
      </c>
    </row>
    <row r="208" spans="1:13" ht="15.6" x14ac:dyDescent="0.3">
      <c r="A208" s="5" t="s">
        <v>219</v>
      </c>
      <c r="B208" s="6">
        <v>1221</v>
      </c>
      <c r="C208" s="7">
        <v>607</v>
      </c>
      <c r="D208" s="8">
        <f>0.5*ABS(([1]!#REF!/[1]!#REF!)-(Table3[[#This Row],[Estimate; Total: - Speak only English]]/Table3[[#Totals],[Estimate; Total: - Speak only English]]))</f>
        <v>1.3784450349387716E-4</v>
      </c>
      <c r="E208" s="6">
        <v>614</v>
      </c>
      <c r="F208" s="8">
        <f>0.5*ABS(([1]!#REF!/[1]!#REF!)-(Table3[[#This Row],[Estimate; Total: - Speak Spanish:]]/Table3[[#Totals],[Estimate; Total: - Speak Spanish:]]))</f>
        <v>1.4030941206419985E-4</v>
      </c>
      <c r="G208" s="9">
        <v>468</v>
      </c>
      <c r="H208" s="9">
        <v>106</v>
      </c>
      <c r="I208" s="9">
        <v>26</v>
      </c>
      <c r="J208" s="7">
        <f>SUM(Table3[[#This Row],[Estimate; Total: - Speak Spanish: - Speak English "very well"]:[Estimate; Total: - Speak Spanish: - Speak English "not well"]])</f>
        <v>600</v>
      </c>
      <c r="K208" s="8">
        <f>0.5*ABS(([1]!#REF!/[1]!#REF!)-(Table3[[#This Row],[Estimate; Total: - Speak Spanish: - Bilingual Spanish &amp; English]]/Table3[[#Totals],[Estimate; Total: - Speak Spanish: - Bilingual Spanish &amp; English]]))</f>
        <v>1.2236758159114966E-4</v>
      </c>
      <c r="L208" s="7">
        <v>14</v>
      </c>
      <c r="M208" s="8">
        <f>0.5*ABS(([1]!#REF!/[1]!#REF!)-(Table3[[#This Row],[Estimate; Total: - Speak Spanish: - Speak English "not at all"]]/Table3[[#Totals],[Estimate; Total: - Speak Spanish: - Speak English "not at all"]]))</f>
        <v>4.425442231631851E-4</v>
      </c>
    </row>
    <row r="209" spans="1:13" ht="15.6" x14ac:dyDescent="0.3">
      <c r="A209" s="5" t="s">
        <v>220</v>
      </c>
      <c r="B209" s="6">
        <v>4559</v>
      </c>
      <c r="C209" s="7">
        <v>2213</v>
      </c>
      <c r="D209" s="8">
        <f>0.5*ABS(([1]!#REF!/[1]!#REF!)-(Table3[[#This Row],[Estimate; Total: - Speak only English]]/Table3[[#Totals],[Estimate; Total: - Speak only English]]))</f>
        <v>1.6244821445804173E-3</v>
      </c>
      <c r="E209" s="6">
        <v>2331</v>
      </c>
      <c r="F209" s="8">
        <f>0.5*ABS(([1]!#REF!/[1]!#REF!)-(Table3[[#This Row],[Estimate; Total: - Speak Spanish:]]/Table3[[#Totals],[Estimate; Total: - Speak Spanish:]]))</f>
        <v>6.8714087509399806E-4</v>
      </c>
      <c r="G209" s="9">
        <v>1656</v>
      </c>
      <c r="H209" s="9">
        <v>478</v>
      </c>
      <c r="I209" s="9">
        <v>197</v>
      </c>
      <c r="J209" s="7">
        <f>SUM(Table3[[#This Row],[Estimate; Total: - Speak Spanish: - Speak English "very well"]:[Estimate; Total: - Speak Spanish: - Speak English "not well"]])</f>
        <v>2331</v>
      </c>
      <c r="K209" s="8">
        <f>0.5*ABS(([1]!#REF!/[1]!#REF!)-(Table3[[#This Row],[Estimate; Total: - Speak Spanish: - Bilingual Spanish &amp; English]]/Table3[[#Totals],[Estimate; Total: - Speak Spanish: - Bilingual Spanish &amp; English]]))</f>
        <v>8.0198511249000436E-4</v>
      </c>
      <c r="L209" s="7">
        <v>0</v>
      </c>
      <c r="M209" s="8">
        <f>0.5*ABS(([1]!#REF!/[1]!#REF!)-(Table3[[#This Row],[Estimate; Total: - Speak Spanish: - Speak English "not at all"]]/Table3[[#Totals],[Estimate; Total: - Speak Spanish: - Speak English "not at all"]]))</f>
        <v>1.2474402395434194E-3</v>
      </c>
    </row>
    <row r="210" spans="1:13" ht="15.6" x14ac:dyDescent="0.3">
      <c r="A210" s="5" t="s">
        <v>221</v>
      </c>
      <c r="B210" s="6">
        <v>4330</v>
      </c>
      <c r="C210" s="7">
        <v>2106</v>
      </c>
      <c r="D210" s="8">
        <f>0.5*ABS(([1]!#REF!/[1]!#REF!)-(Table3[[#This Row],[Estimate; Total: - Speak only English]]/Table3[[#Totals],[Estimate; Total: - Speak only English]]))</f>
        <v>5.6639893275905453E-4</v>
      </c>
      <c r="E210" s="6">
        <v>2224</v>
      </c>
      <c r="F210" s="8">
        <f>0.5*ABS(([1]!#REF!/[1]!#REF!)-(Table3[[#This Row],[Estimate; Total: - Speak Spanish:]]/Table3[[#Totals],[Estimate; Total: - Speak Spanish:]]))</f>
        <v>3.2088617342477328E-4</v>
      </c>
      <c r="G210" s="9">
        <v>1768</v>
      </c>
      <c r="H210" s="9">
        <v>225</v>
      </c>
      <c r="I210" s="9">
        <v>180</v>
      </c>
      <c r="J210" s="7">
        <f>SUM(Table3[[#This Row],[Estimate; Total: - Speak Spanish: - Speak English "very well"]:[Estimate; Total: - Speak Spanish: - Speak English "not well"]])</f>
        <v>2173</v>
      </c>
      <c r="K210" s="8">
        <f>0.5*ABS(([1]!#REF!/[1]!#REF!)-(Table3[[#This Row],[Estimate; Total: - Speak Spanish: - Bilingual Spanish &amp; English]]/Table3[[#Totals],[Estimate; Total: - Speak Spanish: - Bilingual Spanish &amp; English]]))</f>
        <v>2.5615305844621755E-4</v>
      </c>
      <c r="L210" s="7">
        <v>51</v>
      </c>
      <c r="M210" s="8">
        <f>0.5*ABS(([1]!#REF!/[1]!#REF!)-(Table3[[#This Row],[Estimate; Total: - Speak Spanish: - Speak English "not at all"]]/Table3[[#Totals],[Estimate; Total: - Speak Spanish: - Speak English "not at all"]]))</f>
        <v>1.4113323687993213E-3</v>
      </c>
    </row>
    <row r="211" spans="1:13" ht="15.6" x14ac:dyDescent="0.3">
      <c r="A211" s="5" t="s">
        <v>222</v>
      </c>
      <c r="B211" s="6">
        <v>3171</v>
      </c>
      <c r="C211" s="7">
        <v>986</v>
      </c>
      <c r="D211" s="8">
        <f>0.5*ABS(([1]!#REF!/[1]!#REF!)-(Table3[[#This Row],[Estimate; Total: - Speak only English]]/Table3[[#Totals],[Estimate; Total: - Speak only English]]))</f>
        <v>2.6118093492020502E-4</v>
      </c>
      <c r="E211" s="6">
        <v>2185</v>
      </c>
      <c r="F211" s="8">
        <f>0.5*ABS(([1]!#REF!/[1]!#REF!)-(Table3[[#This Row],[Estimate; Total: - Speak Spanish:]]/Table3[[#Totals],[Estimate; Total: - Speak Spanish:]]))</f>
        <v>2.7264727693005007E-4</v>
      </c>
      <c r="G211" s="9">
        <v>1723</v>
      </c>
      <c r="H211" s="9">
        <v>206</v>
      </c>
      <c r="I211" s="9">
        <v>157</v>
      </c>
      <c r="J211" s="7">
        <f>SUM(Table3[[#This Row],[Estimate; Total: - Speak Spanish: - Speak English "very well"]:[Estimate; Total: - Speak Spanish: - Speak English "not well"]])</f>
        <v>2086</v>
      </c>
      <c r="K211" s="8">
        <f>0.5*ABS(([1]!#REF!/[1]!#REF!)-(Table3[[#This Row],[Estimate; Total: - Speak Spanish: - Bilingual Spanish &amp; English]]/Table3[[#Totals],[Estimate; Total: - Speak Spanish: - Bilingual Spanish &amp; English]]))</f>
        <v>2.9325712200039102E-4</v>
      </c>
      <c r="L211" s="7">
        <v>99</v>
      </c>
      <c r="M211" s="8">
        <f>0.5*ABS(([1]!#REF!/[1]!#REF!)-(Table3[[#This Row],[Estimate; Total: - Speak Spanish: - Speak English "not at all"]]/Table3[[#Totals],[Estimate; Total: - Speak Spanish: - Speak English "not at all"]]))</f>
        <v>7.4530935514341076E-5</v>
      </c>
    </row>
    <row r="212" spans="1:13" ht="15.6" x14ac:dyDescent="0.3">
      <c r="A212" s="5" t="s">
        <v>223</v>
      </c>
      <c r="B212" s="6">
        <v>2715</v>
      </c>
      <c r="C212" s="7">
        <v>869</v>
      </c>
      <c r="D212" s="8">
        <f>0.5*ABS(([1]!#REF!/[1]!#REF!)-(Table3[[#This Row],[Estimate; Total: - Speak only English]]/Table3[[#Totals],[Estimate; Total: - Speak only English]]))</f>
        <v>6.0107263320856882E-4</v>
      </c>
      <c r="E212" s="6">
        <v>1846</v>
      </c>
      <c r="F212" s="8">
        <f>0.5*ABS(([1]!#REF!/[1]!#REF!)-(Table3[[#This Row],[Estimate; Total: - Speak Spanish:]]/Table3[[#Totals],[Estimate; Total: - Speak Spanish:]]))</f>
        <v>1.0053893340228018E-3</v>
      </c>
      <c r="G212" s="9">
        <v>1599</v>
      </c>
      <c r="H212" s="9">
        <v>141</v>
      </c>
      <c r="I212" s="9">
        <v>86</v>
      </c>
      <c r="J212" s="7">
        <f>SUM(Table3[[#This Row],[Estimate; Total: - Speak Spanish: - Speak English "very well"]:[Estimate; Total: - Speak Spanish: - Speak English "not well"]])</f>
        <v>1826</v>
      </c>
      <c r="K212" s="8">
        <f>0.5*ABS(([1]!#REF!/[1]!#REF!)-(Table3[[#This Row],[Estimate; Total: - Speak Spanish: - Bilingual Spanish &amp; English]]/Table3[[#Totals],[Estimate; Total: - Speak Spanish: - Bilingual Spanish &amp; English]]))</f>
        <v>1.0787543941653843E-3</v>
      </c>
      <c r="L212" s="7">
        <v>20</v>
      </c>
      <c r="M212" s="8">
        <f>0.5*ABS(([1]!#REF!/[1]!#REF!)-(Table3[[#This Row],[Estimate; Total: - Speak Spanish: - Speak English "not at all"]]/Table3[[#Totals],[Estimate; Total: - Speak Spanish: - Speak English "not at all"]]))</f>
        <v>2.3046422767287187E-4</v>
      </c>
    </row>
    <row r="213" spans="1:13" ht="15.6" x14ac:dyDescent="0.3">
      <c r="A213" s="5" t="s">
        <v>224</v>
      </c>
      <c r="B213" s="6">
        <v>6266</v>
      </c>
      <c r="C213" s="7">
        <v>2908</v>
      </c>
      <c r="D213" s="8">
        <f>0.5*ABS(([1]!#REF!/[1]!#REF!)-(Table3[[#This Row],[Estimate; Total: - Speak only English]]/Table3[[#Totals],[Estimate; Total: - Speak only English]]))</f>
        <v>2.6910722960438484E-3</v>
      </c>
      <c r="E213" s="6">
        <v>3358</v>
      </c>
      <c r="F213" s="8">
        <f>0.5*ABS(([1]!#REF!/[1]!#REF!)-(Table3[[#This Row],[Estimate; Total: - Speak Spanish:]]/Table3[[#Totals],[Estimate; Total: - Speak Spanish:]]))</f>
        <v>1.7041386669301121E-3</v>
      </c>
      <c r="G213" s="9">
        <v>2532</v>
      </c>
      <c r="H213" s="9">
        <v>594</v>
      </c>
      <c r="I213" s="9">
        <v>205</v>
      </c>
      <c r="J213" s="7">
        <f>SUM(Table3[[#This Row],[Estimate; Total: - Speak Spanish: - Speak English "very well"]:[Estimate; Total: - Speak Spanish: - Speak English "not well"]])</f>
        <v>3331</v>
      </c>
      <c r="K213" s="8">
        <f>0.5*ABS(([1]!#REF!/[1]!#REF!)-(Table3[[#This Row],[Estimate; Total: - Speak Spanish: - Bilingual Spanish &amp; English]]/Table3[[#Totals],[Estimate; Total: - Speak Spanish: - Bilingual Spanish &amp; English]]))</f>
        <v>1.8458428559781114E-3</v>
      </c>
      <c r="L213" s="7">
        <v>27</v>
      </c>
      <c r="M213" s="8">
        <f>0.5*ABS(([1]!#REF!/[1]!#REF!)-(Table3[[#This Row],[Estimate; Total: - Speak Spanish: - Speak English "not at all"]]/Table3[[#Totals],[Estimate; Total: - Speak Spanish: - Speak English "not at all"]]))</f>
        <v>6.8290533469432882E-4</v>
      </c>
    </row>
    <row r="214" spans="1:13" ht="15.6" x14ac:dyDescent="0.3">
      <c r="A214" s="5" t="s">
        <v>225</v>
      </c>
      <c r="B214" s="6">
        <v>3352</v>
      </c>
      <c r="C214" s="7">
        <v>1382</v>
      </c>
      <c r="D214" s="8">
        <f>0.5*ABS(([1]!#REF!/[1]!#REF!)-(Table3[[#This Row],[Estimate; Total: - Speak only English]]/Table3[[#Totals],[Estimate; Total: - Speak only English]]))</f>
        <v>8.7099637831683876E-4</v>
      </c>
      <c r="E214" s="6">
        <v>1970</v>
      </c>
      <c r="F214" s="8">
        <f>0.5*ABS(([1]!#REF!/[1]!#REF!)-(Table3[[#This Row],[Estimate; Total: - Speak Spanish:]]/Table3[[#Totals],[Estimate; Total: - Speak Spanish:]]))</f>
        <v>7.1247903020785664E-4</v>
      </c>
      <c r="G214" s="9">
        <v>1497</v>
      </c>
      <c r="H214" s="9">
        <v>327</v>
      </c>
      <c r="I214" s="9">
        <v>131</v>
      </c>
      <c r="J214" s="7">
        <f>SUM(Table3[[#This Row],[Estimate; Total: - Speak Spanish: - Speak English "very well"]:[Estimate; Total: - Speak Spanish: - Speak English "not well"]])</f>
        <v>1955</v>
      </c>
      <c r="K214" s="8">
        <f>0.5*ABS(([1]!#REF!/[1]!#REF!)-(Table3[[#This Row],[Estimate; Total: - Speak Spanish: - Bilingual Spanish &amp; English]]/Table3[[#Totals],[Estimate; Total: - Speak Spanish: - Bilingual Spanish &amp; English]]))</f>
        <v>7.9634937228835034E-4</v>
      </c>
      <c r="L214" s="7">
        <v>15</v>
      </c>
      <c r="M214" s="8">
        <f>0.5*ABS(([1]!#REF!/[1]!#REF!)-(Table3[[#This Row],[Estimate; Total: - Speak Spanish: - Speak English "not at all"]]/Table3[[#Totals],[Estimate; Total: - Speak Spanish: - Speak English "not at all"]]))</f>
        <v>7.0033874407557102E-4</v>
      </c>
    </row>
    <row r="215" spans="1:13" ht="15.6" x14ac:dyDescent="0.3">
      <c r="A215" s="5" t="s">
        <v>226</v>
      </c>
      <c r="B215" s="6">
        <v>2466</v>
      </c>
      <c r="C215" s="7">
        <v>1177</v>
      </c>
      <c r="D215" s="8">
        <f>0.5*ABS(([1]!#REF!/[1]!#REF!)-(Table3[[#This Row],[Estimate; Total: - Speak only English]]/Table3[[#Totals],[Estimate; Total: - Speak only English]]))</f>
        <v>9.7351936589671424E-4</v>
      </c>
      <c r="E215" s="6">
        <v>1289</v>
      </c>
      <c r="F215" s="8">
        <f>0.5*ABS(([1]!#REF!/[1]!#REF!)-(Table3[[#This Row],[Estimate; Total: - Speak Spanish:]]/Table3[[#Totals],[Estimate; Total: - Speak Spanish:]]))</f>
        <v>5.1585441591715678E-4</v>
      </c>
      <c r="G215" s="9">
        <v>1076</v>
      </c>
      <c r="H215" s="9">
        <v>128</v>
      </c>
      <c r="I215" s="9">
        <v>64</v>
      </c>
      <c r="J215" s="7">
        <f>SUM(Table3[[#This Row],[Estimate; Total: - Speak Spanish: - Speak English "very well"]:[Estimate; Total: - Speak Spanish: - Speak English "not well"]])</f>
        <v>1268</v>
      </c>
      <c r="K215" s="8">
        <f>0.5*ABS(([1]!#REF!/[1]!#REF!)-(Table3[[#This Row],[Estimate; Total: - Speak Spanish: - Bilingual Spanish &amp; English]]/Table3[[#Totals],[Estimate; Total: - Speak Spanish: - Bilingual Spanish &amp; English]]))</f>
        <v>5.6089786920362204E-4</v>
      </c>
      <c r="L215" s="7">
        <v>21</v>
      </c>
      <c r="M215" s="8">
        <f>0.5*ABS(([1]!#REF!/[1]!#REF!)-(Table3[[#This Row],[Estimate; Total: - Speak Spanish: - Speak English "not at all"]]/Table3[[#Totals],[Estimate; Total: - Speak Spanish: - Speak English "not at all"]]))</f>
        <v>2.429142958778545E-4</v>
      </c>
    </row>
    <row r="216" spans="1:13" ht="15.6" x14ac:dyDescent="0.3">
      <c r="A216" s="5" t="s">
        <v>227</v>
      </c>
      <c r="B216" s="6">
        <v>5385</v>
      </c>
      <c r="C216" s="7">
        <v>2477</v>
      </c>
      <c r="D216" s="8">
        <f>0.5*ABS(([1]!#REF!/[1]!#REF!)-(Table3[[#This Row],[Estimate; Total: - Speak only English]]/Table3[[#Totals],[Estimate; Total: - Speak only English]]))</f>
        <v>1.0587686546110445E-3</v>
      </c>
      <c r="E216" s="6">
        <v>2908</v>
      </c>
      <c r="F216" s="8">
        <f>0.5*ABS(([1]!#REF!/[1]!#REF!)-(Table3[[#This Row],[Estimate; Total: - Speak Spanish:]]/Table3[[#Totals],[Estimate; Total: - Speak Spanish:]]))</f>
        <v>2.5769433610439013E-4</v>
      </c>
      <c r="G216" s="9">
        <v>2229</v>
      </c>
      <c r="H216" s="9">
        <v>367</v>
      </c>
      <c r="I216" s="9">
        <v>207</v>
      </c>
      <c r="J216" s="7">
        <f>SUM(Table3[[#This Row],[Estimate; Total: - Speak Spanish: - Speak English "very well"]:[Estimate; Total: - Speak Spanish: - Speak English "not well"]])</f>
        <v>2803</v>
      </c>
      <c r="K216" s="8">
        <f>0.5*ABS(([1]!#REF!/[1]!#REF!)-(Table3[[#This Row],[Estimate; Total: - Speak Spanish: - Bilingual Spanish &amp; English]]/Table3[[#Totals],[Estimate; Total: - Speak Spanish: - Bilingual Spanish &amp; English]]))</f>
        <v>3.0864988324470636E-4</v>
      </c>
      <c r="L216" s="7">
        <v>105</v>
      </c>
      <c r="M216" s="8">
        <f>0.5*ABS(([1]!#REF!/[1]!#REF!)-(Table3[[#This Row],[Estimate; Total: - Speak Spanish: - Speak English "not at all"]]/Table3[[#Totals],[Estimate; Total: - Speak Spanish: - Speak English "not at all"]]))</f>
        <v>6.0066513772585916E-4</v>
      </c>
    </row>
    <row r="217" spans="1:13" ht="15.6" x14ac:dyDescent="0.3">
      <c r="A217" s="5" t="s">
        <v>228</v>
      </c>
      <c r="B217" s="6">
        <v>2235</v>
      </c>
      <c r="C217" s="7">
        <v>841</v>
      </c>
      <c r="D217" s="8">
        <f>0.5*ABS(([1]!#REF!/[1]!#REF!)-(Table3[[#This Row],[Estimate; Total: - Speak only English]]/Table3[[#Totals],[Estimate; Total: - Speak only English]]))</f>
        <v>6.3908783541818818E-4</v>
      </c>
      <c r="E217" s="6">
        <v>1394</v>
      </c>
      <c r="F217" s="8">
        <f>0.5*ABS(([1]!#REF!/[1]!#REF!)-(Table3[[#This Row],[Estimate; Total: - Speak Spanish:]]/Table3[[#Totals],[Estimate; Total: - Speak Spanish:]]))</f>
        <v>5.7356524383643244E-4</v>
      </c>
      <c r="G217" s="9">
        <v>908</v>
      </c>
      <c r="H217" s="9">
        <v>255</v>
      </c>
      <c r="I217" s="9">
        <v>215</v>
      </c>
      <c r="J217" s="7">
        <f>SUM(Table3[[#This Row],[Estimate; Total: - Speak Spanish: - Speak English "very well"]:[Estimate; Total: - Speak Spanish: - Speak English "not well"]])</f>
        <v>1378</v>
      </c>
      <c r="K217" s="8">
        <f>0.5*ABS(([1]!#REF!/[1]!#REF!)-(Table3[[#This Row],[Estimate; Total: - Speak Spanish: - Bilingual Spanish &amp; English]]/Table3[[#Totals],[Estimate; Total: - Speak Spanish: - Bilingual Spanish &amp; English]]))</f>
        <v>5.1895260492716678E-4</v>
      </c>
      <c r="L217" s="7">
        <v>16</v>
      </c>
      <c r="M217" s="8">
        <f>0.5*ABS(([1]!#REF!/[1]!#REF!)-(Table3[[#This Row],[Estimate; Total: - Speak Spanish: - Speak English "not at all"]]/Table3[[#Totals],[Estimate; Total: - Speak Spanish: - Speak English "not at all"]]))</f>
        <v>1.4935293817850014E-3</v>
      </c>
    </row>
    <row r="218" spans="1:13" ht="15.6" x14ac:dyDescent="0.3">
      <c r="A218" s="5" t="s">
        <v>229</v>
      </c>
      <c r="B218" s="6">
        <v>4935</v>
      </c>
      <c r="C218" s="7">
        <v>2717</v>
      </c>
      <c r="D218" s="8">
        <f>0.5*ABS(([1]!#REF!/[1]!#REF!)-(Table3[[#This Row],[Estimate; Total: - Speak only English]]/Table3[[#Totals],[Estimate; Total: - Speak only English]]))</f>
        <v>1.4716378722842787E-3</v>
      </c>
      <c r="E218" s="6">
        <v>2179</v>
      </c>
      <c r="F218" s="8">
        <f>0.5*ABS(([1]!#REF!/[1]!#REF!)-(Table3[[#This Row],[Estimate; Total: - Speak Spanish:]]/Table3[[#Totals],[Estimate; Total: - Speak Spanish:]]))</f>
        <v>2.4592006083947425E-4</v>
      </c>
      <c r="G218" s="9">
        <v>1874</v>
      </c>
      <c r="H218" s="9">
        <v>155</v>
      </c>
      <c r="I218" s="9">
        <v>96</v>
      </c>
      <c r="J218" s="7">
        <f>SUM(Table3[[#This Row],[Estimate; Total: - Speak Spanish: - Speak English "very well"]:[Estimate; Total: - Speak Spanish: - Speak English "not well"]])</f>
        <v>2125</v>
      </c>
      <c r="K218" s="8">
        <f>0.5*ABS(([1]!#REF!/[1]!#REF!)-(Table3[[#This Row],[Estimate; Total: - Speak Spanish: - Bilingual Spanish &amp; English]]/Table3[[#Totals],[Estimate; Total: - Speak Spanish: - Bilingual Spanish &amp; English]]))</f>
        <v>1.8604162914659882E-4</v>
      </c>
      <c r="L218" s="7">
        <v>54</v>
      </c>
      <c r="M218" s="8">
        <f>0.5*ABS(([1]!#REF!/[1]!#REF!)-(Table3[[#This Row],[Estimate; Total: - Speak Spanish: - Speak English "not at all"]]/Table3[[#Totals],[Estimate; Total: - Speak Spanish: - Speak English "not at all"]]))</f>
        <v>1.2545878508279681E-3</v>
      </c>
    </row>
    <row r="219" spans="1:13" ht="15.6" x14ac:dyDescent="0.3">
      <c r="A219" s="5" t="s">
        <v>230</v>
      </c>
      <c r="B219" s="6">
        <v>5472</v>
      </c>
      <c r="C219" s="7">
        <v>3546</v>
      </c>
      <c r="D219" s="8">
        <f>0.5*ABS(([1]!#REF!/[1]!#REF!)-(Table3[[#This Row],[Estimate; Total: - Speak only English]]/Table3[[#Totals],[Estimate; Total: - Speak only English]]))</f>
        <v>1.4875851987386176E-3</v>
      </c>
      <c r="E219" s="6">
        <v>1919</v>
      </c>
      <c r="F219" s="8">
        <f>0.5*ABS(([1]!#REF!/[1]!#REF!)-(Table3[[#This Row],[Estimate; Total: - Speak Spanish:]]/Table3[[#Totals],[Estimate; Total: - Speak Spanish:]]))</f>
        <v>1.5215914898455076E-3</v>
      </c>
      <c r="G219" s="9">
        <v>1532</v>
      </c>
      <c r="H219" s="9">
        <v>317</v>
      </c>
      <c r="I219" s="9">
        <v>70</v>
      </c>
      <c r="J219" s="7">
        <f>SUM(Table3[[#This Row],[Estimate; Total: - Speak Spanish: - Speak English "very well"]:[Estimate; Total: - Speak Spanish: - Speak English "not well"]])</f>
        <v>1919</v>
      </c>
      <c r="K219" s="8">
        <f>0.5*ABS(([1]!#REF!/[1]!#REF!)-(Table3[[#This Row],[Estimate; Total: - Speak Spanish: - Bilingual Spanish &amp; English]]/Table3[[#Totals],[Estimate; Total: - Speak Spanish: - Bilingual Spanish &amp; English]]))</f>
        <v>1.42704576201928E-3</v>
      </c>
      <c r="L219" s="7">
        <v>0</v>
      </c>
      <c r="M219" s="8">
        <f>0.5*ABS(([1]!#REF!/[1]!#REF!)-(Table3[[#This Row],[Estimate; Total: - Speak Spanish: - Speak English "not at all"]]/Table3[[#Totals],[Estimate; Total: - Speak Spanish: - Speak English "not at all"]]))</f>
        <v>3.1142389196993059E-3</v>
      </c>
    </row>
    <row r="220" spans="1:13" ht="15.6" x14ac:dyDescent="0.3">
      <c r="A220" s="5" t="s">
        <v>231</v>
      </c>
      <c r="B220" s="6">
        <v>2581</v>
      </c>
      <c r="C220" s="7">
        <v>1519</v>
      </c>
      <c r="D220" s="8">
        <f>0.5*ABS(([1]!#REF!/[1]!#REF!)-(Table3[[#This Row],[Estimate; Total: - Speak only English]]/Table3[[#Totals],[Estimate; Total: - Speak only English]]))</f>
        <v>4.2070643054944968E-4</v>
      </c>
      <c r="E220" s="6">
        <v>1062</v>
      </c>
      <c r="F220" s="8">
        <f>0.5*ABS(([1]!#REF!/[1]!#REF!)-(Table3[[#This Row],[Estimate; Total: - Speak Spanish:]]/Table3[[#Totals],[Estimate; Total: - Speak Spanish:]]))</f>
        <v>6.691847730520426E-4</v>
      </c>
      <c r="G220" s="9">
        <v>782</v>
      </c>
      <c r="H220" s="9">
        <v>174</v>
      </c>
      <c r="I220" s="9">
        <v>99</v>
      </c>
      <c r="J220" s="7">
        <f>SUM(Table3[[#This Row],[Estimate; Total: - Speak Spanish: - Speak English "very well"]:[Estimate; Total: - Speak Spanish: - Speak English "not well"]])</f>
        <v>1055</v>
      </c>
      <c r="K220" s="8">
        <f>0.5*ABS(([1]!#REF!/[1]!#REF!)-(Table3[[#This Row],[Estimate; Total: - Speak Spanish: - Bilingual Spanish &amp; English]]/Table3[[#Totals],[Estimate; Total: - Speak Spanish: - Bilingual Spanish &amp; English]]))</f>
        <v>6.2301634634662662E-4</v>
      </c>
      <c r="L220" s="7">
        <v>7</v>
      </c>
      <c r="M220" s="8">
        <f>0.5*ABS(([1]!#REF!/[1]!#REF!)-(Table3[[#This Row],[Estimate; Total: - Speak Spanish: - Speak English "not at all"]]/Table3[[#Totals],[Estimate; Total: - Speak Spanish: - Speak English "not at all"]]))</f>
        <v>1.4469039553287983E-3</v>
      </c>
    </row>
    <row r="221" spans="1:13" ht="15.6" x14ac:dyDescent="0.3">
      <c r="A221" s="5" t="s">
        <v>232</v>
      </c>
      <c r="B221" s="6">
        <v>1223</v>
      </c>
      <c r="C221" s="7">
        <v>469</v>
      </c>
      <c r="D221" s="8">
        <f>0.5*ABS(([1]!#REF!/[1]!#REF!)-(Table3[[#This Row],[Estimate; Total: - Speak only English]]/Table3[[#Totals],[Estimate; Total: - Speak only English]]))</f>
        <v>1.2984991160598217E-3</v>
      </c>
      <c r="E221" s="6">
        <v>731</v>
      </c>
      <c r="F221" s="8">
        <f>0.5*ABS(([1]!#REF!/[1]!#REF!)-(Table3[[#This Row],[Estimate; Total: - Speak Spanish:]]/Table3[[#Totals],[Estimate; Total: - Speak Spanish:]]))</f>
        <v>1.3004609027263926E-3</v>
      </c>
      <c r="G221" s="9">
        <v>536</v>
      </c>
      <c r="H221" s="9">
        <v>88</v>
      </c>
      <c r="I221" s="9">
        <v>107</v>
      </c>
      <c r="J221" s="7">
        <f>SUM(Table3[[#This Row],[Estimate; Total: - Speak Spanish: - Speak English "very well"]:[Estimate; Total: - Speak Spanish: - Speak English "not well"]])</f>
        <v>731</v>
      </c>
      <c r="K221" s="8">
        <f>0.5*ABS(([1]!#REF!/[1]!#REF!)-(Table3[[#This Row],[Estimate; Total: - Speak Spanish: - Bilingual Spanish &amp; English]]/Table3[[#Totals],[Estimate; Total: - Speak Spanish: - Bilingual Spanish &amp; English]]))</f>
        <v>1.2644458287081682E-3</v>
      </c>
      <c r="L221" s="7">
        <v>0</v>
      </c>
      <c r="M221" s="8">
        <f>0.5*ABS(([1]!#REF!/[1]!#REF!)-(Table3[[#This Row],[Estimate; Total: - Speak Spanish: - Speak English "not at all"]]/Table3[[#Totals],[Estimate; Total: - Speak Spanish: - Speak English "not at all"]]))</f>
        <v>1.9071442123788816E-3</v>
      </c>
    </row>
    <row r="222" spans="1:13" ht="15.6" x14ac:dyDescent="0.3">
      <c r="A222" s="5" t="s">
        <v>233</v>
      </c>
      <c r="B222" s="6">
        <v>2898</v>
      </c>
      <c r="C222" s="7">
        <v>1287</v>
      </c>
      <c r="D222" s="8">
        <f>0.5*ABS(([1]!#REF!/[1]!#REF!)-(Table3[[#This Row],[Estimate; Total: - Speak only English]]/Table3[[#Totals],[Estimate; Total: - Speak only English]]))</f>
        <v>5.6406494897532689E-4</v>
      </c>
      <c r="E222" s="6">
        <v>1611</v>
      </c>
      <c r="F222" s="8">
        <f>0.5*ABS(([1]!#REF!/[1]!#REF!)-(Table3[[#This Row],[Estimate; Total: - Speak Spanish:]]/Table3[[#Totals],[Estimate; Total: - Speak Spanish:]]))</f>
        <v>8.9724304692788632E-4</v>
      </c>
      <c r="G222" s="9">
        <v>1297</v>
      </c>
      <c r="H222" s="9">
        <v>105</v>
      </c>
      <c r="I222" s="9">
        <v>209</v>
      </c>
      <c r="J222" s="7">
        <f>SUM(Table3[[#This Row],[Estimate; Total: - Speak Spanish: - Speak English "very well"]:[Estimate; Total: - Speak Spanish: - Speak English "not well"]])</f>
        <v>1611</v>
      </c>
      <c r="K222" s="8">
        <f>0.5*ABS(([1]!#REF!/[1]!#REF!)-(Table3[[#This Row],[Estimate; Total: - Speak Spanish: - Bilingual Spanish &amp; English]]/Table3[[#Totals],[Estimate; Total: - Speak Spanish: - Bilingual Spanish &amp; English]]))</f>
        <v>8.1787193305188181E-4</v>
      </c>
      <c r="L222" s="7">
        <v>0</v>
      </c>
      <c r="M222" s="8">
        <f>0.5*ABS(([1]!#REF!/[1]!#REF!)-(Table3[[#This Row],[Estimate; Total: - Speak Spanish: - Speak English "not at all"]]/Table3[[#Totals],[Estimate; Total: - Speak Spanish: - Speak English "not at all"]]))</f>
        <v>2.234270149322086E-3</v>
      </c>
    </row>
    <row r="223" spans="1:13" ht="15.6" x14ac:dyDescent="0.3">
      <c r="A223" s="5" t="s">
        <v>234</v>
      </c>
      <c r="B223" s="6">
        <v>3042</v>
      </c>
      <c r="C223" s="7">
        <v>1643</v>
      </c>
      <c r="D223" s="8">
        <f>0.5*ABS(([1]!#REF!/[1]!#REF!)-(Table3[[#This Row],[Estimate; Total: - Speak only English]]/Table3[[#Totals],[Estimate; Total: - Speak only English]]))</f>
        <v>1.1717674999020249E-3</v>
      </c>
      <c r="E223" s="6">
        <v>1399</v>
      </c>
      <c r="F223" s="8">
        <f>0.5*ABS(([1]!#REF!/[1]!#REF!)-(Table3[[#This Row],[Estimate; Total: - Speak Spanish:]]/Table3[[#Totals],[Estimate; Total: - Speak Spanish:]]))</f>
        <v>2.142891319892668E-3</v>
      </c>
      <c r="G223" s="9">
        <v>1231</v>
      </c>
      <c r="H223" s="9">
        <v>116</v>
      </c>
      <c r="I223" s="9">
        <v>52</v>
      </c>
      <c r="J223" s="7">
        <f>SUM(Table3[[#This Row],[Estimate; Total: - Speak Spanish: - Speak English "very well"]:[Estimate; Total: - Speak Spanish: - Speak English "not well"]])</f>
        <v>1399</v>
      </c>
      <c r="K223" s="8">
        <f>0.5*ABS(([1]!#REF!/[1]!#REF!)-(Table3[[#This Row],[Estimate; Total: - Speak Spanish: - Bilingual Spanish &amp; English]]/Table3[[#Totals],[Estimate; Total: - Speak Spanish: - Bilingual Spanish &amp; English]]))</f>
        <v>2.0739650701642196E-3</v>
      </c>
      <c r="L223" s="7">
        <v>0</v>
      </c>
      <c r="M223" s="8">
        <f>0.5*ABS(([1]!#REF!/[1]!#REF!)-(Table3[[#This Row],[Estimate; Total: - Speak Spanish: - Speak English "not at all"]]/Table3[[#Totals],[Estimate; Total: - Speak Spanish: - Speak English "not at all"]]))</f>
        <v>3.3039719631263644E-3</v>
      </c>
    </row>
    <row r="224" spans="1:13" ht="15.6" x14ac:dyDescent="0.3">
      <c r="A224" s="5" t="s">
        <v>235</v>
      </c>
      <c r="B224" s="6">
        <v>4280</v>
      </c>
      <c r="C224" s="7">
        <v>1900</v>
      </c>
      <c r="D224" s="8">
        <f>0.5*ABS(([1]!#REF!/[1]!#REF!)-(Table3[[#This Row],[Estimate; Total: - Speak only English]]/Table3[[#Totals],[Estimate; Total: - Speak only English]]))</f>
        <v>1.0705049753577164E-3</v>
      </c>
      <c r="E224" s="6">
        <v>2328</v>
      </c>
      <c r="F224" s="8">
        <f>0.5*ABS(([1]!#REF!/[1]!#REF!)-(Table3[[#This Row],[Estimate; Total: - Speak Spanish:]]/Table3[[#Totals],[Estimate; Total: - Speak Spanish:]]))</f>
        <v>1.6041400721029688E-3</v>
      </c>
      <c r="G224" s="9">
        <v>1842</v>
      </c>
      <c r="H224" s="9">
        <v>358</v>
      </c>
      <c r="I224" s="9">
        <v>127</v>
      </c>
      <c r="J224" s="7">
        <f>SUM(Table3[[#This Row],[Estimate; Total: - Speak Spanish: - Speak English "very well"]:[Estimate; Total: - Speak Spanish: - Speak English "not well"]])</f>
        <v>2327</v>
      </c>
      <c r="K224" s="8">
        <f>0.5*ABS(([1]!#REF!/[1]!#REF!)-(Table3[[#This Row],[Estimate; Total: - Speak Spanish: - Bilingual Spanish &amp; English]]/Table3[[#Totals],[Estimate; Total: - Speak Spanish: - Bilingual Spanish &amp; English]]))</f>
        <v>1.4903228437435226E-3</v>
      </c>
      <c r="L224" s="7">
        <v>1</v>
      </c>
      <c r="M224" s="8">
        <f>0.5*ABS(([1]!#REF!/[1]!#REF!)-(Table3[[#This Row],[Estimate; Total: - Speak Spanish: - Speak English "not at all"]]/Table3[[#Totals],[Estimate; Total: - Speak Spanish: - Speak English "not at all"]]))</f>
        <v>3.5214209518157551E-3</v>
      </c>
    </row>
    <row r="225" spans="1:13" ht="15.6" x14ac:dyDescent="0.3">
      <c r="A225" s="5" t="s">
        <v>236</v>
      </c>
      <c r="B225" s="6">
        <v>4015</v>
      </c>
      <c r="C225" s="7">
        <v>1358</v>
      </c>
      <c r="D225" s="8">
        <f>0.5*ABS(([1]!#REF!/[1]!#REF!)-(Table3[[#This Row],[Estimate; Total: - Speak only English]]/Table3[[#Totals],[Estimate; Total: - Speak only English]]))</f>
        <v>1.139715802792692E-3</v>
      </c>
      <c r="E225" s="6">
        <v>2657</v>
      </c>
      <c r="F225" s="8">
        <f>0.5*ABS(([1]!#REF!/[1]!#REF!)-(Table3[[#This Row],[Estimate; Total: - Speak Spanish:]]/Table3[[#Totals],[Estimate; Total: - Speak Spanish:]]))</f>
        <v>1.5825105924211975E-3</v>
      </c>
      <c r="G225" s="9">
        <v>1897</v>
      </c>
      <c r="H225" s="9">
        <v>397</v>
      </c>
      <c r="I225" s="9">
        <v>317</v>
      </c>
      <c r="J225" s="7">
        <f>SUM(Table3[[#This Row],[Estimate; Total: - Speak Spanish: - Speak English "very well"]:[Estimate; Total: - Speak Spanish: - Speak English "not well"]])</f>
        <v>2611</v>
      </c>
      <c r="K225" s="8">
        <f>0.5*ABS(([1]!#REF!/[1]!#REF!)-(Table3[[#This Row],[Estimate; Total: - Speak Spanish: - Bilingual Spanish &amp; English]]/Table3[[#Totals],[Estimate; Total: - Speak Spanish: - Bilingual Spanish &amp; English]]))</f>
        <v>1.6729728715149993E-3</v>
      </c>
      <c r="L225" s="7">
        <v>46</v>
      </c>
      <c r="M225" s="8">
        <f>0.5*ABS(([1]!#REF!/[1]!#REF!)-(Table3[[#This Row],[Estimate; Total: - Speak Spanish: - Speak English "not at all"]]/Table3[[#Totals],[Estimate; Total: - Speak Spanish: - Speak English "not at all"]]))</f>
        <v>5.8649920871181528E-5</v>
      </c>
    </row>
    <row r="226" spans="1:13" ht="15.6" x14ac:dyDescent="0.3">
      <c r="A226" s="5" t="s">
        <v>237</v>
      </c>
      <c r="B226" s="6">
        <v>1341</v>
      </c>
      <c r="C226" s="7">
        <v>658</v>
      </c>
      <c r="D226" s="8">
        <f>0.5*ABS(([1]!#REF!/[1]!#REF!)-(Table3[[#This Row],[Estimate; Total: - Speak only English]]/Table3[[#Totals],[Estimate; Total: - Speak only English]]))</f>
        <v>4.3847004596260237E-4</v>
      </c>
      <c r="E226" s="6">
        <v>683</v>
      </c>
      <c r="F226" s="8">
        <f>0.5*ABS(([1]!#REF!/[1]!#REF!)-(Table3[[#This Row],[Estimate; Total: - Speak Spanish:]]/Table3[[#Totals],[Estimate; Total: - Speak Spanish:]]))</f>
        <v>1.5139643558507174E-4</v>
      </c>
      <c r="G226" s="9">
        <v>486</v>
      </c>
      <c r="H226" s="9">
        <v>130</v>
      </c>
      <c r="I226" s="9">
        <v>49</v>
      </c>
      <c r="J226" s="7">
        <f>SUM(Table3[[#This Row],[Estimate; Total: - Speak Spanish: - Speak English "very well"]:[Estimate; Total: - Speak Spanish: - Speak English "not well"]])</f>
        <v>665</v>
      </c>
      <c r="K226" s="8">
        <f>0.5*ABS(([1]!#REF!/[1]!#REF!)-(Table3[[#This Row],[Estimate; Total: - Speak Spanish: - Bilingual Spanish &amp; English]]/Table3[[#Totals],[Estimate; Total: - Speak Spanish: - Bilingual Spanish &amp; English]]))</f>
        <v>1.6922095630788193E-4</v>
      </c>
      <c r="L226" s="7">
        <v>18</v>
      </c>
      <c r="M226" s="8">
        <f>0.5*ABS(([1]!#REF!/[1]!#REF!)-(Table3[[#This Row],[Estimate; Total: - Speak Spanish: - Speak English "not at all"]]/Table3[[#Totals],[Estimate; Total: - Speak Spanish: - Speak English "not at all"]]))</f>
        <v>1.4886226219275111E-4</v>
      </c>
    </row>
    <row r="227" spans="1:13" ht="15.6" x14ac:dyDescent="0.3">
      <c r="A227" s="5" t="s">
        <v>238</v>
      </c>
      <c r="B227" s="6">
        <v>3427</v>
      </c>
      <c r="C227" s="7">
        <v>996</v>
      </c>
      <c r="D227" s="8">
        <f>0.5*ABS(([1]!#REF!/[1]!#REF!)-(Table3[[#This Row],[Estimate; Total: - Speak only English]]/Table3[[#Totals],[Estimate; Total: - Speak only English]]))</f>
        <v>8.4875888101354231E-4</v>
      </c>
      <c r="E227" s="6">
        <v>2431</v>
      </c>
      <c r="F227" s="8">
        <f>0.5*ABS(([1]!#REF!/[1]!#REF!)-(Table3[[#This Row],[Estimate; Total: - Speak Spanish:]]/Table3[[#Totals],[Estimate; Total: - Speak Spanish:]]))</f>
        <v>1.5737738729960282E-3</v>
      </c>
      <c r="G227" s="9">
        <v>1177</v>
      </c>
      <c r="H227" s="9">
        <v>443</v>
      </c>
      <c r="I227" s="9">
        <v>376</v>
      </c>
      <c r="J227" s="7">
        <f>SUM(Table3[[#This Row],[Estimate; Total: - Speak Spanish: - Speak English "very well"]:[Estimate; Total: - Speak Spanish: - Speak English "not well"]])</f>
        <v>1996</v>
      </c>
      <c r="K227" s="8">
        <f>0.5*ABS(([1]!#REF!/[1]!#REF!)-(Table3[[#This Row],[Estimate; Total: - Speak Spanish: - Bilingual Spanish &amp; English]]/Table3[[#Totals],[Estimate; Total: - Speak Spanish: - Bilingual Spanish &amp; English]]))</f>
        <v>1.311091038579534E-3</v>
      </c>
      <c r="L227" s="7">
        <v>435</v>
      </c>
      <c r="M227" s="8">
        <f>0.5*ABS(([1]!#REF!/[1]!#REF!)-(Table3[[#This Row],[Estimate; Total: - Speak Spanish: - Speak English "not at all"]]/Table3[[#Totals],[Estimate; Total: - Speak Spanish: - Speak English "not at all"]]))</f>
        <v>5.9987346905707494E-3</v>
      </c>
    </row>
    <row r="228" spans="1:13" ht="15.6" x14ac:dyDescent="0.3">
      <c r="A228" s="5" t="s">
        <v>239</v>
      </c>
      <c r="B228" s="6">
        <v>3063</v>
      </c>
      <c r="C228" s="7">
        <v>1264</v>
      </c>
      <c r="D228" s="8">
        <f>0.5*ABS(([1]!#REF!/[1]!#REF!)-(Table3[[#This Row],[Estimate; Total: - Speak only English]]/Table3[[#Totals],[Estimate; Total: - Speak only English]]))</f>
        <v>6.4044198610670026E-4</v>
      </c>
      <c r="E228" s="6">
        <v>1780</v>
      </c>
      <c r="F228" s="8">
        <f>0.5*ABS(([1]!#REF!/[1]!#REF!)-(Table3[[#This Row],[Estimate; Total: - Speak Spanish:]]/Table3[[#Totals],[Estimate; Total: - Speak Spanish:]]))</f>
        <v>4.7737136078933795E-4</v>
      </c>
      <c r="G228" s="9">
        <v>961</v>
      </c>
      <c r="H228" s="9">
        <v>315</v>
      </c>
      <c r="I228" s="9">
        <v>335</v>
      </c>
      <c r="J228" s="7">
        <f>SUM(Table3[[#This Row],[Estimate; Total: - Speak Spanish: - Speak English "very well"]:[Estimate; Total: - Speak Spanish: - Speak English "not well"]])</f>
        <v>1611</v>
      </c>
      <c r="K228" s="8">
        <f>0.5*ABS(([1]!#REF!/[1]!#REF!)-(Table3[[#This Row],[Estimate; Total: - Speak Spanish: - Bilingual Spanish &amp; English]]/Table3[[#Totals],[Estimate; Total: - Speak Spanish: - Bilingual Spanish &amp; English]]))</f>
        <v>4.1648326901380932E-4</v>
      </c>
      <c r="L228" s="7">
        <v>169</v>
      </c>
      <c r="M228" s="8">
        <f>0.5*ABS(([1]!#REF!/[1]!#REF!)-(Table3[[#This Row],[Estimate; Total: - Speak Spanish: - Speak English "not at all"]]/Table3[[#Totals],[Estimate; Total: - Speak Spanish: - Speak English "not at all"]]))</f>
        <v>1.5030471380516619E-3</v>
      </c>
    </row>
    <row r="229" spans="1:13" ht="15.6" x14ac:dyDescent="0.3">
      <c r="A229" s="5" t="s">
        <v>240</v>
      </c>
      <c r="B229" s="6">
        <v>3667</v>
      </c>
      <c r="C229" s="7">
        <v>1428</v>
      </c>
      <c r="D229" s="8">
        <f>0.5*ABS(([1]!#REF!/[1]!#REF!)-(Table3[[#This Row],[Estimate; Total: - Speak only English]]/Table3[[#Totals],[Estimate; Total: - Speak only English]]))</f>
        <v>1.5522321924762549E-3</v>
      </c>
      <c r="E229" s="6">
        <v>2239</v>
      </c>
      <c r="F229" s="8">
        <f>0.5*ABS(([1]!#REF!/[1]!#REF!)-(Table3[[#This Row],[Estimate; Total: - Speak Spanish:]]/Table3[[#Totals],[Estimate; Total: - Speak Spanish:]]))</f>
        <v>1.5572711288630362E-3</v>
      </c>
      <c r="G229" s="9">
        <v>1781</v>
      </c>
      <c r="H229" s="9">
        <v>209</v>
      </c>
      <c r="I229" s="9">
        <v>150</v>
      </c>
      <c r="J229" s="7">
        <f>SUM(Table3[[#This Row],[Estimate; Total: - Speak Spanish: - Speak English "very well"]:[Estimate; Total: - Speak Spanish: - Speak English "not well"]])</f>
        <v>2140</v>
      </c>
      <c r="K229" s="8">
        <f>0.5*ABS(([1]!#REF!/[1]!#REF!)-(Table3[[#This Row],[Estimate; Total: - Speak Spanish: - Bilingual Spanish &amp; English]]/Table3[[#Totals],[Estimate; Total: - Speak Spanish: - Bilingual Spanish &amp; English]]))</f>
        <v>1.5805414581973774E-3</v>
      </c>
      <c r="L229" s="7">
        <v>99</v>
      </c>
      <c r="M229" s="8">
        <f>0.5*ABS(([1]!#REF!/[1]!#REF!)-(Table3[[#This Row],[Estimate; Total: - Speak Spanish: - Speak English "not at all"]]/Table3[[#Totals],[Estimate; Total: - Speak Spanish: - Speak English "not at all"]]))</f>
        <v>1.1652763655004036E-3</v>
      </c>
    </row>
    <row r="230" spans="1:13" ht="15.6" x14ac:dyDescent="0.3">
      <c r="A230" s="5" t="s">
        <v>241</v>
      </c>
      <c r="B230" s="6">
        <v>3304</v>
      </c>
      <c r="C230" s="7">
        <v>1239</v>
      </c>
      <c r="D230" s="8">
        <f>0.5*ABS(([1]!#REF!/[1]!#REF!)-(Table3[[#This Row],[Estimate; Total: - Speak only English]]/Table3[[#Totals],[Estimate; Total: - Speak only English]]))</f>
        <v>1.2720638696409009E-3</v>
      </c>
      <c r="E230" s="6">
        <v>2065</v>
      </c>
      <c r="F230" s="8">
        <f>0.5*ABS(([1]!#REF!/[1]!#REF!)-(Table3[[#This Row],[Estimate; Total: - Speak Spanish:]]/Table3[[#Totals],[Estimate; Total: - Speak Spanish:]]))</f>
        <v>1.3779688092969832E-3</v>
      </c>
      <c r="G230" s="9">
        <v>1457</v>
      </c>
      <c r="H230" s="9">
        <v>186</v>
      </c>
      <c r="I230" s="9">
        <v>224</v>
      </c>
      <c r="J230" s="7">
        <f>SUM(Table3[[#This Row],[Estimate; Total: - Speak Spanish: - Speak English "very well"]:[Estimate; Total: - Speak Spanish: - Speak English "not well"]])</f>
        <v>1867</v>
      </c>
      <c r="K230" s="8">
        <f>0.5*ABS(([1]!#REF!/[1]!#REF!)-(Table3[[#This Row],[Estimate; Total: - Speak Spanish: - Bilingual Spanish &amp; English]]/Table3[[#Totals],[Estimate; Total: - Speak Spanish: - Bilingual Spanish &amp; English]]))</f>
        <v>1.3056252359465478E-3</v>
      </c>
      <c r="L230" s="7">
        <v>198</v>
      </c>
      <c r="M230" s="8">
        <f>0.5*ABS(([1]!#REF!/[1]!#REF!)-(Table3[[#This Row],[Estimate; Total: - Speak Spanish: - Speak English "not at all"]]/Table3[[#Totals],[Estimate; Total: - Speak Spanish: - Speak English "not at all"]]))</f>
        <v>2.5966151597146135E-3</v>
      </c>
    </row>
    <row r="231" spans="1:13" ht="15.6" x14ac:dyDescent="0.3">
      <c r="A231" s="5" t="s">
        <v>242</v>
      </c>
      <c r="B231" s="6">
        <v>3678</v>
      </c>
      <c r="C231" s="7">
        <v>1378</v>
      </c>
      <c r="D231" s="8">
        <f>0.5*ABS(([1]!#REF!/[1]!#REF!)-(Table3[[#This Row],[Estimate; Total: - Speak only English]]/Table3[[#Totals],[Estimate; Total: - Speak only English]]))</f>
        <v>1.3739409974149355E-3</v>
      </c>
      <c r="E231" s="6">
        <v>2300</v>
      </c>
      <c r="F231" s="8">
        <f>0.5*ABS(([1]!#REF!/[1]!#REF!)-(Table3[[#This Row],[Estimate; Total: - Speak Spanish:]]/Table3[[#Totals],[Estimate; Total: - Speak Spanish:]]))</f>
        <v>1.4944935745377756E-3</v>
      </c>
      <c r="G231" s="9">
        <v>1549</v>
      </c>
      <c r="H231" s="9">
        <v>357</v>
      </c>
      <c r="I231" s="9">
        <v>244</v>
      </c>
      <c r="J231" s="7">
        <f>SUM(Table3[[#This Row],[Estimate; Total: - Speak Spanish: - Speak English "very well"]:[Estimate; Total: - Speak Spanish: - Speak English "not well"]])</f>
        <v>2150</v>
      </c>
      <c r="K231" s="8">
        <f>0.5*ABS(([1]!#REF!/[1]!#REF!)-(Table3[[#This Row],[Estimate; Total: - Speak Spanish: - Bilingual Spanish &amp; English]]/Table3[[#Totals],[Estimate; Total: - Speak Spanish: - Bilingual Spanish &amp; English]]))</f>
        <v>1.4759298436093334E-3</v>
      </c>
      <c r="L231" s="7">
        <v>150</v>
      </c>
      <c r="M231" s="8">
        <f>0.5*ABS(([1]!#REF!/[1]!#REF!)-(Table3[[#This Row],[Estimate; Total: - Speak Spanish: - Speak English "not at all"]]/Table3[[#Totals],[Estimate; Total: - Speak Spanish: - Speak English "not at all"]]))</f>
        <v>1.8072044609145951E-3</v>
      </c>
    </row>
    <row r="232" spans="1:13" ht="15.6" x14ac:dyDescent="0.3">
      <c r="A232" s="5" t="s">
        <v>243</v>
      </c>
      <c r="B232" s="6">
        <v>3822</v>
      </c>
      <c r="C232" s="7">
        <v>1187</v>
      </c>
      <c r="D232" s="8">
        <f>0.5*ABS(([1]!#REF!/[1]!#REF!)-(Table3[[#This Row],[Estimate; Total: - Speak only English]]/Table3[[#Totals],[Estimate; Total: - Speak only English]]))</f>
        <v>1.3016281925362027E-3</v>
      </c>
      <c r="E232" s="6">
        <v>2635</v>
      </c>
      <c r="F232" s="8">
        <f>0.5*ABS(([1]!#REF!/[1]!#REF!)-(Table3[[#This Row],[Estimate; Total: - Speak Spanish:]]/Table3[[#Totals],[Estimate; Total: - Speak Spanish:]]))</f>
        <v>1.9480797636160145E-3</v>
      </c>
      <c r="G232" s="9">
        <v>1827</v>
      </c>
      <c r="H232" s="9">
        <v>489</v>
      </c>
      <c r="I232" s="9">
        <v>206</v>
      </c>
      <c r="J232" s="7">
        <f>SUM(Table3[[#This Row],[Estimate; Total: - Speak Spanish: - Speak English "very well"]:[Estimate; Total: - Speak Spanish: - Speak English "not well"]])</f>
        <v>2522</v>
      </c>
      <c r="K232" s="8">
        <f>0.5*ABS(([1]!#REF!/[1]!#REF!)-(Table3[[#This Row],[Estimate; Total: - Speak Spanish: - Bilingual Spanish &amp; English]]/Table3[[#Totals],[Estimate; Total: - Speak Spanish: - Bilingual Spanish &amp; English]]))</f>
        <v>1.9785514499131834E-3</v>
      </c>
      <c r="L232" s="7">
        <v>113</v>
      </c>
      <c r="M232" s="8">
        <f>0.5*ABS(([1]!#REF!/[1]!#REF!)-(Table3[[#This Row],[Estimate; Total: - Speak Spanish: - Speak English "not at all"]]/Table3[[#Totals],[Estimate; Total: - Speak Spanish: - Speak English "not at all"]]))</f>
        <v>1.4347762650835933E-3</v>
      </c>
    </row>
    <row r="233" spans="1:13" ht="15.6" x14ac:dyDescent="0.3">
      <c r="A233" s="5" t="s">
        <v>244</v>
      </c>
      <c r="B233" s="6">
        <v>4118</v>
      </c>
      <c r="C233" s="7">
        <v>1272</v>
      </c>
      <c r="D233" s="8">
        <f>0.5*ABS(([1]!#REF!/[1]!#REF!)-(Table3[[#This Row],[Estimate; Total: - Speak only English]]/Table3[[#Totals],[Estimate; Total: - Speak only English]]))</f>
        <v>1.5155268853339319E-3</v>
      </c>
      <c r="E233" s="6">
        <v>2846</v>
      </c>
      <c r="F233" s="8">
        <f>0.5*ABS(([1]!#REF!/[1]!#REF!)-(Table3[[#This Row],[Estimate; Total: - Speak Spanish:]]/Table3[[#Totals],[Estimate; Total: - Speak Spanish:]]))</f>
        <v>2.226786166680417E-3</v>
      </c>
      <c r="G233" s="9">
        <v>1852</v>
      </c>
      <c r="H233" s="9">
        <v>508</v>
      </c>
      <c r="I233" s="9">
        <v>223</v>
      </c>
      <c r="J233" s="7">
        <f>SUM(Table3[[#This Row],[Estimate; Total: - Speak Spanish: - Speak English "very well"]:[Estimate; Total: - Speak Spanish: - Speak English "not well"]])</f>
        <v>2583</v>
      </c>
      <c r="K233" s="8">
        <f>0.5*ABS(([1]!#REF!/[1]!#REF!)-(Table3[[#This Row],[Estimate; Total: - Speak Spanish: - Bilingual Spanish &amp; English]]/Table3[[#Totals],[Estimate; Total: - Speak Spanish: - Bilingual Spanish &amp; English]]))</f>
        <v>2.1357727956140262E-3</v>
      </c>
      <c r="L233" s="7">
        <v>263</v>
      </c>
      <c r="M233" s="8">
        <f>0.5*ABS(([1]!#REF!/[1]!#REF!)-(Table3[[#This Row],[Estimate; Total: - Speak Spanish: - Speak English "not at all"]]/Table3[[#Totals],[Estimate; Total: - Speak Spanish: - Speak English "not at all"]]))</f>
        <v>3.7599301261582621E-3</v>
      </c>
    </row>
    <row r="234" spans="1:13" ht="15.6" x14ac:dyDescent="0.3">
      <c r="A234" s="5" t="s">
        <v>245</v>
      </c>
      <c r="B234" s="6">
        <v>2347</v>
      </c>
      <c r="C234" s="7">
        <v>1102</v>
      </c>
      <c r="D234" s="8">
        <f>0.5*ABS(([1]!#REF!/[1]!#REF!)-(Table3[[#This Row],[Estimate; Total: - Speak only English]]/Table3[[#Totals],[Estimate; Total: - Speak only English]]))</f>
        <v>6.8536459729833215E-4</v>
      </c>
      <c r="E234" s="6">
        <v>1245</v>
      </c>
      <c r="F234" s="8">
        <f>0.5*ABS(([1]!#REF!/[1]!#REF!)-(Table3[[#This Row],[Estimate; Total: - Speak Spanish:]]/Table3[[#Totals],[Estimate; Total: - Speak Spanish:]]))</f>
        <v>2.8851376306320193E-4</v>
      </c>
      <c r="G234" s="9">
        <v>1008</v>
      </c>
      <c r="H234" s="9">
        <v>75</v>
      </c>
      <c r="I234" s="9">
        <v>119</v>
      </c>
      <c r="J234" s="7">
        <f>SUM(Table3[[#This Row],[Estimate; Total: - Speak Spanish: - Speak English "very well"]:[Estimate; Total: - Speak Spanish: - Speak English "not well"]])</f>
        <v>1202</v>
      </c>
      <c r="K234" s="8">
        <f>0.5*ABS(([1]!#REF!/[1]!#REF!)-(Table3[[#This Row],[Estimate; Total: - Speak Spanish: - Bilingual Spanish &amp; English]]/Table3[[#Totals],[Estimate; Total: - Speak Spanish: - Bilingual Spanish &amp; English]]))</f>
        <v>3.1204691854179098E-4</v>
      </c>
      <c r="L234" s="7">
        <v>43</v>
      </c>
      <c r="M234" s="8">
        <f>0.5*ABS(([1]!#REF!/[1]!#REF!)-(Table3[[#This Row],[Estimate; Total: - Speak Spanish: - Speak English "not at all"]]/Table3[[#Totals],[Estimate; Total: - Speak Spanish: - Speak English "not at all"]]))</f>
        <v>1.079083752084679E-4</v>
      </c>
    </row>
    <row r="235" spans="1:13" ht="15.6" x14ac:dyDescent="0.3">
      <c r="A235" s="5" t="s">
        <v>246</v>
      </c>
      <c r="B235" s="6">
        <v>1165</v>
      </c>
      <c r="C235" s="7">
        <v>706</v>
      </c>
      <c r="D235" s="8">
        <f>0.5*ABS(([1]!#REF!/[1]!#REF!)-(Table3[[#This Row],[Estimate; Total: - Speak only English]]/Table3[[#Totals],[Estimate; Total: - Speak only English]]))</f>
        <v>5.2366089699279483E-4</v>
      </c>
      <c r="E235" s="6">
        <v>456</v>
      </c>
      <c r="F235" s="8">
        <f>0.5*ABS(([1]!#REF!/[1]!#REF!)-(Table3[[#This Row],[Estimate; Total: - Speak Spanish:]]/Table3[[#Totals],[Estimate; Total: - Speak Spanish:]]))</f>
        <v>1.4100249911140682E-5</v>
      </c>
      <c r="G235" s="9">
        <v>381</v>
      </c>
      <c r="H235" s="9">
        <v>67</v>
      </c>
      <c r="I235" s="9">
        <v>8</v>
      </c>
      <c r="J235" s="7">
        <f>SUM(Table3[[#This Row],[Estimate; Total: - Speak Spanish: - Speak English "very well"]:[Estimate; Total: - Speak Spanish: - Speak English "not well"]])</f>
        <v>456</v>
      </c>
      <c r="K235" s="8">
        <f>0.5*ABS(([1]!#REF!/[1]!#REF!)-(Table3[[#This Row],[Estimate; Total: - Speak Spanish: - Bilingual Spanish &amp; English]]/Table3[[#Totals],[Estimate; Total: - Speak Spanish: - Bilingual Spanish &amp; English]]))</f>
        <v>8.3660616515272477E-6</v>
      </c>
      <c r="L235" s="7">
        <v>0</v>
      </c>
      <c r="M235" s="8">
        <f>0.5*ABS(([1]!#REF!/[1]!#REF!)-(Table3[[#This Row],[Estimate; Total: - Speak Spanish: - Speak English "not at all"]]/Table3[[#Totals],[Estimate; Total: - Speak Spanish: - Speak English "not at all"]]))</f>
        <v>3.9255112433184526E-4</v>
      </c>
    </row>
    <row r="236" spans="1:13" ht="15.6" x14ac:dyDescent="0.3">
      <c r="A236" s="5" t="s">
        <v>247</v>
      </c>
      <c r="B236" s="6">
        <v>4120</v>
      </c>
      <c r="C236" s="7">
        <v>1532</v>
      </c>
      <c r="D236" s="8">
        <f>0.5*ABS(([1]!#REF!/[1]!#REF!)-(Table3[[#This Row],[Estimate; Total: - Speak only English]]/Table3[[#Totals],[Estimate; Total: - Speak only English]]))</f>
        <v>4.7138020363304313E-4</v>
      </c>
      <c r="E236" s="6">
        <v>2588</v>
      </c>
      <c r="F236" s="8">
        <f>0.5*ABS(([1]!#REF!/[1]!#REF!)-(Table3[[#This Row],[Estimate; Total: - Speak Spanish:]]/Table3[[#Totals],[Estimate; Total: - Speak Spanish:]]))</f>
        <v>6.3110077193646386E-4</v>
      </c>
      <c r="G236" s="9">
        <v>1939</v>
      </c>
      <c r="H236" s="9">
        <v>303</v>
      </c>
      <c r="I236" s="9">
        <v>247</v>
      </c>
      <c r="J236" s="7">
        <f>SUM(Table3[[#This Row],[Estimate; Total: - Speak Spanish: - Speak English "very well"]:[Estimate; Total: - Speak Spanish: - Speak English "not well"]])</f>
        <v>2489</v>
      </c>
      <c r="K236" s="8">
        <f>0.5*ABS(([1]!#REF!/[1]!#REF!)-(Table3[[#This Row],[Estimate; Total: - Speak Spanish: - Bilingual Spanish &amp; English]]/Table3[[#Totals],[Estimate; Total: - Speak Spanish: - Bilingual Spanish &amp; English]]))</f>
        <v>6.7156571253258399E-4</v>
      </c>
      <c r="L236" s="7">
        <v>99</v>
      </c>
      <c r="M236" s="8">
        <f>0.5*ABS(([1]!#REF!/[1]!#REF!)-(Table3[[#This Row],[Estimate; Total: - Speak Spanish: - Speak English "not at all"]]/Table3[[#Totals],[Estimate; Total: - Speak Spanish: - Speak English "not at all"]]))</f>
        <v>5.0541700138506066E-5</v>
      </c>
    </row>
    <row r="237" spans="1:13" ht="15.6" x14ac:dyDescent="0.3">
      <c r="A237" s="5" t="s">
        <v>248</v>
      </c>
      <c r="B237" s="6">
        <v>1554</v>
      </c>
      <c r="C237" s="7">
        <v>461</v>
      </c>
      <c r="D237" s="8">
        <f>0.5*ABS(([1]!#REF!/[1]!#REF!)-(Table3[[#This Row],[Estimate; Total: - Speak only English]]/Table3[[#Totals],[Estimate; Total: - Speak only English]]))</f>
        <v>7.1351191673055107E-4</v>
      </c>
      <c r="E237" s="6">
        <v>1093</v>
      </c>
      <c r="F237" s="8">
        <f>0.5*ABS(([1]!#REF!/[1]!#REF!)-(Table3[[#This Row],[Estimate; Total: - Speak Spanish:]]/Table3[[#Totals],[Estimate; Total: - Speak Spanish:]]))</f>
        <v>4.0465481911192028E-4</v>
      </c>
      <c r="G237" s="9">
        <v>1001</v>
      </c>
      <c r="H237" s="9">
        <v>67</v>
      </c>
      <c r="I237" s="9">
        <v>17</v>
      </c>
      <c r="J237" s="7">
        <f>SUM(Table3[[#This Row],[Estimate; Total: - Speak Spanish: - Speak English "very well"]:[Estimate; Total: - Speak Spanish: - Speak English "not well"]])</f>
        <v>1085</v>
      </c>
      <c r="K237" s="8">
        <f>0.5*ABS(([1]!#REF!/[1]!#REF!)-(Table3[[#This Row],[Estimate; Total: - Speak Spanish: - Bilingual Spanish &amp; English]]/Table3[[#Totals],[Estimate; Total: - Speak Spanish: - Bilingual Spanish &amp; English]]))</f>
        <v>3.5783828172128646E-4</v>
      </c>
      <c r="L237" s="7">
        <v>8</v>
      </c>
      <c r="M237" s="8">
        <f>0.5*ABS(([1]!#REF!/[1]!#REF!)-(Table3[[#This Row],[Estimate; Total: - Speak Spanish: - Speak English "not at all"]]/Table3[[#Totals],[Estimate; Total: - Speak Spanish: - Speak English "not at all"]]))</f>
        <v>1.1932915948199747E-3</v>
      </c>
    </row>
    <row r="238" spans="1:13" ht="15.6" x14ac:dyDescent="0.3">
      <c r="A238" s="5" t="s">
        <v>249</v>
      </c>
      <c r="B238" s="6">
        <v>3772</v>
      </c>
      <c r="C238" s="7">
        <v>1749</v>
      </c>
      <c r="D238" s="8">
        <f>0.5*ABS(([1]!#REF!/[1]!#REF!)-(Table3[[#This Row],[Estimate; Total: - Speak only English]]/Table3[[#Totals],[Estimate; Total: - Speak only English]]))</f>
        <v>4.1387155923909786E-4</v>
      </c>
      <c r="E238" s="6">
        <v>2023</v>
      </c>
      <c r="F238" s="8">
        <f>0.5*ABS(([1]!#REF!/[1]!#REF!)-(Table3[[#This Row],[Estimate; Total: - Speak Spanish:]]/Table3[[#Totals],[Estimate; Total: - Speak Spanish:]]))</f>
        <v>1.7693369507996081E-4</v>
      </c>
      <c r="G238" s="9">
        <v>1692</v>
      </c>
      <c r="H238" s="9">
        <v>156</v>
      </c>
      <c r="I238" s="9">
        <v>138</v>
      </c>
      <c r="J238" s="7">
        <f>SUM(Table3[[#This Row],[Estimate; Total: - Speak Spanish: - Speak English "very well"]:[Estimate; Total: - Speak Spanish: - Speak English "not well"]])</f>
        <v>1986</v>
      </c>
      <c r="K238" s="8">
        <f>0.5*ABS(([1]!#REF!/[1]!#REF!)-(Table3[[#This Row],[Estimate; Total: - Speak Spanish: - Bilingual Spanish &amp; English]]/Table3[[#Totals],[Estimate; Total: - Speak Spanish: - Bilingual Spanish &amp; English]]))</f>
        <v>1.0979463277756524E-4</v>
      </c>
      <c r="L238" s="7">
        <v>37</v>
      </c>
      <c r="M238" s="8">
        <f>0.5*ABS(([1]!#REF!/[1]!#REF!)-(Table3[[#This Row],[Estimate; Total: - Speak Spanish: - Speak English "not at all"]]/Table3[[#Totals],[Estimate; Total: - Speak Spanish: - Speak English "not at all"]]))</f>
        <v>1.3079087002672582E-3</v>
      </c>
    </row>
    <row r="239" spans="1:13" ht="15.6" x14ac:dyDescent="0.3">
      <c r="A239" s="5" t="s">
        <v>250</v>
      </c>
      <c r="B239" s="6">
        <v>1654</v>
      </c>
      <c r="C239" s="7">
        <v>674</v>
      </c>
      <c r="D239" s="8">
        <f>0.5*ABS(([1]!#REF!/[1]!#REF!)-(Table3[[#This Row],[Estimate; Total: - Speak only English]]/Table3[[#Totals],[Estimate; Total: - Speak only English]]))</f>
        <v>4.4069692135054352E-4</v>
      </c>
      <c r="E239" s="6">
        <v>980</v>
      </c>
      <c r="F239" s="8">
        <f>0.5*ABS(([1]!#REF!/[1]!#REF!)-(Table3[[#This Row],[Estimate; Total: - Speak Spanish:]]/Table3[[#Totals],[Estimate; Total: - Speak Spanish:]]))</f>
        <v>3.7935032920861743E-4</v>
      </c>
      <c r="G239" s="9">
        <v>647</v>
      </c>
      <c r="H239" s="9">
        <v>66</v>
      </c>
      <c r="I239" s="9">
        <v>252</v>
      </c>
      <c r="J239" s="7">
        <f>SUM(Table3[[#This Row],[Estimate; Total: - Speak Spanish: - Speak English "very well"]:[Estimate; Total: - Speak Spanish: - Speak English "not well"]])</f>
        <v>965</v>
      </c>
      <c r="K239" s="8">
        <f>0.5*ABS(([1]!#REF!/[1]!#REF!)-(Table3[[#This Row],[Estimate; Total: - Speak Spanish: - Bilingual Spanish &amp; English]]/Table3[[#Totals],[Estimate; Total: - Speak Spanish: - Bilingual Spanish &amp; English]]))</f>
        <v>4.1444512644910856E-4</v>
      </c>
      <c r="L239" s="7">
        <v>15</v>
      </c>
      <c r="M239" s="8">
        <f>0.5*ABS(([1]!#REF!/[1]!#REF!)-(Table3[[#This Row],[Estimate; Total: - Speak Spanish: - Speak English "not at all"]]/Table3[[#Totals],[Estimate; Total: - Speak Spanish: - Speak English "not at all"]]))</f>
        <v>2.1183067824038579E-4</v>
      </c>
    </row>
    <row r="240" spans="1:13" ht="15.6" x14ac:dyDescent="0.3">
      <c r="A240" s="5" t="s">
        <v>251</v>
      </c>
      <c r="B240" s="6">
        <v>3843</v>
      </c>
      <c r="C240" s="7">
        <v>1488</v>
      </c>
      <c r="D240" s="8">
        <f>0.5*ABS(([1]!#REF!/[1]!#REF!)-(Table3[[#This Row],[Estimate; Total: - Speak only English]]/Table3[[#Totals],[Estimate; Total: - Speak only English]]))</f>
        <v>8.6244170475474548E-4</v>
      </c>
      <c r="E240" s="6">
        <v>2355</v>
      </c>
      <c r="F240" s="8">
        <f>0.5*ABS(([1]!#REF!/[1]!#REF!)-(Table3[[#This Row],[Estimate; Total: - Speak Spanish:]]/Table3[[#Totals],[Estimate; Total: - Speak Spanish:]]))</f>
        <v>8.8588818769772394E-4</v>
      </c>
      <c r="G240" s="9">
        <v>1788</v>
      </c>
      <c r="H240" s="9">
        <v>196</v>
      </c>
      <c r="I240" s="9">
        <v>311</v>
      </c>
      <c r="J240" s="7">
        <f>SUM(Table3[[#This Row],[Estimate; Total: - Speak Spanish: - Speak English "very well"]:[Estimate; Total: - Speak Spanish: - Speak English "not well"]])</f>
        <v>2295</v>
      </c>
      <c r="K240" s="8">
        <f>0.5*ABS(([1]!#REF!/[1]!#REF!)-(Table3[[#This Row],[Estimate; Total: - Speak Spanish: - Bilingual Spanish &amp; English]]/Table3[[#Totals],[Estimate; Total: - Speak Spanish: - Bilingual Spanish &amp; English]]))</f>
        <v>9.4916260123079532E-4</v>
      </c>
      <c r="L240" s="7">
        <v>60</v>
      </c>
      <c r="M240" s="8">
        <f>0.5*ABS(([1]!#REF!/[1]!#REF!)-(Table3[[#This Row],[Estimate; Total: - Speak Spanish: - Speak English "not at all"]]/Table3[[#Totals],[Estimate; Total: - Speak Spanish: - Speak English "not at all"]]))</f>
        <v>1.7998580159740609E-4</v>
      </c>
    </row>
    <row r="241" spans="1:13" ht="15.6" x14ac:dyDescent="0.3">
      <c r="A241" s="5" t="s">
        <v>252</v>
      </c>
      <c r="B241" s="6">
        <v>5826</v>
      </c>
      <c r="C241" s="7">
        <v>1643</v>
      </c>
      <c r="D241" s="8">
        <f>0.5*ABS(([1]!#REF!/[1]!#REF!)-(Table3[[#This Row],[Estimate; Total: - Speak only English]]/Table3[[#Totals],[Estimate; Total: - Speak only English]]))</f>
        <v>1.0472367723627115E-3</v>
      </c>
      <c r="E241" s="6">
        <v>4183</v>
      </c>
      <c r="F241" s="8">
        <f>0.5*ABS(([1]!#REF!/[1]!#REF!)-(Table3[[#This Row],[Estimate; Total: - Speak Spanish:]]/Table3[[#Totals],[Estimate; Total: - Speak Spanish:]]))</f>
        <v>2.386655133045844E-3</v>
      </c>
      <c r="G241" s="9">
        <v>2386</v>
      </c>
      <c r="H241" s="9">
        <v>496</v>
      </c>
      <c r="I241" s="9">
        <v>776</v>
      </c>
      <c r="J241" s="7">
        <f>SUM(Table3[[#This Row],[Estimate; Total: - Speak Spanish: - Speak English "very well"]:[Estimate; Total: - Speak Spanish: - Speak English "not well"]])</f>
        <v>3658</v>
      </c>
      <c r="K241" s="8">
        <f>0.5*ABS(([1]!#REF!/[1]!#REF!)-(Table3[[#This Row],[Estimate; Total: - Speak Spanish: - Bilingual Spanish &amp; English]]/Table3[[#Totals],[Estimate; Total: - Speak Spanish: - Bilingual Spanish &amp; English]]))</f>
        <v>2.1311618405576191E-3</v>
      </c>
      <c r="L241" s="7">
        <v>525</v>
      </c>
      <c r="M241" s="8">
        <f>0.5*ABS(([1]!#REF!/[1]!#REF!)-(Table3[[#This Row],[Estimate; Total: - Speak Spanish: - Speak English "not at all"]]/Table3[[#Totals],[Estimate; Total: - Speak Spanish: - Speak English "not at all"]]))</f>
        <v>6.6905062427876603E-3</v>
      </c>
    </row>
    <row r="242" spans="1:13" ht="15.6" x14ac:dyDescent="0.3">
      <c r="A242" s="5" t="s">
        <v>253</v>
      </c>
      <c r="B242" s="6">
        <v>2608</v>
      </c>
      <c r="C242" s="7">
        <v>903</v>
      </c>
      <c r="D242" s="8">
        <f>0.5*ABS(([1]!#REF!/[1]!#REF!)-(Table3[[#This Row],[Estimate; Total: - Speak only English]]/Table3[[#Totals],[Estimate; Total: - Speak only English]]))</f>
        <v>7.7087447823489651E-5</v>
      </c>
      <c r="E242" s="6">
        <v>1705</v>
      </c>
      <c r="F242" s="8">
        <f>0.5*ABS(([1]!#REF!/[1]!#REF!)-(Table3[[#This Row],[Estimate; Total: - Speak Spanish:]]/Table3[[#Totals],[Estimate; Total: - Speak Spanish:]]))</f>
        <v>3.2025962946714013E-4</v>
      </c>
      <c r="G242" s="9">
        <v>1067</v>
      </c>
      <c r="H242" s="9">
        <v>319</v>
      </c>
      <c r="I242" s="9">
        <v>161</v>
      </c>
      <c r="J242" s="7">
        <f>SUM(Table3[[#This Row],[Estimate; Total: - Speak Spanish: - Speak English "very well"]:[Estimate; Total: - Speak Spanish: - Speak English "not well"]])</f>
        <v>1547</v>
      </c>
      <c r="K242" s="8">
        <f>0.5*ABS(([1]!#REF!/[1]!#REF!)-(Table3[[#This Row],[Estimate; Total: - Speak Spanish: - Bilingual Spanish &amp; English]]/Table3[[#Totals],[Estimate; Total: - Speak Spanish: - Bilingual Spanish &amp; English]]))</f>
        <v>2.6534766856577173E-4</v>
      </c>
      <c r="L242" s="7">
        <v>158</v>
      </c>
      <c r="M242" s="8">
        <f>0.5*ABS(([1]!#REF!/[1]!#REF!)-(Table3[[#This Row],[Estimate; Total: - Speak Spanish: - Speak English "not at all"]]/Table3[[#Totals],[Estimate; Total: - Speak Spanish: - Speak English "not at all"]]))</f>
        <v>1.2452659243950047E-3</v>
      </c>
    </row>
    <row r="243" spans="1:13" ht="15.6" x14ac:dyDescent="0.3">
      <c r="A243" s="5" t="s">
        <v>254</v>
      </c>
      <c r="B243" s="6">
        <v>2517</v>
      </c>
      <c r="C243" s="7">
        <v>804</v>
      </c>
      <c r="D243" s="8">
        <f>0.5*ABS(([1]!#REF!/[1]!#REF!)-(Table3[[#This Row],[Estimate; Total: - Speak only English]]/Table3[[#Totals],[Estimate; Total: - Speak only English]]))</f>
        <v>6.5112075967598188E-4</v>
      </c>
      <c r="E243" s="6">
        <v>1694</v>
      </c>
      <c r="F243" s="8">
        <f>0.5*ABS(([1]!#REF!/[1]!#REF!)-(Table3[[#This Row],[Estimate; Total: - Speak Spanish:]]/Table3[[#Totals],[Estimate; Total: - Speak Spanish:]]))</f>
        <v>2.8860055233800581E-4</v>
      </c>
      <c r="G243" s="9">
        <v>1074</v>
      </c>
      <c r="H243" s="9">
        <v>234</v>
      </c>
      <c r="I243" s="9">
        <v>262</v>
      </c>
      <c r="J243" s="7">
        <f>SUM(Table3[[#This Row],[Estimate; Total: - Speak Spanish: - Speak English "very well"]:[Estimate; Total: - Speak Spanish: - Speak English "not well"]])</f>
        <v>1570</v>
      </c>
      <c r="K243" s="8">
        <f>0.5*ABS(([1]!#REF!/[1]!#REF!)-(Table3[[#This Row],[Estimate; Total: - Speak Spanish: - Bilingual Spanish &amp; English]]/Table3[[#Totals],[Estimate; Total: - Speak Spanish: - Bilingual Spanish &amp; English]]))</f>
        <v>3.1416151565988901E-4</v>
      </c>
      <c r="L243" s="7">
        <v>124</v>
      </c>
      <c r="M243" s="8">
        <f>0.5*ABS(([1]!#REF!/[1]!#REF!)-(Table3[[#This Row],[Estimate; Total: - Speak Spanish: - Speak English "not at all"]]/Table3[[#Totals],[Estimate; Total: - Speak Spanish: - Speak English "not at all"]]))</f>
        <v>1.419805376294621E-4</v>
      </c>
    </row>
    <row r="244" spans="1:13" ht="15.6" x14ac:dyDescent="0.3">
      <c r="A244" s="5" t="s">
        <v>255</v>
      </c>
      <c r="B244" s="6">
        <v>2607</v>
      </c>
      <c r="C244" s="7">
        <v>959</v>
      </c>
      <c r="D244" s="8">
        <f>0.5*ABS(([1]!#REF!/[1]!#REF!)-(Table3[[#This Row],[Estimate; Total: - Speak only English]]/Table3[[#Totals],[Estimate; Total: - Speak only English]]))</f>
        <v>1.7409318839875336E-4</v>
      </c>
      <c r="E244" s="6">
        <v>1648</v>
      </c>
      <c r="F244" s="8">
        <f>0.5*ABS(([1]!#REF!/[1]!#REF!)-(Table3[[#This Row],[Estimate; Total: - Speak Spanish:]]/Table3[[#Totals],[Estimate; Total: - Speak Spanish:]]))</f>
        <v>5.090140740922019E-5</v>
      </c>
      <c r="G244" s="9">
        <v>1560</v>
      </c>
      <c r="H244" s="9">
        <v>72</v>
      </c>
      <c r="I244" s="9">
        <v>16</v>
      </c>
      <c r="J244" s="7">
        <f>SUM(Table3[[#This Row],[Estimate; Total: - Speak Spanish: - Speak English "very well"]:[Estimate; Total: - Speak Spanish: - Speak English "not well"]])</f>
        <v>1648</v>
      </c>
      <c r="K244" s="8">
        <f>0.5*ABS(([1]!#REF!/[1]!#REF!)-(Table3[[#This Row],[Estimate; Total: - Speak Spanish: - Bilingual Spanish &amp; English]]/Table3[[#Totals],[Estimate; Total: - Speak Spanish: - Bilingual Spanish &amp; English]]))</f>
        <v>3.0292630869895292E-5</v>
      </c>
      <c r="L244" s="7">
        <v>0</v>
      </c>
      <c r="M244" s="8">
        <f>0.5*ABS(([1]!#REF!/[1]!#REF!)-(Table3[[#This Row],[Estimate; Total: - Speak Spanish: - Speak English "not at all"]]/Table3[[#Totals],[Estimate; Total: - Speak Spanish: - Speak English "not at all"]]))</f>
        <v>1.4186361465436965E-3</v>
      </c>
    </row>
    <row r="245" spans="1:13" ht="15.6" x14ac:dyDescent="0.3">
      <c r="A245" s="5" t="s">
        <v>256</v>
      </c>
      <c r="B245" s="6">
        <v>2101</v>
      </c>
      <c r="C245" s="7">
        <v>635</v>
      </c>
      <c r="D245" s="8">
        <f>0.5*ABS(([1]!#REF!/[1]!#REF!)-(Table3[[#This Row],[Estimate; Total: - Speak only English]]/Table3[[#Totals],[Estimate; Total: - Speak only English]]))</f>
        <v>1.8565700646788286E-4</v>
      </c>
      <c r="E245" s="6">
        <v>1466</v>
      </c>
      <c r="F245" s="8">
        <f>0.5*ABS(([1]!#REF!/[1]!#REF!)-(Table3[[#This Row],[Estimate; Total: - Speak Spanish:]]/Table3[[#Totals],[Estimate; Total: - Speak Spanish:]]))</f>
        <v>2.0695763845274967E-4</v>
      </c>
      <c r="G245" s="9">
        <v>1152</v>
      </c>
      <c r="H245" s="9">
        <v>88</v>
      </c>
      <c r="I245" s="9">
        <v>160</v>
      </c>
      <c r="J245" s="7">
        <f>SUM(Table3[[#This Row],[Estimate; Total: - Speak Spanish: - Speak English "very well"]:[Estimate; Total: - Speak Spanish: - Speak English "not well"]])</f>
        <v>1400</v>
      </c>
      <c r="K245" s="8">
        <f>0.5*ABS(([1]!#REF!/[1]!#REF!)-(Table3[[#This Row],[Estimate; Total: - Speak Spanish: - Bilingual Spanish &amp; English]]/Table3[[#Totals],[Estimate; Total: - Speak Spanish: - Bilingual Spanish &amp; English]]))</f>
        <v>2.2115737195268072E-4</v>
      </c>
      <c r="L245" s="7">
        <v>66</v>
      </c>
      <c r="M245" s="8">
        <f>0.5*ABS(([1]!#REF!/[1]!#REF!)-(Table3[[#This Row],[Estimate; Total: - Speak Spanish: - Speak English "not at all"]]/Table3[[#Totals],[Estimate; Total: - Speak Spanish: - Speak English "not at all"]]))</f>
        <v>3.2240573705923266E-5</v>
      </c>
    </row>
    <row r="246" spans="1:13" ht="15.6" x14ac:dyDescent="0.3">
      <c r="A246" s="5" t="s">
        <v>257</v>
      </c>
      <c r="B246" s="6">
        <v>3414</v>
      </c>
      <c r="C246" s="7">
        <v>1569</v>
      </c>
      <c r="D246" s="8">
        <f>0.5*ABS(([1]!#REF!/[1]!#REF!)-(Table3[[#This Row],[Estimate; Total: - Speak only English]]/Table3[[#Totals],[Estimate; Total: - Speak only English]]))</f>
        <v>1.1157997956539462E-4</v>
      </c>
      <c r="E246" s="6">
        <v>1845</v>
      </c>
      <c r="F246" s="8">
        <f>0.5*ABS(([1]!#REF!/[1]!#REF!)-(Table3[[#This Row],[Estimate; Total: - Speak Spanish:]]/Table3[[#Totals],[Estimate; Total: - Speak Spanish:]]))</f>
        <v>3.9335877264260691E-4</v>
      </c>
      <c r="G246" s="9">
        <v>1265</v>
      </c>
      <c r="H246" s="9">
        <v>230</v>
      </c>
      <c r="I246" s="9">
        <v>125</v>
      </c>
      <c r="J246" s="7">
        <f>SUM(Table3[[#This Row],[Estimate; Total: - Speak Spanish: - Speak English "very well"]:[Estimate; Total: - Speak Spanish: - Speak English "not well"]])</f>
        <v>1620</v>
      </c>
      <c r="K246" s="8">
        <f>0.5*ABS(([1]!#REF!/[1]!#REF!)-(Table3[[#This Row],[Estimate; Total: - Speak Spanish: - Bilingual Spanish &amp; English]]/Table3[[#Totals],[Estimate; Total: - Speak Spanish: - Bilingual Spanish &amp; English]]))</f>
        <v>5.0027987354860797E-4</v>
      </c>
      <c r="L246" s="7">
        <v>225</v>
      </c>
      <c r="M246" s="8">
        <f>0.5*ABS(([1]!#REF!/[1]!#REF!)-(Table3[[#This Row],[Estimate; Total: - Speak Spanish: - Speak English "not at all"]]/Table3[[#Totals],[Estimate; Total: - Speak Spanish: - Speak English "not at all"]]))</f>
        <v>1.4077550425481288E-3</v>
      </c>
    </row>
    <row r="247" spans="1:13" ht="15.6" x14ac:dyDescent="0.3">
      <c r="A247" s="5" t="s">
        <v>258</v>
      </c>
      <c r="B247" s="6">
        <v>1659</v>
      </c>
      <c r="C247" s="7">
        <v>698</v>
      </c>
      <c r="D247" s="8">
        <f>0.5*ABS(([1]!#REF!/[1]!#REF!)-(Table3[[#This Row],[Estimate; Total: - Speak only English]]/Table3[[#Totals],[Estimate; Total: - Speak only English]]))</f>
        <v>1.6839169853830895E-3</v>
      </c>
      <c r="E247" s="6">
        <v>961</v>
      </c>
      <c r="F247" s="8">
        <f>0.5*ABS(([1]!#REF!/[1]!#REF!)-(Table3[[#This Row],[Estimate; Total: - Speak Spanish:]]/Table3[[#Totals],[Estimate; Total: - Speak Spanish:]]))</f>
        <v>1.7921783816812957E-3</v>
      </c>
      <c r="G247" s="9">
        <v>883</v>
      </c>
      <c r="H247" s="9">
        <v>66</v>
      </c>
      <c r="I247" s="9">
        <v>12</v>
      </c>
      <c r="J247" s="7">
        <f>SUM(Table3[[#This Row],[Estimate; Total: - Speak Spanish: - Speak English "very well"]:[Estimate; Total: - Speak Spanish: - Speak English "not well"]])</f>
        <v>961</v>
      </c>
      <c r="K247" s="8">
        <f>0.5*ABS(([1]!#REF!/[1]!#REF!)-(Table3[[#This Row],[Estimate; Total: - Speak Spanish: - Bilingual Spanish &amp; English]]/Table3[[#Totals],[Estimate; Total: - Speak Spanish: - Bilingual Spanish &amp; English]]))</f>
        <v>1.7448316154275154E-3</v>
      </c>
      <c r="L247" s="7">
        <v>0</v>
      </c>
      <c r="M247" s="8">
        <f>0.5*ABS(([1]!#REF!/[1]!#REF!)-(Table3[[#This Row],[Estimate; Total: - Speak Spanish: - Speak English "not at all"]]/Table3[[#Totals],[Estimate; Total: - Speak Spanish: - Speak English "not at all"]]))</f>
        <v>2.5897470008003683E-3</v>
      </c>
    </row>
    <row r="248" spans="1:13" ht="15.6" x14ac:dyDescent="0.3">
      <c r="A248" s="5" t="s">
        <v>259</v>
      </c>
      <c r="B248" s="6">
        <v>2274</v>
      </c>
      <c r="C248" s="7">
        <v>1381</v>
      </c>
      <c r="D248" s="8">
        <f>0.5*ABS(([1]!#REF!/[1]!#REF!)-(Table3[[#This Row],[Estimate; Total: - Speak only English]]/Table3[[#Totals],[Estimate; Total: - Speak only English]]))</f>
        <v>4.2153609396622859E-4</v>
      </c>
      <c r="E248" s="6">
        <v>878</v>
      </c>
      <c r="F248" s="8">
        <f>0.5*ABS(([1]!#REF!/[1]!#REF!)-(Table3[[#This Row],[Estimate; Total: - Speak Spanish:]]/Table3[[#Totals],[Estimate; Total: - Speak Spanish:]]))</f>
        <v>6.4197375530654702E-4</v>
      </c>
      <c r="G248" s="9">
        <v>767</v>
      </c>
      <c r="H248" s="9">
        <v>85</v>
      </c>
      <c r="I248" s="9">
        <v>26</v>
      </c>
      <c r="J248" s="7">
        <f>SUM(Table3[[#This Row],[Estimate; Total: - Speak Spanish: - Speak English "very well"]:[Estimate; Total: - Speak Spanish: - Speak English "not well"]])</f>
        <v>878</v>
      </c>
      <c r="K248" s="8">
        <f>0.5*ABS(([1]!#REF!/[1]!#REF!)-(Table3[[#This Row],[Estimate; Total: - Speak Spanish: - Bilingual Spanish &amp; English]]/Table3[[#Totals],[Estimate; Total: - Speak Spanish: - Bilingual Spanish &amp; English]]))</f>
        <v>5.9871625190298903E-4</v>
      </c>
      <c r="L248" s="7">
        <v>0</v>
      </c>
      <c r="M248" s="8">
        <f>0.5*ABS(([1]!#REF!/[1]!#REF!)-(Table3[[#This Row],[Estimate; Total: - Speak Spanish: - Speak English "not at all"]]/Table3[[#Totals],[Estimate; Total: - Speak Spanish: - Speak English "not at all"]]))</f>
        <v>1.3706576757920265E-3</v>
      </c>
    </row>
    <row r="249" spans="1:13" ht="15.6" x14ac:dyDescent="0.3">
      <c r="A249" s="5" t="s">
        <v>260</v>
      </c>
      <c r="B249" s="6">
        <v>3151</v>
      </c>
      <c r="C249" s="7">
        <v>1194</v>
      </c>
      <c r="D249" s="8">
        <f>0.5*ABS(([1]!#REF!/[1]!#REF!)-(Table3[[#This Row],[Estimate; Total: - Speak only English]]/Table3[[#Totals],[Estimate; Total: - Speak only English]]))</f>
        <v>5.7135210950809206E-4</v>
      </c>
      <c r="E249" s="6">
        <v>1938</v>
      </c>
      <c r="F249" s="8">
        <f>0.5*ABS(([1]!#REF!/[1]!#REF!)-(Table3[[#This Row],[Estimate; Total: - Speak Spanish:]]/Table3[[#Totals],[Estimate; Total: - Speak Spanish:]]))</f>
        <v>5.1245027489378071E-4</v>
      </c>
      <c r="G249" s="9">
        <v>1624</v>
      </c>
      <c r="H249" s="9">
        <v>157</v>
      </c>
      <c r="I249" s="9">
        <v>104</v>
      </c>
      <c r="J249" s="7">
        <f>SUM(Table3[[#This Row],[Estimate; Total: - Speak Spanish: - Speak English "very well"]:[Estimate; Total: - Speak Spanish: - Speak English "not well"]])</f>
        <v>1885</v>
      </c>
      <c r="K249" s="8">
        <f>0.5*ABS(([1]!#REF!/[1]!#REF!)-(Table3[[#This Row],[Estimate; Total: - Speak Spanish: - Bilingual Spanish &amp; English]]/Table3[[#Totals],[Estimate; Total: - Speak Spanish: - Bilingual Spanish &amp; English]]))</f>
        <v>4.6356628157945691E-4</v>
      </c>
      <c r="L249" s="7">
        <v>53</v>
      </c>
      <c r="M249" s="8">
        <f>0.5*ABS(([1]!#REF!/[1]!#REF!)-(Table3[[#This Row],[Estimate; Total: - Speak Spanish: - Speak English "not at all"]]/Table3[[#Totals],[Estimate; Total: - Speak Spanish: - Speak English "not at all"]]))</f>
        <v>1.3359138845467043E-3</v>
      </c>
    </row>
    <row r="250" spans="1:13" ht="15.6" x14ac:dyDescent="0.3">
      <c r="A250" s="5" t="s">
        <v>261</v>
      </c>
      <c r="B250" s="6">
        <v>1053</v>
      </c>
      <c r="C250" s="7">
        <v>466</v>
      </c>
      <c r="D250" s="8">
        <f>0.5*ABS(([1]!#REF!/[1]!#REF!)-(Table3[[#This Row],[Estimate; Total: - Speak only English]]/Table3[[#Totals],[Estimate; Total: - Speak only English]]))</f>
        <v>1.0970125952974993E-4</v>
      </c>
      <c r="E250" s="6">
        <v>587</v>
      </c>
      <c r="F250" s="8">
        <f>0.5*ABS(([1]!#REF!/[1]!#REF!)-(Table3[[#This Row],[Estimate; Total: - Speak Spanish:]]/Table3[[#Totals],[Estimate; Total: - Speak Spanish:]]))</f>
        <v>7.8780773702037308E-6</v>
      </c>
      <c r="G250" s="9">
        <v>420</v>
      </c>
      <c r="H250" s="9">
        <v>98</v>
      </c>
      <c r="I250" s="9">
        <v>51</v>
      </c>
      <c r="J250" s="7">
        <f>SUM(Table3[[#This Row],[Estimate; Total: - Speak Spanish: - Speak English "very well"]:[Estimate; Total: - Speak Spanish: - Speak English "not well"]])</f>
        <v>569</v>
      </c>
      <c r="K250" s="8">
        <f>0.5*ABS(([1]!#REF!/[1]!#REF!)-(Table3[[#This Row],[Estimate; Total: - Speak Spanish: - Bilingual Spanish &amp; English]]/Table3[[#Totals],[Estimate; Total: - Speak Spanish: - Bilingual Spanish &amp; English]]))</f>
        <v>5.2166935499395372E-6</v>
      </c>
      <c r="L250" s="7">
        <v>18</v>
      </c>
      <c r="M250" s="8">
        <f>0.5*ABS(([1]!#REF!/[1]!#REF!)-(Table3[[#This Row],[Estimate; Total: - Speak Spanish: - Speak English "not at all"]]/Table3[[#Totals],[Estimate; Total: - Speak Spanish: - Speak English "not at all"]]))</f>
        <v>2.2846290684893088E-4</v>
      </c>
    </row>
    <row r="251" spans="1:13" ht="15.6" x14ac:dyDescent="0.3">
      <c r="A251" s="5" t="s">
        <v>262</v>
      </c>
      <c r="B251" s="6">
        <v>794</v>
      </c>
      <c r="C251" s="7">
        <v>363</v>
      </c>
      <c r="D251" s="8">
        <f>0.5*ABS(([1]!#REF!/[1]!#REF!)-(Table3[[#This Row],[Estimate; Total: - Speak only English]]/Table3[[#Totals],[Estimate; Total: - Speak only English]]))</f>
        <v>3.2383250872546488E-4</v>
      </c>
      <c r="E251" s="6">
        <v>431</v>
      </c>
      <c r="F251" s="8">
        <f>0.5*ABS(([1]!#REF!/[1]!#REF!)-(Table3[[#This Row],[Estimate; Total: - Speak Spanish:]]/Table3[[#Totals],[Estimate; Total: - Speak Spanish:]]))</f>
        <v>4.3721355555417156E-4</v>
      </c>
      <c r="G251" s="9">
        <v>307</v>
      </c>
      <c r="H251" s="9">
        <v>86</v>
      </c>
      <c r="I251" s="9">
        <v>38</v>
      </c>
      <c r="J251" s="7">
        <f>SUM(Table3[[#This Row],[Estimate; Total: - Speak Spanish: - Speak English "very well"]:[Estimate; Total: - Speak Spanish: - Speak English "not well"]])</f>
        <v>431</v>
      </c>
      <c r="K251" s="8">
        <f>0.5*ABS(([1]!#REF!/[1]!#REF!)-(Table3[[#This Row],[Estimate; Total: - Speak Spanish: - Bilingual Spanish &amp; English]]/Table3[[#Totals],[Estimate; Total: - Speak Spanish: - Bilingual Spanish &amp; English]]))</f>
        <v>4.1597894966928153E-4</v>
      </c>
      <c r="L251" s="7">
        <v>0</v>
      </c>
      <c r="M251" s="8">
        <f>0.5*ABS(([1]!#REF!/[1]!#REF!)-(Table3[[#This Row],[Estimate; Total: - Speak Spanish: - Speak English "not at all"]]/Table3[[#Totals],[Estimate; Total: - Speak Spanish: - Speak English "not at all"]]))</f>
        <v>7.9491602677198665E-4</v>
      </c>
    </row>
    <row r="252" spans="1:13" ht="15.6" x14ac:dyDescent="0.3">
      <c r="A252" s="5" t="s">
        <v>263</v>
      </c>
      <c r="B252" s="6">
        <v>3153</v>
      </c>
      <c r="C252" s="7">
        <v>1407</v>
      </c>
      <c r="D252" s="8">
        <f>0.5*ABS(([1]!#REF!/[1]!#REF!)-(Table3[[#This Row],[Estimate; Total: - Speak only English]]/Table3[[#Totals],[Estimate; Total: - Speak only English]]))</f>
        <v>5.0325608391682303E-4</v>
      </c>
      <c r="E252" s="6">
        <v>1731</v>
      </c>
      <c r="F252" s="8">
        <f>0.5*ABS(([1]!#REF!/[1]!#REF!)-(Table3[[#This Row],[Estimate; Total: - Speak Spanish:]]/Table3[[#Totals],[Estimate; Total: - Speak Spanish:]]))</f>
        <v>1.1394023272771284E-4</v>
      </c>
      <c r="G252" s="9">
        <v>1334</v>
      </c>
      <c r="H252" s="9">
        <v>149</v>
      </c>
      <c r="I252" s="9">
        <v>174</v>
      </c>
      <c r="J252" s="7">
        <f>SUM(Table3[[#This Row],[Estimate; Total: - Speak Spanish: - Speak English "very well"]:[Estimate; Total: - Speak Spanish: - Speak English "not well"]])</f>
        <v>1657</v>
      </c>
      <c r="K252" s="8">
        <f>0.5*ABS(([1]!#REF!/[1]!#REF!)-(Table3[[#This Row],[Estimate; Total: - Speak Spanish: - Bilingual Spanish &amp; English]]/Table3[[#Totals],[Estimate; Total: - Speak Spanish: - Bilingual Spanish &amp; English]]))</f>
        <v>1.3416241157027564E-4</v>
      </c>
      <c r="L252" s="7">
        <v>74</v>
      </c>
      <c r="M252" s="8">
        <f>0.5*ABS(([1]!#REF!/[1]!#REF!)-(Table3[[#This Row],[Estimate; Total: - Speak Spanish: - Speak English "not at all"]]/Table3[[#Totals],[Estimate; Total: - Speak Spanish: - Speak English "not at all"]]))</f>
        <v>2.2670764105931374E-4</v>
      </c>
    </row>
    <row r="253" spans="1:13" ht="15.6" x14ac:dyDescent="0.3">
      <c r="A253" s="5" t="s">
        <v>264</v>
      </c>
      <c r="B253" s="6">
        <v>1225</v>
      </c>
      <c r="C253" s="7">
        <v>580</v>
      </c>
      <c r="D253" s="8">
        <f>0.5*ABS(([1]!#REF!/[1]!#REF!)-(Table3[[#This Row],[Estimate; Total: - Speak only English]]/Table3[[#Totals],[Estimate; Total: - Speak only English]]))</f>
        <v>6.3649938393510919E-4</v>
      </c>
      <c r="E253" s="6">
        <v>645</v>
      </c>
      <c r="F253" s="8">
        <f>0.5*ABS(([1]!#REF!/[1]!#REF!)-(Table3[[#This Row],[Estimate; Total: - Speak Spanish:]]/Table3[[#Totals],[Estimate; Total: - Speak Spanish:]]))</f>
        <v>8.5388600958425862E-4</v>
      </c>
      <c r="G253" s="9">
        <v>503</v>
      </c>
      <c r="H253" s="9">
        <v>129</v>
      </c>
      <c r="I253" s="9">
        <v>0</v>
      </c>
      <c r="J253" s="7">
        <f>SUM(Table3[[#This Row],[Estimate; Total: - Speak Spanish: - Speak English "very well"]:[Estimate; Total: - Speak Spanish: - Speak English "not well"]])</f>
        <v>632</v>
      </c>
      <c r="K253" s="8">
        <f>0.5*ABS(([1]!#REF!/[1]!#REF!)-(Table3[[#This Row],[Estimate; Total: - Speak Spanish: - Bilingual Spanish &amp; English]]/Table3[[#Totals],[Estimate; Total: - Speak Spanish: - Bilingual Spanish &amp; English]]))</f>
        <v>8.3353765971553727E-4</v>
      </c>
      <c r="L253" s="7">
        <v>13</v>
      </c>
      <c r="M253" s="8">
        <f>0.5*ABS(([1]!#REF!/[1]!#REF!)-(Table3[[#This Row],[Estimate; Total: - Speak Spanish: - Speak English "not at all"]]/Table3[[#Totals],[Estimate; Total: - Speak Spanish: - Speak English "not at all"]]))</f>
        <v>1.1966592671951112E-3</v>
      </c>
    </row>
    <row r="254" spans="1:13" ht="15.6" x14ac:dyDescent="0.3">
      <c r="A254" s="5" t="s">
        <v>265</v>
      </c>
      <c r="B254" s="6">
        <v>3131</v>
      </c>
      <c r="C254" s="7">
        <v>1719</v>
      </c>
      <c r="D254" s="8">
        <f>0.5*ABS(([1]!#REF!/[1]!#REF!)-(Table3[[#This Row],[Estimate; Total: - Speak only English]]/Table3[[#Totals],[Estimate; Total: - Speak only English]]))</f>
        <v>3.0439249196556129E-4</v>
      </c>
      <c r="E254" s="6">
        <v>1412</v>
      </c>
      <c r="F254" s="8">
        <f>0.5*ABS(([1]!#REF!/[1]!#REF!)-(Table3[[#This Row],[Estimate; Total: - Speak Spanish:]]/Table3[[#Totals],[Estimate; Total: - Speak Spanish:]]))</f>
        <v>1.3633561984106347E-3</v>
      </c>
      <c r="G254" s="9">
        <v>1185</v>
      </c>
      <c r="H254" s="9">
        <v>129</v>
      </c>
      <c r="I254" s="9">
        <v>85</v>
      </c>
      <c r="J254" s="7">
        <f>SUM(Table3[[#This Row],[Estimate; Total: - Speak Spanish: - Speak English "very well"]:[Estimate; Total: - Speak Spanish: - Speak English "not well"]])</f>
        <v>1399</v>
      </c>
      <c r="K254" s="8">
        <f>0.5*ABS(([1]!#REF!/[1]!#REF!)-(Table3[[#This Row],[Estimate; Total: - Speak Spanish: - Bilingual Spanish &amp; English]]/Table3[[#Totals],[Estimate; Total: - Speak Spanish: - Bilingual Spanish &amp; English]]))</f>
        <v>1.3052191183476889E-3</v>
      </c>
      <c r="L254" s="7">
        <v>13</v>
      </c>
      <c r="M254" s="8">
        <f>0.5*ABS(([1]!#REF!/[1]!#REF!)-(Table3[[#This Row],[Estimate; Total: - Speak Spanish: - Speak English "not at all"]]/Table3[[#Totals],[Estimate; Total: - Speak Spanish: - Speak English "not at all"]]))</f>
        <v>2.3426904662861374E-3</v>
      </c>
    </row>
    <row r="255" spans="1:13" ht="15.6" x14ac:dyDescent="0.3">
      <c r="A255" s="5" t="s">
        <v>266</v>
      </c>
      <c r="B255" s="6">
        <v>2808</v>
      </c>
      <c r="C255" s="7">
        <v>960</v>
      </c>
      <c r="D255" s="8">
        <f>0.5*ABS(([1]!#REF!/[1]!#REF!)-(Table3[[#This Row],[Estimate; Total: - Speak only English]]/Table3[[#Totals],[Estimate; Total: - Speak only English]]))</f>
        <v>6.7111728160381442E-4</v>
      </c>
      <c r="E255" s="6">
        <v>1848</v>
      </c>
      <c r="F255" s="8">
        <f>0.5*ABS(([1]!#REF!/[1]!#REF!)-(Table3[[#This Row],[Estimate; Total: - Speak Spanish:]]/Table3[[#Totals],[Estimate; Total: - Speak Spanish:]]))</f>
        <v>3.8323602572958547E-4</v>
      </c>
      <c r="G255" s="9">
        <v>1479</v>
      </c>
      <c r="H255" s="9">
        <v>265</v>
      </c>
      <c r="I255" s="9">
        <v>104</v>
      </c>
      <c r="J255" s="7">
        <f>SUM(Table3[[#This Row],[Estimate; Total: - Speak Spanish: - Speak English "very well"]:[Estimate; Total: - Speak Spanish: - Speak English "not well"]])</f>
        <v>1848</v>
      </c>
      <c r="K255" s="8">
        <f>0.5*ABS(([1]!#REF!/[1]!#REF!)-(Table3[[#This Row],[Estimate; Total: - Speak Spanish: - Bilingual Spanish &amp; English]]/Table3[[#Totals],[Estimate; Total: - Speak Spanish: - Bilingual Spanish &amp; English]]))</f>
        <v>2.9218834202824717E-4</v>
      </c>
      <c r="L255" s="7">
        <v>0</v>
      </c>
      <c r="M255" s="8">
        <f>0.5*ABS(([1]!#REF!/[1]!#REF!)-(Table3[[#This Row],[Estimate; Total: - Speak Spanish: - Speak English "not at all"]]/Table3[[#Totals],[Estimate; Total: - Speak Spanish: - Speak English "not at all"]]))</f>
        <v>1.9169579904871777E-3</v>
      </c>
    </row>
    <row r="256" spans="1:13" ht="15.6" x14ac:dyDescent="0.3">
      <c r="A256" s="5" t="s">
        <v>267</v>
      </c>
      <c r="B256" s="6">
        <v>2686</v>
      </c>
      <c r="C256" s="7">
        <v>1182</v>
      </c>
      <c r="D256" s="8">
        <f>0.5*ABS(([1]!#REF!/[1]!#REF!)-(Table3[[#This Row],[Estimate; Total: - Speak only English]]/Table3[[#Totals],[Estimate; Total: - Speak only English]]))</f>
        <v>2.8269799701195406E-4</v>
      </c>
      <c r="E256" s="6">
        <v>1504</v>
      </c>
      <c r="F256" s="8">
        <f>0.5*ABS(([1]!#REF!/[1]!#REF!)-(Table3[[#This Row],[Estimate; Total: - Speak Spanish:]]/Table3[[#Totals],[Estimate; Total: - Speak Spanish:]]))</f>
        <v>5.6841543313876234E-4</v>
      </c>
      <c r="G256" s="9">
        <v>1149</v>
      </c>
      <c r="H256" s="9">
        <v>280</v>
      </c>
      <c r="I256" s="9">
        <v>75</v>
      </c>
      <c r="J256" s="7">
        <f>SUM(Table3[[#This Row],[Estimate; Total: - Speak Spanish: - Speak English "very well"]:[Estimate; Total: - Speak Spanish: - Speak English "not well"]])</f>
        <v>1504</v>
      </c>
      <c r="K256" s="8">
        <f>0.5*ABS(([1]!#REF!/[1]!#REF!)-(Table3[[#This Row],[Estimate; Total: - Speak Spanish: - Bilingual Spanish &amp; English]]/Table3[[#Totals],[Estimate; Total: - Speak Spanish: - Bilingual Spanish &amp; English]]))</f>
        <v>4.9431601956364721E-4</v>
      </c>
      <c r="L256" s="7">
        <v>0</v>
      </c>
      <c r="M256" s="8">
        <f>0.5*ABS(([1]!#REF!/[1]!#REF!)-(Table3[[#This Row],[Estimate; Total: - Speak Spanish: - Speak English "not at all"]]/Table3[[#Totals],[Estimate; Total: - Speak Spanish: - Speak English "not at all"]]))</f>
        <v>1.8166393698245951E-3</v>
      </c>
    </row>
    <row r="257" spans="1:13" ht="15.6" x14ac:dyDescent="0.3">
      <c r="A257" s="5" t="s">
        <v>268</v>
      </c>
      <c r="B257" s="6">
        <v>2498</v>
      </c>
      <c r="C257" s="7">
        <v>983</v>
      </c>
      <c r="D257" s="8">
        <f>0.5*ABS(([1]!#REF!/[1]!#REF!)-(Table3[[#This Row],[Estimate; Total: - Speak only English]]/Table3[[#Totals],[Estimate; Total: - Speak only English]]))</f>
        <v>7.1865527916035055E-5</v>
      </c>
      <c r="E257" s="6">
        <v>1515</v>
      </c>
      <c r="F257" s="8">
        <f>0.5*ABS(([1]!#REF!/[1]!#REF!)-(Table3[[#This Row],[Estimate; Total: - Speak Spanish:]]/Table3[[#Totals],[Estimate; Total: - Speak Spanish:]]))</f>
        <v>5.3529786144111908E-5</v>
      </c>
      <c r="G257" s="9">
        <v>1099</v>
      </c>
      <c r="H257" s="9">
        <v>229</v>
      </c>
      <c r="I257" s="9">
        <v>103</v>
      </c>
      <c r="J257" s="7">
        <f>SUM(Table3[[#This Row],[Estimate; Total: - Speak Spanish: - Speak English "very well"]:[Estimate; Total: - Speak Spanish: - Speak English "not well"]])</f>
        <v>1431</v>
      </c>
      <c r="K257" s="8">
        <f>0.5*ABS(([1]!#REF!/[1]!#REF!)-(Table3[[#This Row],[Estimate; Total: - Speak Spanish: - Bilingual Spanish &amp; English]]/Table3[[#Totals],[Estimate; Total: - Speak Spanish: - Bilingual Spanish &amp; English]]))</f>
        <v>5.4317984378407036E-5</v>
      </c>
      <c r="L257" s="7">
        <v>84</v>
      </c>
      <c r="M257" s="8">
        <f>0.5*ABS(([1]!#REF!/[1]!#REF!)-(Table3[[#This Row],[Estimate; Total: - Speak Spanish: - Speak English "not at all"]]/Table3[[#Totals],[Estimate; Total: - Speak Spanish: - Speak English "not at all"]]))</f>
        <v>4.025238143289412E-5</v>
      </c>
    </row>
    <row r="258" spans="1:13" ht="15.6" x14ac:dyDescent="0.3">
      <c r="A258" s="5" t="s">
        <v>269</v>
      </c>
      <c r="B258" s="6">
        <v>2335</v>
      </c>
      <c r="C258" s="7">
        <v>1128</v>
      </c>
      <c r="D258" s="8">
        <f>0.5*ABS(([1]!#REF!/[1]!#REF!)-(Table3[[#This Row],[Estimate; Total: - Speak only English]]/Table3[[#Totals],[Estimate; Total: - Speak only English]]))</f>
        <v>9.8298770563144157E-4</v>
      </c>
      <c r="E258" s="6">
        <v>1207</v>
      </c>
      <c r="F258" s="8">
        <f>0.5*ABS(([1]!#REF!/[1]!#REF!)-(Table3[[#This Row],[Estimate; Total: - Speak Spanish:]]/Table3[[#Totals],[Estimate; Total: - Speak Spanish:]]))</f>
        <v>5.208577793289949E-4</v>
      </c>
      <c r="G258" s="9">
        <v>798</v>
      </c>
      <c r="H258" s="9">
        <v>224</v>
      </c>
      <c r="I258" s="9">
        <v>177</v>
      </c>
      <c r="J258" s="7">
        <f>SUM(Table3[[#This Row],[Estimate; Total: - Speak Spanish: - Speak English "very well"]:[Estimate; Total: - Speak Spanish: - Speak English "not well"]])</f>
        <v>1199</v>
      </c>
      <c r="K258" s="8">
        <f>0.5*ABS(([1]!#REF!/[1]!#REF!)-(Table3[[#This Row],[Estimate; Total: - Speak Spanish: - Bilingual Spanish &amp; English]]/Table3[[#Totals],[Estimate; Total: - Speak Spanish: - Bilingual Spanish &amp; English]]))</f>
        <v>5.7329089461029563E-4</v>
      </c>
      <c r="L258" s="7">
        <v>8</v>
      </c>
      <c r="M258" s="8">
        <f>0.5*ABS(([1]!#REF!/[1]!#REF!)-(Table3[[#This Row],[Estimate; Total: - Speak Spanish: - Speak English "not at all"]]/Table3[[#Totals],[Estimate; Total: - Speak Spanish: - Speak English "not at all"]]))</f>
        <v>3.6239171498423555E-4</v>
      </c>
    </row>
    <row r="259" spans="1:13" ht="15.6" x14ac:dyDescent="0.3">
      <c r="A259" s="5" t="s">
        <v>270</v>
      </c>
      <c r="B259" s="6">
        <v>4897</v>
      </c>
      <c r="C259" s="7">
        <v>2432</v>
      </c>
      <c r="D259" s="8">
        <f>0.5*ABS(([1]!#REF!/[1]!#REF!)-(Table3[[#This Row],[Estimate; Total: - Speak only English]]/Table3[[#Totals],[Estimate; Total: - Speak only English]]))</f>
        <v>2.6272761977796733E-3</v>
      </c>
      <c r="E259" s="6">
        <v>2465</v>
      </c>
      <c r="F259" s="8">
        <f>0.5*ABS(([1]!#REF!/[1]!#REF!)-(Table3[[#This Row],[Estimate; Total: - Speak Spanish:]]/Table3[[#Totals],[Estimate; Total: - Speak Spanish:]]))</f>
        <v>1.516938957746725E-3</v>
      </c>
      <c r="G259" s="9">
        <v>1801</v>
      </c>
      <c r="H259" s="9">
        <v>345</v>
      </c>
      <c r="I259" s="9">
        <v>157</v>
      </c>
      <c r="J259" s="7">
        <f>SUM(Table3[[#This Row],[Estimate; Total: - Speak Spanish: - Speak English "very well"]:[Estimate; Total: - Speak Spanish: - Speak English "not well"]])</f>
        <v>2303</v>
      </c>
      <c r="K259" s="8">
        <f>0.5*ABS(([1]!#REF!/[1]!#REF!)-(Table3[[#This Row],[Estimate; Total: - Speak Spanish: - Bilingual Spanish &amp; English]]/Table3[[#Totals],[Estimate; Total: - Speak Spanish: - Bilingual Spanish &amp; English]]))</f>
        <v>1.4959540320288959E-3</v>
      </c>
      <c r="L259" s="7">
        <v>162</v>
      </c>
      <c r="M259" s="8">
        <f>0.5*ABS(([1]!#REF!/[1]!#REF!)-(Table3[[#This Row],[Estimate; Total: - Speak Spanish: - Speak English "not at all"]]/Table3[[#Totals],[Estimate; Total: - Speak Spanish: - Speak English "not at all"]]))</f>
        <v>1.870435501467886E-3</v>
      </c>
    </row>
    <row r="260" spans="1:13" ht="15.6" x14ac:dyDescent="0.3">
      <c r="A260" s="5" t="s">
        <v>271</v>
      </c>
      <c r="B260" s="6">
        <v>3088</v>
      </c>
      <c r="C260" s="7">
        <v>1842</v>
      </c>
      <c r="D260" s="8">
        <f>0.5*ABS(([1]!#REF!/[1]!#REF!)-(Table3[[#This Row],[Estimate; Total: - Speak only English]]/Table3[[#Totals],[Estimate; Total: - Speak only English]]))</f>
        <v>9.3859475812205651E-4</v>
      </c>
      <c r="E260" s="6">
        <v>1195</v>
      </c>
      <c r="F260" s="8">
        <f>0.5*ABS(([1]!#REF!/[1]!#REF!)-(Table3[[#This Row],[Estimate; Total: - Speak Spanish:]]/Table3[[#Totals],[Estimate; Total: - Speak Spanish:]]))</f>
        <v>2.3372779451938915E-3</v>
      </c>
      <c r="G260" s="9">
        <v>867</v>
      </c>
      <c r="H260" s="9">
        <v>147</v>
      </c>
      <c r="I260" s="9">
        <v>177</v>
      </c>
      <c r="J260" s="7">
        <f>SUM(Table3[[#This Row],[Estimate; Total: - Speak Spanish: - Speak English "very well"]:[Estimate; Total: - Speak Spanish: - Speak English "not well"]])</f>
        <v>1191</v>
      </c>
      <c r="K260" s="8">
        <f>0.5*ABS(([1]!#REF!/[1]!#REF!)-(Table3[[#This Row],[Estimate; Total: - Speak Spanish: - Bilingual Spanish &amp; English]]/Table3[[#Totals],[Estimate; Total: - Speak Spanish: - Bilingual Spanish &amp; English]]))</f>
        <v>2.2819192312170172E-3</v>
      </c>
      <c r="L260" s="7">
        <v>4</v>
      </c>
      <c r="M260" s="8">
        <f>0.5*ABS(([1]!#REF!/[1]!#REF!)-(Table3[[#This Row],[Estimate; Total: - Speak Spanish: - Speak English "not at all"]]/Table3[[#Totals],[Estimate; Total: - Speak Spanish: - Speak English "not at all"]]))</f>
        <v>3.2698099121308724E-3</v>
      </c>
    </row>
    <row r="261" spans="1:13" ht="15.6" x14ac:dyDescent="0.3">
      <c r="A261" s="5" t="s">
        <v>272</v>
      </c>
      <c r="B261" s="6">
        <v>3982</v>
      </c>
      <c r="C261" s="7">
        <v>1633</v>
      </c>
      <c r="D261" s="8">
        <f>0.5*ABS(([1]!#REF!/[1]!#REF!)-(Table3[[#This Row],[Estimate; Total: - Speak only English]]/Table3[[#Totals],[Estimate; Total: - Speak only English]]))</f>
        <v>8.6306335797823306E-4</v>
      </c>
      <c r="E261" s="6">
        <v>2323</v>
      </c>
      <c r="F261" s="8">
        <f>0.5*ABS(([1]!#REF!/[1]!#REF!)-(Table3[[#This Row],[Estimate; Total: - Speak Spanish:]]/Table3[[#Totals],[Estimate; Total: - Speak Spanish:]]))</f>
        <v>6.717780277505879E-4</v>
      </c>
      <c r="G261" s="9">
        <v>1757</v>
      </c>
      <c r="H261" s="9">
        <v>336</v>
      </c>
      <c r="I261" s="9">
        <v>177</v>
      </c>
      <c r="J261" s="7">
        <f>SUM(Table3[[#This Row],[Estimate; Total: - Speak Spanish: - Speak English "very well"]:[Estimate; Total: - Speak Spanish: - Speak English "not well"]])</f>
        <v>2270</v>
      </c>
      <c r="K261" s="8">
        <f>0.5*ABS(([1]!#REF!/[1]!#REF!)-(Table3[[#This Row],[Estimate; Total: - Speak Spanish: - Bilingual Spanish &amp; English]]/Table3[[#Totals],[Estimate; Total: - Speak Spanish: - Bilingual Spanish &amp; English]]))</f>
        <v>7.3963028850269051E-4</v>
      </c>
      <c r="L261" s="7">
        <v>53</v>
      </c>
      <c r="M261" s="8">
        <f>0.5*ABS(([1]!#REF!/[1]!#REF!)-(Table3[[#This Row],[Estimate; Total: - Speak Spanish: - Speak English "not at all"]]/Table3[[#Totals],[Estimate; Total: - Speak Spanish: - Speak English "not at all"]]))</f>
        <v>4.7121099122683391E-4</v>
      </c>
    </row>
    <row r="262" spans="1:13" ht="15.6" x14ac:dyDescent="0.3">
      <c r="A262" s="5" t="s">
        <v>273</v>
      </c>
      <c r="B262" s="6">
        <v>2955</v>
      </c>
      <c r="C262" s="7">
        <v>1365</v>
      </c>
      <c r="D262" s="8">
        <f>0.5*ABS(([1]!#REF!/[1]!#REF!)-(Table3[[#This Row],[Estimate; Total: - Speak only English]]/Table3[[#Totals],[Estimate; Total: - Speak only English]]))</f>
        <v>6.7446744939398686E-4</v>
      </c>
      <c r="E262" s="6">
        <v>1590</v>
      </c>
      <c r="F262" s="8">
        <f>0.5*ABS(([1]!#REF!/[1]!#REF!)-(Table3[[#This Row],[Estimate; Total: - Speak Spanish:]]/Table3[[#Totals],[Estimate; Total: - Speak Spanish:]]))</f>
        <v>2.2263613515422702E-4</v>
      </c>
      <c r="G262" s="9">
        <v>1209</v>
      </c>
      <c r="H262" s="9">
        <v>270</v>
      </c>
      <c r="I262" s="9">
        <v>111</v>
      </c>
      <c r="J262" s="7">
        <f>SUM(Table3[[#This Row],[Estimate; Total: - Speak Spanish: - Speak English "very well"]:[Estimate; Total: - Speak Spanish: - Speak English "not well"]])</f>
        <v>1590</v>
      </c>
      <c r="K262" s="8">
        <f>0.5*ABS(([1]!#REF!/[1]!#REF!)-(Table3[[#This Row],[Estimate; Total: - Speak Spanish: - Bilingual Spanish &amp; English]]/Table3[[#Totals],[Estimate; Total: - Speak Spanish: - Bilingual Spanish &amp; English]]))</f>
        <v>3.0097261626089804E-4</v>
      </c>
      <c r="L262" s="7">
        <v>0</v>
      </c>
      <c r="M262" s="8">
        <f>0.5*ABS(([1]!#REF!/[1]!#REF!)-(Table3[[#This Row],[Estimate; Total: - Speak Spanish: - Speak English "not at all"]]/Table3[[#Totals],[Estimate; Total: - Speak Spanish: - Speak English "not at all"]]))</f>
        <v>1.0969623085495454E-3</v>
      </c>
    </row>
    <row r="263" spans="1:13" ht="15.6" x14ac:dyDescent="0.3">
      <c r="A263" s="5" t="s">
        <v>274</v>
      </c>
      <c r="B263" s="6">
        <v>4634</v>
      </c>
      <c r="C263" s="7">
        <v>2144</v>
      </c>
      <c r="D263" s="8">
        <f>0.5*ABS(([1]!#REF!/[1]!#REF!)-(Table3[[#This Row],[Estimate; Total: - Speak only English]]/Table3[[#Totals],[Estimate; Total: - Speak only English]]))</f>
        <v>5.2520861826473465E-4</v>
      </c>
      <c r="E263" s="6">
        <v>2490</v>
      </c>
      <c r="F263" s="8">
        <f>0.5*ABS(([1]!#REF!/[1]!#REF!)-(Table3[[#This Row],[Estimate; Total: - Speak Spanish:]]/Table3[[#Totals],[Estimate; Total: - Speak Spanish:]]))</f>
        <v>1.906280059003158E-4</v>
      </c>
      <c r="G263" s="9">
        <v>2108</v>
      </c>
      <c r="H263" s="9">
        <v>303</v>
      </c>
      <c r="I263" s="9">
        <v>59</v>
      </c>
      <c r="J263" s="7">
        <f>SUM(Table3[[#This Row],[Estimate; Total: - Speak Spanish: - Speak English "very well"]:[Estimate; Total: - Speak Spanish: - Speak English "not well"]])</f>
        <v>2470</v>
      </c>
      <c r="K263" s="8">
        <f>0.5*ABS(([1]!#REF!/[1]!#REF!)-(Table3[[#This Row],[Estimate; Total: - Speak Spanish: - Bilingual Spanish &amp; English]]/Table3[[#Totals],[Estimate; Total: - Speak Spanish: - Bilingual Spanish &amp; English]]))</f>
        <v>8.5534207498176151E-5</v>
      </c>
      <c r="L263" s="7">
        <v>20</v>
      </c>
      <c r="M263" s="8">
        <f>0.5*ABS(([1]!#REF!/[1]!#REF!)-(Table3[[#This Row],[Estimate; Total: - Speak Spanish: - Speak English "not at all"]]/Table3[[#Totals],[Estimate; Total: - Speak Spanish: - Speak English "not at all"]]))</f>
        <v>1.9609604341024232E-3</v>
      </c>
    </row>
    <row r="264" spans="1:13" ht="15.6" x14ac:dyDescent="0.3">
      <c r="A264" s="5" t="s">
        <v>275</v>
      </c>
      <c r="B264" s="6">
        <v>1942</v>
      </c>
      <c r="C264" s="7">
        <v>862</v>
      </c>
      <c r="D264" s="8">
        <f>0.5*ABS(([1]!#REF!/[1]!#REF!)-(Table3[[#This Row],[Estimate; Total: - Speak only English]]/Table3[[#Totals],[Estimate; Total: - Speak only English]]))</f>
        <v>5.8992236477349103E-5</v>
      </c>
      <c r="E264" s="6">
        <v>1080</v>
      </c>
      <c r="F264" s="8">
        <f>0.5*ABS(([1]!#REF!/[1]!#REF!)-(Table3[[#This Row],[Estimate; Total: - Speak Spanish:]]/Table3[[#Totals],[Estimate; Total: - Speak Spanish:]]))</f>
        <v>2.813223546307091E-4</v>
      </c>
      <c r="G264" s="9">
        <v>836</v>
      </c>
      <c r="H264" s="9">
        <v>166</v>
      </c>
      <c r="I264" s="9">
        <v>78</v>
      </c>
      <c r="J264" s="7">
        <f>SUM(Table3[[#This Row],[Estimate; Total: - Speak Spanish: - Speak English "very well"]:[Estimate; Total: - Speak Spanish: - Speak English "not well"]])</f>
        <v>1080</v>
      </c>
      <c r="K264" s="8">
        <f>0.5*ABS(([1]!#REF!/[1]!#REF!)-(Table3[[#This Row],[Estimate; Total: - Speak Spanish: - Bilingual Spanish &amp; English]]/Table3[[#Totals],[Estimate; Total: - Speak Spanish: - Bilingual Spanish &amp; English]]))</f>
        <v>2.281126693507062E-4</v>
      </c>
      <c r="L264" s="7">
        <v>0</v>
      </c>
      <c r="M264" s="8">
        <f>0.5*ABS(([1]!#REF!/[1]!#REF!)-(Table3[[#This Row],[Estimate; Total: - Speak Spanish: - Speak English "not at all"]]/Table3[[#Totals],[Estimate; Total: - Speak Spanish: - Speak English "not at all"]]))</f>
        <v>1.1776533729955358E-3</v>
      </c>
    </row>
    <row r="265" spans="1:13" ht="15.6" x14ac:dyDescent="0.3">
      <c r="A265" s="5" t="s">
        <v>276</v>
      </c>
      <c r="B265" s="6">
        <v>4651</v>
      </c>
      <c r="C265" s="7">
        <v>2726</v>
      </c>
      <c r="D265" s="8">
        <f>0.5*ABS(([1]!#REF!/[1]!#REF!)-(Table3[[#This Row],[Estimate; Total: - Speak only English]]/Table3[[#Totals],[Estimate; Total: - Speak only English]]))</f>
        <v>1.2521486334901959E-3</v>
      </c>
      <c r="E265" s="6">
        <v>1913</v>
      </c>
      <c r="F265" s="8">
        <f>0.5*ABS(([1]!#REF!/[1]!#REF!)-(Table3[[#This Row],[Estimate; Total: - Speak Spanish:]]/Table3[[#Totals],[Estimate; Total: - Speak Spanish:]]))</f>
        <v>6.978520663580832E-4</v>
      </c>
      <c r="G265" s="9">
        <v>1272</v>
      </c>
      <c r="H265" s="9">
        <v>321</v>
      </c>
      <c r="I265" s="9">
        <v>320</v>
      </c>
      <c r="J265" s="7">
        <f>SUM(Table3[[#This Row],[Estimate; Total: - Speak Spanish: - Speak English "very well"]:[Estimate; Total: - Speak Spanish: - Speak English "not well"]])</f>
        <v>1913</v>
      </c>
      <c r="K265" s="8">
        <f>0.5*ABS(([1]!#REF!/[1]!#REF!)-(Table3[[#This Row],[Estimate; Total: - Speak Spanish: - Bilingual Spanish &amp; English]]/Table3[[#Totals],[Estimate; Total: - Speak Spanish: - Bilingual Spanish &amp; English]]))</f>
        <v>6.0360194789452247E-4</v>
      </c>
      <c r="L265" s="7">
        <v>0</v>
      </c>
      <c r="M265" s="8">
        <f>0.5*ABS(([1]!#REF!/[1]!#REF!)-(Table3[[#This Row],[Estimate; Total: - Speak Spanish: - Speak English "not at all"]]/Table3[[#Totals],[Estimate; Total: - Speak Spanish: - Speak English "not at all"]]))</f>
        <v>2.2855198794431882E-3</v>
      </c>
    </row>
    <row r="266" spans="1:13" ht="15.6" x14ac:dyDescent="0.3">
      <c r="A266" s="5" t="s">
        <v>277</v>
      </c>
      <c r="B266" s="6">
        <v>3839</v>
      </c>
      <c r="C266" s="7">
        <v>1769</v>
      </c>
      <c r="D266" s="8">
        <f>0.5*ABS(([1]!#REF!/[1]!#REF!)-(Table3[[#This Row],[Estimate; Total: - Speak only English]]/Table3[[#Totals],[Estimate; Total: - Speak only English]]))</f>
        <v>7.3642075683600684E-4</v>
      </c>
      <c r="E266" s="6">
        <v>2070</v>
      </c>
      <c r="F266" s="8">
        <f>0.5*ABS(([1]!#REF!/[1]!#REF!)-(Table3[[#This Row],[Estimate; Total: - Speak Spanish:]]/Table3[[#Totals],[Estimate; Total: - Speak Spanish:]]))</f>
        <v>1.5866748576997668E-4</v>
      </c>
      <c r="G266" s="9">
        <v>1663</v>
      </c>
      <c r="H266" s="9">
        <v>272</v>
      </c>
      <c r="I266" s="9">
        <v>49</v>
      </c>
      <c r="J266" s="7">
        <f>SUM(Table3[[#This Row],[Estimate; Total: - Speak Spanish: - Speak English "very well"]:[Estimate; Total: - Speak Spanish: - Speak English "not well"]])</f>
        <v>1984</v>
      </c>
      <c r="K266" s="8">
        <f>0.5*ABS(([1]!#REF!/[1]!#REF!)-(Table3[[#This Row],[Estimate; Total: - Speak Spanish: - Bilingual Spanish &amp; English]]/Table3[[#Totals],[Estimate; Total: - Speak Spanish: - Bilingual Spanish &amp; English]]))</f>
        <v>1.8504114134048656E-4</v>
      </c>
      <c r="L266" s="7">
        <v>86</v>
      </c>
      <c r="M266" s="8">
        <f>0.5*ABS(([1]!#REF!/[1]!#REF!)-(Table3[[#This Row],[Estimate; Total: - Speak Spanish: - Speak English "not at all"]]/Table3[[#Totals],[Estimate; Total: - Speak Spanish: - Speak English "not at all"]]))</f>
        <v>2.8560361696481945E-4</v>
      </c>
    </row>
    <row r="267" spans="1:13" ht="15.6" x14ac:dyDescent="0.3">
      <c r="A267" s="5" t="s">
        <v>278</v>
      </c>
      <c r="B267" s="6">
        <v>5267</v>
      </c>
      <c r="C267" s="7">
        <v>2107</v>
      </c>
      <c r="D267" s="8">
        <f>0.5*ABS(([1]!#REF!/[1]!#REF!)-(Table3[[#This Row],[Estimate; Total: - Speak only English]]/Table3[[#Totals],[Estimate; Total: - Speak only English]]))</f>
        <v>1.5098193818939034E-3</v>
      </c>
      <c r="E267" s="6">
        <v>3131</v>
      </c>
      <c r="F267" s="8">
        <f>0.5*ABS(([1]!#REF!/[1]!#REF!)-(Table3[[#This Row],[Estimate; Total: - Speak Spanish:]]/Table3[[#Totals],[Estimate; Total: - Speak Spanish:]]))</f>
        <v>1.3739885931724866E-3</v>
      </c>
      <c r="G267" s="9">
        <v>2524</v>
      </c>
      <c r="H267" s="9">
        <v>351</v>
      </c>
      <c r="I267" s="9">
        <v>248</v>
      </c>
      <c r="J267" s="7">
        <f>SUM(Table3[[#This Row],[Estimate; Total: - Speak Spanish: - Speak English "very well"]:[Estimate; Total: - Speak Spanish: - Speak English "not well"]])</f>
        <v>3123</v>
      </c>
      <c r="K267" s="8">
        <f>0.5*ABS(([1]!#REF!/[1]!#REF!)-(Table3[[#This Row],[Estimate; Total: - Speak Spanish: - Bilingual Spanish &amp; English]]/Table3[[#Totals],[Estimate; Total: - Speak Spanish: - Bilingual Spanish &amp; English]]))</f>
        <v>1.5212137774155705E-3</v>
      </c>
      <c r="L267" s="7">
        <v>8</v>
      </c>
      <c r="M267" s="8">
        <f>0.5*ABS(([1]!#REF!/[1]!#REF!)-(Table3[[#This Row],[Estimate; Total: - Speak Spanish: - Speak English "not at all"]]/Table3[[#Totals],[Estimate; Total: - Speak Spanish: - Speak English "not at all"]]))</f>
        <v>1.1060580116351202E-3</v>
      </c>
    </row>
    <row r="268" spans="1:13" ht="15.6" x14ac:dyDescent="0.3">
      <c r="A268" s="5" t="s">
        <v>279</v>
      </c>
      <c r="B268" s="6">
        <v>2531</v>
      </c>
      <c r="C268" s="7">
        <v>1601</v>
      </c>
      <c r="D268" s="8">
        <f>0.5*ABS(([1]!#REF!/[1]!#REF!)-(Table3[[#This Row],[Estimate; Total: - Speak only English]]/Table3[[#Totals],[Estimate; Total: - Speak only English]]))</f>
        <v>4.7497379573611248E-4</v>
      </c>
      <c r="E268" s="6">
        <v>919</v>
      </c>
      <c r="F268" s="8">
        <f>0.5*ABS(([1]!#REF!/[1]!#REF!)-(Table3[[#This Row],[Estimate; Total: - Speak Spanish:]]/Table3[[#Totals],[Estimate; Total: - Speak Spanish:]]))</f>
        <v>1.7899614262085867E-3</v>
      </c>
      <c r="G268" s="9">
        <v>793</v>
      </c>
      <c r="H268" s="9">
        <v>63</v>
      </c>
      <c r="I268" s="9">
        <v>51</v>
      </c>
      <c r="J268" s="7">
        <f>SUM(Table3[[#This Row],[Estimate; Total: - Speak Spanish: - Speak English "very well"]:[Estimate; Total: - Speak Spanish: - Speak English "not well"]])</f>
        <v>907</v>
      </c>
      <c r="K268" s="8">
        <f>0.5*ABS(([1]!#REF!/[1]!#REF!)-(Table3[[#This Row],[Estimate; Total: - Speak Spanish: - Bilingual Spanish &amp; English]]/Table3[[#Totals],[Estimate; Total: - Speak Spanish: - Bilingual Spanish &amp; English]]))</f>
        <v>1.7552343777561936E-3</v>
      </c>
      <c r="L268" s="7">
        <v>12</v>
      </c>
      <c r="M268" s="8">
        <f>0.5*ABS(([1]!#REF!/[1]!#REF!)-(Table3[[#This Row],[Estimate; Total: - Speak Spanish: - Speak English "not at all"]]/Table3[[#Totals],[Estimate; Total: - Speak Spanish: - Speak English "not at all"]]))</f>
        <v>2.3749476094633926E-3</v>
      </c>
    </row>
    <row r="269" spans="1:13" ht="15.6" x14ac:dyDescent="0.3">
      <c r="A269" s="5" t="s">
        <v>280</v>
      </c>
      <c r="B269" s="6">
        <v>2262</v>
      </c>
      <c r="C269" s="7">
        <v>924</v>
      </c>
      <c r="D269" s="8">
        <f>0.5*ABS(([1]!#REF!/[1]!#REF!)-(Table3[[#This Row],[Estimate; Total: - Speak only English]]/Table3[[#Totals],[Estimate; Total: - Speak only English]]))</f>
        <v>6.4477818226962489E-4</v>
      </c>
      <c r="E269" s="6">
        <v>1338</v>
      </c>
      <c r="F269" s="8">
        <f>0.5*ABS(([1]!#REF!/[1]!#REF!)-(Table3[[#This Row],[Estimate; Total: - Speak Spanish:]]/Table3[[#Totals],[Estimate; Total: - Speak Spanish:]]))</f>
        <v>7.3344532515121573E-4</v>
      </c>
      <c r="G269" s="9">
        <v>1074</v>
      </c>
      <c r="H269" s="9">
        <v>229</v>
      </c>
      <c r="I269" s="9">
        <v>35</v>
      </c>
      <c r="J269" s="7">
        <f>SUM(Table3[[#This Row],[Estimate; Total: - Speak Spanish: - Speak English "very well"]:[Estimate; Total: - Speak Spanish: - Speak English "not well"]])</f>
        <v>1338</v>
      </c>
      <c r="K269" s="8">
        <f>0.5*ABS(([1]!#REF!/[1]!#REF!)-(Table3[[#This Row],[Estimate; Total: - Speak Spanish: - Bilingual Spanish &amp; English]]/Table3[[#Totals],[Estimate; Total: - Speak Spanish: - Bilingual Spanish &amp; English]]))</f>
        <v>6.6752443727654534E-4</v>
      </c>
      <c r="L269" s="7">
        <v>0</v>
      </c>
      <c r="M269" s="8">
        <f>0.5*ABS(([1]!#REF!/[1]!#REF!)-(Table3[[#This Row],[Estimate; Total: - Speak Spanish: - Speak English "not at all"]]/Table3[[#Totals],[Estimate; Total: - Speak Spanish: - Speak English "not at all"]]))</f>
        <v>1.8438998645698621E-3</v>
      </c>
    </row>
    <row r="270" spans="1:13" ht="15.6" x14ac:dyDescent="0.3">
      <c r="A270" s="5" t="s">
        <v>281</v>
      </c>
      <c r="B270" s="6">
        <v>2383</v>
      </c>
      <c r="C270" s="7">
        <v>1242</v>
      </c>
      <c r="D270" s="8">
        <f>0.5*ABS(([1]!#REF!/[1]!#REF!)-(Table3[[#This Row],[Estimate; Total: - Speak only English]]/Table3[[#Totals],[Estimate; Total: - Speak only English]]))</f>
        <v>6.8604001556858284E-4</v>
      </c>
      <c r="E270" s="6">
        <v>1141</v>
      </c>
      <c r="F270" s="8">
        <f>0.5*ABS(([1]!#REF!/[1]!#REF!)-(Table3[[#This Row],[Estimate; Total: - Speak Spanish:]]/Table3[[#Totals],[Estimate; Total: - Speak Spanish:]]))</f>
        <v>2.1190720630608604E-5</v>
      </c>
      <c r="G270" s="9">
        <v>872</v>
      </c>
      <c r="H270" s="9">
        <v>170</v>
      </c>
      <c r="I270" s="9">
        <v>61</v>
      </c>
      <c r="J270" s="7">
        <f>SUM(Table3[[#This Row],[Estimate; Total: - Speak Spanish: - Speak English "very well"]:[Estimate; Total: - Speak Spanish: - Speak English "not well"]])</f>
        <v>1103</v>
      </c>
      <c r="K270" s="8">
        <f>0.5*ABS(([1]!#REF!/[1]!#REF!)-(Table3[[#This Row],[Estimate; Total: - Speak Spanish: - Bilingual Spanish &amp; English]]/Table3[[#Totals],[Estimate; Total: - Speak Spanish: - Bilingual Spanish &amp; English]]))</f>
        <v>4.3996002265775163E-5</v>
      </c>
      <c r="L270" s="7">
        <v>38</v>
      </c>
      <c r="M270" s="8">
        <f>0.5*ABS(([1]!#REF!/[1]!#REF!)-(Table3[[#This Row],[Estimate; Total: - Speak Spanish: - Speak English "not at all"]]/Table3[[#Totals],[Estimate; Total: - Speak Spanish: - Speak English "not at all"]]))</f>
        <v>3.6297019301846276E-4</v>
      </c>
    </row>
    <row r="271" spans="1:13" ht="15.6" x14ac:dyDescent="0.3">
      <c r="A271" s="5" t="s">
        <v>282</v>
      </c>
      <c r="B271" s="6">
        <v>2463</v>
      </c>
      <c r="C271" s="7">
        <v>1034</v>
      </c>
      <c r="D271" s="8">
        <f>0.5*ABS(([1]!#REF!/[1]!#REF!)-(Table3[[#This Row],[Estimate; Total: - Speak only English]]/Table3[[#Totals],[Estimate; Total: - Speak only English]]))</f>
        <v>3.7444648563555636E-4</v>
      </c>
      <c r="E271" s="6">
        <v>1420</v>
      </c>
      <c r="F271" s="8">
        <f>0.5*ABS(([1]!#REF!/[1]!#REF!)-(Table3[[#This Row],[Estimate; Total: - Speak Spanish:]]/Table3[[#Totals],[Estimate; Total: - Speak Spanish:]]))</f>
        <v>5.3781144723788845E-4</v>
      </c>
      <c r="G271" s="9">
        <v>1070</v>
      </c>
      <c r="H271" s="9">
        <v>225</v>
      </c>
      <c r="I271" s="9">
        <v>37</v>
      </c>
      <c r="J271" s="7">
        <f>SUM(Table3[[#This Row],[Estimate; Total: - Speak Spanish: - Speak English "very well"]:[Estimate; Total: - Speak Spanish: - Speak English "not well"]])</f>
        <v>1332</v>
      </c>
      <c r="K271" s="8">
        <f>0.5*ABS(([1]!#REF!/[1]!#REF!)-(Table3[[#This Row],[Estimate; Total: - Speak Spanish: - Bilingual Spanish &amp; English]]/Table3[[#Totals],[Estimate; Total: - Speak Spanish: - Bilingual Spanish &amp; English]]))</f>
        <v>5.4522054800005583E-4</v>
      </c>
      <c r="L271" s="7">
        <v>88</v>
      </c>
      <c r="M271" s="8">
        <f>0.5*ABS(([1]!#REF!/[1]!#REF!)-(Table3[[#This Row],[Estimate; Total: - Speak Spanish: - Speak English "not at all"]]/Table3[[#Totals],[Estimate; Total: - Speak Spanish: - Speak English "not at all"]]))</f>
        <v>4.1300321361698858E-4</v>
      </c>
    </row>
    <row r="272" spans="1:13" ht="15.6" x14ac:dyDescent="0.3">
      <c r="A272" s="5" t="s">
        <v>283</v>
      </c>
      <c r="B272" s="6">
        <v>2693</v>
      </c>
      <c r="C272" s="7">
        <v>1351</v>
      </c>
      <c r="D272" s="8">
        <f>0.5*ABS(([1]!#REF!/[1]!#REF!)-(Table3[[#This Row],[Estimate; Total: - Speak only English]]/Table3[[#Totals],[Estimate; Total: - Speak only English]]))</f>
        <v>3.4771013853968167E-4</v>
      </c>
      <c r="E272" s="6">
        <v>1342</v>
      </c>
      <c r="F272" s="8">
        <f>0.5*ABS(([1]!#REF!/[1]!#REF!)-(Table3[[#This Row],[Estimate; Total: - Speak Spanish:]]/Table3[[#Totals],[Estimate; Total: - Speak Spanish:]]))</f>
        <v>2.9177682513485941E-4</v>
      </c>
      <c r="G272" s="9">
        <v>1083</v>
      </c>
      <c r="H272" s="9">
        <v>99</v>
      </c>
      <c r="I272" s="9">
        <v>119</v>
      </c>
      <c r="J272" s="7">
        <f>SUM(Table3[[#This Row],[Estimate; Total: - Speak Spanish: - Speak English "very well"]:[Estimate; Total: - Speak Spanish: - Speak English "not well"]])</f>
        <v>1301</v>
      </c>
      <c r="K272" s="8">
        <f>0.5*ABS(([1]!#REF!/[1]!#REF!)-(Table3[[#This Row],[Estimate; Total: - Speak Spanish: - Bilingual Spanish &amp; English]]/Table3[[#Totals],[Estimate; Total: - Speak Spanish: - Bilingual Spanish &amp; English]]))</f>
        <v>2.6170624291603928E-4</v>
      </c>
      <c r="L272" s="7">
        <v>41</v>
      </c>
      <c r="M272" s="8">
        <f>0.5*ABS(([1]!#REF!/[1]!#REF!)-(Table3[[#This Row],[Estimate; Total: - Speak Spanish: - Speak English "not at all"]]/Table3[[#Totals],[Estimate; Total: - Speak Spanish: - Speak English "not at all"]]))</f>
        <v>7.9832362091430942E-4</v>
      </c>
    </row>
    <row r="273" spans="1:13" ht="15.6" x14ac:dyDescent="0.3">
      <c r="A273" s="5" t="s">
        <v>284</v>
      </c>
      <c r="B273" s="6">
        <v>2188</v>
      </c>
      <c r="C273" s="7">
        <v>1278</v>
      </c>
      <c r="D273" s="8">
        <f>0.5*ABS(([1]!#REF!/[1]!#REF!)-(Table3[[#This Row],[Estimate; Total: - Speak only English]]/Table3[[#Totals],[Estimate; Total: - Speak only English]]))</f>
        <v>7.8728614484438074E-4</v>
      </c>
      <c r="E273" s="6">
        <v>910</v>
      </c>
      <c r="F273" s="8">
        <f>0.5*ABS(([1]!#REF!/[1]!#REF!)-(Table3[[#This Row],[Estimate; Total: - Speak Spanish:]]/Table3[[#Totals],[Estimate; Total: - Speak Spanish:]]))</f>
        <v>1.6905697119601803E-3</v>
      </c>
      <c r="G273" s="9">
        <v>763</v>
      </c>
      <c r="H273" s="9">
        <v>106</v>
      </c>
      <c r="I273" s="9">
        <v>41</v>
      </c>
      <c r="J273" s="7">
        <f>SUM(Table3[[#This Row],[Estimate; Total: - Speak Spanish: - Speak English "very well"]:[Estimate; Total: - Speak Spanish: - Speak English "not well"]])</f>
        <v>910</v>
      </c>
      <c r="K273" s="8">
        <f>0.5*ABS(([1]!#REF!/[1]!#REF!)-(Table3[[#This Row],[Estimate; Total: - Speak Spanish: - Bilingual Spanish &amp; English]]/Table3[[#Totals],[Estimate; Total: - Speak Spanish: - Bilingual Spanish &amp; English]]))</f>
        <v>1.6457356252890668E-3</v>
      </c>
      <c r="L273" s="7">
        <v>0</v>
      </c>
      <c r="M273" s="8">
        <f>0.5*ABS(([1]!#REF!/[1]!#REF!)-(Table3[[#This Row],[Estimate; Total: - Speak Spanish: - Speak English "not at all"]]/Table3[[#Totals],[Estimate; Total: - Speak Spanish: - Speak English "not at all"]]))</f>
        <v>2.4458115885453583E-3</v>
      </c>
    </row>
    <row r="274" spans="1:13" ht="15.6" x14ac:dyDescent="0.3">
      <c r="A274" s="5" t="s">
        <v>285</v>
      </c>
      <c r="B274" s="6">
        <v>2776</v>
      </c>
      <c r="C274" s="7">
        <v>1194</v>
      </c>
      <c r="D274" s="8">
        <f>0.5*ABS(([1]!#REF!/[1]!#REF!)-(Table3[[#This Row],[Estimate; Total: - Speak only English]]/Table3[[#Totals],[Estimate; Total: - Speak only English]]))</f>
        <v>7.3824205805453629E-4</v>
      </c>
      <c r="E274" s="6">
        <v>1582</v>
      </c>
      <c r="F274" s="8">
        <f>0.5*ABS(([1]!#REF!/[1]!#REF!)-(Table3[[#This Row],[Estimate; Total: - Speak Spanish:]]/Table3[[#Totals],[Estimate; Total: - Speak Spanish:]]))</f>
        <v>5.0168663105970091E-4</v>
      </c>
      <c r="G274" s="9">
        <v>1088</v>
      </c>
      <c r="H274" s="9">
        <v>332</v>
      </c>
      <c r="I274" s="9">
        <v>162</v>
      </c>
      <c r="J274" s="7">
        <f>SUM(Table3[[#This Row],[Estimate; Total: - Speak Spanish: - Speak English "very well"]:[Estimate; Total: - Speak Spanish: - Speak English "not well"]])</f>
        <v>1582</v>
      </c>
      <c r="K274" s="8">
        <f>0.5*ABS(([1]!#REF!/[1]!#REF!)-(Table3[[#This Row],[Estimate; Total: - Speak Spanish: - Bilingual Spanish &amp; English]]/Table3[[#Totals],[Estimate; Total: - Speak Spanish: - Bilingual Spanish &amp; English]]))</f>
        <v>5.7962896634948307E-4</v>
      </c>
      <c r="L274" s="7">
        <v>0</v>
      </c>
      <c r="M274" s="8">
        <f>0.5*ABS(([1]!#REF!/[1]!#REF!)-(Table3[[#This Row],[Estimate; Total: - Speak Spanish: - Speak English "not at all"]]/Table3[[#Totals],[Estimate; Total: - Speak Spanish: - Speak English "not at all"]]))</f>
        <v>8.1127232361914692E-4</v>
      </c>
    </row>
    <row r="275" spans="1:13" ht="15.6" x14ac:dyDescent="0.3">
      <c r="A275" s="5" t="s">
        <v>286</v>
      </c>
      <c r="B275" s="6">
        <v>5267</v>
      </c>
      <c r="C275" s="7">
        <v>2674</v>
      </c>
      <c r="D275" s="8">
        <f>0.5*ABS(([1]!#REF!/[1]!#REF!)-(Table3[[#This Row],[Estimate; Total: - Speak only English]]/Table3[[#Totals],[Estimate; Total: - Speak only English]]))</f>
        <v>3.3631899861963702E-4</v>
      </c>
      <c r="E275" s="6">
        <v>2522</v>
      </c>
      <c r="F275" s="8">
        <f>0.5*ABS(([1]!#REF!/[1]!#REF!)-(Table3[[#This Row],[Estimate; Total: - Speak Spanish:]]/Table3[[#Totals],[Estimate; Total: - Speak Spanish:]]))</f>
        <v>1.0407675608084047E-3</v>
      </c>
      <c r="G275" s="9">
        <v>1865</v>
      </c>
      <c r="H275" s="9">
        <v>311</v>
      </c>
      <c r="I275" s="9">
        <v>295</v>
      </c>
      <c r="J275" s="7">
        <f>SUM(Table3[[#This Row],[Estimate; Total: - Speak Spanish: - Speak English "very well"]:[Estimate; Total: - Speak Spanish: - Speak English "not well"]])</f>
        <v>2471</v>
      </c>
      <c r="K275" s="8">
        <f>0.5*ABS(([1]!#REF!/[1]!#REF!)-(Table3[[#This Row],[Estimate; Total: - Speak Spanish: - Bilingual Spanish &amp; English]]/Table3[[#Totals],[Estimate; Total: - Speak Spanish: - Bilingual Spanish &amp; English]]))</f>
        <v>9.6135251415073713E-4</v>
      </c>
      <c r="L275" s="7">
        <v>51</v>
      </c>
      <c r="M275" s="8">
        <f>0.5*ABS(([1]!#REF!/[1]!#REF!)-(Table3[[#This Row],[Estimate; Total: - Speak Spanish: - Speak English "not at all"]]/Table3[[#Totals],[Estimate; Total: - Speak Spanish: - Speak English "not at all"]]))</f>
        <v>2.3785347223613958E-3</v>
      </c>
    </row>
    <row r="276" spans="1:13" ht="15.6" x14ac:dyDescent="0.3">
      <c r="A276" s="5" t="s">
        <v>287</v>
      </c>
      <c r="B276" s="6">
        <v>2111</v>
      </c>
      <c r="C276" s="7">
        <v>1120</v>
      </c>
      <c r="D276" s="8">
        <f>0.5*ABS(([1]!#REF!/[1]!#REF!)-(Table3[[#This Row],[Estimate; Total: - Speak only English]]/Table3[[#Totals],[Estimate; Total: - Speak only English]]))</f>
        <v>7.2289956785743408E-4</v>
      </c>
      <c r="E276" s="6">
        <v>991</v>
      </c>
      <c r="F276" s="8">
        <f>0.5*ABS(([1]!#REF!/[1]!#REF!)-(Table3[[#This Row],[Estimate; Total: - Speak Spanish:]]/Table3[[#Totals],[Estimate; Total: - Speak Spanish:]]))</f>
        <v>9.1885443789383489E-5</v>
      </c>
      <c r="G276" s="9">
        <v>723</v>
      </c>
      <c r="H276" s="9">
        <v>89</v>
      </c>
      <c r="I276" s="9">
        <v>168</v>
      </c>
      <c r="J276" s="7">
        <f>SUM(Table3[[#This Row],[Estimate; Total: - Speak Spanish: - Speak English "very well"]:[Estimate; Total: - Speak Spanish: - Speak English "not well"]])</f>
        <v>980</v>
      </c>
      <c r="K276" s="8">
        <f>0.5*ABS(([1]!#REF!/[1]!#REF!)-(Table3[[#This Row],[Estimate; Total: - Speak Spanish: - Bilingual Spanish &amp; English]]/Table3[[#Totals],[Estimate; Total: - Speak Spanish: - Bilingual Spanish &amp; English]]))</f>
        <v>1.3103900894900376E-4</v>
      </c>
      <c r="L276" s="7">
        <v>11</v>
      </c>
      <c r="M276" s="8">
        <f>0.5*ABS(([1]!#REF!/[1]!#REF!)-(Table3[[#This Row],[Estimate; Total: - Speak Spanish: - Speak English "not at all"]]/Table3[[#Totals],[Estimate; Total: - Speak Spanish: - Speak English "not at all"]]))</f>
        <v>5.6766656723002845E-4</v>
      </c>
    </row>
    <row r="277" spans="1:13" ht="15.6" x14ac:dyDescent="0.3">
      <c r="A277" s="5" t="s">
        <v>288</v>
      </c>
      <c r="B277" s="6">
        <v>6218</v>
      </c>
      <c r="C277" s="7">
        <v>2640</v>
      </c>
      <c r="D277" s="8">
        <f>0.5*ABS(([1]!#REF!/[1]!#REF!)-(Table3[[#This Row],[Estimate; Total: - Speak only English]]/Table3[[#Totals],[Estimate; Total: - Speak only English]]))</f>
        <v>9.4971860676919219E-4</v>
      </c>
      <c r="E277" s="6">
        <v>3534</v>
      </c>
      <c r="F277" s="8">
        <f>0.5*ABS(([1]!#REF!/[1]!#REF!)-(Table3[[#This Row],[Estimate; Total: - Speak Spanish:]]/Table3[[#Totals],[Estimate; Total: - Speak Spanish:]]))</f>
        <v>4.5665093410040321E-4</v>
      </c>
      <c r="G277" s="9">
        <v>2575</v>
      </c>
      <c r="H277" s="9">
        <v>712</v>
      </c>
      <c r="I277" s="9">
        <v>141</v>
      </c>
      <c r="J277" s="7">
        <f>SUM(Table3[[#This Row],[Estimate; Total: - Speak Spanish: - Speak English "very well"]:[Estimate; Total: - Speak Spanish: - Speak English "not well"]])</f>
        <v>3428</v>
      </c>
      <c r="K277" s="8">
        <f>0.5*ABS(([1]!#REF!/[1]!#REF!)-(Table3[[#This Row],[Estimate; Total: - Speak Spanish: - Bilingual Spanish &amp; English]]/Table3[[#Totals],[Estimate; Total: - Speak Spanish: - Bilingual Spanish &amp; English]]))</f>
        <v>5.3756918705704987E-4</v>
      </c>
      <c r="L277" s="7">
        <v>106</v>
      </c>
      <c r="M277" s="8">
        <f>0.5*ABS(([1]!#REF!/[1]!#REF!)-(Table3[[#This Row],[Estimate; Total: - Speak Spanish: - Speak English "not at all"]]/Table3[[#Totals],[Estimate; Total: - Speak Spanish: - Speak English "not at all"]]))</f>
        <v>9.0643812938991509E-4</v>
      </c>
    </row>
    <row r="278" spans="1:13" ht="15.6" x14ac:dyDescent="0.3">
      <c r="A278" s="5" t="s">
        <v>289</v>
      </c>
      <c r="B278" s="6">
        <v>2546</v>
      </c>
      <c r="C278" s="7">
        <v>1258</v>
      </c>
      <c r="D278" s="8">
        <f>0.5*ABS(([1]!#REF!/[1]!#REF!)-(Table3[[#This Row],[Estimate; Total: - Speak only English]]/Table3[[#Totals],[Estimate; Total: - Speak only English]]))</f>
        <v>1.2561027941421243E-4</v>
      </c>
      <c r="E278" s="6">
        <v>1288</v>
      </c>
      <c r="F278" s="8">
        <f>0.5*ABS(([1]!#REF!/[1]!#REF!)-(Table3[[#This Row],[Estimate; Total: - Speak Spanish:]]/Table3[[#Totals],[Estimate; Total: - Speak Spanish:]]))</f>
        <v>4.3800241650549421E-4</v>
      </c>
      <c r="G278" s="9">
        <v>633</v>
      </c>
      <c r="H278" s="9">
        <v>327</v>
      </c>
      <c r="I278" s="9">
        <v>260</v>
      </c>
      <c r="J278" s="7">
        <f>SUM(Table3[[#This Row],[Estimate; Total: - Speak Spanish: - Speak English "very well"]:[Estimate; Total: - Speak Spanish: - Speak English "not well"]])</f>
        <v>1220</v>
      </c>
      <c r="K278" s="8">
        <f>0.5*ABS(([1]!#REF!/[1]!#REF!)-(Table3[[#This Row],[Estimate; Total: - Speak Spanish: - Bilingual Spanish &amp; English]]/Table3[[#Totals],[Estimate; Total: - Speak Spanish: - Bilingual Spanish &amp; English]]))</f>
        <v>4.3433083614179482E-4</v>
      </c>
      <c r="L278" s="7">
        <v>68</v>
      </c>
      <c r="M278" s="8">
        <f>0.5*ABS(([1]!#REF!/[1]!#REF!)-(Table3[[#This Row],[Estimate; Total: - Speak Spanish: - Speak English "not at all"]]/Table3[[#Totals],[Estimate; Total: - Speak Spanish: - Speak English "not at all"]]))</f>
        <v>4.9985114477902508E-4</v>
      </c>
    </row>
    <row r="279" spans="1:13" ht="15.6" x14ac:dyDescent="0.3">
      <c r="A279" s="5" t="s">
        <v>290</v>
      </c>
      <c r="B279" s="6">
        <v>2384</v>
      </c>
      <c r="C279" s="7">
        <v>1208</v>
      </c>
      <c r="D279" s="8">
        <f>0.5*ABS(([1]!#REF!/[1]!#REF!)-(Table3[[#This Row],[Estimate; Total: - Speak only English]]/Table3[[#Totals],[Estimate; Total: - Speak only English]]))</f>
        <v>7.2478839448790878E-4</v>
      </c>
      <c r="E279" s="6">
        <v>1176</v>
      </c>
      <c r="F279" s="8">
        <f>0.5*ABS(([1]!#REF!/[1]!#REF!)-(Table3[[#This Row],[Estimate; Total: - Speak Spanish:]]/Table3[[#Totals],[Estimate; Total: - Speak Spanish:]]))</f>
        <v>1.3311038914026567E-4</v>
      </c>
      <c r="G279" s="9">
        <v>961</v>
      </c>
      <c r="H279" s="9">
        <v>102</v>
      </c>
      <c r="I279" s="9">
        <v>101</v>
      </c>
      <c r="J279" s="7">
        <f>SUM(Table3[[#This Row],[Estimate; Total: - Speak Spanish: - Speak English "very well"]:[Estimate; Total: - Speak Spanish: - Speak English "not well"]])</f>
        <v>1164</v>
      </c>
      <c r="K279" s="8">
        <f>0.5*ABS(([1]!#REF!/[1]!#REF!)-(Table3[[#This Row],[Estimate; Total: - Speak Spanish: - Bilingual Spanish &amp; English]]/Table3[[#Totals],[Estimate; Total: - Speak Spanish: - Bilingual Spanish &amp; English]]))</f>
        <v>1.8049937196021521E-4</v>
      </c>
      <c r="L279" s="7">
        <v>12</v>
      </c>
      <c r="M279" s="8">
        <f>0.5*ABS(([1]!#REF!/[1]!#REF!)-(Table3[[#This Row],[Estimate; Total: - Speak Spanish: - Speak English "not at all"]]/Table3[[#Totals],[Estimate; Total: - Speak Spanish: - Speak English "not at all"]]))</f>
        <v>6.6516937904024436E-4</v>
      </c>
    </row>
    <row r="280" spans="1:13" ht="15.6" x14ac:dyDescent="0.3">
      <c r="A280" s="5" t="s">
        <v>291</v>
      </c>
      <c r="B280" s="6">
        <v>3922</v>
      </c>
      <c r="C280" s="7">
        <v>2143</v>
      </c>
      <c r="D280" s="8">
        <f>0.5*ABS(([1]!#REF!/[1]!#REF!)-(Table3[[#This Row],[Estimate; Total: - Speak only English]]/Table3[[#Totals],[Estimate; Total: - Speak only English]]))</f>
        <v>1.4662562025181828E-4</v>
      </c>
      <c r="E280" s="6">
        <v>1779</v>
      </c>
      <c r="F280" s="8">
        <f>0.5*ABS(([1]!#REF!/[1]!#REF!)-(Table3[[#This Row],[Estimate; Total: - Speak Spanish:]]/Table3[[#Totals],[Estimate; Total: - Speak Spanish:]]))</f>
        <v>1.1579978402649889E-3</v>
      </c>
      <c r="G280" s="9">
        <v>1417</v>
      </c>
      <c r="H280" s="9">
        <v>209</v>
      </c>
      <c r="I280" s="9">
        <v>111</v>
      </c>
      <c r="J280" s="7">
        <f>SUM(Table3[[#This Row],[Estimate; Total: - Speak Spanish: - Speak English "very well"]:[Estimate; Total: - Speak Spanish: - Speak English "not well"]])</f>
        <v>1737</v>
      </c>
      <c r="K280" s="8">
        <f>0.5*ABS(([1]!#REF!/[1]!#REF!)-(Table3[[#This Row],[Estimate; Total: - Speak Spanish: - Bilingual Spanish &amp; English]]/Table3[[#Totals],[Estimate; Total: - Speak Spanish: - Bilingual Spanish &amp; English]]))</f>
        <v>1.1072762471538385E-3</v>
      </c>
      <c r="L280" s="7">
        <v>42</v>
      </c>
      <c r="M280" s="8">
        <f>0.5*ABS(([1]!#REF!/[1]!#REF!)-(Table3[[#This Row],[Estimate; Total: - Speak Spanish: - Speak English "not at all"]]/Table3[[#Totals],[Estimate; Total: - Speak Spanish: - Speak English "not at all"]]))</f>
        <v>2.0124162974906631E-3</v>
      </c>
    </row>
    <row r="281" spans="1:13" ht="15.6" x14ac:dyDescent="0.3">
      <c r="A281" s="5" t="s">
        <v>292</v>
      </c>
      <c r="B281" s="6">
        <v>709</v>
      </c>
      <c r="C281" s="7">
        <v>117</v>
      </c>
      <c r="D281" s="8">
        <f>0.5*ABS(([1]!#REF!/[1]!#REF!)-(Table3[[#This Row],[Estimate; Total: - Speak only English]]/Table3[[#Totals],[Estimate; Total: - Speak only English]]))</f>
        <v>4.6425034484787506E-4</v>
      </c>
      <c r="E281" s="6">
        <v>587</v>
      </c>
      <c r="F281" s="8">
        <f>0.5*ABS(([1]!#REF!/[1]!#REF!)-(Table3[[#This Row],[Estimate; Total: - Speak Spanish:]]/Table3[[#Totals],[Estimate; Total: - Speak Spanish:]]))</f>
        <v>1.2891467403918936E-4</v>
      </c>
      <c r="G281" s="9">
        <v>418</v>
      </c>
      <c r="H281" s="9">
        <v>63</v>
      </c>
      <c r="I281" s="9">
        <v>87</v>
      </c>
      <c r="J281" s="7">
        <f>SUM(Table3[[#This Row],[Estimate; Total: - Speak Spanish: - Speak English "very well"]:[Estimate; Total: - Speak Spanish: - Speak English "not well"]])</f>
        <v>568</v>
      </c>
      <c r="K281" s="8">
        <f>0.5*ABS(([1]!#REF!/[1]!#REF!)-(Table3[[#This Row],[Estimate; Total: - Speak Spanish: - Bilingual Spanish &amp; English]]/Table3[[#Totals],[Estimate; Total: - Speak Spanish: - Bilingual Spanish &amp; English]]))</f>
        <v>1.1669910747427281E-4</v>
      </c>
      <c r="L281" s="7">
        <v>19</v>
      </c>
      <c r="M281" s="8">
        <f>0.5*ABS(([1]!#REF!/[1]!#REF!)-(Table3[[#This Row],[Estimate; Total: - Speak Spanish: - Speak English "not at all"]]/Table3[[#Totals],[Estimate; Total: - Speak Spanish: - Speak English "not at all"]]))</f>
        <v>3.3468907697763216E-4</v>
      </c>
    </row>
    <row r="282" spans="1:13" ht="15.6" x14ac:dyDescent="0.3">
      <c r="A282" s="5" t="s">
        <v>293</v>
      </c>
      <c r="B282" s="6">
        <v>3373</v>
      </c>
      <c r="C282" s="7">
        <v>1558</v>
      </c>
      <c r="D282" s="8">
        <f>0.5*ABS(([1]!#REF!/[1]!#REF!)-(Table3[[#This Row],[Estimate; Total: - Speak only English]]/Table3[[#Totals],[Estimate; Total: - Speak only English]]))</f>
        <v>3.9826058343052058E-4</v>
      </c>
      <c r="E282" s="6">
        <v>1815</v>
      </c>
      <c r="F282" s="8">
        <f>0.5*ABS(([1]!#REF!/[1]!#REF!)-(Table3[[#This Row],[Estimate; Total: - Speak Spanish:]]/Table3[[#Totals],[Estimate; Total: - Speak Spanish:]]))</f>
        <v>1.1730099449832622E-4</v>
      </c>
      <c r="G282" s="9">
        <v>1158</v>
      </c>
      <c r="H282" s="9">
        <v>267</v>
      </c>
      <c r="I282" s="9">
        <v>203</v>
      </c>
      <c r="J282" s="7">
        <f>SUM(Table3[[#This Row],[Estimate; Total: - Speak Spanish: - Speak English "very well"]:[Estimate; Total: - Speak Spanish: - Speak English "not well"]])</f>
        <v>1628</v>
      </c>
      <c r="K282" s="8">
        <f>0.5*ABS(([1]!#REF!/[1]!#REF!)-(Table3[[#This Row],[Estimate; Total: - Speak Spanish: - Bilingual Spanish &amp; English]]/Table3[[#Totals],[Estimate; Total: - Speak Spanish: - Bilingual Spanish &amp; English]]))</f>
        <v>1.9229037671904649E-4</v>
      </c>
      <c r="L282" s="7">
        <v>187</v>
      </c>
      <c r="M282" s="8">
        <f>0.5*ABS(([1]!#REF!/[1]!#REF!)-(Table3[[#This Row],[Estimate; Total: - Speak Spanish: - Speak English "not at all"]]/Table3[[#Totals],[Estimate; Total: - Speak Spanish: - Speak English "not at all"]]))</f>
        <v>1.1459146960050709E-3</v>
      </c>
    </row>
    <row r="283" spans="1:13" ht="15.6" x14ac:dyDescent="0.3">
      <c r="A283" s="5" t="s">
        <v>294</v>
      </c>
      <c r="B283" s="6">
        <v>1736</v>
      </c>
      <c r="C283" s="7">
        <v>756</v>
      </c>
      <c r="D283" s="8">
        <f>0.5*ABS(([1]!#REF!/[1]!#REF!)-(Table3[[#This Row],[Estimate; Total: - Speak only English]]/Table3[[#Totals],[Estimate; Total: - Speak only English]]))</f>
        <v>7.3631161070617434E-4</v>
      </c>
      <c r="E283" s="6">
        <v>980</v>
      </c>
      <c r="F283" s="8">
        <f>0.5*ABS(([1]!#REF!/[1]!#REF!)-(Table3[[#This Row],[Estimate; Total: - Speak Spanish:]]/Table3[[#Totals],[Estimate; Total: - Speak Spanish:]]))</f>
        <v>9.0407376339855447E-4</v>
      </c>
      <c r="G283" s="9">
        <v>839</v>
      </c>
      <c r="H283" s="9">
        <v>95</v>
      </c>
      <c r="I283" s="9">
        <v>46</v>
      </c>
      <c r="J283" s="7">
        <f>SUM(Table3[[#This Row],[Estimate; Total: - Speak Spanish: - Speak English "very well"]:[Estimate; Total: - Speak Spanish: - Speak English "not well"]])</f>
        <v>980</v>
      </c>
      <c r="K283" s="8">
        <f>0.5*ABS(([1]!#REF!/[1]!#REF!)-(Table3[[#This Row],[Estimate; Total: - Speak Spanish: - Bilingual Spanish &amp; English]]/Table3[[#Totals],[Estimate; Total: - Speak Spanish: - Bilingual Spanish &amp; English]]))</f>
        <v>8.5579090082966286E-4</v>
      </c>
      <c r="L283" s="7">
        <v>0</v>
      </c>
      <c r="M283" s="8">
        <f>0.5*ABS(([1]!#REF!/[1]!#REF!)-(Table3[[#This Row],[Estimate; Total: - Speak Spanish: - Speak English "not at all"]]/Table3[[#Totals],[Estimate; Total: - Speak Spanish: - Speak English "not at all"]]))</f>
        <v>1.7174111689518231E-3</v>
      </c>
    </row>
    <row r="284" spans="1:13" ht="15.6" x14ac:dyDescent="0.3">
      <c r="A284" s="5" t="s">
        <v>295</v>
      </c>
      <c r="B284" s="6">
        <v>3208</v>
      </c>
      <c r="C284" s="7">
        <v>1169</v>
      </c>
      <c r="D284" s="8">
        <f>0.5*ABS(([1]!#REF!/[1]!#REF!)-(Table3[[#This Row],[Estimate; Total: - Speak only English]]/Table3[[#Totals],[Estimate; Total: - Speak only English]]))</f>
        <v>2.1124475363675085E-4</v>
      </c>
      <c r="E284" s="6">
        <v>2008</v>
      </c>
      <c r="F284" s="8">
        <f>0.5*ABS(([1]!#REF!/[1]!#REF!)-(Table3[[#This Row],[Estimate; Total: - Speak Spanish:]]/Table3[[#Totals],[Estimate; Total: - Speak Spanish:]]))</f>
        <v>6.1803621593844787E-5</v>
      </c>
      <c r="G284" s="9">
        <v>1509</v>
      </c>
      <c r="H284" s="9">
        <v>228</v>
      </c>
      <c r="I284" s="9">
        <v>241</v>
      </c>
      <c r="J284" s="7">
        <f>SUM(Table3[[#This Row],[Estimate; Total: - Speak Spanish: - Speak English "very well"]:[Estimate; Total: - Speak Spanish: - Speak English "not well"]])</f>
        <v>1978</v>
      </c>
      <c r="K284" s="8">
        <f>0.5*ABS(([1]!#REF!/[1]!#REF!)-(Table3[[#This Row],[Estimate; Total: - Speak Spanish: - Bilingual Spanish &amp; English]]/Table3[[#Totals],[Estimate; Total: - Speak Spanish: - Bilingual Spanish &amp; English]]))</f>
        <v>1.0750847788471062E-5</v>
      </c>
      <c r="L284" s="7">
        <v>30</v>
      </c>
      <c r="M284" s="8">
        <f>0.5*ABS(([1]!#REF!/[1]!#REF!)-(Table3[[#This Row],[Estimate; Total: - Speak Spanish: - Speak English "not at all"]]/Table3[[#Totals],[Estimate; Total: - Speak Spanish: - Speak English "not at all"]]))</f>
        <v>1.284002570641399E-3</v>
      </c>
    </row>
    <row r="285" spans="1:13" ht="15.6" x14ac:dyDescent="0.3">
      <c r="A285" s="5" t="s">
        <v>296</v>
      </c>
      <c r="B285" s="6">
        <v>2092</v>
      </c>
      <c r="C285" s="7">
        <v>1171</v>
      </c>
      <c r="D285" s="8">
        <f>0.5*ABS(([1]!#REF!/[1]!#REF!)-(Table3[[#This Row],[Estimate; Total: - Speak only English]]/Table3[[#Totals],[Estimate; Total: - Speak only English]]))</f>
        <v>7.8889297172439607E-5</v>
      </c>
      <c r="E285" s="6">
        <v>921</v>
      </c>
      <c r="F285" s="8">
        <f>0.5*ABS(([1]!#REF!/[1]!#REF!)-(Table3[[#This Row],[Estimate; Total: - Speak Spanish:]]/Table3[[#Totals],[Estimate; Total: - Speak Spanish:]]))</f>
        <v>8.3418423786800944E-4</v>
      </c>
      <c r="G285" s="9">
        <v>889</v>
      </c>
      <c r="H285" s="9">
        <v>22</v>
      </c>
      <c r="I285" s="9">
        <v>10</v>
      </c>
      <c r="J285" s="7">
        <f>SUM(Table3[[#This Row],[Estimate; Total: - Speak Spanish: - Speak English "very well"]:[Estimate; Total: - Speak Spanish: - Speak English "not well"]])</f>
        <v>921</v>
      </c>
      <c r="K285" s="8">
        <f>0.5*ABS(([1]!#REF!/[1]!#REF!)-(Table3[[#This Row],[Estimate; Total: - Speak Spanish: - Bilingual Spanish &amp; English]]/Table3[[#Totals],[Estimate; Total: - Speak Spanish: - Bilingual Spanish &amp; English]]))</f>
        <v>7.8880820069867361E-4</v>
      </c>
      <c r="L285" s="7">
        <v>0</v>
      </c>
      <c r="M285" s="8">
        <f>0.5*ABS(([1]!#REF!/[1]!#REF!)-(Table3[[#This Row],[Estimate; Total: - Speak Spanish: - Speak English "not at all"]]/Table3[[#Totals],[Estimate; Total: - Speak Spanish: - Speak English "not at all"]]))</f>
        <v>1.5985554118624588E-3</v>
      </c>
    </row>
    <row r="286" spans="1:13" ht="15.6" x14ac:dyDescent="0.3">
      <c r="A286" s="5" t="s">
        <v>297</v>
      </c>
      <c r="B286" s="6">
        <v>1454</v>
      </c>
      <c r="C286" s="7">
        <v>724</v>
      </c>
      <c r="D286" s="8">
        <f>0.5*ABS(([1]!#REF!/[1]!#REF!)-(Table3[[#This Row],[Estimate; Total: - Speak only English]]/Table3[[#Totals],[Estimate; Total: - Speak only English]]))</f>
        <v>8.9778581121479468E-4</v>
      </c>
      <c r="E286" s="6">
        <v>719</v>
      </c>
      <c r="F286" s="8">
        <f>0.5*ABS(([1]!#REF!/[1]!#REF!)-(Table3[[#This Row],[Estimate; Total: - Speak Spanish:]]/Table3[[#Totals],[Estimate; Total: - Speak Spanish:]]))</f>
        <v>1.2406332697158958E-3</v>
      </c>
      <c r="G286" s="9">
        <v>640</v>
      </c>
      <c r="H286" s="9">
        <v>70</v>
      </c>
      <c r="I286" s="9">
        <v>9</v>
      </c>
      <c r="J286" s="7">
        <f>SUM(Table3[[#This Row],[Estimate; Total: - Speak Spanish: - Speak English "very well"]:[Estimate; Total: - Speak Spanish: - Speak English "not well"]])</f>
        <v>719</v>
      </c>
      <c r="K286" s="8">
        <f>0.5*ABS(([1]!#REF!/[1]!#REF!)-(Table3[[#This Row],[Estimate; Total: - Speak Spanish: - Bilingual Spanish &amp; English]]/Table3[[#Totals],[Estimate; Total: - Speak Spanish: - Bilingual Spanish &amp; English]]))</f>
        <v>1.2052094144230049E-3</v>
      </c>
      <c r="L286" s="7">
        <v>0</v>
      </c>
      <c r="M286" s="8">
        <f>0.5*ABS(([1]!#REF!/[1]!#REF!)-(Table3[[#This Row],[Estimate; Total: - Speak Spanish: - Speak English "not at all"]]/Table3[[#Totals],[Estimate; Total: - Speak Spanish: - Speak English "not at all"]]))</f>
        <v>1.8373573458309979E-3</v>
      </c>
    </row>
    <row r="287" spans="1:13" ht="15.6" x14ac:dyDescent="0.3">
      <c r="A287" s="5" t="s">
        <v>298</v>
      </c>
      <c r="B287" s="6">
        <v>2166</v>
      </c>
      <c r="C287" s="7">
        <v>778</v>
      </c>
      <c r="D287" s="8">
        <f>0.5*ABS(([1]!#REF!/[1]!#REF!)-(Table3[[#This Row],[Estimate; Total: - Speak only English]]/Table3[[#Totals],[Estimate; Total: - Speak only English]]))</f>
        <v>6.7177724139717821E-4</v>
      </c>
      <c r="E287" s="6">
        <v>1388</v>
      </c>
      <c r="F287" s="8">
        <f>0.5*ABS(([1]!#REF!/[1]!#REF!)-(Table3[[#This Row],[Estimate; Total: - Speak Spanish:]]/Table3[[#Totals],[Estimate; Total: - Speak Spanish:]]))</f>
        <v>5.2947597006364525E-4</v>
      </c>
      <c r="G287" s="9">
        <v>1264</v>
      </c>
      <c r="H287" s="9">
        <v>79</v>
      </c>
      <c r="I287" s="9">
        <v>45</v>
      </c>
      <c r="J287" s="7">
        <f>SUM(Table3[[#This Row],[Estimate; Total: - Speak Spanish: - Speak English "very well"]:[Estimate; Total: - Speak Spanish: - Speak English "not well"]])</f>
        <v>1388</v>
      </c>
      <c r="K287" s="8">
        <f>0.5*ABS(([1]!#REF!/[1]!#REF!)-(Table3[[#This Row],[Estimate; Total: - Speak Spanish: - Bilingual Spanish &amp; English]]/Table3[[#Totals],[Estimate; Total: - Speak Spanish: - Bilingual Spanish &amp; English]]))</f>
        <v>4.6109167083341926E-4</v>
      </c>
      <c r="L287" s="7">
        <v>0</v>
      </c>
      <c r="M287" s="8">
        <f>0.5*ABS(([1]!#REF!/[1]!#REF!)-(Table3[[#This Row],[Estimate; Total: - Speak Spanish: - Speak English "not at all"]]/Table3[[#Totals],[Estimate; Total: - Speak Spanish: - Speak English "not at all"]]))</f>
        <v>1.6814273158880706E-3</v>
      </c>
    </row>
    <row r="288" spans="1:13" ht="15.6" x14ac:dyDescent="0.3">
      <c r="A288" s="5" t="s">
        <v>299</v>
      </c>
      <c r="B288" s="6">
        <v>1853</v>
      </c>
      <c r="C288" s="7">
        <v>771</v>
      </c>
      <c r="D288" s="8">
        <f>0.5*ABS(([1]!#REF!/[1]!#REF!)-(Table3[[#This Row],[Estimate; Total: - Speak only English]]/Table3[[#Totals],[Estimate; Total: - Speak only English]]))</f>
        <v>1.2386830831416333E-4</v>
      </c>
      <c r="E288" s="6">
        <v>1082</v>
      </c>
      <c r="F288" s="8">
        <f>0.5*ABS(([1]!#REF!/[1]!#REF!)-(Table3[[#This Row],[Estimate; Total: - Speak Spanish:]]/Table3[[#Totals],[Estimate; Total: - Speak Spanish:]]))</f>
        <v>2.1293379613269992E-5</v>
      </c>
      <c r="G288" s="9">
        <v>812</v>
      </c>
      <c r="H288" s="9">
        <v>115</v>
      </c>
      <c r="I288" s="9">
        <v>99</v>
      </c>
      <c r="J288" s="7">
        <f>SUM(Table3[[#This Row],[Estimate; Total: - Speak Spanish: - Speak English "very well"]:[Estimate; Total: - Speak Spanish: - Speak English "not well"]])</f>
        <v>1026</v>
      </c>
      <c r="K288" s="8">
        <f>0.5*ABS(([1]!#REF!/[1]!#REF!)-(Table3[[#This Row],[Estimate; Total: - Speak Spanish: - Bilingual Spanish &amp; English]]/Table3[[#Totals],[Estimate; Total: - Speak Spanish: - Bilingual Spanish &amp; English]]))</f>
        <v>2.5366157454800257E-5</v>
      </c>
      <c r="L288" s="7">
        <v>56</v>
      </c>
      <c r="M288" s="8">
        <f>0.5*ABS(([1]!#REF!/[1]!#REF!)-(Table3[[#This Row],[Estimate; Total: - Speak Spanish: - Speak English "not at all"]]/Table3[[#Totals],[Estimate; Total: - Speak Spanish: - Speak English "not at all"]]))</f>
        <v>4.7313624751863632E-5</v>
      </c>
    </row>
    <row r="289" spans="1:13" ht="15.6" x14ac:dyDescent="0.3">
      <c r="A289" s="5" t="s">
        <v>300</v>
      </c>
      <c r="B289" s="6">
        <v>2679</v>
      </c>
      <c r="C289" s="7">
        <v>1424</v>
      </c>
      <c r="D289" s="8">
        <f>0.5*ABS(([1]!#REF!/[1]!#REF!)-(Table3[[#This Row],[Estimate; Total: - Speak only English]]/Table3[[#Totals],[Estimate; Total: - Speak only English]]))</f>
        <v>1.5619452216171005E-4</v>
      </c>
      <c r="E289" s="6">
        <v>1255</v>
      </c>
      <c r="F289" s="8">
        <f>0.5*ABS(([1]!#REF!/[1]!#REF!)-(Table3[[#This Row],[Estimate; Total: - Speak Spanish:]]/Table3[[#Totals],[Estimate; Total: - Speak Spanish:]]))</f>
        <v>9.6262173288697928E-4</v>
      </c>
      <c r="G289" s="9">
        <v>988</v>
      </c>
      <c r="H289" s="9">
        <v>163</v>
      </c>
      <c r="I289" s="9">
        <v>52</v>
      </c>
      <c r="J289" s="7">
        <f>SUM(Table3[[#This Row],[Estimate; Total: - Speak Spanish: - Speak English "very well"]:[Estimate; Total: - Speak Spanish: - Speak English "not well"]])</f>
        <v>1203</v>
      </c>
      <c r="K289" s="8">
        <f>0.5*ABS(([1]!#REF!/[1]!#REF!)-(Table3[[#This Row],[Estimate; Total: - Speak Spanish: - Bilingual Spanish &amp; English]]/Table3[[#Totals],[Estimate; Total: - Speak Spanish: - Bilingual Spanish &amp; English]]))</f>
        <v>9.4650873433431947E-4</v>
      </c>
      <c r="L289" s="7">
        <v>52</v>
      </c>
      <c r="M289" s="8">
        <f>0.5*ABS(([1]!#REF!/[1]!#REF!)-(Table3[[#This Row],[Estimate; Total: - Speak Spanish: - Speak English "not at all"]]/Table3[[#Totals],[Estimate; Total: - Speak Spanish: - Speak English "not at all"]]))</f>
        <v>1.2340493935772455E-3</v>
      </c>
    </row>
    <row r="290" spans="1:13" ht="15.6" x14ac:dyDescent="0.3">
      <c r="A290" s="5" t="s">
        <v>301</v>
      </c>
      <c r="B290" s="6">
        <v>3296</v>
      </c>
      <c r="C290" s="7">
        <v>1148</v>
      </c>
      <c r="D290" s="8">
        <f>0.5*ABS(([1]!#REF!/[1]!#REF!)-(Table3[[#This Row],[Estimate; Total: - Speak only English]]/Table3[[#Totals],[Estimate; Total: - Speak only English]]))</f>
        <v>8.8628417799629846E-5</v>
      </c>
      <c r="E290" s="6">
        <v>2113</v>
      </c>
      <c r="F290" s="8">
        <f>0.5*ABS(([1]!#REF!/[1]!#REF!)-(Table3[[#This Row],[Estimate; Total: - Speak Spanish:]]/Table3[[#Totals],[Estimate; Total: - Speak Spanish:]]))</f>
        <v>3.524656088014957E-4</v>
      </c>
      <c r="G290" s="9">
        <v>1602</v>
      </c>
      <c r="H290" s="9">
        <v>415</v>
      </c>
      <c r="I290" s="9">
        <v>90</v>
      </c>
      <c r="J290" s="7">
        <f>SUM(Table3[[#This Row],[Estimate; Total: - Speak Spanish: - Speak English "very well"]:[Estimate; Total: - Speak Spanish: - Speak English "not well"]])</f>
        <v>2107</v>
      </c>
      <c r="K290" s="8">
        <f>0.5*ABS(([1]!#REF!/[1]!#REF!)-(Table3[[#This Row],[Estimate; Total: - Speak Spanish: - Bilingual Spanish &amp; English]]/Table3[[#Totals],[Estimate; Total: - Speak Spanish: - Bilingual Spanish &amp; English]]))</f>
        <v>4.5129414655591896E-4</v>
      </c>
      <c r="L290" s="7">
        <v>6</v>
      </c>
      <c r="M290" s="8">
        <f>0.5*ABS(([1]!#REF!/[1]!#REF!)-(Table3[[#This Row],[Estimate; Total: - Speak Spanish: - Speak English "not at all"]]/Table3[[#Totals],[Estimate; Total: - Speak Spanish: - Speak English "not at all"]]))</f>
        <v>1.3123268706650192E-3</v>
      </c>
    </row>
    <row r="291" spans="1:13" ht="15.6" x14ac:dyDescent="0.3">
      <c r="A291" s="5" t="s">
        <v>302</v>
      </c>
      <c r="B291" s="6">
        <v>2578</v>
      </c>
      <c r="C291" s="7">
        <v>1365</v>
      </c>
      <c r="D291" s="8">
        <f>0.5*ABS(([1]!#REF!/[1]!#REF!)-(Table3[[#This Row],[Estimate; Total: - Speak only English]]/Table3[[#Totals],[Estimate; Total: - Speak only English]]))</f>
        <v>3.0145826248657295E-4</v>
      </c>
      <c r="E291" s="6">
        <v>1207</v>
      </c>
      <c r="F291" s="8">
        <f>0.5*ABS(([1]!#REF!/[1]!#REF!)-(Table3[[#This Row],[Estimate; Total: - Speak Spanish:]]/Table3[[#Totals],[Estimate; Total: - Speak Spanish:]]))</f>
        <v>1.0711551137945999E-3</v>
      </c>
      <c r="G291" s="9">
        <v>1075</v>
      </c>
      <c r="H291" s="9">
        <v>84</v>
      </c>
      <c r="I291" s="9">
        <v>48</v>
      </c>
      <c r="J291" s="7">
        <f>SUM(Table3[[#This Row],[Estimate; Total: - Speak Spanish: - Speak English "very well"]:[Estimate; Total: - Speak Spanish: - Speak English "not well"]])</f>
        <v>1207</v>
      </c>
      <c r="K291" s="8">
        <f>0.5*ABS(([1]!#REF!/[1]!#REF!)-(Table3[[#This Row],[Estimate; Total: - Speak Spanish: - Bilingual Spanish &amp; English]]/Table3[[#Totals],[Estimate; Total: - Speak Spanish: - Bilingual Spanish &amp; English]]))</f>
        <v>1.0116883636714855E-3</v>
      </c>
      <c r="L291" s="7">
        <v>0</v>
      </c>
      <c r="M291" s="8">
        <f>0.5*ABS(([1]!#REF!/[1]!#REF!)-(Table3[[#This Row],[Estimate; Total: - Speak Spanish: - Speak English "not at all"]]/Table3[[#Totals],[Estimate; Total: - Speak Spanish: - Speak English "not at all"]]))</f>
        <v>2.0728880204301053E-3</v>
      </c>
    </row>
    <row r="292" spans="1:13" ht="15.6" x14ac:dyDescent="0.3">
      <c r="A292" s="5" t="s">
        <v>303</v>
      </c>
      <c r="B292" s="6">
        <v>1498</v>
      </c>
      <c r="C292" s="7">
        <v>684</v>
      </c>
      <c r="D292" s="8">
        <f>0.5*ABS(([1]!#REF!/[1]!#REF!)-(Table3[[#This Row],[Estimate; Total: - Speak only English]]/Table3[[#Totals],[Estimate; Total: - Speak only English]]))</f>
        <v>3.0198648560405693E-4</v>
      </c>
      <c r="E292" s="6">
        <v>814</v>
      </c>
      <c r="F292" s="8">
        <f>0.5*ABS(([1]!#REF!/[1]!#REF!)-(Table3[[#This Row],[Estimate; Total: - Speak Spanish:]]/Table3[[#Totals],[Estimate; Total: - Speak Spanish:]]))</f>
        <v>5.1407998239737099E-4</v>
      </c>
      <c r="G292" s="9">
        <v>677</v>
      </c>
      <c r="H292" s="9">
        <v>85</v>
      </c>
      <c r="I292" s="9">
        <v>52</v>
      </c>
      <c r="J292" s="7">
        <f>SUM(Table3[[#This Row],[Estimate; Total: - Speak Spanish: - Speak English "very well"]:[Estimate; Total: - Speak Spanish: - Speak English "not well"]])</f>
        <v>814</v>
      </c>
      <c r="K292" s="8">
        <f>0.5*ABS(([1]!#REF!/[1]!#REF!)-(Table3[[#This Row],[Estimate; Total: - Speak Spanish: - Bilingual Spanish &amp; English]]/Table3[[#Totals],[Estimate; Total: - Speak Spanish: - Bilingual Spanish &amp; English]]))</f>
        <v>4.7397564552892433E-4</v>
      </c>
      <c r="L292" s="7">
        <v>0</v>
      </c>
      <c r="M292" s="8">
        <f>0.5*ABS(([1]!#REF!/[1]!#REF!)-(Table3[[#This Row],[Estimate; Total: - Speak Spanish: - Speak English "not at all"]]/Table3[[#Totals],[Estimate; Total: - Speak Spanish: - Speak English "not at all"]]))</f>
        <v>1.1896479906834533E-3</v>
      </c>
    </row>
    <row r="293" spans="1:13" ht="15.6" x14ac:dyDescent="0.3">
      <c r="A293" s="5" t="s">
        <v>304</v>
      </c>
      <c r="B293" s="6">
        <v>2512</v>
      </c>
      <c r="C293" s="7">
        <v>1204</v>
      </c>
      <c r="D293" s="8">
        <f>0.5*ABS(([1]!#REF!/[1]!#REF!)-(Table3[[#This Row],[Estimate; Total: - Speak only English]]/Table3[[#Totals],[Estimate; Total: - Speak only English]]))</f>
        <v>1.0366954977283622E-4</v>
      </c>
      <c r="E293" s="6">
        <v>1308</v>
      </c>
      <c r="F293" s="8">
        <f>0.5*ABS(([1]!#REF!/[1]!#REF!)-(Table3[[#This Row],[Estimate; Total: - Speak Spanish:]]/Table3[[#Totals],[Estimate; Total: - Speak Spanish:]]))</f>
        <v>5.8060498325554206E-4</v>
      </c>
      <c r="G293" s="9">
        <v>1092</v>
      </c>
      <c r="H293" s="9">
        <v>177</v>
      </c>
      <c r="I293" s="9">
        <v>39</v>
      </c>
      <c r="J293" s="7">
        <f>SUM(Table3[[#This Row],[Estimate; Total: - Speak Spanish: - Speak English "very well"]:[Estimate; Total: - Speak Spanish: - Speak English "not well"]])</f>
        <v>1308</v>
      </c>
      <c r="K293" s="8">
        <f>0.5*ABS(([1]!#REF!/[1]!#REF!)-(Table3[[#This Row],[Estimate; Total: - Speak Spanish: - Bilingual Spanish &amp; English]]/Table3[[#Totals],[Estimate; Total: - Speak Spanish: - Bilingual Spanish &amp; English]]))</f>
        <v>5.1616214219420533E-4</v>
      </c>
      <c r="L293" s="7">
        <v>0</v>
      </c>
      <c r="M293" s="8">
        <f>0.5*ABS(([1]!#REF!/[1]!#REF!)-(Table3[[#This Row],[Estimate; Total: - Speak Spanish: - Speak English "not at all"]]/Table3[[#Totals],[Estimate; Total: - Speak Spanish: - Speak English "not at all"]]))</f>
        <v>1.6661614388307211E-3</v>
      </c>
    </row>
    <row r="294" spans="1:13" ht="15.6" x14ac:dyDescent="0.3">
      <c r="A294" s="5" t="s">
        <v>305</v>
      </c>
      <c r="B294" s="6">
        <v>1089</v>
      </c>
      <c r="C294" s="7">
        <v>400</v>
      </c>
      <c r="D294" s="8">
        <f>0.5*ABS(([1]!#REF!/[1]!#REF!)-(Table3[[#This Row],[Estimate; Total: - Speak only English]]/Table3[[#Totals],[Estimate; Total: - Speak only English]]))</f>
        <v>5.9967040897769097E-4</v>
      </c>
      <c r="E294" s="6">
        <v>689</v>
      </c>
      <c r="F294" s="8">
        <f>0.5*ABS(([1]!#REF!/[1]!#REF!)-(Table3[[#This Row],[Estimate; Total: - Speak Spanish:]]/Table3[[#Totals],[Estimate; Total: - Speak Spanish:]]))</f>
        <v>5.4694471207412433E-4</v>
      </c>
      <c r="G294" s="9">
        <v>531</v>
      </c>
      <c r="H294" s="9">
        <v>150</v>
      </c>
      <c r="I294" s="9">
        <v>8</v>
      </c>
      <c r="J294" s="7">
        <f>SUM(Table3[[#This Row],[Estimate; Total: - Speak Spanish: - Speak English "very well"]:[Estimate; Total: - Speak Spanish: - Speak English "not well"]])</f>
        <v>689</v>
      </c>
      <c r="K294" s="8">
        <f>0.5*ABS(([1]!#REF!/[1]!#REF!)-(Table3[[#This Row],[Estimate; Total: - Speak Spanish: - Bilingual Spanish &amp; English]]/Table3[[#Totals],[Estimate; Total: - Speak Spanish: - Bilingual Spanish &amp; English]]))</f>
        <v>5.1299890359456687E-4</v>
      </c>
      <c r="L294" s="7">
        <v>0</v>
      </c>
      <c r="M294" s="8">
        <f>0.5*ABS(([1]!#REF!/[1]!#REF!)-(Table3[[#This Row],[Estimate; Total: - Speak Spanish: - Speak English "not at all"]]/Table3[[#Totals],[Estimate; Total: - Speak Spanish: - Speak English "not at all"]]))</f>
        <v>1.1187707043457591E-3</v>
      </c>
    </row>
    <row r="295" spans="1:13" ht="15.6" x14ac:dyDescent="0.3">
      <c r="A295" s="5" t="s">
        <v>306</v>
      </c>
      <c r="B295" s="6">
        <v>2356</v>
      </c>
      <c r="C295" s="7">
        <v>1179</v>
      </c>
      <c r="D295" s="8">
        <f>0.5*ABS(([1]!#REF!/[1]!#REF!)-(Table3[[#This Row],[Estimate; Total: - Speak only English]]/Table3[[#Totals],[Estimate; Total: - Speak only English]]))</f>
        <v>4.5124463748862738E-4</v>
      </c>
      <c r="E295" s="6">
        <v>1177</v>
      </c>
      <c r="F295" s="8">
        <f>0.5*ABS(([1]!#REF!/[1]!#REF!)-(Table3[[#This Row],[Estimate; Total: - Speak Spanish:]]/Table3[[#Totals],[Estimate; Total: - Speak Spanish:]]))</f>
        <v>1.0044579352939701E-3</v>
      </c>
      <c r="G295" s="9">
        <v>1059</v>
      </c>
      <c r="H295" s="9">
        <v>102</v>
      </c>
      <c r="I295" s="9">
        <v>16</v>
      </c>
      <c r="J295" s="7">
        <f>SUM(Table3[[#This Row],[Estimate; Total: - Speak Spanish: - Speak English "very well"]:[Estimate; Total: - Speak Spanish: - Speak English "not well"]])</f>
        <v>1177</v>
      </c>
      <c r="K295" s="8">
        <f>0.5*ABS(([1]!#REF!/[1]!#REF!)-(Table3[[#This Row],[Estimate; Total: - Speak Spanish: - Bilingual Spanish &amp; English]]/Table3[[#Totals],[Estimate; Total: - Speak Spanish: - Bilingual Spanish &amp; English]]))</f>
        <v>9.4646923198418915E-4</v>
      </c>
      <c r="L295" s="7">
        <v>0</v>
      </c>
      <c r="M295" s="8">
        <f>0.5*ABS(([1]!#REF!/[1]!#REF!)-(Table3[[#This Row],[Estimate; Total: - Speak Spanish: - Speak English "not at all"]]/Table3[[#Totals],[Estimate; Total: - Speak Spanish: - Speak English "not at all"]]))</f>
        <v>1.981292758086008E-3</v>
      </c>
    </row>
    <row r="296" spans="1:13" ht="15.6" x14ac:dyDescent="0.3">
      <c r="A296" s="5" t="s">
        <v>307</v>
      </c>
      <c r="B296" s="6">
        <v>1459</v>
      </c>
      <c r="C296" s="7">
        <v>840</v>
      </c>
      <c r="D296" s="8">
        <f>0.5*ABS(([1]!#REF!/[1]!#REF!)-(Table3[[#This Row],[Estimate; Total: - Speak only English]]/Table3[[#Totals],[Estimate; Total: - Speak only English]]))</f>
        <v>3.0889797005416138E-4</v>
      </c>
      <c r="E296" s="6">
        <v>619</v>
      </c>
      <c r="F296" s="8">
        <f>0.5*ABS(([1]!#REF!/[1]!#REF!)-(Table3[[#This Row],[Estimate; Total: - Speak Spanish:]]/Table3[[#Totals],[Estimate; Total: - Speak Spanish:]]))</f>
        <v>8.8527812702356005E-4</v>
      </c>
      <c r="G296" s="9">
        <v>467</v>
      </c>
      <c r="H296" s="9">
        <v>125</v>
      </c>
      <c r="I296" s="9">
        <v>27</v>
      </c>
      <c r="J296" s="7">
        <f>SUM(Table3[[#This Row],[Estimate; Total: - Speak Spanish: - Speak English "very well"]:[Estimate; Total: - Speak Spanish: - Speak English "not well"]])</f>
        <v>619</v>
      </c>
      <c r="K296" s="8">
        <f>0.5*ABS(([1]!#REF!/[1]!#REF!)-(Table3[[#This Row],[Estimate; Total: - Speak Spanish: - Bilingual Spanish &amp; English]]/Table3[[#Totals],[Estimate; Total: - Speak Spanish: - Bilingual Spanish &amp; English]]))</f>
        <v>8.5478109444178066E-4</v>
      </c>
      <c r="L296" s="7">
        <v>0</v>
      </c>
      <c r="M296" s="8">
        <f>0.5*ABS(([1]!#REF!/[1]!#REF!)-(Table3[[#This Row],[Estimate; Total: - Speak Spanish: - Speak English "not at all"]]/Table3[[#Totals],[Estimate; Total: - Speak Spanish: - Speak English "not at all"]]))</f>
        <v>1.3990085903271042E-3</v>
      </c>
    </row>
    <row r="297" spans="1:13" ht="15.6" x14ac:dyDescent="0.3">
      <c r="A297" s="5" t="s">
        <v>308</v>
      </c>
      <c r="B297" s="6">
        <v>2827</v>
      </c>
      <c r="C297" s="7">
        <v>1733</v>
      </c>
      <c r="D297" s="8">
        <f>0.5*ABS(([1]!#REF!/[1]!#REF!)-(Table3[[#This Row],[Estimate; Total: - Speak only English]]/Table3[[#Totals],[Estimate; Total: - Speak only English]]))</f>
        <v>3.5601084817556312E-4</v>
      </c>
      <c r="E297" s="6">
        <v>1071</v>
      </c>
      <c r="F297" s="8">
        <f>0.5*ABS(([1]!#REF!/[1]!#REF!)-(Table3[[#This Row],[Estimate; Total: - Speak Spanish:]]/Table3[[#Totals],[Estimate; Total: - Speak Spanish:]]))</f>
        <v>1.7161512846459314E-3</v>
      </c>
      <c r="G297" s="9">
        <v>657</v>
      </c>
      <c r="H297" s="9">
        <v>246</v>
      </c>
      <c r="I297" s="9">
        <v>168</v>
      </c>
      <c r="J297" s="7">
        <f>SUM(Table3[[#This Row],[Estimate; Total: - Speak Spanish: - Speak English "very well"]:[Estimate; Total: - Speak Spanish: - Speak English "not well"]])</f>
        <v>1071</v>
      </c>
      <c r="K297" s="8">
        <f>0.5*ABS(([1]!#REF!/[1]!#REF!)-(Table3[[#This Row],[Estimate; Total: - Speak Spanish: - Bilingual Spanish &amp; English]]/Table3[[#Totals],[Estimate; Total: - Speak Spanish: - Bilingual Spanish &amp; English]]))</f>
        <v>1.6633850134099284E-3</v>
      </c>
      <c r="L297" s="7">
        <v>0</v>
      </c>
      <c r="M297" s="8">
        <f>0.5*ABS(([1]!#REF!/[1]!#REF!)-(Table3[[#This Row],[Estimate; Total: - Speak Spanish: - Speak English "not at all"]]/Table3[[#Totals],[Estimate; Total: - Speak Spanish: - Speak English "not at all"]]))</f>
        <v>2.6050128778577178E-3</v>
      </c>
    </row>
    <row r="298" spans="1:13" ht="15.6" x14ac:dyDescent="0.3">
      <c r="A298" s="5" t="s">
        <v>309</v>
      </c>
      <c r="B298" s="6">
        <v>1590</v>
      </c>
      <c r="C298" s="7">
        <v>550</v>
      </c>
      <c r="D298" s="8">
        <f>0.5*ABS(([1]!#REF!/[1]!#REF!)-(Table3[[#This Row],[Estimate; Total: - Speak only English]]/Table3[[#Totals],[Estimate; Total: - Speak only English]]))</f>
        <v>4.6061920749501022E-4</v>
      </c>
      <c r="E298" s="6">
        <v>1040</v>
      </c>
      <c r="F298" s="8">
        <f>0.5*ABS(([1]!#REF!/[1]!#REF!)-(Table3[[#This Row],[Estimate; Total: - Speak Spanish:]]/Table3[[#Totals],[Estimate; Total: - Speak Spanish:]]))</f>
        <v>3.1124854038590039E-4</v>
      </c>
      <c r="G298" s="9">
        <v>853</v>
      </c>
      <c r="H298" s="9">
        <v>125</v>
      </c>
      <c r="I298" s="9">
        <v>41</v>
      </c>
      <c r="J298" s="7">
        <f>SUM(Table3[[#This Row],[Estimate; Total: - Speak Spanish: - Speak English "very well"]:[Estimate; Total: - Speak Spanish: - Speak English "not well"]])</f>
        <v>1019</v>
      </c>
      <c r="K298" s="8">
        <f>0.5*ABS(([1]!#REF!/[1]!#REF!)-(Table3[[#This Row],[Estimate; Total: - Speak Spanish: - Bilingual Spanish &amp; English]]/Table3[[#Totals],[Estimate; Total: - Speak Spanish: - Bilingual Spanish &amp; English]]))</f>
        <v>2.7847287565010254E-4</v>
      </c>
      <c r="L298" s="7">
        <v>21</v>
      </c>
      <c r="M298" s="8">
        <f>0.5*ABS(([1]!#REF!/[1]!#REF!)-(Table3[[#This Row],[Estimate; Total: - Speak Spanish: - Speak English "not at all"]]/Table3[[#Totals],[Estimate; Total: - Speak Spanish: - Speak English "not at all"]]))</f>
        <v>8.633631562801323E-4</v>
      </c>
    </row>
    <row r="299" spans="1:13" ht="15.6" x14ac:dyDescent="0.3">
      <c r="A299" s="5" t="s">
        <v>310</v>
      </c>
      <c r="B299" s="6">
        <v>1555</v>
      </c>
      <c r="C299" s="7">
        <v>739</v>
      </c>
      <c r="D299" s="8">
        <f>0.5*ABS(([1]!#REF!/[1]!#REF!)-(Table3[[#This Row],[Estimate; Total: - Speak only English]]/Table3[[#Totals],[Estimate; Total: - Speak only English]]))</f>
        <v>3.0428028329126948E-3</v>
      </c>
      <c r="E299" s="6">
        <v>816</v>
      </c>
      <c r="F299" s="8">
        <f>0.5*ABS(([1]!#REF!/[1]!#REF!)-(Table3[[#This Row],[Estimate; Total: - Speak Spanish:]]/Table3[[#Totals],[Estimate; Total: - Speak Spanish:]]))</f>
        <v>3.324612748062887E-3</v>
      </c>
      <c r="G299" s="9">
        <v>677</v>
      </c>
      <c r="H299" s="9">
        <v>108</v>
      </c>
      <c r="I299" s="9">
        <v>31</v>
      </c>
      <c r="J299" s="7">
        <f>SUM(Table3[[#This Row],[Estimate; Total: - Speak Spanish: - Speak English "very well"]:[Estimate; Total: - Speak Spanish: - Speak English "not well"]])</f>
        <v>816</v>
      </c>
      <c r="K299" s="8">
        <f>0.5*ABS(([1]!#REF!/[1]!#REF!)-(Table3[[#This Row],[Estimate; Total: - Speak Spanish: - Bilingual Spanish &amp; English]]/Table3[[#Totals],[Estimate; Total: - Speak Spanish: - Bilingual Spanish &amp; English]]))</f>
        <v>3.284409874740218E-3</v>
      </c>
      <c r="L299" s="7">
        <v>0</v>
      </c>
      <c r="M299" s="8">
        <f>0.5*ABS(([1]!#REF!/[1]!#REF!)-(Table3[[#This Row],[Estimate; Total: - Speak Spanish: - Speak English "not at all"]]/Table3[[#Totals],[Estimate; Total: - Speak Spanish: - Speak English "not at all"]]))</f>
        <v>4.0018406286052004E-3</v>
      </c>
    </row>
    <row r="300" spans="1:13" ht="15.6" x14ac:dyDescent="0.3">
      <c r="A300" s="5" t="s">
        <v>311</v>
      </c>
      <c r="B300" s="6">
        <v>1742</v>
      </c>
      <c r="C300" s="7">
        <v>898</v>
      </c>
      <c r="D300" s="8">
        <f>0.5*ABS(([1]!#REF!/[1]!#REF!)-(Table3[[#This Row],[Estimate; Total: - Speak only English]]/Table3[[#Totals],[Estimate; Total: - Speak only English]]))</f>
        <v>1.4668932095016718E-3</v>
      </c>
      <c r="E300" s="6">
        <v>832</v>
      </c>
      <c r="F300" s="8">
        <f>0.5*ABS(([1]!#REF!/[1]!#REF!)-(Table3[[#This Row],[Estimate; Total: - Speak Spanish:]]/Table3[[#Totals],[Estimate; Total: - Speak Spanish:]]))</f>
        <v>1.9417665140108219E-3</v>
      </c>
      <c r="G300" s="9">
        <v>650</v>
      </c>
      <c r="H300" s="9">
        <v>112</v>
      </c>
      <c r="I300" s="9">
        <v>0</v>
      </c>
      <c r="J300" s="7">
        <f>SUM(Table3[[#This Row],[Estimate; Total: - Speak Spanish: - Speak English "very well"]:[Estimate; Total: - Speak Spanish: - Speak English "not well"]])</f>
        <v>762</v>
      </c>
      <c r="K300" s="8">
        <f>0.5*ABS(([1]!#REF!/[1]!#REF!)-(Table3[[#This Row],[Estimate; Total: - Speak Spanish: - Bilingual Spanish &amp; English]]/Table3[[#Totals],[Estimate; Total: - Speak Spanish: - Bilingual Spanish &amp; English]]))</f>
        <v>1.9623196539202436E-3</v>
      </c>
      <c r="L300" s="7">
        <v>70</v>
      </c>
      <c r="M300" s="8">
        <f>0.5*ABS(([1]!#REF!/[1]!#REF!)-(Table3[[#This Row],[Estimate; Total: - Speak Spanish: - Speak English "not at all"]]/Table3[[#Totals],[Estimate; Total: - Speak Spanish: - Speak English "not at all"]]))</f>
        <v>1.5955435147830793E-3</v>
      </c>
    </row>
    <row r="301" spans="1:13" ht="15.6" x14ac:dyDescent="0.3">
      <c r="A301" s="5" t="s">
        <v>312</v>
      </c>
      <c r="B301" s="6">
        <v>2880</v>
      </c>
      <c r="C301" s="7">
        <v>1438</v>
      </c>
      <c r="D301" s="8">
        <f>0.5*ABS(([1]!#REF!/[1]!#REF!)-(Table3[[#This Row],[Estimate; Total: - Speak only English]]/Table3[[#Totals],[Estimate; Total: - Speak only English]]))</f>
        <v>3.1770259660261965E-3</v>
      </c>
      <c r="E301" s="6">
        <v>1349</v>
      </c>
      <c r="F301" s="8">
        <f>0.5*ABS(([1]!#REF!/[1]!#REF!)-(Table3[[#This Row],[Estimate; Total: - Speak Spanish:]]/Table3[[#Totals],[Estimate; Total: - Speak Spanish:]]))</f>
        <v>3.923607691046483E-3</v>
      </c>
      <c r="G301" s="9">
        <v>930</v>
      </c>
      <c r="H301" s="9">
        <v>302</v>
      </c>
      <c r="I301" s="9">
        <v>115</v>
      </c>
      <c r="J301" s="7">
        <f>SUM(Table3[[#This Row],[Estimate; Total: - Speak Spanish: - Speak English "very well"]:[Estimate; Total: - Speak Spanish: - Speak English "not well"]])</f>
        <v>1347</v>
      </c>
      <c r="K301" s="8">
        <f>0.5*ABS(([1]!#REF!/[1]!#REF!)-(Table3[[#This Row],[Estimate; Total: - Speak Spanish: - Bilingual Spanish &amp; English]]/Table3[[#Totals],[Estimate; Total: - Speak Spanish: - Bilingual Spanish &amp; English]]))</f>
        <v>3.8589032613840441E-3</v>
      </c>
      <c r="L301" s="7">
        <v>2</v>
      </c>
      <c r="M301" s="8">
        <f>0.5*ABS(([1]!#REF!/[1]!#REF!)-(Table3[[#This Row],[Estimate; Total: - Speak Spanish: - Speak English "not at all"]]/Table3[[#Totals],[Estimate; Total: - Speak Spanish: - Speak English "not at all"]]))</f>
        <v>5.0135706747938321E-3</v>
      </c>
    </row>
    <row r="302" spans="1:13" ht="15.6" x14ac:dyDescent="0.3">
      <c r="A302" s="5" t="s">
        <v>313</v>
      </c>
      <c r="B302" s="6">
        <v>1159</v>
      </c>
      <c r="C302" s="7">
        <v>507</v>
      </c>
      <c r="D302" s="8">
        <f>0.5*ABS(([1]!#REF!/[1]!#REF!)-(Table3[[#This Row],[Estimate; Total: - Speak only English]]/Table3[[#Totals],[Estimate; Total: - Speak only English]]))</f>
        <v>1.3178810347579282E-3</v>
      </c>
      <c r="E302" s="6">
        <v>652</v>
      </c>
      <c r="F302" s="8">
        <f>0.5*ABS(([1]!#REF!/[1]!#REF!)-(Table3[[#This Row],[Estimate; Total: - Speak Spanish:]]/Table3[[#Totals],[Estimate; Total: - Speak Spanish:]]))</f>
        <v>1.4347223036055962E-3</v>
      </c>
      <c r="G302" s="9">
        <v>619</v>
      </c>
      <c r="H302" s="9">
        <v>33</v>
      </c>
      <c r="I302" s="9">
        <v>0</v>
      </c>
      <c r="J302" s="7">
        <f>SUM(Table3[[#This Row],[Estimate; Total: - Speak Spanish: - Speak English "very well"]:[Estimate; Total: - Speak Spanish: - Speak English "not well"]])</f>
        <v>652</v>
      </c>
      <c r="K302" s="8">
        <f>0.5*ABS(([1]!#REF!/[1]!#REF!)-(Table3[[#This Row],[Estimate; Total: - Speak Spanish: - Bilingual Spanish &amp; English]]/Table3[[#Totals],[Estimate; Total: - Speak Spanish: - Bilingual Spanish &amp; English]]))</f>
        <v>1.4025994195291502E-3</v>
      </c>
      <c r="L302" s="7">
        <v>0</v>
      </c>
      <c r="M302" s="8">
        <f>0.5*ABS(([1]!#REF!/[1]!#REF!)-(Table3[[#This Row],[Estimate; Total: - Speak Spanish: - Speak English "not at all"]]/Table3[[#Totals],[Estimate; Total: - Speak Spanish: - Speak English "not at all"]]))</f>
        <v>1.9758406591369546E-3</v>
      </c>
    </row>
    <row r="303" spans="1:13" ht="15.6" x14ac:dyDescent="0.3">
      <c r="A303" s="5" t="s">
        <v>314</v>
      </c>
      <c r="B303" s="6">
        <v>1713</v>
      </c>
      <c r="C303" s="7">
        <v>818</v>
      </c>
      <c r="D303" s="8">
        <f>0.5*ABS(([1]!#REF!/[1]!#REF!)-(Table3[[#This Row],[Estimate; Total: - Speak only English]]/Table3[[#Totals],[Estimate; Total: - Speak only English]]))</f>
        <v>4.34692205343328E-3</v>
      </c>
      <c r="E303" s="6">
        <v>878</v>
      </c>
      <c r="F303" s="8">
        <f>0.5*ABS(([1]!#REF!/[1]!#REF!)-(Table3[[#This Row],[Estimate; Total: - Speak Spanish:]]/Table3[[#Totals],[Estimate; Total: - Speak Spanish:]]))</f>
        <v>4.6797982369754998E-3</v>
      </c>
      <c r="G303" s="9">
        <v>751</v>
      </c>
      <c r="H303" s="9">
        <v>53</v>
      </c>
      <c r="I303" s="9">
        <v>49</v>
      </c>
      <c r="J303" s="7">
        <f>SUM(Table3[[#This Row],[Estimate; Total: - Speak Spanish: - Speak English "very well"]:[Estimate; Total: - Speak Spanish: - Speak English "not well"]])</f>
        <v>853</v>
      </c>
      <c r="K303" s="8">
        <f>0.5*ABS(([1]!#REF!/[1]!#REF!)-(Table3[[#This Row],[Estimate; Total: - Speak Spanish: - Bilingual Spanish &amp; English]]/Table3[[#Totals],[Estimate; Total: - Speak Spanish: - Bilingual Spanish &amp; English]]))</f>
        <v>4.6585208424526087E-3</v>
      </c>
      <c r="L303" s="7">
        <v>25</v>
      </c>
      <c r="M303" s="8">
        <f>0.5*ABS(([1]!#REF!/[1]!#REF!)-(Table3[[#This Row],[Estimate; Total: - Speak Spanish: - Speak English "not at all"]]/Table3[[#Totals],[Estimate; Total: - Speak Spanish: - Speak English "not at all"]]))</f>
        <v>5.0382214939538698E-3</v>
      </c>
    </row>
    <row r="304" spans="1:13" ht="15.6" x14ac:dyDescent="0.3">
      <c r="A304" s="5" t="s">
        <v>315</v>
      </c>
      <c r="B304" s="6">
        <v>2202</v>
      </c>
      <c r="C304" s="7">
        <v>742</v>
      </c>
      <c r="D304" s="8">
        <f>0.5*ABS(([1]!#REF!/[1]!#REF!)-(Table3[[#This Row],[Estimate; Total: - Speak only English]]/Table3[[#Totals],[Estimate; Total: - Speak only English]]))</f>
        <v>3.086888051449104E-3</v>
      </c>
      <c r="E304" s="6">
        <v>1460</v>
      </c>
      <c r="F304" s="8">
        <f>0.5*ABS(([1]!#REF!/[1]!#REF!)-(Table3[[#This Row],[Estimate; Total: - Speak Spanish:]]/Table3[[#Totals],[Estimate; Total: - Speak Spanish:]]))</f>
        <v>2.8381123523081231E-3</v>
      </c>
      <c r="G304" s="9">
        <v>964</v>
      </c>
      <c r="H304" s="9">
        <v>237</v>
      </c>
      <c r="I304" s="9">
        <v>228</v>
      </c>
      <c r="J304" s="7">
        <f>SUM(Table3[[#This Row],[Estimate; Total: - Speak Spanish: - Speak English "very well"]:[Estimate; Total: - Speak Spanish: - Speak English "not well"]])</f>
        <v>1429</v>
      </c>
      <c r="K304" s="8">
        <f>0.5*ABS(([1]!#REF!/[1]!#REF!)-(Table3[[#This Row],[Estimate; Total: - Speak Spanish: - Bilingual Spanish &amp; English]]/Table3[[#Totals],[Estimate; Total: - Speak Spanish: - Bilingual Spanish &amp; English]]))</f>
        <v>2.7934360757379244E-3</v>
      </c>
      <c r="L304" s="7">
        <v>31</v>
      </c>
      <c r="M304" s="8">
        <f>0.5*ABS(([1]!#REF!/[1]!#REF!)-(Table3[[#This Row],[Estimate; Total: - Speak Spanish: - Speak English "not at all"]]/Table3[[#Totals],[Estimate; Total: - Speak Spanish: - Speak English "not at all"]]))</f>
        <v>3.5906958766080553E-3</v>
      </c>
    </row>
    <row r="305" spans="1:13" ht="15.6" x14ac:dyDescent="0.3">
      <c r="A305" s="5" t="s">
        <v>316</v>
      </c>
      <c r="B305" s="6">
        <v>871</v>
      </c>
      <c r="C305" s="7">
        <v>379</v>
      </c>
      <c r="D305" s="8">
        <f>0.5*ABS(([1]!#REF!/[1]!#REF!)-(Table3[[#This Row],[Estimate; Total: - Speak only English]]/Table3[[#Totals],[Estimate; Total: - Speak only English]]))</f>
        <v>9.4096407394999063E-4</v>
      </c>
      <c r="E305" s="6">
        <v>492</v>
      </c>
      <c r="F305" s="8">
        <f>0.5*ABS(([1]!#REF!/[1]!#REF!)-(Table3[[#This Row],[Estimate; Total: - Speak Spanish:]]/Table3[[#Totals],[Estimate; Total: - Speak Spanish:]]))</f>
        <v>1.0244830287783697E-3</v>
      </c>
      <c r="G305" s="9">
        <v>362</v>
      </c>
      <c r="H305" s="9">
        <v>43</v>
      </c>
      <c r="I305" s="9">
        <v>87</v>
      </c>
      <c r="J305" s="7">
        <f>SUM(Table3[[#This Row],[Estimate; Total: - Speak Spanish: - Speak English "very well"]:[Estimate; Total: - Speak Spanish: - Speak English "not well"]])</f>
        <v>492</v>
      </c>
      <c r="K305" s="8">
        <f>0.5*ABS(([1]!#REF!/[1]!#REF!)-(Table3[[#This Row],[Estimate; Total: - Speak Spanish: - Bilingual Spanish &amp; English]]/Table3[[#Totals],[Estimate; Total: - Speak Spanish: - Bilingual Spanish &amp; English]]))</f>
        <v>1.0002430610397016E-3</v>
      </c>
      <c r="L305" s="7">
        <v>0</v>
      </c>
      <c r="M305" s="8">
        <f>0.5*ABS(([1]!#REF!/[1]!#REF!)-(Table3[[#This Row],[Estimate; Total: - Speak Spanish: - Speak English "not at all"]]/Table3[[#Totals],[Estimate; Total: - Speak Spanish: - Speak English "not at all"]]))</f>
        <v>1.4328116038112351E-3</v>
      </c>
    </row>
    <row r="306" spans="1:13" ht="15.6" x14ac:dyDescent="0.3">
      <c r="A306" s="5" t="s">
        <v>317</v>
      </c>
      <c r="B306" s="6">
        <v>905</v>
      </c>
      <c r="C306" s="7">
        <v>441</v>
      </c>
      <c r="D306" s="8">
        <f>0.5*ABS(([1]!#REF!/[1]!#REF!)-(Table3[[#This Row],[Estimate; Total: - Speak only English]]/Table3[[#Totals],[Estimate; Total: - Speak only English]]))</f>
        <v>6.5768544726315357E-4</v>
      </c>
      <c r="E306" s="6">
        <v>464</v>
      </c>
      <c r="F306" s="8">
        <f>0.5*ABS(([1]!#REF!/[1]!#REF!)-(Table3[[#This Row],[Estimate; Total: - Speak Spanish:]]/Table3[[#Totals],[Estimate; Total: - Speak Spanish:]]))</f>
        <v>8.4490315946081937E-4</v>
      </c>
      <c r="G306" s="9">
        <v>360</v>
      </c>
      <c r="H306" s="9">
        <v>57</v>
      </c>
      <c r="I306" s="9">
        <v>47</v>
      </c>
      <c r="J306" s="7">
        <f>SUM(Table3[[#This Row],[Estimate; Total: - Speak Spanish: - Speak English "very well"]:[Estimate; Total: - Speak Spanish: - Speak English "not well"]])</f>
        <v>464</v>
      </c>
      <c r="K306" s="8">
        <f>0.5*ABS(([1]!#REF!/[1]!#REF!)-(Table3[[#This Row],[Estimate; Total: - Speak Spanish: - Bilingual Spanish &amp; English]]/Table3[[#Totals],[Estimate; Total: - Speak Spanish: - Bilingual Spanish &amp; English]]))</f>
        <v>8.2204270208126253E-4</v>
      </c>
      <c r="L306" s="7">
        <v>0</v>
      </c>
      <c r="M306" s="8">
        <f>0.5*ABS(([1]!#REF!/[1]!#REF!)-(Table3[[#This Row],[Estimate; Total: - Speak Spanish: - Speak English "not at all"]]/Table3[[#Totals],[Estimate; Total: - Speak Spanish: - Speak English "not at all"]]))</f>
        <v>1.2299935229064486E-3</v>
      </c>
    </row>
    <row r="307" spans="1:13" ht="15.6" x14ac:dyDescent="0.3">
      <c r="A307" s="5" t="s">
        <v>318</v>
      </c>
      <c r="B307" s="6">
        <v>2389</v>
      </c>
      <c r="C307" s="7">
        <v>1584</v>
      </c>
      <c r="D307" s="8">
        <f>0.5*ABS(([1]!#REF!/[1]!#REF!)-(Table3[[#This Row],[Estimate; Total: - Speak only English]]/Table3[[#Totals],[Estimate; Total: - Speak only English]]))</f>
        <v>1.1850904456597953E-3</v>
      </c>
      <c r="E307" s="6">
        <v>787</v>
      </c>
      <c r="F307" s="8">
        <f>0.5*ABS(([1]!#REF!/[1]!#REF!)-(Table3[[#This Row],[Estimate; Total: - Speak Spanish:]]/Table3[[#Totals],[Estimate; Total: - Speak Spanish:]]))</f>
        <v>2.5875678824903835E-3</v>
      </c>
      <c r="G307" s="9">
        <v>584</v>
      </c>
      <c r="H307" s="9">
        <v>203</v>
      </c>
      <c r="I307" s="9">
        <v>0</v>
      </c>
      <c r="J307" s="7">
        <f>SUM(Table3[[#This Row],[Estimate; Total: - Speak Spanish: - Speak English "very well"]:[Estimate; Total: - Speak Spanish: - Speak English "not well"]])</f>
        <v>787</v>
      </c>
      <c r="K307" s="8">
        <f>0.5*ABS(([1]!#REF!/[1]!#REF!)-(Table3[[#This Row],[Estimate; Total: - Speak Spanish: - Bilingual Spanish &amp; English]]/Table3[[#Totals],[Estimate; Total: - Speak Spanish: - Bilingual Spanish &amp; English]]))</f>
        <v>2.5487937877539365E-3</v>
      </c>
      <c r="L307" s="7">
        <v>0</v>
      </c>
      <c r="M307" s="8">
        <f>0.5*ABS(([1]!#REF!/[1]!#REF!)-(Table3[[#This Row],[Estimate; Total: - Speak Spanish: - Speak English "not at all"]]/Table3[[#Totals],[Estimate; Total: - Speak Spanish: - Speak English "not at all"]]))</f>
        <v>3.2407276153173449E-3</v>
      </c>
    </row>
    <row r="308" spans="1:13" ht="15.6" x14ac:dyDescent="0.3">
      <c r="A308" s="5" t="s">
        <v>319</v>
      </c>
      <c r="B308" s="6">
        <v>2478</v>
      </c>
      <c r="C308" s="7">
        <v>736</v>
      </c>
      <c r="D308" s="8">
        <f>0.5*ABS(([1]!#REF!/[1]!#REF!)-(Table3[[#This Row],[Estimate; Total: - Speak only English]]/Table3[[#Totals],[Estimate; Total: - Speak only English]]))</f>
        <v>3.9357835172474428E-4</v>
      </c>
      <c r="E308" s="6">
        <v>1742</v>
      </c>
      <c r="F308" s="8">
        <f>0.5*ABS(([1]!#REF!/[1]!#REF!)-(Table3[[#This Row],[Estimate; Total: - Speak Spanish:]]/Table3[[#Totals],[Estimate; Total: - Speak Spanish:]]))</f>
        <v>8.8418254342483992E-4</v>
      </c>
      <c r="G308" s="9">
        <v>888</v>
      </c>
      <c r="H308" s="9">
        <v>349</v>
      </c>
      <c r="I308" s="9">
        <v>200</v>
      </c>
      <c r="J308" s="7">
        <f>SUM(Table3[[#This Row],[Estimate; Total: - Speak Spanish: - Speak English "very well"]:[Estimate; Total: - Speak Spanish: - Speak English "not well"]])</f>
        <v>1437</v>
      </c>
      <c r="K308" s="8">
        <f>0.5*ABS(([1]!#REF!/[1]!#REF!)-(Table3[[#This Row],[Estimate; Total: - Speak Spanish: - Bilingual Spanish &amp; English]]/Table3[[#Totals],[Estimate; Total: - Speak Spanish: - Bilingual Spanish &amp; English]]))</f>
        <v>7.0185046670825837E-4</v>
      </c>
      <c r="L308" s="7">
        <v>305</v>
      </c>
      <c r="M308" s="8">
        <f>0.5*ABS(([1]!#REF!/[1]!#REF!)-(Table3[[#This Row],[Estimate; Total: - Speak Spanish: - Speak English "not at all"]]/Table3[[#Totals],[Estimate; Total: - Speak Spanish: - Speak English "not at all"]]))</f>
        <v>3.9556139030342292E-3</v>
      </c>
    </row>
    <row r="309" spans="1:13" ht="15.6" x14ac:dyDescent="0.3">
      <c r="A309" s="5" t="s">
        <v>320</v>
      </c>
      <c r="B309" s="6">
        <v>1869</v>
      </c>
      <c r="C309" s="7">
        <v>634</v>
      </c>
      <c r="D309" s="8">
        <f>0.5*ABS(([1]!#REF!/[1]!#REF!)-(Table3[[#This Row],[Estimate; Total: - Speak only English]]/Table3[[#Totals],[Estimate; Total: - Speak only English]]))</f>
        <v>1.1345295545517851E-3</v>
      </c>
      <c r="E309" s="6">
        <v>1222</v>
      </c>
      <c r="F309" s="8">
        <f>0.5*ABS(([1]!#REF!/[1]!#REF!)-(Table3[[#This Row],[Estimate; Total: - Speak Spanish:]]/Table3[[#Totals],[Estimate; Total: - Speak Spanish:]]))</f>
        <v>9.4312157415293385E-4</v>
      </c>
      <c r="G309" s="9">
        <v>1018</v>
      </c>
      <c r="H309" s="9">
        <v>90</v>
      </c>
      <c r="I309" s="9">
        <v>78</v>
      </c>
      <c r="J309" s="7">
        <f>SUM(Table3[[#This Row],[Estimate; Total: - Speak Spanish: - Speak English "very well"]:[Estimate; Total: - Speak Spanish: - Speak English "not well"]])</f>
        <v>1186</v>
      </c>
      <c r="K309" s="8">
        <f>0.5*ABS(([1]!#REF!/[1]!#REF!)-(Table3[[#This Row],[Estimate; Total: - Speak Spanish: - Bilingual Spanish &amp; English]]/Table3[[#Totals],[Estimate; Total: - Speak Spanish: - Bilingual Spanish &amp; English]]))</f>
        <v>9.1456715741131383E-4</v>
      </c>
      <c r="L309" s="7">
        <v>36</v>
      </c>
      <c r="M309" s="8">
        <f>0.5*ABS(([1]!#REF!/[1]!#REF!)-(Table3[[#This Row],[Estimate; Total: - Speak Spanish: - Speak English "not at all"]]/Table3[[#Totals],[Estimate; Total: - Speak Spanish: - Speak English "not at all"]]))</f>
        <v>1.4241281672599361E-3</v>
      </c>
    </row>
    <row r="310" spans="1:13" ht="15.6" x14ac:dyDescent="0.3">
      <c r="A310" s="5" t="s">
        <v>321</v>
      </c>
      <c r="B310" s="6">
        <v>1255</v>
      </c>
      <c r="C310" s="7">
        <v>533</v>
      </c>
      <c r="D310" s="8">
        <f>0.5*ABS(([1]!#REF!/[1]!#REF!)-(Table3[[#This Row],[Estimate; Total: - Speak only English]]/Table3[[#Totals],[Estimate; Total: - Speak only English]]))</f>
        <v>1.5731007598588343E-3</v>
      </c>
      <c r="E310" s="6">
        <v>707</v>
      </c>
      <c r="F310" s="8">
        <f>0.5*ABS(([1]!#REF!/[1]!#REF!)-(Table3[[#This Row],[Estimate; Total: - Speak Spanish:]]/Table3[[#Totals],[Estimate; Total: - Speak Spanish:]]))</f>
        <v>1.6780370608590698E-3</v>
      </c>
      <c r="G310" s="9">
        <v>625</v>
      </c>
      <c r="H310" s="9">
        <v>66</v>
      </c>
      <c r="I310" s="9">
        <v>16</v>
      </c>
      <c r="J310" s="7">
        <f>SUM(Table3[[#This Row],[Estimate; Total: - Speak Spanish: - Speak English "very well"]:[Estimate; Total: - Speak Spanish: - Speak English "not well"]])</f>
        <v>707</v>
      </c>
      <c r="K310" s="8">
        <f>0.5*ABS(([1]!#REF!/[1]!#REF!)-(Table3[[#This Row],[Estimate; Total: - Speak Spanish: - Bilingual Spanish &amp; English]]/Table3[[#Totals],[Estimate; Total: - Speak Spanish: - Bilingual Spanish &amp; English]]))</f>
        <v>1.6432044242915122E-3</v>
      </c>
      <c r="L310" s="7">
        <v>0</v>
      </c>
      <c r="M310" s="8">
        <f>0.5*ABS(([1]!#REF!/[1]!#REF!)-(Table3[[#This Row],[Estimate; Total: - Speak Spanish: - Speak English "not at all"]]/Table3[[#Totals],[Estimate; Total: - Speak Spanish: - Speak English "not at all"]]))</f>
        <v>2.2648019034367849E-3</v>
      </c>
    </row>
    <row r="311" spans="1:13" ht="15.6" x14ac:dyDescent="0.3">
      <c r="A311" s="5" t="s">
        <v>322</v>
      </c>
      <c r="B311" s="6">
        <v>2555</v>
      </c>
      <c r="C311" s="7">
        <v>1223</v>
      </c>
      <c r="D311" s="8">
        <f>0.5*ABS(([1]!#REF!/[1]!#REF!)-(Table3[[#This Row],[Estimate; Total: - Speak only English]]/Table3[[#Totals],[Estimate; Total: - Speak only English]]))</f>
        <v>1.3374430212212221E-3</v>
      </c>
      <c r="E311" s="6">
        <v>1332</v>
      </c>
      <c r="F311" s="8">
        <f>0.5*ABS(([1]!#REF!/[1]!#REF!)-(Table3[[#This Row],[Estimate; Total: - Speak Spanish:]]/Table3[[#Totals],[Estimate; Total: - Speak Spanish:]]))</f>
        <v>8.5576879078330692E-4</v>
      </c>
      <c r="G311" s="9">
        <v>949</v>
      </c>
      <c r="H311" s="9">
        <v>192</v>
      </c>
      <c r="I311" s="9">
        <v>109</v>
      </c>
      <c r="J311" s="7">
        <f>SUM(Table3[[#This Row],[Estimate; Total: - Speak Spanish: - Speak English "very well"]:[Estimate; Total: - Speak Spanish: - Speak English "not well"]])</f>
        <v>1250</v>
      </c>
      <c r="K311" s="8">
        <f>0.5*ABS(([1]!#REF!/[1]!#REF!)-(Table3[[#This Row],[Estimate; Total: - Speak Spanish: - Bilingual Spanish &amp; English]]/Table3[[#Totals],[Estimate; Total: - Speak Spanish: - Bilingual Spanish &amp; English]]))</f>
        <v>8.4929931216672148E-4</v>
      </c>
      <c r="L311" s="7">
        <v>82</v>
      </c>
      <c r="M311" s="8">
        <f>0.5*ABS(([1]!#REF!/[1]!#REF!)-(Table3[[#This Row],[Estimate; Total: - Speak Spanish: - Speak English "not at all"]]/Table3[[#Totals],[Estimate; Total: - Speak Spanish: - Speak English "not at all"]]))</f>
        <v>9.6474884443667149E-4</v>
      </c>
    </row>
    <row r="312" spans="1:13" ht="15.6" x14ac:dyDescent="0.3">
      <c r="A312" s="5" t="s">
        <v>323</v>
      </c>
      <c r="B312" s="6">
        <v>2348</v>
      </c>
      <c r="C312" s="7">
        <v>783</v>
      </c>
      <c r="D312" s="8">
        <f>0.5*ABS(([1]!#REF!/[1]!#REF!)-(Table3[[#This Row],[Estimate; Total: - Speak only English]]/Table3[[#Totals],[Estimate; Total: - Speak only English]]))</f>
        <v>3.0082344606718631E-4</v>
      </c>
      <c r="E312" s="6">
        <v>1565</v>
      </c>
      <c r="F312" s="8">
        <f>0.5*ABS(([1]!#REF!/[1]!#REF!)-(Table3[[#This Row],[Estimate; Total: - Speak Spanish:]]/Table3[[#Totals],[Estimate; Total: - Speak Spanish:]]))</f>
        <v>5.8353465838507609E-4</v>
      </c>
      <c r="G312" s="9">
        <v>1133</v>
      </c>
      <c r="H312" s="9">
        <v>208</v>
      </c>
      <c r="I312" s="9">
        <v>174</v>
      </c>
      <c r="J312" s="7">
        <f>SUM(Table3[[#This Row],[Estimate; Total: - Speak Spanish: - Speak English "very well"]:[Estimate; Total: - Speak Spanish: - Speak English "not well"]])</f>
        <v>1515</v>
      </c>
      <c r="K312" s="8">
        <f>0.5*ABS(([1]!#REF!/[1]!#REF!)-(Table3[[#This Row],[Estimate; Total: - Speak Spanish: - Bilingual Spanish &amp; English]]/Table3[[#Totals],[Estimate; Total: - Speak Spanish: - Bilingual Spanish &amp; English]]))</f>
        <v>6.1667921605263441E-4</v>
      </c>
      <c r="L312" s="7">
        <v>50</v>
      </c>
      <c r="M312" s="8">
        <f>0.5*ABS(([1]!#REF!/[1]!#REF!)-(Table3[[#This Row],[Estimate; Total: - Speak Spanish: - Speak English "not at all"]]/Table3[[#Totals],[Estimate; Total: - Speak Spanish: - Speak English "not at all"]]))</f>
        <v>2.5205944898410966E-5</v>
      </c>
    </row>
    <row r="313" spans="1:13" ht="15.6" x14ac:dyDescent="0.3">
      <c r="A313" s="5" t="s">
        <v>324</v>
      </c>
      <c r="B313" s="6">
        <v>2231</v>
      </c>
      <c r="C313" s="7">
        <v>814</v>
      </c>
      <c r="D313" s="8">
        <f>0.5*ABS(([1]!#REF!/[1]!#REF!)-(Table3[[#This Row],[Estimate; Total: - Speak only English]]/Table3[[#Totals],[Estimate; Total: - Speak only English]]))</f>
        <v>6.2347244451917789E-4</v>
      </c>
      <c r="E313" s="6">
        <v>1417</v>
      </c>
      <c r="F313" s="8">
        <f>0.5*ABS(([1]!#REF!/[1]!#REF!)-(Table3[[#This Row],[Estimate; Total: - Speak Spanish:]]/Table3[[#Totals],[Estimate; Total: - Speak Spanish:]]))</f>
        <v>7.4312283698493658E-4</v>
      </c>
      <c r="G313" s="9">
        <v>803</v>
      </c>
      <c r="H313" s="9">
        <v>203</v>
      </c>
      <c r="I313" s="9">
        <v>304</v>
      </c>
      <c r="J313" s="7">
        <f>SUM(Table3[[#This Row],[Estimate; Total: - Speak Spanish: - Speak English "very well"]:[Estimate; Total: - Speak Spanish: - Speak English "not well"]])</f>
        <v>1310</v>
      </c>
      <c r="K313" s="8">
        <f>0.5*ABS(([1]!#REF!/[1]!#REF!)-(Table3[[#This Row],[Estimate; Total: - Speak Spanish: - Bilingual Spanish &amp; English]]/Table3[[#Totals],[Estimate; Total: - Speak Spanish: - Bilingual Spanish &amp; English]]))</f>
        <v>7.1886104879212865E-4</v>
      </c>
      <c r="L313" s="7">
        <v>107</v>
      </c>
      <c r="M313" s="8">
        <f>0.5*ABS(([1]!#REF!/[1]!#REF!)-(Table3[[#This Row],[Estimate; Total: - Speak Spanish: - Speak English "not at all"]]/Table3[[#Totals],[Estimate; Total: - Speak Spanish: - Speak English "not at all"]]))</f>
        <v>1.1518189832555861E-3</v>
      </c>
    </row>
    <row r="314" spans="1:13" ht="15.6" x14ac:dyDescent="0.3">
      <c r="A314" s="5" t="s">
        <v>325</v>
      </c>
      <c r="B314" s="6">
        <v>3435</v>
      </c>
      <c r="C314" s="7">
        <v>733</v>
      </c>
      <c r="D314" s="8">
        <f>0.5*ABS(([1]!#REF!/[1]!#REF!)-(Table3[[#This Row],[Estimate; Total: - Speak only English]]/Table3[[#Totals],[Estimate; Total: - Speak only English]]))</f>
        <v>8.0622545921716412E-4</v>
      </c>
      <c r="E314" s="6">
        <v>2702</v>
      </c>
      <c r="F314" s="8">
        <f>0.5*ABS(([1]!#REF!/[1]!#REF!)-(Table3[[#This Row],[Estimate; Total: - Speak Spanish:]]/Table3[[#Totals],[Estimate; Total: - Speak Spanish:]]))</f>
        <v>2.0974615861234771E-3</v>
      </c>
      <c r="G314" s="9">
        <v>1352</v>
      </c>
      <c r="H314" s="9">
        <v>448</v>
      </c>
      <c r="I314" s="9">
        <v>520</v>
      </c>
      <c r="J314" s="7">
        <f>SUM(Table3[[#This Row],[Estimate; Total: - Speak Spanish: - Speak English "very well"]:[Estimate; Total: - Speak Spanish: - Speak English "not well"]])</f>
        <v>2320</v>
      </c>
      <c r="K314" s="8">
        <f>0.5*ABS(([1]!#REF!/[1]!#REF!)-(Table3[[#This Row],[Estimate; Total: - Speak Spanish: - Bilingual Spanish &amp; English]]/Table3[[#Totals],[Estimate; Total: - Speak Spanish: - Bilingual Spanish &amp; English]]))</f>
        <v>1.8947282720811094E-3</v>
      </c>
      <c r="L314" s="7">
        <v>382</v>
      </c>
      <c r="M314" s="8">
        <f>0.5*ABS(([1]!#REF!/[1]!#REF!)-(Table3[[#This Row],[Estimate; Total: - Speak Spanish: - Speak English "not at all"]]/Table3[[#Totals],[Estimate; Total: - Speak Spanish: - Speak English "not at all"]]))</f>
        <v>5.5125571063438057E-3</v>
      </c>
    </row>
    <row r="315" spans="1:13" ht="15.6" x14ac:dyDescent="0.3">
      <c r="A315" s="5" t="s">
        <v>326</v>
      </c>
      <c r="B315" s="6">
        <v>2338</v>
      </c>
      <c r="C315" s="7">
        <v>714</v>
      </c>
      <c r="D315" s="8">
        <f>0.5*ABS(([1]!#REF!/[1]!#REF!)-(Table3[[#This Row],[Estimate; Total: - Speak only English]]/Table3[[#Totals],[Estimate; Total: - Speak only English]]))</f>
        <v>4.9042611130772895E-4</v>
      </c>
      <c r="E315" s="6">
        <v>1624</v>
      </c>
      <c r="F315" s="8">
        <f>0.5*ABS(([1]!#REF!/[1]!#REF!)-(Table3[[#This Row],[Estimate; Total: - Speak Spanish:]]/Table3[[#Totals],[Estimate; Total: - Speak Spanish:]]))</f>
        <v>9.1164835613542967E-4</v>
      </c>
      <c r="G315" s="9">
        <v>1064</v>
      </c>
      <c r="H315" s="9">
        <v>214</v>
      </c>
      <c r="I315" s="9">
        <v>156</v>
      </c>
      <c r="J315" s="7">
        <f>SUM(Table3[[#This Row],[Estimate; Total: - Speak Spanish: - Speak English "very well"]:[Estimate; Total: - Speak Spanish: - Speak English "not well"]])</f>
        <v>1434</v>
      </c>
      <c r="K315" s="8">
        <f>0.5*ABS(([1]!#REF!/[1]!#REF!)-(Table3[[#This Row],[Estimate; Total: - Speak Spanish: - Bilingual Spanish &amp; English]]/Table3[[#Totals],[Estimate; Total: - Speak Spanish: - Bilingual Spanish &amp; English]]))</f>
        <v>8.2461112947080674E-4</v>
      </c>
      <c r="L315" s="7">
        <v>190</v>
      </c>
      <c r="M315" s="8">
        <f>0.5*ABS(([1]!#REF!/[1]!#REF!)-(Table3[[#This Row],[Estimate; Total: - Speak Spanish: - Speak English "not at all"]]/Table3[[#Totals],[Estimate; Total: - Speak Spanish: - Speak English "not at all"]]))</f>
        <v>2.3778131267297559E-3</v>
      </c>
    </row>
    <row r="316" spans="1:13" ht="15.6" x14ac:dyDescent="0.3">
      <c r="A316" s="5" t="s">
        <v>327</v>
      </c>
      <c r="B316" s="6">
        <v>3541</v>
      </c>
      <c r="C316" s="7">
        <v>569</v>
      </c>
      <c r="D316" s="8">
        <f>0.5*ABS(([1]!#REF!/[1]!#REF!)-(Table3[[#This Row],[Estimate; Total: - Speak only English]]/Table3[[#Totals],[Estimate; Total: - Speak only English]]))</f>
        <v>3.9166667700128011E-4</v>
      </c>
      <c r="E316" s="6">
        <v>2972</v>
      </c>
      <c r="F316" s="8">
        <f>0.5*ABS(([1]!#REF!/[1]!#REF!)-(Table3[[#This Row],[Estimate; Total: - Speak Spanish:]]/Table3[[#Totals],[Estimate; Total: - Speak Spanish:]]))</f>
        <v>2.1198166795997077E-3</v>
      </c>
      <c r="G316" s="9">
        <v>1864</v>
      </c>
      <c r="H316" s="9">
        <v>482</v>
      </c>
      <c r="I316" s="9">
        <v>342</v>
      </c>
      <c r="J316" s="7">
        <f>SUM(Table3[[#This Row],[Estimate; Total: - Speak Spanish: - Speak English "very well"]:[Estimate; Total: - Speak Spanish: - Speak English "not well"]])</f>
        <v>2688</v>
      </c>
      <c r="K316" s="8">
        <f>0.5*ABS(([1]!#REF!/[1]!#REF!)-(Table3[[#This Row],[Estimate; Total: - Speak Spanish: - Bilingual Spanish &amp; English]]/Table3[[#Totals],[Estimate; Total: - Speak Spanish: - Bilingual Spanish &amp; English]]))</f>
        <v>2.0165478136895567E-3</v>
      </c>
      <c r="L316" s="7">
        <v>284</v>
      </c>
      <c r="M316" s="8">
        <f>0.5*ABS(([1]!#REF!/[1]!#REF!)-(Table3[[#This Row],[Estimate; Total: - Speak Spanish: - Speak English "not at all"]]/Table3[[#Totals],[Estimate; Total: - Speak Spanish: - Speak English "not at all"]]))</f>
        <v>3.8594076442809615E-3</v>
      </c>
    </row>
    <row r="317" spans="1:13" ht="15.6" x14ac:dyDescent="0.3">
      <c r="A317" s="5" t="s">
        <v>328</v>
      </c>
      <c r="B317" s="6">
        <v>1850</v>
      </c>
      <c r="C317" s="7">
        <v>676</v>
      </c>
      <c r="D317" s="8">
        <f>0.5*ABS(([1]!#REF!/[1]!#REF!)-(Table3[[#This Row],[Estimate; Total: - Speak only English]]/Table3[[#Totals],[Estimate; Total: - Speak only English]]))</f>
        <v>6.7097595342698762E-5</v>
      </c>
      <c r="E317" s="6">
        <v>1174</v>
      </c>
      <c r="F317" s="8">
        <f>0.5*ABS(([1]!#REF!/[1]!#REF!)-(Table3[[#This Row],[Estimate; Total: - Speak Spanish:]]/Table3[[#Totals],[Estimate; Total: - Speak Spanish:]]))</f>
        <v>1.6416311057835501E-4</v>
      </c>
      <c r="G317" s="9">
        <v>596</v>
      </c>
      <c r="H317" s="9">
        <v>227</v>
      </c>
      <c r="I317" s="9">
        <v>154</v>
      </c>
      <c r="J317" s="7">
        <f>SUM(Table3[[#This Row],[Estimate; Total: - Speak Spanish: - Speak English "very well"]:[Estimate; Total: - Speak Spanish: - Speak English "not well"]])</f>
        <v>977</v>
      </c>
      <c r="K317" s="8">
        <f>0.5*ABS(([1]!#REF!/[1]!#REF!)-(Table3[[#This Row],[Estimate; Total: - Speak Spanish: - Bilingual Spanish &amp; English]]/Table3[[#Totals],[Estimate; Total: - Speak Spanish: - Bilingual Spanish &amp; English]]))</f>
        <v>4.8800751227143853E-5</v>
      </c>
      <c r="L317" s="7">
        <v>197</v>
      </c>
      <c r="M317" s="8">
        <f>0.5*ABS(([1]!#REF!/[1]!#REF!)-(Table3[[#This Row],[Estimate; Total: - Speak Spanish: - Speak English "not at all"]]/Table3[[#Totals],[Estimate; Total: - Speak Spanish: - Speak English "not at all"]]))</f>
        <v>2.107472124606683E-3</v>
      </c>
    </row>
    <row r="318" spans="1:13" ht="15.6" x14ac:dyDescent="0.3">
      <c r="A318" s="5" t="s">
        <v>329</v>
      </c>
      <c r="B318" s="6">
        <v>340</v>
      </c>
      <c r="C318" s="7">
        <v>166</v>
      </c>
      <c r="D318" s="8">
        <f>0.5*ABS(([1]!#REF!/[1]!#REF!)-(Table3[[#This Row],[Estimate; Total: - Speak only English]]/Table3[[#Totals],[Estimate; Total: - Speak only English]]))</f>
        <v>1.1890340666984092E-3</v>
      </c>
      <c r="E318" s="6">
        <v>170</v>
      </c>
      <c r="F318" s="8">
        <f>0.5*ABS(([1]!#REF!/[1]!#REF!)-(Table3[[#This Row],[Estimate; Total: - Speak Spanish:]]/Table3[[#Totals],[Estimate; Total: - Speak Spanish:]]))</f>
        <v>1.263371547496509E-3</v>
      </c>
      <c r="G318" s="9">
        <v>152</v>
      </c>
      <c r="H318" s="9">
        <v>9</v>
      </c>
      <c r="I318" s="9">
        <v>9</v>
      </c>
      <c r="J318" s="7">
        <f>SUM(Table3[[#This Row],[Estimate; Total: - Speak Spanish: - Speak English "very well"]:[Estimate; Total: - Speak Spanish: - Speak English "not well"]])</f>
        <v>170</v>
      </c>
      <c r="K318" s="8">
        <f>0.5*ABS(([1]!#REF!/[1]!#REF!)-(Table3[[#This Row],[Estimate; Total: - Speak Spanish: - Bilingual Spanish &amp; English]]/Table3[[#Totals],[Estimate; Total: - Speak Spanish: - Bilingual Spanish &amp; English]]))</f>
        <v>1.2549959488876196E-3</v>
      </c>
      <c r="L318" s="7">
        <v>0</v>
      </c>
      <c r="M318" s="8">
        <f>0.5*ABS(([1]!#REF!/[1]!#REF!)-(Table3[[#This Row],[Estimate; Total: - Speak Spanish: - Speak English "not at all"]]/Table3[[#Totals],[Estimate; Total: - Speak Spanish: - Speak English "not at all"]]))</f>
        <v>1.4044606892761576E-3</v>
      </c>
    </row>
    <row r="319" spans="1:13" ht="15.6" x14ac:dyDescent="0.3">
      <c r="A319" s="5" t="s">
        <v>330</v>
      </c>
      <c r="B319" s="6">
        <v>3657</v>
      </c>
      <c r="C319" s="7">
        <v>784</v>
      </c>
      <c r="D319" s="8">
        <f>0.5*ABS(([1]!#REF!/[1]!#REF!)-(Table3[[#This Row],[Estimate; Total: - Speak only English]]/Table3[[#Totals],[Estimate; Total: - Speak only English]]))</f>
        <v>6.6617157654627851E-4</v>
      </c>
      <c r="E319" s="6">
        <v>2873</v>
      </c>
      <c r="F319" s="8">
        <f>0.5*ABS(([1]!#REF!/[1]!#REF!)-(Table3[[#This Row],[Estimate; Total: - Speak Spanish:]]/Table3[[#Totals],[Estimate; Total: - Speak Spanish:]]))</f>
        <v>7.0079834060837016E-4</v>
      </c>
      <c r="G319" s="9">
        <v>1953</v>
      </c>
      <c r="H319" s="9">
        <v>554</v>
      </c>
      <c r="I319" s="9">
        <v>366</v>
      </c>
      <c r="J319" s="7">
        <f>SUM(Table3[[#This Row],[Estimate; Total: - Speak Spanish: - Speak English "very well"]:[Estimate; Total: - Speak Spanish: - Speak English "not well"]])</f>
        <v>2873</v>
      </c>
      <c r="K319" s="8">
        <f>0.5*ABS(([1]!#REF!/[1]!#REF!)-(Table3[[#This Row],[Estimate; Total: - Speak Spanish: - Bilingual Spanish &amp; English]]/Table3[[#Totals],[Estimate; Total: - Speak Spanish: - Bilingual Spanish &amp; English]]))</f>
        <v>8.4234595709860023E-4</v>
      </c>
      <c r="L319" s="7">
        <v>0</v>
      </c>
      <c r="M319" s="8">
        <f>0.5*ABS(([1]!#REF!/[1]!#REF!)-(Table3[[#This Row],[Estimate; Total: - Speak Spanish: - Speak English "not at all"]]/Table3[[#Totals],[Estimate; Total: - Speak Spanish: - Speak English "not at all"]]))</f>
        <v>1.683608155467692E-3</v>
      </c>
    </row>
    <row r="320" spans="1:13" ht="15.6" x14ac:dyDescent="0.3">
      <c r="A320" s="5" t="s">
        <v>331</v>
      </c>
      <c r="B320" s="6">
        <v>2283</v>
      </c>
      <c r="C320" s="7">
        <v>786</v>
      </c>
      <c r="D320" s="8">
        <f>0.5*ABS(([1]!#REF!/[1]!#REF!)-(Table3[[#This Row],[Estimate; Total: - Speak only English]]/Table3[[#Totals],[Estimate; Total: - Speak only English]]))</f>
        <v>2.4485487578213656E-4</v>
      </c>
      <c r="E320" s="6">
        <v>1497</v>
      </c>
      <c r="F320" s="8">
        <f>0.5*ABS(([1]!#REF!/[1]!#REF!)-(Table3[[#This Row],[Estimate; Total: - Speak Spanish:]]/Table3[[#Totals],[Estimate; Total: - Speak Spanish:]]))</f>
        <v>2.247257239136667E-5</v>
      </c>
      <c r="G320" s="9">
        <v>1221</v>
      </c>
      <c r="H320" s="9">
        <v>193</v>
      </c>
      <c r="I320" s="9">
        <v>58</v>
      </c>
      <c r="J320" s="7">
        <f>SUM(Table3[[#This Row],[Estimate; Total: - Speak Spanish: - Speak English "very well"]:[Estimate; Total: - Speak Spanish: - Speak English "not well"]])</f>
        <v>1472</v>
      </c>
      <c r="K320" s="8">
        <f>0.5*ABS(([1]!#REF!/[1]!#REF!)-(Table3[[#This Row],[Estimate; Total: - Speak Spanish: - Bilingual Spanish &amp; English]]/Table3[[#Totals],[Estimate; Total: - Speak Spanish: - Bilingual Spanish &amp; English]]))</f>
        <v>2.9301854713303412E-5</v>
      </c>
      <c r="L320" s="7">
        <v>25</v>
      </c>
      <c r="M320" s="8">
        <f>0.5*ABS(([1]!#REF!/[1]!#REF!)-(Table3[[#This Row],[Estimate; Total: - Speak Spanish: - Speak English "not at all"]]/Table3[[#Totals],[Estimate; Total: - Speak Spanish: - Speak English "not at all"]]))</f>
        <v>8.9462629267328137E-4</v>
      </c>
    </row>
    <row r="321" spans="1:13" ht="15.6" x14ac:dyDescent="0.3">
      <c r="A321" s="5" t="s">
        <v>332</v>
      </c>
      <c r="B321" s="6">
        <v>5853</v>
      </c>
      <c r="C321" s="7">
        <v>1985</v>
      </c>
      <c r="D321" s="8">
        <f>0.5*ABS(([1]!#REF!/[1]!#REF!)-(Table3[[#This Row],[Estimate; Total: - Speak only English]]/Table3[[#Totals],[Estimate; Total: - Speak only English]]))</f>
        <v>1.1279577348954528E-3</v>
      </c>
      <c r="E321" s="6">
        <v>3868</v>
      </c>
      <c r="F321" s="8">
        <f>0.5*ABS(([1]!#REF!/[1]!#REF!)-(Table3[[#This Row],[Estimate; Total: - Speak Spanish:]]/Table3[[#Totals],[Estimate; Total: - Speak Spanish:]]))</f>
        <v>1.7621154626824794E-3</v>
      </c>
      <c r="G321" s="9">
        <v>2647</v>
      </c>
      <c r="H321" s="9">
        <v>482</v>
      </c>
      <c r="I321" s="9">
        <v>445</v>
      </c>
      <c r="J321" s="7">
        <f>SUM(Table3[[#This Row],[Estimate; Total: - Speak Spanish: - Speak English "very well"]:[Estimate; Total: - Speak Spanish: - Speak English "not well"]])</f>
        <v>3574</v>
      </c>
      <c r="K321" s="8">
        <f>0.5*ABS(([1]!#REF!/[1]!#REF!)-(Table3[[#This Row],[Estimate; Total: - Speak Spanish: - Bilingual Spanish &amp; English]]/Table3[[#Totals],[Estimate; Total: - Speak Spanish: - Bilingual Spanish &amp; English]]))</f>
        <v>1.6941988847116196E-3</v>
      </c>
      <c r="L321" s="7">
        <v>294</v>
      </c>
      <c r="M321" s="8">
        <f>0.5*ABS(([1]!#REF!/[1]!#REF!)-(Table3[[#This Row],[Estimate; Total: - Speak Spanish: - Speak English "not at all"]]/Table3[[#Totals],[Estimate; Total: - Speak Spanish: - Speak English "not at all"]]))</f>
        <v>2.9061879219750169E-3</v>
      </c>
    </row>
    <row r="322" spans="1:13" ht="15.6" x14ac:dyDescent="0.3">
      <c r="A322" s="5" t="s">
        <v>333</v>
      </c>
      <c r="B322" s="6">
        <v>3016</v>
      </c>
      <c r="C322" s="7">
        <v>1001</v>
      </c>
      <c r="D322" s="8">
        <f>0.5*ABS(([1]!#REF!/[1]!#REF!)-(Table3[[#This Row],[Estimate; Total: - Speak only English]]/Table3[[#Totals],[Estimate; Total: - Speak only English]]))</f>
        <v>6.9277508602385142E-4</v>
      </c>
      <c r="E322" s="6">
        <v>2015</v>
      </c>
      <c r="F322" s="8">
        <f>0.5*ABS(([1]!#REF!/[1]!#REF!)-(Table3[[#This Row],[Estimate; Total: - Speak Spanish:]]/Table3[[#Totals],[Estimate; Total: - Speak Spanish:]]))</f>
        <v>1.0660478950181552E-3</v>
      </c>
      <c r="G322" s="9">
        <v>1380</v>
      </c>
      <c r="H322" s="9">
        <v>354</v>
      </c>
      <c r="I322" s="9">
        <v>219</v>
      </c>
      <c r="J322" s="7">
        <f>SUM(Table3[[#This Row],[Estimate; Total: - Speak Spanish: - Speak English "very well"]:[Estimate; Total: - Speak Spanish: - Speak English "not well"]])</f>
        <v>1953</v>
      </c>
      <c r="K322" s="8">
        <f>0.5*ABS(([1]!#REF!/[1]!#REF!)-(Table3[[#This Row],[Estimate; Total: - Speak Spanish: - Bilingual Spanish &amp; English]]/Table3[[#Totals],[Estimate; Total: - Speak Spanish: - Bilingual Spanish &amp; English]]))</f>
        <v>1.1108127026229946E-3</v>
      </c>
      <c r="L322" s="7">
        <v>62</v>
      </c>
      <c r="M322" s="8">
        <f>0.5*ABS(([1]!#REF!/[1]!#REF!)-(Table3[[#This Row],[Estimate; Total: - Speak Spanish: - Speak English "not at all"]]/Table3[[#Totals],[Estimate; Total: - Speak Spanish: - Speak English "not at all"]]))</f>
        <v>3.1197304236289152E-4</v>
      </c>
    </row>
    <row r="323" spans="1:13" ht="15.6" x14ac:dyDescent="0.3">
      <c r="A323" s="5" t="s">
        <v>334</v>
      </c>
      <c r="B323" s="6">
        <v>2082</v>
      </c>
      <c r="C323" s="7">
        <v>673</v>
      </c>
      <c r="D323" s="8">
        <f>0.5*ABS(([1]!#REF!/[1]!#REF!)-(Table3[[#This Row],[Estimate; Total: - Speak only English]]/Table3[[#Totals],[Estimate; Total: - Speak only English]]))</f>
        <v>6.1495675677164302E-4</v>
      </c>
      <c r="E323" s="6">
        <v>1409</v>
      </c>
      <c r="F323" s="8">
        <f>0.5*ABS(([1]!#REF!/[1]!#REF!)-(Table3[[#This Row],[Estimate; Total: - Speak Spanish:]]/Table3[[#Totals],[Estimate; Total: - Speak Spanish:]]))</f>
        <v>9.1095051432972095E-4</v>
      </c>
      <c r="G323" s="9">
        <v>824</v>
      </c>
      <c r="H323" s="9">
        <v>247</v>
      </c>
      <c r="I323" s="9">
        <v>232</v>
      </c>
      <c r="J323" s="7">
        <f>SUM(Table3[[#This Row],[Estimate; Total: - Speak Spanish: - Speak English "very well"]:[Estimate; Total: - Speak Spanish: - Speak English "not well"]])</f>
        <v>1303</v>
      </c>
      <c r="K323" s="8">
        <f>0.5*ABS(([1]!#REF!/[1]!#REF!)-(Table3[[#This Row],[Estimate; Total: - Speak Spanish: - Bilingual Spanish &amp; English]]/Table3[[#Totals],[Estimate; Total: - Speak Spanish: - Bilingual Spanish &amp; English]]))</f>
        <v>8.8717378467525077E-4</v>
      </c>
      <c r="L323" s="7">
        <v>106</v>
      </c>
      <c r="M323" s="8">
        <f>0.5*ABS(([1]!#REF!/[1]!#REF!)-(Table3[[#This Row],[Estimate; Total: - Speak Spanish: - Speak English "not at all"]]/Table3[[#Totals],[Estimate; Total: - Speak Spanish: - Speak English "not at all"]]))</f>
        <v>1.3114757230850106E-3</v>
      </c>
    </row>
    <row r="324" spans="1:13" ht="15.6" x14ac:dyDescent="0.3">
      <c r="A324" s="5" t="s">
        <v>335</v>
      </c>
      <c r="B324" s="6">
        <v>5415</v>
      </c>
      <c r="C324" s="7">
        <v>1426</v>
      </c>
      <c r="D324" s="8">
        <f>0.5*ABS(([1]!#REF!/[1]!#REF!)-(Table3[[#This Row],[Estimate; Total: - Speak only English]]/Table3[[#Totals],[Estimate; Total: - Speak only English]]))</f>
        <v>1.555088789948468E-3</v>
      </c>
      <c r="E324" s="6">
        <v>3989</v>
      </c>
      <c r="F324" s="8">
        <f>0.5*ABS(([1]!#REF!/[1]!#REF!)-(Table3[[#This Row],[Estimate; Total: - Speak Spanish:]]/Table3[[#Totals],[Estimate; Total: - Speak Spanish:]]))</f>
        <v>3.0151114520143548E-3</v>
      </c>
      <c r="G324" s="9">
        <v>2751</v>
      </c>
      <c r="H324" s="9">
        <v>484</v>
      </c>
      <c r="I324" s="9">
        <v>530</v>
      </c>
      <c r="J324" s="7">
        <f>SUM(Table3[[#This Row],[Estimate; Total: - Speak Spanish: - Speak English "very well"]:[Estimate; Total: - Speak Spanish: - Speak English "not well"]])</f>
        <v>3765</v>
      </c>
      <c r="K324" s="8">
        <f>0.5*ABS(([1]!#REF!/[1]!#REF!)-(Table3[[#This Row],[Estimate; Total: - Speak Spanish: - Bilingual Spanish &amp; English]]/Table3[[#Totals],[Estimate; Total: - Speak Spanish: - Bilingual Spanish &amp; English]]))</f>
        <v>3.0147006343898084E-3</v>
      </c>
      <c r="L324" s="7">
        <v>224</v>
      </c>
      <c r="M324" s="8">
        <f>0.5*ABS(([1]!#REF!/[1]!#REF!)-(Table3[[#This Row],[Estimate; Total: - Speak Spanish: - Speak English "not at all"]]/Table3[[#Totals],[Estimate; Total: - Speak Spanish: - Speak English "not at all"]]))</f>
        <v>3.022031781985002E-3</v>
      </c>
    </row>
    <row r="325" spans="1:13" ht="15.6" x14ac:dyDescent="0.3">
      <c r="A325" s="5" t="s">
        <v>336</v>
      </c>
      <c r="B325" s="6">
        <v>527</v>
      </c>
      <c r="C325" s="7">
        <v>290</v>
      </c>
      <c r="D325" s="8">
        <f>0.5*ABS(([1]!#REF!/[1]!#REF!)-(Table3[[#This Row],[Estimate; Total: - Speak only English]]/Table3[[#Totals],[Estimate; Total: - Speak only English]]))</f>
        <v>6.2029597374511328E-4</v>
      </c>
      <c r="E325" s="6">
        <v>237</v>
      </c>
      <c r="F325" s="8">
        <f>0.5*ABS(([1]!#REF!/[1]!#REF!)-(Table3[[#This Row],[Estimate; Total: - Speak Spanish:]]/Table3[[#Totals],[Estimate; Total: - Speak Spanish:]]))</f>
        <v>7.9994882552357005E-4</v>
      </c>
      <c r="G325" s="9">
        <v>170</v>
      </c>
      <c r="H325" s="9">
        <v>40</v>
      </c>
      <c r="I325" s="9">
        <v>27</v>
      </c>
      <c r="J325" s="7">
        <f>SUM(Table3[[#This Row],[Estimate; Total: - Speak Spanish: - Speak English "very well"]:[Estimate; Total: - Speak Spanish: - Speak English "not well"]])</f>
        <v>237</v>
      </c>
      <c r="K325" s="8">
        <f>0.5*ABS(([1]!#REF!/[1]!#REF!)-(Table3[[#This Row],[Estimate; Total: - Speak Spanish: - Bilingual Spanish &amp; English]]/Table3[[#Totals],[Estimate; Total: - Speak Spanish: - Bilingual Spanish &amp; English]]))</f>
        <v>7.8827225569823615E-4</v>
      </c>
      <c r="L325" s="7">
        <v>0</v>
      </c>
      <c r="M325" s="8">
        <f>0.5*ABS(([1]!#REF!/[1]!#REF!)-(Table3[[#This Row],[Estimate; Total: - Speak Spanish: - Speak English "not at all"]]/Table3[[#Totals],[Estimate; Total: - Speak Spanish: - Speak English "not at all"]]))</f>
        <v>9.9664368788696263E-4</v>
      </c>
    </row>
    <row r="326" spans="1:13" ht="15.6" x14ac:dyDescent="0.3">
      <c r="A326" s="5" t="s">
        <v>337</v>
      </c>
      <c r="B326" s="6">
        <v>1126</v>
      </c>
      <c r="C326" s="7">
        <v>413</v>
      </c>
      <c r="D326" s="8">
        <f>0.5*ABS(([1]!#REF!/[1]!#REF!)-(Table3[[#This Row],[Estimate; Total: - Speak only English]]/Table3[[#Totals],[Estimate; Total: - Speak only English]]))</f>
        <v>9.2301062379916124E-4</v>
      </c>
      <c r="E326" s="6">
        <v>713</v>
      </c>
      <c r="F326" s="8">
        <f>0.5*ABS(([1]!#REF!/[1]!#REF!)-(Table3[[#This Row],[Estimate; Total: - Speak Spanish:]]/Table3[[#Totals],[Estimate; Total: - Speak Spanish:]]))</f>
        <v>8.6723721942028281E-4</v>
      </c>
      <c r="G326" s="9">
        <v>465</v>
      </c>
      <c r="H326" s="9">
        <v>76</v>
      </c>
      <c r="I326" s="9">
        <v>56</v>
      </c>
      <c r="J326" s="7">
        <f>SUM(Table3[[#This Row],[Estimate; Total: - Speak Spanish: - Speak English "very well"]:[Estimate; Total: - Speak Spanish: - Speak English "not well"]])</f>
        <v>597</v>
      </c>
      <c r="K326" s="8">
        <f>0.5*ABS(([1]!#REF!/[1]!#REF!)-(Table3[[#This Row],[Estimate; Total: - Speak Spanish: - Bilingual Spanish &amp; English]]/Table3[[#Totals],[Estimate; Total: - Speak Spanish: - Bilingual Spanish &amp; English]]))</f>
        <v>9.3409667869635523E-4</v>
      </c>
      <c r="L326" s="7">
        <v>116</v>
      </c>
      <c r="M326" s="8">
        <f>0.5*ABS(([1]!#REF!/[1]!#REF!)-(Table3[[#This Row],[Estimate; Total: - Speak Spanish: - Speak English "not at all"]]/Table3[[#Totals],[Estimate; Total: - Speak Spanish: - Speak English "not at all"]]))</f>
        <v>2.590277999062942E-4</v>
      </c>
    </row>
    <row r="327" spans="1:13" ht="15.6" x14ac:dyDescent="0.3">
      <c r="A327" s="5" t="s">
        <v>338</v>
      </c>
      <c r="B327" s="6">
        <v>1291</v>
      </c>
      <c r="C327" s="7">
        <v>793</v>
      </c>
      <c r="D327" s="8">
        <f>0.5*ABS(([1]!#REF!/[1]!#REF!)-(Table3[[#This Row],[Estimate; Total: - Speak only English]]/Table3[[#Totals],[Estimate; Total: - Speak only English]]))</f>
        <v>4.9310969100851607E-4</v>
      </c>
      <c r="E327" s="6">
        <v>498</v>
      </c>
      <c r="F327" s="8">
        <f>0.5*ABS(([1]!#REF!/[1]!#REF!)-(Table3[[#This Row],[Estimate; Total: - Speak Spanish:]]/Table3[[#Totals],[Estimate; Total: - Speak Spanish:]]))</f>
        <v>1.1089178347741522E-3</v>
      </c>
      <c r="G327" s="9">
        <v>357</v>
      </c>
      <c r="H327" s="9">
        <v>80</v>
      </c>
      <c r="I327" s="9">
        <v>20</v>
      </c>
      <c r="J327" s="7">
        <f>SUM(Table3[[#This Row],[Estimate; Total: - Speak Spanish: - Speak English "very well"]:[Estimate; Total: - Speak Spanish: - Speak English "not well"]])</f>
        <v>457</v>
      </c>
      <c r="K327" s="8">
        <f>0.5*ABS(([1]!#REF!/[1]!#REF!)-(Table3[[#This Row],[Estimate; Total: - Speak Spanish: - Bilingual Spanish &amp; English]]/Table3[[#Totals],[Estimate; Total: - Speak Spanish: - Bilingual Spanish &amp; English]]))</f>
        <v>1.1204296362371119E-3</v>
      </c>
      <c r="L327" s="7">
        <v>41</v>
      </c>
      <c r="M327" s="8">
        <f>0.5*ABS(([1]!#REF!/[1]!#REF!)-(Table3[[#This Row],[Estimate; Total: - Speak Spanish: - Speak English "not at all"]]/Table3[[#Totals],[Estimate; Total: - Speak Spanish: - Speak English "not at all"]]))</f>
        <v>9.1499853842405229E-4</v>
      </c>
    </row>
    <row r="328" spans="1:13" ht="15.6" x14ac:dyDescent="0.3">
      <c r="A328" s="5" t="s">
        <v>339</v>
      </c>
      <c r="B328" s="6">
        <v>2528</v>
      </c>
      <c r="C328" s="7">
        <v>903</v>
      </c>
      <c r="D328" s="8">
        <f>0.5*ABS(([1]!#REF!/[1]!#REF!)-(Table3[[#This Row],[Estimate; Total: - Speak only English]]/Table3[[#Totals],[Estimate; Total: - Speak only English]]))</f>
        <v>6.4258961345156E-4</v>
      </c>
      <c r="E328" s="6">
        <v>1625</v>
      </c>
      <c r="F328" s="8">
        <f>0.5*ABS(([1]!#REF!/[1]!#REF!)-(Table3[[#This Row],[Estimate; Total: - Speak Spanish:]]/Table3[[#Totals],[Estimate; Total: - Speak Spanish:]]))</f>
        <v>4.6581232205715581E-4</v>
      </c>
      <c r="G328" s="9">
        <v>1296</v>
      </c>
      <c r="H328" s="9">
        <v>274</v>
      </c>
      <c r="I328" s="9">
        <v>55</v>
      </c>
      <c r="J328" s="7">
        <f>SUM(Table3[[#This Row],[Estimate; Total: - Speak Spanish: - Speak English "very well"]:[Estimate; Total: - Speak Spanish: - Speak English "not well"]])</f>
        <v>1625</v>
      </c>
      <c r="K328" s="8">
        <f>0.5*ABS(([1]!#REF!/[1]!#REF!)-(Table3[[#This Row],[Estimate; Total: - Speak Spanish: - Bilingual Spanish &amp; English]]/Table3[[#Totals],[Estimate; Total: - Speak Spanish: - Bilingual Spanish &amp; English]]))</f>
        <v>3.857514530015958E-4</v>
      </c>
      <c r="L328" s="7">
        <v>0</v>
      </c>
      <c r="M328" s="8">
        <f>0.5*ABS(([1]!#REF!/[1]!#REF!)-(Table3[[#This Row],[Estimate; Total: - Speak Spanish: - Speak English "not at all"]]/Table3[[#Totals],[Estimate; Total: - Speak Spanish: - Speak English "not at all"]]))</f>
        <v>1.8144585302449737E-3</v>
      </c>
    </row>
    <row r="329" spans="1:13" ht="15.6" x14ac:dyDescent="0.3">
      <c r="A329" s="5" t="s">
        <v>340</v>
      </c>
      <c r="B329" s="6">
        <v>698</v>
      </c>
      <c r="C329" s="7">
        <v>319</v>
      </c>
      <c r="D329" s="8">
        <f>0.5*ABS(([1]!#REF!/[1]!#REF!)-(Table3[[#This Row],[Estimate; Total: - Speak only English]]/Table3[[#Totals],[Estimate; Total: - Speak only English]]))</f>
        <v>4.9215635977664196E-4</v>
      </c>
      <c r="E329" s="6">
        <v>379</v>
      </c>
      <c r="F329" s="8">
        <f>0.5*ABS(([1]!#REF!/[1]!#REF!)-(Table3[[#This Row],[Estimate; Total: - Speak Spanish:]]/Table3[[#Totals],[Estimate; Total: - Speak Spanish:]]))</f>
        <v>5.9159305277687126E-4</v>
      </c>
      <c r="G329" s="9">
        <v>295</v>
      </c>
      <c r="H329" s="9">
        <v>66</v>
      </c>
      <c r="I329" s="9">
        <v>18</v>
      </c>
      <c r="J329" s="7">
        <f>SUM(Table3[[#This Row],[Estimate; Total: - Speak Spanish: - Speak English "very well"]:[Estimate; Total: - Speak Spanish: - Speak English "not well"]])</f>
        <v>379</v>
      </c>
      <c r="K329" s="8">
        <f>0.5*ABS(([1]!#REF!/[1]!#REF!)-(Table3[[#This Row],[Estimate; Total: - Speak Spanish: - Bilingual Spanish &amp; English]]/Table3[[#Totals],[Estimate; Total: - Speak Spanish: - Bilingual Spanish &amp; English]]))</f>
        <v>5.7292039470175911E-4</v>
      </c>
      <c r="L329" s="7">
        <v>0</v>
      </c>
      <c r="M329" s="8">
        <f>0.5*ABS(([1]!#REF!/[1]!#REF!)-(Table3[[#This Row],[Estimate; Total: - Speak Spanish: - Speak English "not at all"]]/Table3[[#Totals],[Estimate; Total: - Speak Spanish: - Speak English "not at all"]]))</f>
        <v>9.0613884533267616E-4</v>
      </c>
    </row>
    <row r="330" spans="1:13" ht="15.6" x14ac:dyDescent="0.3">
      <c r="A330" s="5" t="s">
        <v>341</v>
      </c>
      <c r="B330" s="6">
        <v>1170</v>
      </c>
      <c r="C330" s="7">
        <v>237</v>
      </c>
      <c r="D330" s="8">
        <f>0.5*ABS(([1]!#REF!/[1]!#REF!)-(Table3[[#This Row],[Estimate; Total: - Speak only English]]/Table3[[#Totals],[Estimate; Total: - Speak only English]]))</f>
        <v>4.8298742260716366E-4</v>
      </c>
      <c r="E330" s="6">
        <v>933</v>
      </c>
      <c r="F330" s="8">
        <f>0.5*ABS(([1]!#REF!/[1]!#REF!)-(Table3[[#This Row],[Estimate; Total: - Speak Spanish:]]/Table3[[#Totals],[Estimate; Total: - Speak Spanish:]]))</f>
        <v>1.6223940080907647E-5</v>
      </c>
      <c r="G330" s="9">
        <v>348</v>
      </c>
      <c r="H330" s="9">
        <v>196</v>
      </c>
      <c r="I330" s="9">
        <v>114</v>
      </c>
      <c r="J330" s="7">
        <f>SUM(Table3[[#This Row],[Estimate; Total: - Speak Spanish: - Speak English "very well"]:[Estimate; Total: - Speak Spanish: - Speak English "not well"]])</f>
        <v>658</v>
      </c>
      <c r="K330" s="8">
        <f>0.5*ABS(([1]!#REF!/[1]!#REF!)-(Table3[[#This Row],[Estimate; Total: - Speak Spanish: - Bilingual Spanish &amp; English]]/Table3[[#Totals],[Estimate; Total: - Speak Spanish: - Bilingual Spanish &amp; English]]))</f>
        <v>2.1203788187357925E-4</v>
      </c>
      <c r="L330" s="7">
        <v>275</v>
      </c>
      <c r="M330" s="8">
        <f>0.5*ABS(([1]!#REF!/[1]!#REF!)-(Table3[[#This Row],[Estimate; Total: - Speak Spanish: - Speak English "not at all"]]/Table3[[#Totals],[Estimate; Total: - Speak Spanish: - Speak English "not at all"]]))</f>
        <v>3.2823129509654556E-3</v>
      </c>
    </row>
    <row r="331" spans="1:13" ht="15.6" x14ac:dyDescent="0.3">
      <c r="A331" s="5" t="s">
        <v>342</v>
      </c>
      <c r="B331" s="6">
        <v>2714</v>
      </c>
      <c r="C331" s="7">
        <v>1334</v>
      </c>
      <c r="D331" s="8">
        <f>0.5*ABS(([1]!#REF!/[1]!#REF!)-(Table3[[#This Row],[Estimate; Total: - Speak only English]]/Table3[[#Totals],[Estimate; Total: - Speak only English]]))</f>
        <v>2.5399748316359315E-3</v>
      </c>
      <c r="E331" s="6">
        <v>1380</v>
      </c>
      <c r="F331" s="8">
        <f>0.5*ABS(([1]!#REF!/[1]!#REF!)-(Table3[[#This Row],[Estimate; Total: - Speak Spanish:]]/Table3[[#Totals],[Estimate; Total: - Speak Spanish:]]))</f>
        <v>3.1258624598889378E-3</v>
      </c>
      <c r="G331" s="9">
        <v>988</v>
      </c>
      <c r="H331" s="9">
        <v>263</v>
      </c>
      <c r="I331" s="9">
        <v>26</v>
      </c>
      <c r="J331" s="7">
        <f>SUM(Table3[[#This Row],[Estimate; Total: - Speak Spanish: - Speak English "very well"]:[Estimate; Total: - Speak Spanish: - Speak English "not well"]])</f>
        <v>1277</v>
      </c>
      <c r="K331" s="8">
        <f>0.5*ABS(([1]!#REF!/[1]!#REF!)-(Table3[[#This Row],[Estimate; Total: - Speak Spanish: - Bilingual Spanish &amp; English]]/Table3[[#Totals],[Estimate; Total: - Speak Spanish: - Bilingual Spanish &amp; English]]))</f>
        <v>3.1484303550639503E-3</v>
      </c>
      <c r="L331" s="7">
        <v>103</v>
      </c>
      <c r="M331" s="8">
        <f>0.5*ABS(([1]!#REF!/[1]!#REF!)-(Table3[[#This Row],[Estimate; Total: - Speak Spanish: - Speak English "not at all"]]/Table3[[#Totals],[Estimate; Total: - Speak Spanish: - Speak English "not at all"]]))</f>
        <v>2.7457003830391492E-3</v>
      </c>
    </row>
    <row r="332" spans="1:13" ht="15.6" x14ac:dyDescent="0.3">
      <c r="A332" s="5" t="s">
        <v>343</v>
      </c>
      <c r="B332" s="6">
        <v>1645</v>
      </c>
      <c r="C332" s="7">
        <v>604</v>
      </c>
      <c r="D332" s="8">
        <f>0.5*ABS(([1]!#REF!/[1]!#REF!)-(Table3[[#This Row],[Estimate; Total: - Speak only English]]/Table3[[#Totals],[Estimate; Total: - Speak only English]]))</f>
        <v>4.1448560039384968E-3</v>
      </c>
      <c r="E332" s="6">
        <v>1041</v>
      </c>
      <c r="F332" s="8">
        <f>0.5*ABS(([1]!#REF!/[1]!#REF!)-(Table3[[#This Row],[Estimate; Total: - Speak Spanish:]]/Table3[[#Totals],[Estimate; Total: - Speak Spanish:]]))</f>
        <v>4.0647339405759609E-3</v>
      </c>
      <c r="G332" s="9">
        <v>594</v>
      </c>
      <c r="H332" s="9">
        <v>284</v>
      </c>
      <c r="I332" s="9">
        <v>135</v>
      </c>
      <c r="J332" s="7">
        <f>SUM(Table3[[#This Row],[Estimate; Total: - Speak Spanish: - Speak English "very well"]:[Estimate; Total: - Speak Spanish: - Speak English "not well"]])</f>
        <v>1013</v>
      </c>
      <c r="K332" s="8">
        <f>0.5*ABS(([1]!#REF!/[1]!#REF!)-(Table3[[#This Row],[Estimate; Total: - Speak Spanish: - Bilingual Spanish &amp; English]]/Table3[[#Totals],[Estimate; Total: - Speak Spanish: - Bilingual Spanish &amp; English]]))</f>
        <v>4.0380634380996388E-3</v>
      </c>
      <c r="L332" s="7">
        <v>28</v>
      </c>
      <c r="M332" s="8">
        <f>0.5*ABS(([1]!#REF!/[1]!#REF!)-(Table3[[#This Row],[Estimate; Total: - Speak Spanish: - Speak English "not at all"]]/Table3[[#Totals],[Estimate; Total: - Speak Spanish: - Speak English "not at all"]]))</f>
        <v>4.5140055068163178E-3</v>
      </c>
    </row>
    <row r="333" spans="1:13" ht="15.6" x14ac:dyDescent="0.3">
      <c r="A333" s="5" t="s">
        <v>344</v>
      </c>
      <c r="B333" s="6">
        <v>1672</v>
      </c>
      <c r="C333" s="7">
        <v>541</v>
      </c>
      <c r="D333" s="8">
        <f>0.5*ABS(([1]!#REF!/[1]!#REF!)-(Table3[[#This Row],[Estimate; Total: - Speak only English]]/Table3[[#Totals],[Estimate; Total: - Speak only English]]))</f>
        <v>1.4626344698739793E-4</v>
      </c>
      <c r="E333" s="6">
        <v>1131</v>
      </c>
      <c r="F333" s="8">
        <f>0.5*ABS(([1]!#REF!/[1]!#REF!)-(Table3[[#This Row],[Estimate; Total: - Speak Spanish:]]/Table3[[#Totals],[Estimate; Total: - Speak Spanish:]]))</f>
        <v>9.0311164426011255E-5</v>
      </c>
      <c r="G333" s="9">
        <v>887</v>
      </c>
      <c r="H333" s="9">
        <v>60</v>
      </c>
      <c r="I333" s="9">
        <v>137</v>
      </c>
      <c r="J333" s="7">
        <f>SUM(Table3[[#This Row],[Estimate; Total: - Speak Spanish: - Speak English "very well"]:[Estimate; Total: - Speak Spanish: - Speak English "not well"]])</f>
        <v>1084</v>
      </c>
      <c r="K333" s="8">
        <f>0.5*ABS(([1]!#REF!/[1]!#REF!)-(Table3[[#This Row],[Estimate; Total: - Speak Spanish: - Bilingual Spanish &amp; English]]/Table3[[#Totals],[Estimate; Total: - Speak Spanish: - Bilingual Spanish &amp; English]]))</f>
        <v>1.0471092459302632E-4</v>
      </c>
      <c r="L333" s="7">
        <v>47</v>
      </c>
      <c r="M333" s="8">
        <f>0.5*ABS(([1]!#REF!/[1]!#REF!)-(Table3[[#This Row],[Estimate; Total: - Speak Spanish: - Speak English "not at all"]]/Table3[[#Totals],[Estimate; Total: - Speak Spanish: - Speak English "not at all"]]))</f>
        <v>1.5225654907934506E-4</v>
      </c>
    </row>
    <row r="334" spans="1:13" ht="15.6" x14ac:dyDescent="0.3">
      <c r="A334" s="5" t="s">
        <v>345</v>
      </c>
      <c r="B334" s="6">
        <v>3998</v>
      </c>
      <c r="C334" s="7">
        <v>1846</v>
      </c>
      <c r="D334" s="8">
        <f>0.5*ABS(([1]!#REF!/[1]!#REF!)-(Table3[[#This Row],[Estimate; Total: - Speak only English]]/Table3[[#Totals],[Estimate; Total: - Speak only English]]))</f>
        <v>1.0064530509048262E-3</v>
      </c>
      <c r="E334" s="6">
        <v>2152</v>
      </c>
      <c r="F334" s="8">
        <f>0.5*ABS(([1]!#REF!/[1]!#REF!)-(Table3[[#This Row],[Estimate; Total: - Speak Spanish:]]/Table3[[#Totals],[Estimate; Total: - Speak Spanish:]]))</f>
        <v>3.9682773548592085E-4</v>
      </c>
      <c r="G334" s="9">
        <v>1551</v>
      </c>
      <c r="H334" s="9">
        <v>359</v>
      </c>
      <c r="I334" s="9">
        <v>161</v>
      </c>
      <c r="J334" s="7">
        <f>SUM(Table3[[#This Row],[Estimate; Total: - Speak Spanish: - Speak English "very well"]:[Estimate; Total: - Speak Spanish: - Speak English "not well"]])</f>
        <v>2071</v>
      </c>
      <c r="K334" s="8">
        <f>0.5*ABS(([1]!#REF!/[1]!#REF!)-(Table3[[#This Row],[Estimate; Total: - Speak Spanish: - Bilingual Spanish &amp; English]]/Table3[[#Totals],[Estimate; Total: - Speak Spanish: - Bilingual Spanish &amp; English]]))</f>
        <v>4.3163740745567544E-4</v>
      </c>
      <c r="L334" s="7">
        <v>81</v>
      </c>
      <c r="M334" s="8">
        <f>0.5*ABS(([1]!#REF!/[1]!#REF!)-(Table3[[#This Row],[Estimate; Total: - Speak Spanish: - Speak English "not at all"]]/Table3[[#Totals],[Estimate; Total: - Speak Spanish: - Speak English "not at all"]]))</f>
        <v>1.895502624557747E-4</v>
      </c>
    </row>
    <row r="335" spans="1:13" ht="15.6" x14ac:dyDescent="0.3">
      <c r="A335" s="5" t="s">
        <v>346</v>
      </c>
      <c r="B335" s="6">
        <v>2561</v>
      </c>
      <c r="C335" s="7">
        <v>969</v>
      </c>
      <c r="D335" s="8">
        <f>0.5*ABS(([1]!#REF!/[1]!#REF!)-(Table3[[#This Row],[Estimate; Total: - Speak only English]]/Table3[[#Totals],[Estimate; Total: - Speak only English]]))</f>
        <v>6.1582073336560565E-4</v>
      </c>
      <c r="E335" s="6">
        <v>1592</v>
      </c>
      <c r="F335" s="8">
        <f>0.5*ABS(([1]!#REF!/[1]!#REF!)-(Table3[[#This Row],[Estimate; Total: - Speak Spanish:]]/Table3[[#Totals],[Estimate; Total: - Speak Spanish:]]))</f>
        <v>5.5208288293474676E-4</v>
      </c>
      <c r="G335" s="9">
        <v>1229</v>
      </c>
      <c r="H335" s="9">
        <v>150</v>
      </c>
      <c r="I335" s="9">
        <v>161</v>
      </c>
      <c r="J335" s="7">
        <f>SUM(Table3[[#This Row],[Estimate; Total: - Speak Spanish: - Speak English "very well"]:[Estimate; Total: - Speak Spanish: - Speak English "not well"]])</f>
        <v>1540</v>
      </c>
      <c r="K335" s="8">
        <f>0.5*ABS(([1]!#REF!/[1]!#REF!)-(Table3[[#This Row],[Estimate; Total: - Speak Spanish: - Bilingual Spanish &amp; English]]/Table3[[#Totals],[Estimate; Total: - Speak Spanish: - Bilingual Spanish &amp; English]]))</f>
        <v>5.1936649184564153E-4</v>
      </c>
      <c r="L335" s="7">
        <v>52</v>
      </c>
      <c r="M335" s="8">
        <f>0.5*ABS(([1]!#REF!/[1]!#REF!)-(Table3[[#This Row],[Estimate; Total: - Speak Spanish: - Speak English "not at all"]]/Table3[[#Totals],[Estimate; Total: - Speak Spanish: - Speak English "not at all"]]))</f>
        <v>1.1031990187999638E-3</v>
      </c>
    </row>
    <row r="336" spans="1:13" ht="15.6" x14ac:dyDescent="0.3">
      <c r="A336" s="5" t="s">
        <v>347</v>
      </c>
      <c r="B336" s="6">
        <v>1335</v>
      </c>
      <c r="C336" s="7">
        <v>843</v>
      </c>
      <c r="D336" s="8">
        <f>0.5*ABS(([1]!#REF!/[1]!#REF!)-(Table3[[#This Row],[Estimate; Total: - Speak only English]]/Table3[[#Totals],[Estimate; Total: - Speak only English]]))</f>
        <v>1.2438561568658974E-3</v>
      </c>
      <c r="E336" s="6">
        <v>473</v>
      </c>
      <c r="F336" s="8">
        <f>0.5*ABS(([1]!#REF!/[1]!#REF!)-(Table3[[#This Row],[Estimate; Total: - Speak Spanish:]]/Table3[[#Totals],[Estimate; Total: - Speak Spanish:]]))</f>
        <v>1.9453002407554315E-3</v>
      </c>
      <c r="G336" s="9">
        <v>425</v>
      </c>
      <c r="H336" s="9">
        <v>15</v>
      </c>
      <c r="I336" s="9">
        <v>33</v>
      </c>
      <c r="J336" s="7">
        <f>SUM(Table3[[#This Row],[Estimate; Total: - Speak Spanish: - Speak English "very well"]:[Estimate; Total: - Speak Spanish: - Speak English "not well"]])</f>
        <v>473</v>
      </c>
      <c r="K336" s="8">
        <f>0.5*ABS(([1]!#REF!/[1]!#REF!)-(Table3[[#This Row],[Estimate; Total: - Speak Spanish: - Bilingual Spanish &amp; English]]/Table3[[#Totals],[Estimate; Total: - Speak Spanish: - Bilingual Spanish &amp; English]]))</f>
        <v>1.9219963693318746E-3</v>
      </c>
      <c r="L336" s="7">
        <v>0</v>
      </c>
      <c r="M336" s="8">
        <f>0.5*ABS(([1]!#REF!/[1]!#REF!)-(Table3[[#This Row],[Estimate; Total: - Speak Spanish: - Speak English "not at all"]]/Table3[[#Totals],[Estimate; Total: - Speak Spanish: - Speak English "not at all"]]))</f>
        <v>2.3378600293541009E-3</v>
      </c>
    </row>
    <row r="337" spans="1:13" ht="15.6" x14ac:dyDescent="0.3">
      <c r="A337" s="5" t="s">
        <v>348</v>
      </c>
      <c r="B337" s="6">
        <v>394</v>
      </c>
      <c r="C337" s="7">
        <v>66</v>
      </c>
      <c r="D337" s="8">
        <f>0.5*ABS(([1]!#REF!/[1]!#REF!)-(Table3[[#This Row],[Estimate; Total: - Speak only English]]/Table3[[#Totals],[Estimate; Total: - Speak only English]]))</f>
        <v>1.6721051524390871E-3</v>
      </c>
      <c r="E337" s="6">
        <v>328</v>
      </c>
      <c r="F337" s="8">
        <f>0.5*ABS(([1]!#REF!/[1]!#REF!)-(Table3[[#This Row],[Estimate; Total: - Speak Spanish:]]/Table3[[#Totals],[Estimate; Total: - Speak Spanish:]]))</f>
        <v>1.485537651152908E-3</v>
      </c>
      <c r="G337" s="9">
        <v>257</v>
      </c>
      <c r="H337" s="9">
        <v>65</v>
      </c>
      <c r="I337" s="9">
        <v>6</v>
      </c>
      <c r="J337" s="7">
        <f>SUM(Table3[[#This Row],[Estimate; Total: - Speak Spanish: - Speak English "very well"]:[Estimate; Total: - Speak Spanish: - Speak English "not well"]])</f>
        <v>328</v>
      </c>
      <c r="K337" s="8">
        <f>0.5*ABS(([1]!#REF!/[1]!#REF!)-(Table3[[#This Row],[Estimate; Total: - Speak Spanish: - Bilingual Spanish &amp; English]]/Table3[[#Totals],[Estimate; Total: - Speak Spanish: - Bilingual Spanish &amp; English]]))</f>
        <v>1.4693776726604627E-3</v>
      </c>
      <c r="L337" s="7">
        <v>0</v>
      </c>
      <c r="M337" s="8">
        <f>0.5*ABS(([1]!#REF!/[1]!#REF!)-(Table3[[#This Row],[Estimate; Total: - Speak Spanish: - Speak English "not at all"]]/Table3[[#Totals],[Estimate; Total: - Speak Spanish: - Speak English "not at all"]]))</f>
        <v>1.7577567011748184E-3</v>
      </c>
    </row>
    <row r="338" spans="1:13" ht="15.6" x14ac:dyDescent="0.3">
      <c r="A338" s="5" t="s">
        <v>349</v>
      </c>
      <c r="B338" s="6">
        <v>2093</v>
      </c>
      <c r="C338" s="7">
        <v>827</v>
      </c>
      <c r="D338" s="8">
        <f>0.5*ABS(([1]!#REF!/[1]!#REF!)-(Table3[[#This Row],[Estimate; Total: - Speak only English]]/Table3[[#Totals],[Estimate; Total: - Speak only English]]))</f>
        <v>2.1336847411597328E-3</v>
      </c>
      <c r="E338" s="6">
        <v>1266</v>
      </c>
      <c r="F338" s="8">
        <f>0.5*ABS(([1]!#REF!/[1]!#REF!)-(Table3[[#This Row],[Estimate; Total: - Speak Spanish:]]/Table3[[#Totals],[Estimate; Total: - Speak Spanish:]]))</f>
        <v>2.1562254636388893E-3</v>
      </c>
      <c r="G338" s="9">
        <v>1007</v>
      </c>
      <c r="H338" s="9">
        <v>235</v>
      </c>
      <c r="I338" s="9">
        <v>24</v>
      </c>
      <c r="J338" s="7">
        <f>SUM(Table3[[#This Row],[Estimate; Total: - Speak Spanish: - Speak English "very well"]:[Estimate; Total: - Speak Spanish: - Speak English "not well"]])</f>
        <v>1266</v>
      </c>
      <c r="K338" s="8">
        <f>0.5*ABS(([1]!#REF!/[1]!#REF!)-(Table3[[#This Row],[Estimate; Total: - Speak Spanish: - Bilingual Spanish &amp; English]]/Table3[[#Totals],[Estimate; Total: - Speak Spanish: - Bilingual Spanish &amp; English]]))</f>
        <v>2.0938518881162193E-3</v>
      </c>
      <c r="L338" s="7">
        <v>0</v>
      </c>
      <c r="M338" s="8">
        <f>0.5*ABS(([1]!#REF!/[1]!#REF!)-(Table3[[#This Row],[Estimate; Total: - Speak Spanish: - Speak English "not at all"]]/Table3[[#Totals],[Estimate; Total: - Speak Spanish: - Speak English "not at all"]]))</f>
        <v>3.2069246018332138E-3</v>
      </c>
    </row>
    <row r="339" spans="1:13" ht="15.6" x14ac:dyDescent="0.3">
      <c r="A339" s="5" t="s">
        <v>350</v>
      </c>
      <c r="B339" s="6">
        <v>1619</v>
      </c>
      <c r="C339" s="7">
        <v>912</v>
      </c>
      <c r="D339" s="8">
        <f>0.5*ABS(([1]!#REF!/[1]!#REF!)-(Table3[[#This Row],[Estimate; Total: - Speak only English]]/Table3[[#Totals],[Estimate; Total: - Speak only English]]))</f>
        <v>1.5010648490747021E-3</v>
      </c>
      <c r="E339" s="6">
        <v>689</v>
      </c>
      <c r="F339" s="8">
        <f>0.5*ABS(([1]!#REF!/[1]!#REF!)-(Table3[[#This Row],[Estimate; Total: - Speak Spanish:]]/Table3[[#Totals],[Estimate; Total: - Speak Spanish:]]))</f>
        <v>2.1127875302422625E-3</v>
      </c>
      <c r="G339" s="9">
        <v>554</v>
      </c>
      <c r="H339" s="9">
        <v>135</v>
      </c>
      <c r="I339" s="9">
        <v>0</v>
      </c>
      <c r="J339" s="7">
        <f>SUM(Table3[[#This Row],[Estimate; Total: - Speak Spanish: - Speak English "very well"]:[Estimate; Total: - Speak Spanish: - Speak English "not well"]])</f>
        <v>689</v>
      </c>
      <c r="K339" s="8">
        <f>0.5*ABS(([1]!#REF!/[1]!#REF!)-(Table3[[#This Row],[Estimate; Total: - Speak Spanish: - Bilingual Spanish &amp; English]]/Table3[[#Totals],[Estimate; Total: - Speak Spanish: - Bilingual Spanish &amp; English]]))</f>
        <v>2.0788417217627053E-3</v>
      </c>
      <c r="L339" s="7">
        <v>0</v>
      </c>
      <c r="M339" s="8">
        <f>0.5*ABS(([1]!#REF!/[1]!#REF!)-(Table3[[#This Row],[Estimate; Total: - Speak Spanish: - Speak English "not at all"]]/Table3[[#Totals],[Estimate; Total: - Speak Spanish: - Speak English "not at all"]]))</f>
        <v>2.6846135225138974E-3</v>
      </c>
    </row>
    <row r="340" spans="1:13" ht="15.6" x14ac:dyDescent="0.3">
      <c r="A340" s="5" t="s">
        <v>351</v>
      </c>
      <c r="B340" s="6">
        <v>640</v>
      </c>
      <c r="C340" s="7">
        <v>333</v>
      </c>
      <c r="D340" s="8">
        <f>0.5*ABS(([1]!#REF!/[1]!#REF!)-(Table3[[#This Row],[Estimate; Total: - Speak only English]]/Table3[[#Totals],[Estimate; Total: - Speak only English]]))</f>
        <v>9.7558095275167289E-4</v>
      </c>
      <c r="E340" s="6">
        <v>307</v>
      </c>
      <c r="F340" s="8">
        <f>0.5*ABS(([1]!#REF!/[1]!#REF!)-(Table3[[#This Row],[Estimate; Total: - Speak Spanish:]]/Table3[[#Totals],[Estimate; Total: - Speak Spanish:]]))</f>
        <v>1.1529415573141065E-3</v>
      </c>
      <c r="G340" s="9">
        <v>268</v>
      </c>
      <c r="H340" s="9">
        <v>36</v>
      </c>
      <c r="I340" s="9">
        <v>3</v>
      </c>
      <c r="J340" s="7">
        <f>SUM(Table3[[#This Row],[Estimate; Total: - Speak Spanish: - Speak English "very well"]:[Estimate; Total: - Speak Spanish: - Speak English "not well"]])</f>
        <v>307</v>
      </c>
      <c r="K340" s="8">
        <f>0.5*ABS(([1]!#REF!/[1]!#REF!)-(Table3[[#This Row],[Estimate; Total: - Speak Spanish: - Bilingual Spanish &amp; English]]/Table3[[#Totals],[Estimate; Total: - Speak Spanish: - Bilingual Spanish &amp; English]]))</f>
        <v>1.1378162115909946E-3</v>
      </c>
      <c r="L340" s="7">
        <v>0</v>
      </c>
      <c r="M340" s="8">
        <f>0.5*ABS(([1]!#REF!/[1]!#REF!)-(Table3[[#This Row],[Estimate; Total: - Speak Spanish: - Speak English "not at all"]]/Table3[[#Totals],[Estimate; Total: - Speak Spanish: - Speak English "not at all"]]))</f>
        <v>1.4077319486455896E-3</v>
      </c>
    </row>
    <row r="341" spans="1:13" ht="15.6" x14ac:dyDescent="0.3">
      <c r="A341" s="5" t="s">
        <v>352</v>
      </c>
      <c r="B341" s="6">
        <v>598</v>
      </c>
      <c r="C341" s="7">
        <v>288</v>
      </c>
      <c r="D341" s="8">
        <f>0.5*ABS(([1]!#REF!/[1]!#REF!)-(Table3[[#This Row],[Estimate; Total: - Speak only English]]/Table3[[#Totals],[Estimate; Total: - Speak only English]]))</f>
        <v>9.827300058594785E-4</v>
      </c>
      <c r="E341" s="6">
        <v>310</v>
      </c>
      <c r="F341" s="8">
        <f>0.5*ABS(([1]!#REF!/[1]!#REF!)-(Table3[[#This Row],[Estimate; Total: - Speak Spanish:]]/Table3[[#Totals],[Estimate; Total: - Speak Spanish:]]))</f>
        <v>1.0992020188086576E-3</v>
      </c>
      <c r="G341" s="9">
        <v>232</v>
      </c>
      <c r="H341" s="9">
        <v>33</v>
      </c>
      <c r="I341" s="9">
        <v>32</v>
      </c>
      <c r="J341" s="7">
        <f>SUM(Table3[[#This Row],[Estimate; Total: - Speak Spanish: - Speak English "very well"]:[Estimate; Total: - Speak Spanish: - Speak English "not well"]])</f>
        <v>297</v>
      </c>
      <c r="K341" s="8">
        <f>0.5*ABS(([1]!#REF!/[1]!#REF!)-(Table3[[#This Row],[Estimate; Total: - Speak Spanish: - Bilingual Spanish &amp; English]]/Table3[[#Totals],[Estimate; Total: - Speak Spanish: - Bilingual Spanish &amp; English]]))</f>
        <v>1.0953585250221595E-3</v>
      </c>
      <c r="L341" s="7">
        <v>13</v>
      </c>
      <c r="M341" s="8">
        <f>0.5*ABS(([1]!#REF!/[1]!#REF!)-(Table3[[#This Row],[Estimate; Total: - Speak Spanish: - Speak English "not at all"]]/Table3[[#Totals],[Estimate; Total: - Speak Spanish: - Speak English "not at all"]]))</f>
        <v>1.1639466735007908E-3</v>
      </c>
    </row>
    <row r="342" spans="1:13" ht="15.6" x14ac:dyDescent="0.3">
      <c r="A342" s="5" t="s">
        <v>353</v>
      </c>
      <c r="B342" s="6">
        <v>2397</v>
      </c>
      <c r="C342" s="7">
        <v>1076</v>
      </c>
      <c r="D342" s="8">
        <f>0.5*ABS(([1]!#REF!/[1]!#REF!)-(Table3[[#This Row],[Estimate; Total: - Speak only English]]/Table3[[#Totals],[Estimate; Total: - Speak only English]]))</f>
        <v>1.2326223186934497E-3</v>
      </c>
      <c r="E342" s="6">
        <v>1321</v>
      </c>
      <c r="F342" s="8">
        <f>0.5*ABS(([1]!#REF!/[1]!#REF!)-(Table3[[#This Row],[Estimate; Total: - Speak Spanish:]]/Table3[[#Totals],[Estimate; Total: - Speak Spanish:]]))</f>
        <v>1.5326564879928712E-3</v>
      </c>
      <c r="G342" s="9">
        <v>908</v>
      </c>
      <c r="H342" s="9">
        <v>216</v>
      </c>
      <c r="I342" s="9">
        <v>157</v>
      </c>
      <c r="J342" s="7">
        <f>SUM(Table3[[#This Row],[Estimate; Total: - Speak Spanish: - Speak English "very well"]:[Estimate; Total: - Speak Spanish: - Speak English "not well"]])</f>
        <v>1281</v>
      </c>
      <c r="K342" s="8">
        <f>0.5*ABS(([1]!#REF!/[1]!#REF!)-(Table3[[#This Row],[Estimate; Total: - Speak Spanish: - Bilingual Spanish &amp; English]]/Table3[[#Totals],[Estimate; Total: - Speak Spanish: - Bilingual Spanish &amp; English]]))</f>
        <v>1.5027413341881578E-3</v>
      </c>
      <c r="L342" s="7">
        <v>40</v>
      </c>
      <c r="M342" s="8">
        <f>0.5*ABS(([1]!#REF!/[1]!#REF!)-(Table3[[#This Row],[Estimate; Total: - Speak Spanish: - Speak English "not at all"]]/Table3[[#Totals],[Estimate; Total: - Speak Spanish: - Speak English "not at all"]]))</f>
        <v>2.0365850516221784E-3</v>
      </c>
    </row>
    <row r="343" spans="1:13" ht="15.6" x14ac:dyDescent="0.3">
      <c r="A343" s="5" t="s">
        <v>354</v>
      </c>
      <c r="B343" s="6">
        <v>268</v>
      </c>
      <c r="C343" s="7">
        <v>143</v>
      </c>
      <c r="D343" s="8">
        <f>0.5*ABS(([1]!#REF!/[1]!#REF!)-(Table3[[#This Row],[Estimate; Total: - Speak only English]]/Table3[[#Totals],[Estimate; Total: - Speak only English]]))</f>
        <v>8.8848513736943663E-4</v>
      </c>
      <c r="E343" s="6">
        <v>125</v>
      </c>
      <c r="F343" s="8">
        <f>0.5*ABS(([1]!#REF!/[1]!#REF!)-(Table3[[#This Row],[Estimate; Total: - Speak Spanish:]]/Table3[[#Totals],[Estimate; Total: - Speak Spanish:]]))</f>
        <v>9.7032147694907345E-4</v>
      </c>
      <c r="G343" s="9">
        <v>97</v>
      </c>
      <c r="H343" s="9">
        <v>19</v>
      </c>
      <c r="I343" s="9">
        <v>9</v>
      </c>
      <c r="J343" s="7">
        <f>SUM(Table3[[#This Row],[Estimate; Total: - Speak Spanish: - Speak English "very well"]:[Estimate; Total: - Speak Spanish: - Speak English "not well"]])</f>
        <v>125</v>
      </c>
      <c r="K343" s="8">
        <f>0.5*ABS(([1]!#REF!/[1]!#REF!)-(Table3[[#This Row],[Estimate; Total: - Speak Spanish: - Bilingual Spanish &amp; English]]/Table3[[#Totals],[Estimate; Total: - Speak Spanish: - Bilingual Spanish &amp; English]]))</f>
        <v>9.6416294856018425E-4</v>
      </c>
      <c r="L343" s="7">
        <v>0</v>
      </c>
      <c r="M343" s="8">
        <f>0.5*ABS(([1]!#REF!/[1]!#REF!)-(Table3[[#This Row],[Estimate; Total: - Speak Spanish: - Speak English "not at all"]]/Table3[[#Totals],[Estimate; Total: - Speak Spanish: - Speak English "not at all"]]))</f>
        <v>1.074063492963521E-3</v>
      </c>
    </row>
    <row r="344" spans="1:13" ht="15.6" x14ac:dyDescent="0.3">
      <c r="A344" s="5" t="s">
        <v>355</v>
      </c>
      <c r="B344" s="6">
        <v>1823</v>
      </c>
      <c r="C344" s="7">
        <v>707</v>
      </c>
      <c r="D344" s="8">
        <f>0.5*ABS(([1]!#REF!/[1]!#REF!)-(Table3[[#This Row],[Estimate; Total: - Speak only English]]/Table3[[#Totals],[Estimate; Total: - Speak only English]]))</f>
        <v>4.0133685174608405E-3</v>
      </c>
      <c r="E344" s="6">
        <v>1116</v>
      </c>
      <c r="F344" s="8">
        <f>0.5*ABS(([1]!#REF!/[1]!#REF!)-(Table3[[#This Row],[Estimate; Total: - Speak Spanish:]]/Table3[[#Totals],[Estimate; Total: - Speak Spanish:]]))</f>
        <v>4.0046695705469133E-3</v>
      </c>
      <c r="G344" s="9">
        <v>876</v>
      </c>
      <c r="H344" s="9">
        <v>166</v>
      </c>
      <c r="I344" s="9">
        <v>74</v>
      </c>
      <c r="J344" s="7">
        <f>SUM(Table3[[#This Row],[Estimate; Total: - Speak Spanish: - Speak English "very well"]:[Estimate; Total: - Speak Spanish: - Speak English "not well"]])</f>
        <v>1116</v>
      </c>
      <c r="K344" s="8">
        <f>0.5*ABS(([1]!#REF!/[1]!#REF!)-(Table3[[#This Row],[Estimate; Total: - Speak Spanish: - Bilingual Spanish &amp; English]]/Table3[[#Totals],[Estimate; Total: - Speak Spanish: - Bilingual Spanish &amp; English]]))</f>
        <v>3.9496862290909103E-3</v>
      </c>
      <c r="L344" s="7">
        <v>0</v>
      </c>
      <c r="M344" s="8">
        <f>0.5*ABS(([1]!#REF!/[1]!#REF!)-(Table3[[#This Row],[Estimate; Total: - Speak Spanish: - Speak English "not at all"]]/Table3[[#Totals],[Estimate; Total: - Speak Spanish: - Speak English "not at all"]]))</f>
        <v>4.930878289523901E-3</v>
      </c>
    </row>
    <row r="345" spans="1:13" ht="15.6" x14ac:dyDescent="0.3">
      <c r="A345" s="5" t="s">
        <v>356</v>
      </c>
      <c r="B345" s="6">
        <v>1506</v>
      </c>
      <c r="C345" s="7">
        <v>938</v>
      </c>
      <c r="D345" s="8">
        <f>0.5*ABS(([1]!#REF!/[1]!#REF!)-(Table3[[#This Row],[Estimate; Total: - Speak only English]]/Table3[[#Totals],[Estimate; Total: - Speak only English]]))</f>
        <v>3.3733771224648489E-3</v>
      </c>
      <c r="E345" s="6">
        <v>554</v>
      </c>
      <c r="F345" s="8">
        <f>0.5*ABS(([1]!#REF!/[1]!#REF!)-(Table3[[#This Row],[Estimate; Total: - Speak Spanish:]]/Table3[[#Totals],[Estimate; Total: - Speak Spanish:]]))</f>
        <v>4.1308827001269371E-3</v>
      </c>
      <c r="G345" s="9">
        <v>395</v>
      </c>
      <c r="H345" s="9">
        <v>111</v>
      </c>
      <c r="I345" s="9">
        <v>34</v>
      </c>
      <c r="J345" s="7">
        <f>SUM(Table3[[#This Row],[Estimate; Total: - Speak Spanish: - Speak English "very well"]:[Estimate; Total: - Speak Spanish: - Speak English "not well"]])</f>
        <v>540</v>
      </c>
      <c r="K345" s="8">
        <f>0.5*ABS(([1]!#REF!/[1]!#REF!)-(Table3[[#This Row],[Estimate; Total: - Speak Spanish: - Bilingual Spanish &amp; English]]/Table3[[#Totals],[Estimate; Total: - Speak Spanish: - Bilingual Spanish &amp; English]]))</f>
        <v>4.1158969632805534E-3</v>
      </c>
      <c r="L345" s="7">
        <v>14</v>
      </c>
      <c r="M345" s="8">
        <f>0.5*ABS(([1]!#REF!/[1]!#REF!)-(Table3[[#This Row],[Estimate; Total: - Speak Spanish: - Speak English "not at all"]]/Table3[[#Totals],[Estimate; Total: - Speak Spanish: - Speak English "not at all"]]))</f>
        <v>4.3833213435389871E-3</v>
      </c>
    </row>
    <row r="346" spans="1:13" ht="15.6" x14ac:dyDescent="0.3">
      <c r="A346" s="5" t="s">
        <v>357</v>
      </c>
      <c r="B346" s="6">
        <v>2024</v>
      </c>
      <c r="C346" s="7">
        <v>1149</v>
      </c>
      <c r="D346" s="8">
        <f>0.5*ABS(([1]!#REF!/[1]!#REF!)-(Table3[[#This Row],[Estimate; Total: - Speak only English]]/Table3[[#Totals],[Estimate; Total: - Speak only English]]))</f>
        <v>2.9992330959956095E-3</v>
      </c>
      <c r="E346" s="6">
        <v>841</v>
      </c>
      <c r="F346" s="8">
        <f>0.5*ABS(([1]!#REF!/[1]!#REF!)-(Table3[[#This Row],[Estimate; Total: - Speak Spanish:]]/Table3[[#Totals],[Estimate; Total: - Speak Spanish:]]))</f>
        <v>3.7923724106951823E-3</v>
      </c>
      <c r="G346" s="9">
        <v>744</v>
      </c>
      <c r="H346" s="9">
        <v>69</v>
      </c>
      <c r="I346" s="9">
        <v>28</v>
      </c>
      <c r="J346" s="7">
        <f>SUM(Table3[[#This Row],[Estimate; Total: - Speak Spanish: - Speak English "very well"]:[Estimate; Total: - Speak Spanish: - Speak English "not well"]])</f>
        <v>841</v>
      </c>
      <c r="K346" s="8">
        <f>0.5*ABS(([1]!#REF!/[1]!#REF!)-(Table3[[#This Row],[Estimate; Total: - Speak Spanish: - Bilingual Spanish &amp; English]]/Table3[[#Totals],[Estimate; Total: - Speak Spanish: - Bilingual Spanish &amp; English]]))</f>
        <v>3.7509378316947358E-3</v>
      </c>
      <c r="L346" s="7">
        <v>0</v>
      </c>
      <c r="M346" s="8">
        <f>0.5*ABS(([1]!#REF!/[1]!#REF!)-(Table3[[#This Row],[Estimate; Total: - Speak Spanish: - Speak English "not at all"]]/Table3[[#Totals],[Estimate; Total: - Speak Spanish: - Speak English "not at all"]]))</f>
        <v>4.4903486944403853E-3</v>
      </c>
    </row>
    <row r="347" spans="1:13" ht="15.6" x14ac:dyDescent="0.3">
      <c r="A347" s="5" t="s">
        <v>358</v>
      </c>
      <c r="B347" s="6">
        <v>1531</v>
      </c>
      <c r="C347" s="7">
        <v>700</v>
      </c>
      <c r="D347" s="8">
        <f>0.5*ABS(([1]!#REF!/[1]!#REF!)-(Table3[[#This Row],[Estimate; Total: - Speak only English]]/Table3[[#Totals],[Estimate; Total: - Speak only English]]))</f>
        <v>1.1339307494212872E-3</v>
      </c>
      <c r="E347" s="6">
        <v>814</v>
      </c>
      <c r="F347" s="8">
        <f>0.5*ABS(([1]!#REF!/[1]!#REF!)-(Table3[[#This Row],[Estimate; Total: - Speak Spanish:]]/Table3[[#Totals],[Estimate; Total: - Speak Spanish:]]))</f>
        <v>1.3667882580293239E-3</v>
      </c>
      <c r="G347" s="9">
        <v>527</v>
      </c>
      <c r="H347" s="9">
        <v>218</v>
      </c>
      <c r="I347" s="9">
        <v>22</v>
      </c>
      <c r="J347" s="7">
        <f>SUM(Table3[[#This Row],[Estimate; Total: - Speak Spanish: - Speak English "very well"]:[Estimate; Total: - Speak Spanish: - Speak English "not well"]])</f>
        <v>767</v>
      </c>
      <c r="K347" s="8">
        <f>0.5*ABS(([1]!#REF!/[1]!#REF!)-(Table3[[#This Row],[Estimate; Total: - Speak Spanish: - Bilingual Spanish &amp; English]]/Table3[[#Totals],[Estimate; Total: - Speak Spanish: - Bilingual Spanish &amp; English]]))</f>
        <v>1.3680065258565321E-3</v>
      </c>
      <c r="L347" s="7">
        <v>47</v>
      </c>
      <c r="M347" s="8">
        <f>0.5*ABS(([1]!#REF!/[1]!#REF!)-(Table3[[#This Row],[Estimate; Total: - Speak Spanish: - Speak English "not at all"]]/Table3[[#Totals],[Estimate; Total: - Speak Spanish: - Speak English "not at all"]]))</f>
        <v>1.3462662189220413E-3</v>
      </c>
    </row>
    <row r="348" spans="1:13" ht="15.6" x14ac:dyDescent="0.3">
      <c r="A348" s="5" t="s">
        <v>359</v>
      </c>
      <c r="B348" s="6">
        <v>864</v>
      </c>
      <c r="C348" s="7">
        <v>372</v>
      </c>
      <c r="D348" s="8">
        <f>0.5*ABS(([1]!#REF!/[1]!#REF!)-(Table3[[#This Row],[Estimate; Total: - Speak only English]]/Table3[[#Totals],[Estimate; Total: - Speak only English]]))</f>
        <v>2.1571430364393561E-3</v>
      </c>
      <c r="E348" s="6">
        <v>492</v>
      </c>
      <c r="F348" s="8">
        <f>0.5*ABS(([1]!#REF!/[1]!#REF!)-(Table3[[#This Row],[Estimate; Total: - Speak Spanish:]]/Table3[[#Totals],[Estimate; Total: - Speak Spanish:]]))</f>
        <v>2.2315777360987941E-3</v>
      </c>
      <c r="G348" s="9">
        <v>424</v>
      </c>
      <c r="H348" s="9">
        <v>68</v>
      </c>
      <c r="I348" s="9">
        <v>0</v>
      </c>
      <c r="J348" s="7">
        <f>SUM(Table3[[#This Row],[Estimate; Total: - Speak Spanish: - Speak English "very well"]:[Estimate; Total: - Speak Spanish: - Speak English "not well"]])</f>
        <v>492</v>
      </c>
      <c r="K348" s="8">
        <f>0.5*ABS(([1]!#REF!/[1]!#REF!)-(Table3[[#This Row],[Estimate; Total: - Speak Spanish: - Bilingual Spanish &amp; English]]/Table3[[#Totals],[Estimate; Total: - Speak Spanish: - Bilingual Spanish &amp; English]]))</f>
        <v>2.2073377683601261E-3</v>
      </c>
      <c r="L348" s="7">
        <v>0</v>
      </c>
      <c r="M348" s="8">
        <f>0.5*ABS(([1]!#REF!/[1]!#REF!)-(Table3[[#This Row],[Estimate; Total: - Speak Spanish: - Speak English "not at all"]]/Table3[[#Totals],[Estimate; Total: - Speak Spanish: - Speak English "not at all"]]))</f>
        <v>2.6399063111316595E-3</v>
      </c>
    </row>
    <row r="349" spans="1:13" ht="15.6" x14ac:dyDescent="0.3">
      <c r="A349" s="5" t="s">
        <v>360</v>
      </c>
      <c r="B349" s="6">
        <v>2592</v>
      </c>
      <c r="C349" s="7">
        <v>816</v>
      </c>
      <c r="D349" s="8">
        <f>0.5*ABS(([1]!#REF!/[1]!#REF!)-(Table3[[#This Row],[Estimate; Total: - Speak only English]]/Table3[[#Totals],[Estimate; Total: - Speak only English]]))</f>
        <v>2.2995283500660394E-3</v>
      </c>
      <c r="E349" s="6">
        <v>1776</v>
      </c>
      <c r="F349" s="8">
        <f>0.5*ABS(([1]!#REF!/[1]!#REF!)-(Table3[[#This Row],[Estimate; Total: - Speak Spanish:]]/Table3[[#Totals],[Estimate; Total: - Speak Spanish:]]))</f>
        <v>1.8845263890836278E-3</v>
      </c>
      <c r="G349" s="9">
        <v>1211</v>
      </c>
      <c r="H349" s="9">
        <v>374</v>
      </c>
      <c r="I349" s="9">
        <v>129</v>
      </c>
      <c r="J349" s="7">
        <f>SUM(Table3[[#This Row],[Estimate; Total: - Speak Spanish: - Speak English "very well"]:[Estimate; Total: - Speak Spanish: - Speak English "not well"]])</f>
        <v>1714</v>
      </c>
      <c r="K349" s="8">
        <f>0.5*ABS(([1]!#REF!/[1]!#REF!)-(Table3[[#This Row],[Estimate; Total: - Speak Spanish: - Bilingual Spanish &amp; English]]/Table3[[#Totals],[Estimate; Total: - Speak Spanish: - Bilingual Spanish &amp; English]]))</f>
        <v>1.8515366877583448E-3</v>
      </c>
      <c r="L349" s="7">
        <v>62</v>
      </c>
      <c r="M349" s="8">
        <f>0.5*ABS(([1]!#REF!/[1]!#REF!)-(Table3[[#This Row],[Estimate; Total: - Speak Spanish: - Speak English "not at all"]]/Table3[[#Totals],[Estimate; Total: - Speak Spanish: - Speak English "not at all"]]))</f>
        <v>2.4402465071192681E-3</v>
      </c>
    </row>
    <row r="350" spans="1:13" ht="15.6" x14ac:dyDescent="0.3">
      <c r="A350" s="5" t="s">
        <v>361</v>
      </c>
      <c r="B350" s="6">
        <v>1247</v>
      </c>
      <c r="C350" s="7">
        <v>605</v>
      </c>
      <c r="D350" s="8">
        <f>0.5*ABS(([1]!#REF!/[1]!#REF!)-(Table3[[#This Row],[Estimate; Total: - Speak only English]]/Table3[[#Totals],[Estimate; Total: - Speak only English]]))</f>
        <v>1.8449533362791604E-3</v>
      </c>
      <c r="E350" s="6">
        <v>642</v>
      </c>
      <c r="F350" s="8">
        <f>0.5*ABS(([1]!#REF!/[1]!#REF!)-(Table3[[#This Row],[Estimate; Total: - Speak Spanish:]]/Table3[[#Totals],[Estimate; Total: - Speak Spanish:]]))</f>
        <v>2.0972735387731608E-3</v>
      </c>
      <c r="G350" s="9">
        <v>517</v>
      </c>
      <c r="H350" s="9">
        <v>82</v>
      </c>
      <c r="I350" s="9">
        <v>33</v>
      </c>
      <c r="J350" s="7">
        <f>SUM(Table3[[#This Row],[Estimate; Total: - Speak Spanish: - Speak English "very well"]:[Estimate; Total: - Speak Spanish: - Speak English "not well"]])</f>
        <v>632</v>
      </c>
      <c r="K350" s="8">
        <f>0.5*ABS(([1]!#REF!/[1]!#REF!)-(Table3[[#This Row],[Estimate; Total: - Speak Spanish: - Bilingual Spanish &amp; English]]/Table3[[#Totals],[Estimate; Total: - Speak Spanish: - Bilingual Spanish &amp; English]]))</f>
        <v>2.0744353805200928E-3</v>
      </c>
      <c r="L350" s="7">
        <v>10</v>
      </c>
      <c r="M350" s="8">
        <f>0.5*ABS(([1]!#REF!/[1]!#REF!)-(Table3[[#This Row],[Estimate; Total: - Speak Spanish: - Speak English "not at all"]]/Table3[[#Totals],[Estimate; Total: - Speak Spanish: - Speak English "not at all"]]))</f>
        <v>2.4819882676205196E-3</v>
      </c>
    </row>
    <row r="351" spans="1:13" ht="15.6" x14ac:dyDescent="0.3">
      <c r="A351" s="5" t="s">
        <v>362</v>
      </c>
      <c r="B351" s="6">
        <v>1177</v>
      </c>
      <c r="C351" s="7">
        <v>768</v>
      </c>
      <c r="D351" s="8">
        <f>0.5*ABS(([1]!#REF!/[1]!#REF!)-(Table3[[#This Row],[Estimate; Total: - Speak only English]]/Table3[[#Totals],[Estimate; Total: - Speak only English]]))</f>
        <v>1.265948496750473E-3</v>
      </c>
      <c r="E351" s="6">
        <v>357</v>
      </c>
      <c r="F351" s="8">
        <f>0.5*ABS(([1]!#REF!/[1]!#REF!)-(Table3[[#This Row],[Estimate; Total: - Speak Spanish:]]/Table3[[#Totals],[Estimate; Total: - Speak Spanish:]]))</f>
        <v>1.9663338661199017E-3</v>
      </c>
      <c r="G351" s="9">
        <v>267</v>
      </c>
      <c r="H351" s="9">
        <v>78</v>
      </c>
      <c r="I351" s="9">
        <v>0</v>
      </c>
      <c r="J351" s="7">
        <f>SUM(Table3[[#This Row],[Estimate; Total: - Speak Spanish: - Speak English "very well"]:[Estimate; Total: - Speak Spanish: - Speak English "not well"]])</f>
        <v>345</v>
      </c>
      <c r="K351" s="8">
        <f>0.5*ABS(([1]!#REF!/[1]!#REF!)-(Table3[[#This Row],[Estimate; Total: - Speak Spanish: - Bilingual Spanish &amp; English]]/Table3[[#Totals],[Estimate; Total: - Speak Spanish: - Bilingual Spanish &amp; English]]))</f>
        <v>1.9592955613039545E-3</v>
      </c>
      <c r="L351" s="7">
        <v>12</v>
      </c>
      <c r="M351" s="8">
        <f>0.5*ABS(([1]!#REF!/[1]!#REF!)-(Table3[[#This Row],[Estimate; Total: - Speak Spanish: - Speak English "not at all"]]/Table3[[#Totals],[Estimate; Total: - Speak Spanish: - Speak English "not at all"]]))</f>
        <v>2.0848959453737513E-3</v>
      </c>
    </row>
    <row r="352" spans="1:13" ht="15.6" x14ac:dyDescent="0.3">
      <c r="A352" s="5" t="s">
        <v>363</v>
      </c>
      <c r="B352" s="6">
        <v>1392</v>
      </c>
      <c r="C352" s="7">
        <v>392</v>
      </c>
      <c r="D352" s="8">
        <f>0.5*ABS(([1]!#REF!/[1]!#REF!)-(Table3[[#This Row],[Estimate; Total: - Speak only English]]/Table3[[#Totals],[Estimate; Total: - Speak only English]]))</f>
        <v>2.1551772570467878E-3</v>
      </c>
      <c r="E352" s="6">
        <v>1000</v>
      </c>
      <c r="F352" s="8">
        <f>0.5*ABS(([1]!#REF!/[1]!#REF!)-(Table3[[#This Row],[Estimate; Total: - Speak Spanish:]]/Table3[[#Totals],[Estimate; Total: - Speak Spanish:]]))</f>
        <v>1.8339594183919145E-3</v>
      </c>
      <c r="G352" s="9">
        <v>738</v>
      </c>
      <c r="H352" s="9">
        <v>198</v>
      </c>
      <c r="I352" s="9">
        <v>64</v>
      </c>
      <c r="J352" s="7">
        <f>SUM(Table3[[#This Row],[Estimate; Total: - Speak Spanish: - Speak English "very well"]:[Estimate; Total: - Speak Spanish: - Speak English "not well"]])</f>
        <v>1000</v>
      </c>
      <c r="K352" s="8">
        <f>0.5*ABS(([1]!#REF!/[1]!#REF!)-(Table3[[#This Row],[Estimate; Total: - Speak Spanish: - Bilingual Spanish &amp; English]]/Table3[[#Totals],[Estimate; Total: - Speak Spanish: - Bilingual Spanish &amp; English]]))</f>
        <v>1.7846911912808004E-3</v>
      </c>
      <c r="L352" s="7">
        <v>0</v>
      </c>
      <c r="M352" s="8">
        <f>0.5*ABS(([1]!#REF!/[1]!#REF!)-(Table3[[#This Row],[Estimate; Total: - Speak Spanish: - Speak English "not at all"]]/Table3[[#Totals],[Estimate; Total: - Speak Spanish: - Speak English "not at all"]]))</f>
        <v>2.6638955465074945E-3</v>
      </c>
    </row>
    <row r="353" spans="1:13" ht="15.6" x14ac:dyDescent="0.3">
      <c r="A353" s="5" t="s">
        <v>364</v>
      </c>
      <c r="B353" s="6">
        <v>1823</v>
      </c>
      <c r="C353" s="7">
        <v>807</v>
      </c>
      <c r="D353" s="8">
        <f>0.5*ABS(([1]!#REF!/[1]!#REF!)-(Table3[[#This Row],[Estimate; Total: - Speak only English]]/Table3[[#Totals],[Estimate; Total: - Speak only English]]))</f>
        <v>2.5401962625720637E-3</v>
      </c>
      <c r="E353" s="6">
        <v>1016</v>
      </c>
      <c r="F353" s="8">
        <f>0.5*ABS(([1]!#REF!/[1]!#REF!)-(Table3[[#This Row],[Estimate; Total: - Speak Spanish:]]/Table3[[#Totals],[Estimate; Total: - Speak Spanish:]]))</f>
        <v>2.744266002311712E-3</v>
      </c>
      <c r="G353" s="9">
        <v>782</v>
      </c>
      <c r="H353" s="9">
        <v>234</v>
      </c>
      <c r="I353" s="9">
        <v>0</v>
      </c>
      <c r="J353" s="7">
        <f>SUM(Table3[[#This Row],[Estimate; Total: - Speak Spanish: - Speak English "very well"]:[Estimate; Total: - Speak Spanish: - Speak English "not well"]])</f>
        <v>1016</v>
      </c>
      <c r="K353" s="8">
        <f>0.5*ABS(([1]!#REF!/[1]!#REF!)-(Table3[[#This Row],[Estimate; Total: - Speak Spanish: - Bilingual Spanish &amp; English]]/Table3[[#Totals],[Estimate; Total: - Speak Spanish: - Bilingual Spanish &amp; English]]))</f>
        <v>2.6942094835668202E-3</v>
      </c>
      <c r="L353" s="7">
        <v>0</v>
      </c>
      <c r="M353" s="8">
        <f>0.5*ABS(([1]!#REF!/[1]!#REF!)-(Table3[[#This Row],[Estimate; Total: - Speak Spanish: - Speak English "not at all"]]/Table3[[#Totals],[Estimate; Total: - Speak Spanish: - Speak English "not at all"]]))</f>
        <v>3.5874811084771413E-3</v>
      </c>
    </row>
    <row r="354" spans="1:13" ht="15.6" x14ac:dyDescent="0.3">
      <c r="A354" s="5" t="s">
        <v>365</v>
      </c>
      <c r="B354" s="6">
        <v>1563</v>
      </c>
      <c r="C354" s="7">
        <v>386</v>
      </c>
      <c r="D354" s="8">
        <f>0.5*ABS(([1]!#REF!/[1]!#REF!)-(Table3[[#This Row],[Estimate; Total: - Speak only English]]/Table3[[#Totals],[Estimate; Total: - Speak only English]]))</f>
        <v>1.5719562353999196E-3</v>
      </c>
      <c r="E354" s="6">
        <v>1177</v>
      </c>
      <c r="F354" s="8">
        <f>0.5*ABS(([1]!#REF!/[1]!#REF!)-(Table3[[#This Row],[Estimate; Total: - Speak Spanish:]]/Table3[[#Totals],[Estimate; Total: - Speak Spanish:]]))</f>
        <v>1.0960531976380674E-3</v>
      </c>
      <c r="G354" s="9">
        <v>745</v>
      </c>
      <c r="H354" s="9">
        <v>203</v>
      </c>
      <c r="I354" s="9">
        <v>130</v>
      </c>
      <c r="J354" s="7">
        <f>SUM(Table3[[#This Row],[Estimate; Total: - Speak Spanish: - Speak English "very well"]:[Estimate; Total: - Speak Spanish: - Speak English "not well"]])</f>
        <v>1078</v>
      </c>
      <c r="K354" s="8">
        <f>0.5*ABS(([1]!#REF!/[1]!#REF!)-(Table3[[#This Row],[Estimate; Total: - Speak Spanish: - Bilingual Spanish &amp; English]]/Table3[[#Totals],[Estimate; Total: - Speak Spanish: - Bilingual Spanish &amp; English]]))</f>
        <v>1.125105725495729E-3</v>
      </c>
      <c r="L354" s="7">
        <v>99</v>
      </c>
      <c r="M354" s="8">
        <f>0.5*ABS(([1]!#REF!/[1]!#REF!)-(Table3[[#This Row],[Estimate; Total: - Speak Spanish: - Speak English "not at all"]]/Table3[[#Totals],[Estimate; Total: - Speak Spanish: - Speak English "not at all"]]))</f>
        <v>6.0665579294195363E-4</v>
      </c>
    </row>
    <row r="355" spans="1:13" ht="15.6" x14ac:dyDescent="0.3">
      <c r="A355" s="5" t="s">
        <v>366</v>
      </c>
      <c r="B355" s="6">
        <v>1765</v>
      </c>
      <c r="C355" s="7">
        <v>781</v>
      </c>
      <c r="D355" s="8">
        <f>0.5*ABS(([1]!#REF!/[1]!#REF!)-(Table3[[#This Row],[Estimate; Total: - Speak only English]]/Table3[[#Totals],[Estimate; Total: - Speak only English]]))</f>
        <v>1.6110971073681573E-3</v>
      </c>
      <c r="E355" s="6">
        <v>984</v>
      </c>
      <c r="F355" s="8">
        <f>0.5*ABS(([1]!#REF!/[1]!#REF!)-(Table3[[#This Row],[Estimate; Total: - Speak Spanish:]]/Table3[[#Totals],[Estimate; Total: - Speak Spanish:]]))</f>
        <v>1.8079832840085792E-3</v>
      </c>
      <c r="G355" s="9">
        <v>853</v>
      </c>
      <c r="H355" s="9">
        <v>50</v>
      </c>
      <c r="I355" s="9">
        <v>60</v>
      </c>
      <c r="J355" s="7">
        <f>SUM(Table3[[#This Row],[Estimate; Total: - Speak Spanish: - Speak English "very well"]:[Estimate; Total: - Speak Spanish: - Speak English "not well"]])</f>
        <v>963</v>
      </c>
      <c r="K355" s="8">
        <f>0.5*ABS(([1]!#REF!/[1]!#REF!)-(Table3[[#This Row],[Estimate; Total: - Speak Spanish: - Bilingual Spanish &amp; English]]/Table3[[#Totals],[Estimate; Total: - Speak Spanish: - Bilingual Spanish &amp; English]]))</f>
        <v>1.7779666399910035E-3</v>
      </c>
      <c r="L355" s="7">
        <v>21</v>
      </c>
      <c r="M355" s="8">
        <f>0.5*ABS(([1]!#REF!/[1]!#REF!)-(Table3[[#This Row],[Estimate; Total: - Speak Spanish: - Speak English "not at all"]]/Table3[[#Totals],[Estimate; Total: - Speak Spanish: - Speak English "not at all"]]))</f>
        <v>2.3136214767283383E-3</v>
      </c>
    </row>
    <row r="356" spans="1:13" ht="15.6" x14ac:dyDescent="0.3">
      <c r="A356" s="5" t="s">
        <v>367</v>
      </c>
      <c r="B356" s="6">
        <v>890</v>
      </c>
      <c r="C356" s="7">
        <v>412</v>
      </c>
      <c r="D356" s="8">
        <f>0.5*ABS(([1]!#REF!/[1]!#REF!)-(Table3[[#This Row],[Estimate; Total: - Speak only English]]/Table3[[#Totals],[Estimate; Total: - Speak only English]]))</f>
        <v>1.2568864104298394E-3</v>
      </c>
      <c r="E356" s="6">
        <v>463</v>
      </c>
      <c r="F356" s="8">
        <f>0.5*ABS(([1]!#REF!/[1]!#REF!)-(Table3[[#This Row],[Estimate; Total: - Speak Spanish:]]/Table3[[#Totals],[Estimate; Total: - Speak Spanish:]]))</f>
        <v>1.4072992873414359E-3</v>
      </c>
      <c r="G356" s="9">
        <v>336</v>
      </c>
      <c r="H356" s="9">
        <v>101</v>
      </c>
      <c r="I356" s="9">
        <v>26</v>
      </c>
      <c r="J356" s="7">
        <f>SUM(Table3[[#This Row],[Estimate; Total: - Speak Spanish: - Speak English "very well"]:[Estimate; Total: - Speak Spanish: - Speak English "not well"]])</f>
        <v>463</v>
      </c>
      <c r="K356" s="8">
        <f>0.5*ABS(([1]!#REF!/[1]!#REF!)-(Table3[[#This Row],[Estimate; Total: - Speak Spanish: - Bilingual Spanish &amp; English]]/Table3[[#Totals],[Estimate; Total: - Speak Spanish: - Bilingual Spanish &amp; English]]))</f>
        <v>1.38448809818899E-3</v>
      </c>
      <c r="L356" s="7">
        <v>0</v>
      </c>
      <c r="M356" s="8">
        <f>0.5*ABS(([1]!#REF!/[1]!#REF!)-(Table3[[#This Row],[Estimate; Total: - Speak Spanish: - Speak English "not at all"]]/Table3[[#Totals],[Estimate; Total: - Speak Spanish: - Speak English "not at all"]]))</f>
        <v>1.7915597146589495E-3</v>
      </c>
    </row>
    <row r="357" spans="1:13" ht="15.6" x14ac:dyDescent="0.3">
      <c r="A357" s="5" t="s">
        <v>368</v>
      </c>
      <c r="B357" s="6">
        <v>3747</v>
      </c>
      <c r="C357" s="7">
        <v>1550</v>
      </c>
      <c r="D357" s="8">
        <f>0.5*ABS(([1]!#REF!/[1]!#REF!)-(Table3[[#This Row],[Estimate; Total: - Speak only English]]/Table3[[#Totals],[Estimate; Total: - Speak only English]]))</f>
        <v>4.2344109114843195E-3</v>
      </c>
      <c r="E357" s="6">
        <v>2197</v>
      </c>
      <c r="F357" s="8">
        <f>0.5*ABS(([1]!#REF!/[1]!#REF!)-(Table3[[#This Row],[Estimate; Total: - Speak Spanish:]]/Table3[[#Totals],[Estimate; Total: - Speak Spanish:]]))</f>
        <v>4.4225548825656529E-3</v>
      </c>
      <c r="G357" s="9">
        <v>1566</v>
      </c>
      <c r="H357" s="9">
        <v>473</v>
      </c>
      <c r="I357" s="9">
        <v>149</v>
      </c>
      <c r="J357" s="7">
        <f>SUM(Table3[[#This Row],[Estimate; Total: - Speak Spanish: - Speak English "very well"]:[Estimate; Total: - Speak Spanish: - Speak English "not well"]])</f>
        <v>2188</v>
      </c>
      <c r="K357" s="8">
        <f>0.5*ABS(([1]!#REF!/[1]!#REF!)-(Table3[[#This Row],[Estimate; Total: - Speak Spanish: - Bilingual Spanish &amp; English]]/Table3[[#Totals],[Estimate; Total: - Speak Spanish: - Bilingual Spanish &amp; English]]))</f>
        <v>4.3222254267995764E-3</v>
      </c>
      <c r="L357" s="7">
        <v>9</v>
      </c>
      <c r="M357" s="8">
        <f>0.5*ABS(([1]!#REF!/[1]!#REF!)-(Table3[[#This Row],[Estimate; Total: - Speak Spanish: - Speak English "not at all"]]/Table3[[#Totals],[Estimate; Total: - Speak Spanish: - Speak English "not at all"]]))</f>
        <v>6.1126307171730241E-3</v>
      </c>
    </row>
    <row r="358" spans="1:13" ht="15.6" x14ac:dyDescent="0.3">
      <c r="A358" s="5" t="s">
        <v>369</v>
      </c>
      <c r="B358" s="6">
        <v>3523</v>
      </c>
      <c r="C358" s="7">
        <v>1038</v>
      </c>
      <c r="D358" s="8">
        <f>0.5*ABS(([1]!#REF!/[1]!#REF!)-(Table3[[#This Row],[Estimate; Total: - Speak only English]]/Table3[[#Totals],[Estimate; Total: - Speak only English]]))</f>
        <v>8.7818475686154377E-4</v>
      </c>
      <c r="E358" s="6">
        <v>2485</v>
      </c>
      <c r="F358" s="8">
        <f>0.5*ABS(([1]!#REF!/[1]!#REF!)-(Table3[[#This Row],[Estimate; Total: - Speak Spanish:]]/Table3[[#Totals],[Estimate; Total: - Speak Spanish:]]))</f>
        <v>1.5935107687486236E-3</v>
      </c>
      <c r="G358" s="9">
        <v>1706</v>
      </c>
      <c r="H358" s="9">
        <v>233</v>
      </c>
      <c r="I358" s="9">
        <v>491</v>
      </c>
      <c r="J358" s="7">
        <f>SUM(Table3[[#This Row],[Estimate; Total: - Speak Spanish: - Speak English "very well"]:[Estimate; Total: - Speak Spanish: - Speak English "not well"]])</f>
        <v>2430</v>
      </c>
      <c r="K358" s="8">
        <f>0.5*ABS(([1]!#REF!/[1]!#REF!)-(Table3[[#This Row],[Estimate; Total: - Speak Spanish: - Bilingual Spanish &amp; English]]/Table3[[#Totals],[Estimate; Total: - Speak Spanish: - Bilingual Spanish &amp; English]]))</f>
        <v>1.6675860735822735E-3</v>
      </c>
      <c r="L358" s="7">
        <v>55</v>
      </c>
      <c r="M358" s="8">
        <f>0.5*ABS(([1]!#REF!/[1]!#REF!)-(Table3[[#This Row],[Estimate; Total: - Speak Spanish: - Speak English "not at all"]]/Table3[[#Totals],[Estimate; Total: - Speak Spanish: - Speak English "not at all"]]))</f>
        <v>3.4569295009704681E-4</v>
      </c>
    </row>
    <row r="359" spans="1:13" ht="15.6" x14ac:dyDescent="0.3">
      <c r="A359" s="5" t="s">
        <v>370</v>
      </c>
      <c r="B359" s="6">
        <v>2165</v>
      </c>
      <c r="C359" s="7">
        <v>961</v>
      </c>
      <c r="D359" s="8">
        <f>0.5*ABS(([1]!#REF!/[1]!#REF!)-(Table3[[#This Row],[Estimate; Total: - Speak only English]]/Table3[[#Totals],[Estimate; Total: - Speak only English]]))</f>
        <v>9.4787657726711784E-4</v>
      </c>
      <c r="E359" s="6">
        <v>1178</v>
      </c>
      <c r="F359" s="8">
        <f>0.5*ABS(([1]!#REF!/[1]!#REF!)-(Table3[[#This Row],[Estimate; Total: - Speak Spanish:]]/Table3[[#Totals],[Estimate; Total: - Speak Spanish:]]))</f>
        <v>1.2173502779687479E-3</v>
      </c>
      <c r="G359" s="9">
        <v>799</v>
      </c>
      <c r="H359" s="9">
        <v>129</v>
      </c>
      <c r="I359" s="9">
        <v>190</v>
      </c>
      <c r="J359" s="7">
        <f>SUM(Table3[[#This Row],[Estimate; Total: - Speak Spanish: - Speak English "very well"]:[Estimate; Total: - Speak Spanish: - Speak English "not well"]])</f>
        <v>1118</v>
      </c>
      <c r="K359" s="8">
        <f>0.5*ABS(([1]!#REF!/[1]!#REF!)-(Table3[[#This Row],[Estimate; Total: - Speak Spanish: - Bilingual Spanish &amp; English]]/Table3[[#Totals],[Estimate; Total: - Speak Spanish: - Bilingual Spanish &amp; English]]))</f>
        <v>1.2120645677454575E-3</v>
      </c>
      <c r="L359" s="7">
        <v>60</v>
      </c>
      <c r="M359" s="8">
        <f>0.5*ABS(([1]!#REF!/[1]!#REF!)-(Table3[[#This Row],[Estimate; Total: - Speak Spanish: - Speak English "not at all"]]/Table3[[#Totals],[Estimate; Total: - Speak Spanish: - Speak English "not at all"]]))</f>
        <v>1.3063894444718398E-3</v>
      </c>
    </row>
    <row r="360" spans="1:13" ht="15.6" x14ac:dyDescent="0.3">
      <c r="A360" s="5" t="s">
        <v>371</v>
      </c>
      <c r="B360" s="6">
        <v>1508</v>
      </c>
      <c r="C360" s="7">
        <v>423</v>
      </c>
      <c r="D360" s="8">
        <f>0.5*ABS(([1]!#REF!/[1]!#REF!)-(Table3[[#This Row],[Estimate; Total: - Speak only English]]/Table3[[#Totals],[Estimate; Total: - Speak only English]]))</f>
        <v>5.7309340136345907E-4</v>
      </c>
      <c r="E360" s="6">
        <v>1078</v>
      </c>
      <c r="F360" s="8">
        <f>0.5*ABS(([1]!#REF!/[1]!#REF!)-(Table3[[#This Row],[Estimate; Total: - Speak Spanish:]]/Table3[[#Totals],[Estimate; Total: - Speak Spanish:]]))</f>
        <v>2.2737081760659556E-4</v>
      </c>
      <c r="G360" s="9">
        <v>891</v>
      </c>
      <c r="H360" s="9">
        <v>104</v>
      </c>
      <c r="I360" s="9">
        <v>52</v>
      </c>
      <c r="J360" s="7">
        <f>SUM(Table3[[#This Row],[Estimate; Total: - Speak Spanish: - Speak English "very well"]:[Estimate; Total: - Speak Spanish: - Speak English "not well"]])</f>
        <v>1047</v>
      </c>
      <c r="K360" s="8">
        <f>0.5*ABS(([1]!#REF!/[1]!#REF!)-(Table3[[#This Row],[Estimate; Total: - Speak Spanish: - Bilingual Spanish &amp; English]]/Table3[[#Totals],[Estimate; Total: - Speak Spanish: - Bilingual Spanish &amp; English]]))</f>
        <v>2.0151500379284233E-4</v>
      </c>
      <c r="L360" s="7">
        <v>31</v>
      </c>
      <c r="M360" s="8">
        <f>0.5*ABS(([1]!#REF!/[1]!#REF!)-(Table3[[#This Row],[Estimate; Total: - Speak Spanish: - Speak English "not at all"]]/Table3[[#Totals],[Estimate; Total: - Speak Spanish: - Speak English "not at all"]]))</f>
        <v>6.629187409663759E-4</v>
      </c>
    </row>
    <row r="361" spans="1:13" ht="15.6" x14ac:dyDescent="0.3">
      <c r="A361" s="5" t="s">
        <v>372</v>
      </c>
      <c r="B361" s="6">
        <v>914</v>
      </c>
      <c r="C361" s="7">
        <v>502</v>
      </c>
      <c r="D361" s="8">
        <f>0.5*ABS(([1]!#REF!/[1]!#REF!)-(Table3[[#This Row],[Estimate; Total: - Speak only English]]/Table3[[#Totals],[Estimate; Total: - Speak only English]]))</f>
        <v>4.7373244494778438E-4</v>
      </c>
      <c r="E361" s="6">
        <v>412</v>
      </c>
      <c r="F361" s="8">
        <f>0.5*ABS(([1]!#REF!/[1]!#REF!)-(Table3[[#This Row],[Estimate; Total: - Speak Spanish:]]/Table3[[#Totals],[Estimate; Total: - Speak Spanish:]]))</f>
        <v>1.6419525904447802E-4</v>
      </c>
      <c r="G361" s="9">
        <v>304</v>
      </c>
      <c r="H361" s="9">
        <v>51</v>
      </c>
      <c r="I361" s="9">
        <v>9</v>
      </c>
      <c r="J361" s="7">
        <f>SUM(Table3[[#This Row],[Estimate; Total: - Speak Spanish: - Speak English "very well"]:[Estimate; Total: - Speak Spanish: - Speak English "not well"]])</f>
        <v>364</v>
      </c>
      <c r="K361" s="8">
        <f>0.5*ABS(([1]!#REF!/[1]!#REF!)-(Table3[[#This Row],[Estimate; Total: - Speak Spanish: - Bilingual Spanish &amp; English]]/Table3[[#Totals],[Estimate; Total: - Speak Spanish: - Bilingual Spanish &amp; English]]))</f>
        <v>1.4229195956337557E-4</v>
      </c>
      <c r="L361" s="7">
        <v>48</v>
      </c>
      <c r="M361" s="8">
        <f>0.5*ABS(([1]!#REF!/[1]!#REF!)-(Table3[[#This Row],[Estimate; Total: - Speak Spanish: - Speak English "not at all"]]/Table3[[#Totals],[Estimate; Total: - Speak Spanish: - Speak English "not at all"]]))</f>
        <v>5.3316204819450817E-4</v>
      </c>
    </row>
    <row r="362" spans="1:13" ht="15.6" x14ac:dyDescent="0.3">
      <c r="A362" s="5" t="s">
        <v>373</v>
      </c>
      <c r="B362" s="6">
        <v>1556</v>
      </c>
      <c r="C362" s="7">
        <v>828</v>
      </c>
      <c r="D362" s="8">
        <f>0.5*ABS(([1]!#REF!/[1]!#REF!)-(Table3[[#This Row],[Estimate; Total: - Speak only English]]/Table3[[#Totals],[Estimate; Total: - Speak only English]]))</f>
        <v>1.3527368407066757E-3</v>
      </c>
      <c r="E362" s="6">
        <v>728</v>
      </c>
      <c r="F362" s="8">
        <f>0.5*ABS(([1]!#REF!/[1]!#REF!)-(Table3[[#This Row],[Estimate; Total: - Speak Spanish:]]/Table3[[#Totals],[Estimate; Total: - Speak Spanish:]]))</f>
        <v>1.8230809508504343E-3</v>
      </c>
      <c r="G362" s="9">
        <v>638</v>
      </c>
      <c r="H362" s="9">
        <v>81</v>
      </c>
      <c r="I362" s="9">
        <v>0</v>
      </c>
      <c r="J362" s="7">
        <f>SUM(Table3[[#This Row],[Estimate; Total: - Speak Spanish: - Speak English "very well"]:[Estimate; Total: - Speak Spanish: - Speak English "not well"]])</f>
        <v>719</v>
      </c>
      <c r="K362" s="8">
        <f>0.5*ABS(([1]!#REF!/[1]!#REF!)-(Table3[[#This Row],[Estimate; Total: - Speak Spanish: - Bilingual Spanish &amp; English]]/Table3[[#Totals],[Estimate; Total: - Speak Spanish: - Bilingual Spanish &amp; English]]))</f>
        <v>1.7951265207105836E-3</v>
      </c>
      <c r="L362" s="7">
        <v>9</v>
      </c>
      <c r="M362" s="8">
        <f>0.5*ABS(([1]!#REF!/[1]!#REF!)-(Table3[[#This Row],[Estimate; Total: - Speak Spanish: - Speak English "not at all"]]/Table3[[#Totals],[Estimate; Total: - Speak Spanish: - Speak English "not at all"]]))</f>
        <v>2.2939806132560173E-3</v>
      </c>
    </row>
    <row r="363" spans="1:13" ht="15.6" x14ac:dyDescent="0.3">
      <c r="A363" s="5" t="s">
        <v>374</v>
      </c>
      <c r="B363" s="6">
        <v>0</v>
      </c>
      <c r="C363" s="7">
        <v>0</v>
      </c>
      <c r="D363" s="8">
        <f>0.5*ABS(([1]!#REF!/[1]!#REF!)-(Table3[[#This Row],[Estimate; Total: - Speak only English]]/Table3[[#Totals],[Estimate; Total: - Speak only English]]))</f>
        <v>0</v>
      </c>
      <c r="E363" s="6">
        <v>0</v>
      </c>
      <c r="F363" s="8">
        <f>0.5*ABS(([1]!#REF!/[1]!#REF!)-(Table3[[#This Row],[Estimate; Total: - Speak Spanish:]]/Table3[[#Totals],[Estimate; Total: - Speak Spanish:]]))</f>
        <v>0</v>
      </c>
      <c r="G363" s="9">
        <v>0</v>
      </c>
      <c r="H363" s="9">
        <v>0</v>
      </c>
      <c r="I363" s="9">
        <v>0</v>
      </c>
      <c r="J363" s="7">
        <f>SUM(Table3[[#This Row],[Estimate; Total: - Speak Spanish: - Speak English "very well"]:[Estimate; Total: - Speak Spanish: - Speak English "not well"]])</f>
        <v>0</v>
      </c>
      <c r="K363" s="8">
        <f>0.5*ABS(([1]!#REF!/[1]!#REF!)-(Table3[[#This Row],[Estimate; Total: - Speak Spanish: - Bilingual Spanish &amp; English]]/Table3[[#Totals],[Estimate; Total: - Speak Spanish: - Bilingual Spanish &amp; English]]))</f>
        <v>0</v>
      </c>
      <c r="L363" s="7">
        <v>0</v>
      </c>
      <c r="M363" s="8">
        <f>0.5*ABS(([1]!#REF!/[1]!#REF!)-(Table3[[#This Row],[Estimate; Total: - Speak Spanish: - Speak English "not at all"]]/Table3[[#Totals],[Estimate; Total: - Speak Spanish: - Speak English "not at all"]]))</f>
        <v>0</v>
      </c>
    </row>
    <row r="364" spans="1:13" ht="15.6" x14ac:dyDescent="0.3">
      <c r="A364" s="5" t="s">
        <v>375</v>
      </c>
      <c r="B364" s="6">
        <v>22</v>
      </c>
      <c r="C364" s="7">
        <v>0</v>
      </c>
      <c r="D364" s="8">
        <f>0.5*ABS(([1]!#REF!/[1]!#REF!)-(Table3[[#This Row],[Estimate; Total: - Speak only English]]/Table3[[#Totals],[Estimate; Total: - Speak only English]]))</f>
        <v>0</v>
      </c>
      <c r="E364" s="6">
        <v>22</v>
      </c>
      <c r="F364" s="8">
        <f>0.5*ABS(([1]!#REF!/[1]!#REF!)-(Table3[[#This Row],[Estimate; Total: - Speak Spanish:]]/Table3[[#Totals],[Estimate; Total: - Speak Spanish:]]))</f>
        <v>1.8258594818542766E-5</v>
      </c>
      <c r="G364" s="9">
        <v>15</v>
      </c>
      <c r="H364" s="9">
        <v>7</v>
      </c>
      <c r="I364" s="9">
        <v>0</v>
      </c>
      <c r="J364" s="7">
        <f>SUM(Table3[[#This Row],[Estimate; Total: - Speak Spanish: - Speak English "very well"]:[Estimate; Total: - Speak Spanish: - Speak English "not well"]])</f>
        <v>22</v>
      </c>
      <c r="K364" s="8">
        <f>0.5*ABS(([1]!#REF!/[1]!#REF!)-(Table3[[#This Row],[Estimate; Total: - Speak Spanish: - Bilingual Spanish &amp; English]]/Table3[[#Totals],[Estimate; Total: - Speak Spanish: - Bilingual Spanish &amp; English]]))</f>
        <v>1.9342495814987268E-5</v>
      </c>
      <c r="L364" s="7">
        <v>0</v>
      </c>
      <c r="M364" s="8">
        <f>0.5*ABS(([1]!#REF!/[1]!#REF!)-(Table3[[#This Row],[Estimate; Total: - Speak Spanish: - Speak English "not at all"]]/Table3[[#Totals],[Estimate; Total: - Speak Spanish: - Speak English "not at all"]]))</f>
        <v>0</v>
      </c>
    </row>
    <row r="365" spans="1:13" ht="15.6" x14ac:dyDescent="0.3">
      <c r="A365" s="5" t="s">
        <v>376</v>
      </c>
      <c r="B365" s="6">
        <v>219</v>
      </c>
      <c r="C365" s="7">
        <v>110</v>
      </c>
      <c r="D365" s="8">
        <f>0.5*ABS(([1]!#REF!/[1]!#REF!)-(Table3[[#This Row],[Estimate; Total: - Speak only English]]/Table3[[#Totals],[Estimate; Total: - Speak only English]]))</f>
        <v>7.2195031209365155E-4</v>
      </c>
      <c r="E365" s="6">
        <v>109</v>
      </c>
      <c r="F365" s="8">
        <f>0.5*ABS(([1]!#REF!/[1]!#REF!)-(Table3[[#This Row],[Estimate; Total: - Speak Spanish:]]/Table3[[#Totals],[Estimate; Total: - Speak Spanish:]]))</f>
        <v>7.742398553552721E-4</v>
      </c>
      <c r="G365" s="9">
        <v>82</v>
      </c>
      <c r="H365" s="9">
        <v>18</v>
      </c>
      <c r="I365" s="9">
        <v>9</v>
      </c>
      <c r="J365" s="7">
        <f>SUM(Table3[[#This Row],[Estimate; Total: - Speak Spanish: - Speak English "very well"]:[Estimate; Total: - Speak Spanish: - Speak English "not well"]])</f>
        <v>109</v>
      </c>
      <c r="K365" s="8">
        <f>0.5*ABS(([1]!#REF!/[1]!#REF!)-(Table3[[#This Row],[Estimate; Total: - Speak Spanish: - Bilingual Spanish &amp; English]]/Table3[[#Totals],[Estimate; Total: - Speak Spanish: - Bilingual Spanish &amp; English]]))</f>
        <v>7.6886961860016061E-4</v>
      </c>
      <c r="L365" s="7">
        <v>0</v>
      </c>
      <c r="M365" s="8">
        <f>0.5*ABS(([1]!#REF!/[1]!#REF!)-(Table3[[#This Row],[Estimate; Total: - Speak Spanish: - Speak English "not at all"]]/Table3[[#Totals],[Estimate; Total: - Speak Spanish: - Speak English "not at all"]]))</f>
        <v>8.647028933198703E-4</v>
      </c>
    </row>
    <row r="366" spans="1:13" ht="15.6" x14ac:dyDescent="0.3">
      <c r="A366" s="5" t="s">
        <v>377</v>
      </c>
      <c r="B366" s="6">
        <v>0</v>
      </c>
      <c r="C366" s="7">
        <v>0</v>
      </c>
      <c r="D366" s="8">
        <f>0.5*ABS(([1]!#REF!/[1]!#REF!)-(Table3[[#This Row],[Estimate; Total: - Speak only English]]/Table3[[#Totals],[Estimate; Total: - Speak only English]]))</f>
        <v>0</v>
      </c>
      <c r="E366" s="6">
        <v>0</v>
      </c>
      <c r="F366" s="8">
        <f>0.5*ABS(([1]!#REF!/[1]!#REF!)-(Table3[[#This Row],[Estimate; Total: - Speak Spanish:]]/Table3[[#Totals],[Estimate; Total: - Speak Spanish:]]))</f>
        <v>0</v>
      </c>
      <c r="G366" s="9">
        <v>0</v>
      </c>
      <c r="H366" s="9">
        <v>0</v>
      </c>
      <c r="I366" s="9">
        <v>0</v>
      </c>
      <c r="J366" s="7">
        <f>SUM(Table3[[#This Row],[Estimate; Total: - Speak Spanish: - Speak English "very well"]:[Estimate; Total: - Speak Spanish: - Speak English "not well"]])</f>
        <v>0</v>
      </c>
      <c r="K366" s="8">
        <f>0.5*ABS(([1]!#REF!/[1]!#REF!)-(Table3[[#This Row],[Estimate; Total: - Speak Spanish: - Bilingual Spanish &amp; English]]/Table3[[#Totals],[Estimate; Total: - Speak Spanish: - Bilingual Spanish &amp; English]]))</f>
        <v>0</v>
      </c>
      <c r="L366" s="7">
        <v>0</v>
      </c>
      <c r="M366" s="8">
        <f>0.5*ABS(([1]!#REF!/[1]!#REF!)-(Table3[[#This Row],[Estimate; Total: - Speak Spanish: - Speak English "not at all"]]/Table3[[#Totals],[Estimate; Total: - Speak Spanish: - Speak English "not at all"]]))</f>
        <v>0</v>
      </c>
    </row>
    <row r="367" spans="1:13" ht="15.6" x14ac:dyDescent="0.3">
      <c r="A367" s="5" t="s">
        <v>378</v>
      </c>
      <c r="B367" s="6">
        <v>4</v>
      </c>
      <c r="C367" s="7">
        <v>0</v>
      </c>
      <c r="D367" s="8">
        <f>0.5*ABS(([1]!#REF!/[1]!#REF!)-(Table3[[#This Row],[Estimate; Total: - Speak only English]]/Table3[[#Totals],[Estimate; Total: - Speak only English]]))</f>
        <v>8.7233583184854507E-6</v>
      </c>
      <c r="E367" s="6">
        <v>4</v>
      </c>
      <c r="F367" s="8">
        <f>0.5*ABS(([1]!#REF!/[1]!#REF!)-(Table3[[#This Row],[Estimate; Total: - Speak Spanish:]]/Table3[[#Totals],[Estimate; Total: - Speak Spanish:]]))</f>
        <v>5.4036138060231296E-6</v>
      </c>
      <c r="G367" s="9">
        <v>4</v>
      </c>
      <c r="H367" s="9">
        <v>0</v>
      </c>
      <c r="I367" s="9">
        <v>0</v>
      </c>
      <c r="J367" s="7">
        <f>SUM(Table3[[#This Row],[Estimate; Total: - Speak Spanish: - Speak English "very well"]:[Estimate; Total: - Speak Spanish: - Speak English "not well"]])</f>
        <v>4</v>
      </c>
      <c r="K367" s="8">
        <f>0.5*ABS(([1]!#REF!/[1]!#REF!)-(Table3[[#This Row],[Estimate; Total: - Speak Spanish: - Bilingual Spanish &amp; English]]/Table3[[#Totals],[Estimate; Total: - Speak Spanish: - Bilingual Spanish &amp; English]]))</f>
        <v>5.2065408975786739E-6</v>
      </c>
      <c r="L367" s="7">
        <v>0</v>
      </c>
      <c r="M367" s="8">
        <f>0.5*ABS(([1]!#REF!/[1]!#REF!)-(Table3[[#This Row],[Estimate; Total: - Speak Spanish: - Speak English "not at all"]]/Table3[[#Totals],[Estimate; Total: - Speak Spanish: - Speak English "not at all"]]))</f>
        <v>8.7233583184854507E-6</v>
      </c>
    </row>
    <row r="368" spans="1:13" ht="15.6" x14ac:dyDescent="0.3">
      <c r="A368" s="5" t="s">
        <v>379</v>
      </c>
      <c r="B368" s="6">
        <v>76</v>
      </c>
      <c r="C368" s="7">
        <v>27</v>
      </c>
      <c r="D368" s="8">
        <f>0.5*ABS(([1]!#REF!/[1]!#REF!)-(Table3[[#This Row],[Estimate; Total: - Speak only English]]/Table3[[#Totals],[Estimate; Total: - Speak only English]]))</f>
        <v>2.3211357856627233E-4</v>
      </c>
      <c r="E368" s="6">
        <v>49</v>
      </c>
      <c r="F368" s="8">
        <f>0.5*ABS(([1]!#REF!/[1]!#REF!)-(Table3[[#This Row],[Estimate; Total: - Speak Spanish:]]/Table3[[#Totals],[Estimate; Total: - Speak Spanish:]]))</f>
        <v>2.2648597822595349E-4</v>
      </c>
      <c r="G368" s="9">
        <v>34</v>
      </c>
      <c r="H368" s="9">
        <v>15</v>
      </c>
      <c r="I368" s="9">
        <v>0</v>
      </c>
      <c r="J368" s="7">
        <f>SUM(Table3[[#This Row],[Estimate; Total: - Speak Spanish: - Speak English "very well"]:[Estimate; Total: - Speak Spanish: - Speak English "not well"]])</f>
        <v>49</v>
      </c>
      <c r="K368" s="8">
        <f>0.5*ABS(([1]!#REF!/[1]!#REF!)-(Table3[[#This Row],[Estimate; Total: - Speak Spanish: - Bilingual Spanish &amp; English]]/Table3[[#Totals],[Estimate; Total: - Speak Spanish: - Bilingual Spanish &amp; English]]))</f>
        <v>2.2407183509750892E-4</v>
      </c>
      <c r="L368" s="7">
        <v>0</v>
      </c>
      <c r="M368" s="8">
        <f>0.5*ABS(([1]!#REF!/[1]!#REF!)-(Table3[[#This Row],[Estimate; Total: - Speak Spanish: - Speak English "not at all"]]/Table3[[#Totals],[Estimate; Total: - Speak Spanish: - Speak English "not at all"]]))</f>
        <v>2.6715284850361692E-4</v>
      </c>
    </row>
    <row r="369" spans="1:13" ht="15.6" x14ac:dyDescent="0.3">
      <c r="A369" s="10" t="s">
        <v>380</v>
      </c>
      <c r="B369" s="6">
        <f>SUBTOTAL(109,Table3[Estimate; Total:])</f>
        <v>989456</v>
      </c>
      <c r="C369" s="9">
        <f>SUBTOTAL(109,Table3[Estimate; Total: - Speak only English])</f>
        <v>385282</v>
      </c>
      <c r="D369" s="11">
        <f>SUBTOTAL(109,Table3[Index of Dissimilarity Absol. Value ('[wi/W']-'[hi/H']): - Speak only English])</f>
        <v>0.3941102047541104</v>
      </c>
      <c r="E369" s="6">
        <f>SUBTOTAL(109,Table3[Estimate; Total: - Speak Spanish:])</f>
        <v>602456</v>
      </c>
      <c r="F369" s="11">
        <f>SUBTOTAL(109,Table3[Index of Dissimilarity Absol. Value ('[wi/W']-'[hi/H']): - Speak Spanish])</f>
        <v>0.49084317233990887</v>
      </c>
      <c r="G369" s="9">
        <f>SUBTOTAL(109,Table3[Estimate; Total: - Speak Spanish: - Speak English "very well"])</f>
        <v>420279</v>
      </c>
      <c r="H369" s="9">
        <f>SUBTOTAL(109,Table3[Estimate; Total: - Speak Spanish: - Speak English "well"])</f>
        <v>88316</v>
      </c>
      <c r="I369" s="9">
        <f>SUBTOTAL(109,Table3[Estimate; Total: - Speak Spanish: - Speak English "not well"])</f>
        <v>60101</v>
      </c>
      <c r="J369" s="9">
        <f>SUBTOTAL(109,Table3[Estimate; Total: - Speak Spanish: - Bilingual Spanish &amp; English])</f>
        <v>568696</v>
      </c>
      <c r="K369" s="11">
        <f>SUBTOTAL(109,Table3[Index of Dissimilarity Absol. Value ('[wi/W']-'[hi/H']): - Speak Spanish: - Bilingual])</f>
        <v>0.48116878453313155</v>
      </c>
      <c r="L369" s="9">
        <f>SUBTOTAL(109,Table3[Estimate; Total: - Speak Spanish: - Speak English "not at all"])</f>
        <v>33760</v>
      </c>
      <c r="M369" s="11">
        <f>SUBTOTAL(109,Table3[Index of Dissimilarity Absol. Value ('[wi/W']-'[hi/H']): - Speak Spanish: - Speak English "not at all"])</f>
        <v>0.71399136714652445</v>
      </c>
    </row>
    <row r="370" spans="1:13" ht="15.6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s="12" customFormat="1" ht="18" x14ac:dyDescent="0.35">
      <c r="C371" s="13" t="s">
        <v>381</v>
      </c>
      <c r="D371" s="14">
        <f>(Table3[[#Totals],[Index of Dissimilarity Absol. Value ('[wi/W']-'[hi/H']): - Speak only English]])*100</f>
        <v>39.411020475411043</v>
      </c>
      <c r="E371" s="13" t="s">
        <v>381</v>
      </c>
      <c r="F371" s="14">
        <f>(Table3[[#Totals],[Index of Dissimilarity Absol. Value ('[wi/W']-'[hi/H']): - Speak Spanish]])*100</f>
        <v>49.084317233990888</v>
      </c>
      <c r="J371" s="13" t="s">
        <v>381</v>
      </c>
      <c r="K371" s="15">
        <f>(Table3[[#Totals],[Index of Dissimilarity Absol. Value ('[wi/W']-'[hi/H']): - Speak Spanish: - Bilingual]])*100</f>
        <v>48.116878453313156</v>
      </c>
      <c r="L371" s="13" t="s">
        <v>381</v>
      </c>
      <c r="M371" s="15">
        <f>(Table3[[#Totals],[Index of Dissimilarity Absol. Value ('[wi/W']-'[hi/H']): - Speak Spanish: - Speak English "not at all"]])*100</f>
        <v>71.399136714652442</v>
      </c>
    </row>
    <row r="372" spans="1:13" ht="15.6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ht="15.6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 ht="13.95" customHeight="1" x14ac:dyDescent="0.3">
      <c r="A374" s="25" t="s">
        <v>382</v>
      </c>
      <c r="B374" s="25"/>
      <c r="C374" s="25"/>
      <c r="D374" s="25"/>
      <c r="E374" s="25"/>
      <c r="F374" s="25"/>
      <c r="G374" s="25"/>
      <c r="H374" s="25"/>
      <c r="I374" s="10"/>
      <c r="J374" s="10"/>
      <c r="K374" s="10"/>
      <c r="L374" s="10"/>
      <c r="M374" s="10"/>
    </row>
    <row r="375" spans="1:13" ht="13.95" hidden="1" customHeight="1" x14ac:dyDescent="0.3">
      <c r="A375" s="25"/>
      <c r="B375" s="25"/>
      <c r="C375" s="25"/>
      <c r="D375" s="25"/>
      <c r="E375" s="25"/>
      <c r="F375" s="25"/>
      <c r="G375" s="25"/>
      <c r="H375" s="25"/>
      <c r="I375" s="10"/>
      <c r="J375" s="10"/>
      <c r="K375" s="10"/>
      <c r="L375" s="10"/>
      <c r="M375" s="10"/>
    </row>
    <row r="376" spans="1:13" ht="15.6" x14ac:dyDescent="0.3">
      <c r="A376" s="25"/>
      <c r="B376" s="25"/>
      <c r="C376" s="25"/>
      <c r="D376" s="25"/>
      <c r="E376" s="25"/>
      <c r="F376" s="25"/>
      <c r="G376" s="25"/>
      <c r="H376" s="25"/>
      <c r="I376" s="10"/>
      <c r="J376" s="10"/>
      <c r="K376" s="10"/>
      <c r="L376" s="10"/>
      <c r="M376" s="10"/>
    </row>
    <row r="377" spans="1:13" ht="15.6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 ht="15.6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 ht="109.2" x14ac:dyDescent="0.3">
      <c r="A379" s="16" t="s">
        <v>383</v>
      </c>
      <c r="B379" s="17" t="s">
        <v>4</v>
      </c>
      <c r="C379" s="17" t="s">
        <v>6</v>
      </c>
      <c r="D379" s="3" t="s">
        <v>11</v>
      </c>
      <c r="E379" s="17" t="s">
        <v>13</v>
      </c>
      <c r="F379" s="10"/>
      <c r="G379" s="10"/>
      <c r="H379" s="10"/>
      <c r="I379" s="10"/>
      <c r="J379" s="10"/>
      <c r="K379" s="10"/>
      <c r="L379" s="10"/>
      <c r="M379" s="10"/>
    </row>
    <row r="380" spans="1:13" ht="15.6" x14ac:dyDescent="0.3">
      <c r="A380" s="5" t="s">
        <v>380</v>
      </c>
      <c r="B380" s="11">
        <v>0.3941102047541104</v>
      </c>
      <c r="C380" s="11">
        <v>0.49084317233990887</v>
      </c>
      <c r="D380" s="11">
        <v>0.48116878453313155</v>
      </c>
      <c r="E380" s="11">
        <v>0.71399136714652445</v>
      </c>
      <c r="F380" s="10"/>
      <c r="G380" s="10"/>
      <c r="H380" s="10"/>
      <c r="I380" s="10"/>
      <c r="J380" s="10"/>
      <c r="K380" s="10"/>
      <c r="L380" s="10"/>
      <c r="M380" s="10"/>
    </row>
    <row r="381" spans="1:13" ht="15.6" x14ac:dyDescent="0.3">
      <c r="A381" s="18" t="s">
        <v>384</v>
      </c>
      <c r="B381" s="18">
        <v>39</v>
      </c>
      <c r="C381" s="18">
        <v>49</v>
      </c>
      <c r="D381" s="18">
        <v>48</v>
      </c>
      <c r="E381" s="18">
        <v>71</v>
      </c>
      <c r="F381" s="10"/>
      <c r="G381" s="10"/>
      <c r="H381" s="10"/>
      <c r="I381" s="10"/>
      <c r="J381" s="10"/>
      <c r="K381" s="10"/>
      <c r="L381" s="10"/>
      <c r="M381" s="10"/>
    </row>
  </sheetData>
  <mergeCells count="2">
    <mergeCell ref="A1:M1"/>
    <mergeCell ref="A374:H376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A0A2-8215-4A2E-8C36-D989659CC699}">
  <dimension ref="A1:K374"/>
  <sheetViews>
    <sheetView topLeftCell="A362" workbookViewId="0">
      <selection activeCell="M3" sqref="M3"/>
    </sheetView>
  </sheetViews>
  <sheetFormatPr defaultColWidth="8.77734375" defaultRowHeight="14.4" x14ac:dyDescent="0.3"/>
  <cols>
    <col min="1" max="1" width="12.77734375" customWidth="1"/>
    <col min="2" max="11" width="17.109375" customWidth="1"/>
  </cols>
  <sheetData>
    <row r="1" spans="1:11" ht="24" thickBot="1" x14ac:dyDescent="0.5">
      <c r="A1" s="26" t="s">
        <v>395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s="4" customFormat="1" ht="97.95" customHeight="1" x14ac:dyDescent="0.3">
      <c r="A2" s="1" t="s">
        <v>1</v>
      </c>
      <c r="B2" s="1" t="s">
        <v>385</v>
      </c>
      <c r="C2" s="1" t="s">
        <v>386</v>
      </c>
      <c r="D2" s="2" t="s">
        <v>387</v>
      </c>
      <c r="E2" s="2" t="s">
        <v>388</v>
      </c>
      <c r="F2" s="2" t="s">
        <v>389</v>
      </c>
      <c r="G2" s="2" t="s">
        <v>390</v>
      </c>
      <c r="H2" s="2" t="s">
        <v>391</v>
      </c>
      <c r="I2" s="2" t="s">
        <v>392</v>
      </c>
      <c r="J2" s="2" t="s">
        <v>393</v>
      </c>
      <c r="K2" s="2" t="s">
        <v>394</v>
      </c>
    </row>
    <row r="3" spans="1:11" ht="15.6" x14ac:dyDescent="0.3">
      <c r="A3" s="5" t="s">
        <v>14</v>
      </c>
      <c r="B3" s="9">
        <v>930</v>
      </c>
      <c r="C3" s="9">
        <v>902</v>
      </c>
      <c r="D3" s="7">
        <v>889</v>
      </c>
      <c r="E3" s="9"/>
      <c r="F3" s="7">
        <v>13</v>
      </c>
      <c r="G3" s="9"/>
      <c r="H3" s="7">
        <v>5</v>
      </c>
      <c r="I3" s="9"/>
      <c r="J3" s="7">
        <v>8</v>
      </c>
      <c r="K3" s="9"/>
    </row>
    <row r="4" spans="1:11" ht="15.6" x14ac:dyDescent="0.3">
      <c r="A4" s="5" t="s">
        <v>15</v>
      </c>
      <c r="B4" s="9">
        <v>313</v>
      </c>
      <c r="C4" s="9">
        <v>291</v>
      </c>
      <c r="D4" s="7">
        <v>276</v>
      </c>
      <c r="E4" s="9"/>
      <c r="F4" s="7">
        <v>15</v>
      </c>
      <c r="G4" s="9"/>
      <c r="H4" s="7">
        <v>15</v>
      </c>
      <c r="I4" s="9"/>
      <c r="J4" s="7">
        <v>0</v>
      </c>
      <c r="K4" s="9"/>
    </row>
    <row r="5" spans="1:11" ht="15.6" x14ac:dyDescent="0.3">
      <c r="A5" s="5" t="s">
        <v>16</v>
      </c>
      <c r="B5" s="9">
        <v>32</v>
      </c>
      <c r="C5" s="9">
        <v>32</v>
      </c>
      <c r="D5" s="7">
        <v>21</v>
      </c>
      <c r="E5" s="9"/>
      <c r="F5" s="7">
        <v>11</v>
      </c>
      <c r="G5" s="9"/>
      <c r="H5" s="7">
        <v>11</v>
      </c>
      <c r="I5" s="9"/>
      <c r="J5" s="7">
        <v>0</v>
      </c>
      <c r="K5" s="9"/>
    </row>
    <row r="6" spans="1:11" ht="15.6" x14ac:dyDescent="0.3">
      <c r="A6" s="5" t="s">
        <v>17</v>
      </c>
      <c r="B6" s="9">
        <v>453</v>
      </c>
      <c r="C6" s="9">
        <v>423</v>
      </c>
      <c r="D6" s="7">
        <v>372</v>
      </c>
      <c r="E6" s="9"/>
      <c r="F6" s="7">
        <v>51</v>
      </c>
      <c r="G6" s="9"/>
      <c r="H6" s="7">
        <v>51</v>
      </c>
      <c r="I6" s="9"/>
      <c r="J6" s="7">
        <v>0</v>
      </c>
      <c r="K6" s="9"/>
    </row>
    <row r="7" spans="1:11" ht="15.6" x14ac:dyDescent="0.3">
      <c r="A7" s="5" t="s">
        <v>18</v>
      </c>
      <c r="B7" s="9">
        <v>164</v>
      </c>
      <c r="C7" s="9">
        <v>164</v>
      </c>
      <c r="D7" s="7">
        <v>152</v>
      </c>
      <c r="E7" s="9"/>
      <c r="F7" s="7">
        <v>12</v>
      </c>
      <c r="G7" s="9"/>
      <c r="H7" s="7">
        <v>12</v>
      </c>
      <c r="I7" s="9"/>
      <c r="J7" s="7">
        <v>0</v>
      </c>
      <c r="K7" s="9"/>
    </row>
    <row r="8" spans="1:11" ht="15.6" x14ac:dyDescent="0.3">
      <c r="A8" s="5" t="s">
        <v>19</v>
      </c>
      <c r="B8" s="9">
        <v>380</v>
      </c>
      <c r="C8" s="9">
        <v>376</v>
      </c>
      <c r="D8" s="7">
        <v>355</v>
      </c>
      <c r="E8" s="9"/>
      <c r="F8" s="7">
        <v>21</v>
      </c>
      <c r="G8" s="9"/>
      <c r="H8" s="7">
        <v>21</v>
      </c>
      <c r="I8" s="9"/>
      <c r="J8" s="7">
        <v>0</v>
      </c>
      <c r="K8" s="9"/>
    </row>
    <row r="9" spans="1:11" ht="15.6" x14ac:dyDescent="0.3">
      <c r="A9" s="5" t="s">
        <v>20</v>
      </c>
      <c r="B9" s="9">
        <v>472</v>
      </c>
      <c r="C9" s="9">
        <v>440</v>
      </c>
      <c r="D9" s="7">
        <v>422</v>
      </c>
      <c r="E9" s="9"/>
      <c r="F9" s="7">
        <v>18</v>
      </c>
      <c r="G9" s="9"/>
      <c r="H9" s="7">
        <v>18</v>
      </c>
      <c r="I9" s="9"/>
      <c r="J9" s="7">
        <v>0</v>
      </c>
      <c r="K9" s="9"/>
    </row>
    <row r="10" spans="1:11" ht="15.6" x14ac:dyDescent="0.3">
      <c r="A10" s="5" t="s">
        <v>21</v>
      </c>
      <c r="B10" s="9">
        <v>331</v>
      </c>
      <c r="C10" s="9">
        <v>326</v>
      </c>
      <c r="D10" s="7">
        <v>293</v>
      </c>
      <c r="E10" s="9"/>
      <c r="F10" s="7">
        <v>33</v>
      </c>
      <c r="G10" s="9"/>
      <c r="H10" s="7">
        <v>33</v>
      </c>
      <c r="I10" s="9"/>
      <c r="J10" s="7">
        <v>0</v>
      </c>
      <c r="K10" s="9"/>
    </row>
    <row r="11" spans="1:11" ht="15.6" x14ac:dyDescent="0.3">
      <c r="A11" s="5" t="s">
        <v>22</v>
      </c>
      <c r="B11" s="9">
        <v>2912</v>
      </c>
      <c r="C11" s="9">
        <v>2853</v>
      </c>
      <c r="D11" s="7">
        <v>2691</v>
      </c>
      <c r="E11" s="9"/>
      <c r="F11" s="7">
        <v>162</v>
      </c>
      <c r="G11" s="9"/>
      <c r="H11" s="7">
        <v>157</v>
      </c>
      <c r="I11" s="9"/>
      <c r="J11" s="7">
        <v>5</v>
      </c>
      <c r="K11" s="9"/>
    </row>
    <row r="12" spans="1:11" ht="15.6" x14ac:dyDescent="0.3">
      <c r="A12" s="5" t="s">
        <v>23</v>
      </c>
      <c r="B12" s="9">
        <v>5119</v>
      </c>
      <c r="C12" s="9">
        <v>4957</v>
      </c>
      <c r="D12" s="7">
        <v>4695</v>
      </c>
      <c r="E12" s="9"/>
      <c r="F12" s="7">
        <v>262</v>
      </c>
      <c r="G12" s="9"/>
      <c r="H12" s="7">
        <v>210</v>
      </c>
      <c r="I12" s="9"/>
      <c r="J12" s="7">
        <v>52</v>
      </c>
      <c r="K12" s="9"/>
    </row>
    <row r="13" spans="1:11" ht="15.6" x14ac:dyDescent="0.3">
      <c r="A13" s="5" t="s">
        <v>24</v>
      </c>
      <c r="B13" s="9">
        <v>4714</v>
      </c>
      <c r="C13" s="9">
        <v>4592</v>
      </c>
      <c r="D13" s="7">
        <v>4263</v>
      </c>
      <c r="E13" s="9"/>
      <c r="F13" s="7">
        <v>329</v>
      </c>
      <c r="G13" s="9"/>
      <c r="H13" s="7">
        <v>258</v>
      </c>
      <c r="I13" s="9"/>
      <c r="J13" s="7">
        <v>71</v>
      </c>
      <c r="K13" s="9"/>
    </row>
    <row r="14" spans="1:11" ht="15.6" x14ac:dyDescent="0.3">
      <c r="A14" s="5" t="s">
        <v>25</v>
      </c>
      <c r="B14" s="9">
        <v>1982</v>
      </c>
      <c r="C14" s="9">
        <v>1859</v>
      </c>
      <c r="D14" s="7">
        <v>1672</v>
      </c>
      <c r="E14" s="9"/>
      <c r="F14" s="7">
        <v>187</v>
      </c>
      <c r="G14" s="9"/>
      <c r="H14" s="7">
        <v>153</v>
      </c>
      <c r="I14" s="9"/>
      <c r="J14" s="7">
        <v>34</v>
      </c>
      <c r="K14" s="9"/>
    </row>
    <row r="15" spans="1:11" ht="15.6" x14ac:dyDescent="0.3">
      <c r="A15" s="5" t="s">
        <v>26</v>
      </c>
      <c r="B15" s="9">
        <v>1162</v>
      </c>
      <c r="C15" s="9">
        <v>1091</v>
      </c>
      <c r="D15" s="7">
        <v>1081</v>
      </c>
      <c r="E15" s="9"/>
      <c r="F15" s="7">
        <v>10</v>
      </c>
      <c r="G15" s="9"/>
      <c r="H15" s="7">
        <v>0</v>
      </c>
      <c r="I15" s="9"/>
      <c r="J15" s="7">
        <v>10</v>
      </c>
      <c r="K15" s="9"/>
    </row>
    <row r="16" spans="1:11" ht="15.6" x14ac:dyDescent="0.3">
      <c r="A16" s="5" t="s">
        <v>27</v>
      </c>
      <c r="B16" s="9">
        <v>3748</v>
      </c>
      <c r="C16" s="9">
        <v>3662</v>
      </c>
      <c r="D16" s="7">
        <v>3463</v>
      </c>
      <c r="E16" s="9"/>
      <c r="F16" s="7">
        <v>199</v>
      </c>
      <c r="G16" s="9"/>
      <c r="H16" s="7">
        <v>189</v>
      </c>
      <c r="I16" s="9"/>
      <c r="J16" s="7">
        <v>10</v>
      </c>
      <c r="K16" s="9"/>
    </row>
    <row r="17" spans="1:11" ht="15.6" x14ac:dyDescent="0.3">
      <c r="A17" s="5" t="s">
        <v>28</v>
      </c>
      <c r="B17" s="9">
        <v>1739</v>
      </c>
      <c r="C17" s="9">
        <v>1679</v>
      </c>
      <c r="D17" s="7">
        <v>1594</v>
      </c>
      <c r="E17" s="9"/>
      <c r="F17" s="7">
        <v>85</v>
      </c>
      <c r="G17" s="9"/>
      <c r="H17" s="7">
        <v>33</v>
      </c>
      <c r="I17" s="9"/>
      <c r="J17" s="7">
        <v>52</v>
      </c>
      <c r="K17" s="9"/>
    </row>
    <row r="18" spans="1:11" ht="15.6" x14ac:dyDescent="0.3">
      <c r="A18" s="5" t="s">
        <v>29</v>
      </c>
      <c r="B18" s="9">
        <v>3000</v>
      </c>
      <c r="C18" s="9">
        <v>2899</v>
      </c>
      <c r="D18" s="7">
        <v>2663</v>
      </c>
      <c r="E18" s="9"/>
      <c r="F18" s="7">
        <v>236</v>
      </c>
      <c r="G18" s="9"/>
      <c r="H18" s="7">
        <v>236</v>
      </c>
      <c r="I18" s="9"/>
      <c r="J18" s="7">
        <v>0</v>
      </c>
      <c r="K18" s="9"/>
    </row>
    <row r="19" spans="1:11" ht="15.6" x14ac:dyDescent="0.3">
      <c r="A19" s="5" t="s">
        <v>30</v>
      </c>
      <c r="B19" s="9">
        <v>4667</v>
      </c>
      <c r="C19" s="9">
        <v>4565</v>
      </c>
      <c r="D19" s="7">
        <v>4273</v>
      </c>
      <c r="E19" s="9"/>
      <c r="F19" s="7">
        <v>292</v>
      </c>
      <c r="G19" s="9"/>
      <c r="H19" s="7">
        <v>292</v>
      </c>
      <c r="I19" s="9"/>
      <c r="J19" s="7">
        <v>0</v>
      </c>
      <c r="K19" s="9"/>
    </row>
    <row r="20" spans="1:11" ht="15.6" x14ac:dyDescent="0.3">
      <c r="A20" s="5" t="s">
        <v>31</v>
      </c>
      <c r="B20" s="9">
        <v>1180</v>
      </c>
      <c r="C20" s="9">
        <v>1171</v>
      </c>
      <c r="D20" s="7">
        <v>1079</v>
      </c>
      <c r="E20" s="9"/>
      <c r="F20" s="7">
        <v>92</v>
      </c>
      <c r="G20" s="9"/>
      <c r="H20" s="7">
        <v>92</v>
      </c>
      <c r="I20" s="9"/>
      <c r="J20" s="7">
        <v>0</v>
      </c>
      <c r="K20" s="9"/>
    </row>
    <row r="21" spans="1:11" ht="15.6" x14ac:dyDescent="0.3">
      <c r="A21" s="5" t="s">
        <v>32</v>
      </c>
      <c r="B21" s="9">
        <v>2814</v>
      </c>
      <c r="C21" s="9">
        <v>2590</v>
      </c>
      <c r="D21" s="7">
        <v>2459</v>
      </c>
      <c r="E21" s="9"/>
      <c r="F21" s="7">
        <v>131</v>
      </c>
      <c r="G21" s="9"/>
      <c r="H21" s="7">
        <v>131</v>
      </c>
      <c r="I21" s="9"/>
      <c r="J21" s="7">
        <v>0</v>
      </c>
      <c r="K21" s="9"/>
    </row>
    <row r="22" spans="1:11" ht="15.6" x14ac:dyDescent="0.3">
      <c r="A22" s="5" t="s">
        <v>33</v>
      </c>
      <c r="B22" s="9">
        <v>3591</v>
      </c>
      <c r="C22" s="9">
        <v>3480</v>
      </c>
      <c r="D22" s="7">
        <v>3292</v>
      </c>
      <c r="E22" s="9"/>
      <c r="F22" s="7">
        <v>188</v>
      </c>
      <c r="G22" s="9"/>
      <c r="H22" s="7">
        <v>125</v>
      </c>
      <c r="I22" s="9"/>
      <c r="J22" s="7">
        <v>63</v>
      </c>
      <c r="K22" s="9"/>
    </row>
    <row r="23" spans="1:11" ht="15.6" x14ac:dyDescent="0.3">
      <c r="A23" s="5" t="s">
        <v>34</v>
      </c>
      <c r="B23" s="9">
        <v>4203</v>
      </c>
      <c r="C23" s="9">
        <v>4187</v>
      </c>
      <c r="D23" s="7">
        <v>3994</v>
      </c>
      <c r="E23" s="9"/>
      <c r="F23" s="7">
        <v>193</v>
      </c>
      <c r="G23" s="9"/>
      <c r="H23" s="7">
        <v>193</v>
      </c>
      <c r="I23" s="9"/>
      <c r="J23" s="7">
        <v>0</v>
      </c>
      <c r="K23" s="9"/>
    </row>
    <row r="24" spans="1:11" ht="15.6" x14ac:dyDescent="0.3">
      <c r="A24" s="5" t="s">
        <v>35</v>
      </c>
      <c r="B24" s="9">
        <v>2603</v>
      </c>
      <c r="C24" s="9">
        <v>2494</v>
      </c>
      <c r="D24" s="7">
        <v>2304</v>
      </c>
      <c r="E24" s="9"/>
      <c r="F24" s="7">
        <v>190</v>
      </c>
      <c r="G24" s="9"/>
      <c r="H24" s="7">
        <v>181</v>
      </c>
      <c r="I24" s="9"/>
      <c r="J24" s="7">
        <v>9</v>
      </c>
      <c r="K24" s="9"/>
    </row>
    <row r="25" spans="1:11" ht="15.6" x14ac:dyDescent="0.3">
      <c r="A25" s="5" t="s">
        <v>36</v>
      </c>
      <c r="B25" s="9">
        <v>2767</v>
      </c>
      <c r="C25" s="9">
        <v>2678</v>
      </c>
      <c r="D25" s="7">
        <v>2403</v>
      </c>
      <c r="E25" s="9"/>
      <c r="F25" s="7">
        <v>275</v>
      </c>
      <c r="G25" s="9"/>
      <c r="H25" s="7">
        <v>275</v>
      </c>
      <c r="I25" s="9"/>
      <c r="J25" s="7">
        <v>0</v>
      </c>
      <c r="K25" s="9"/>
    </row>
    <row r="26" spans="1:11" ht="15.6" x14ac:dyDescent="0.3">
      <c r="A26" s="5" t="s">
        <v>37</v>
      </c>
      <c r="B26" s="9">
        <v>1864</v>
      </c>
      <c r="C26" s="9">
        <v>1820</v>
      </c>
      <c r="D26" s="7">
        <v>1763</v>
      </c>
      <c r="E26" s="9"/>
      <c r="F26" s="7">
        <v>57</v>
      </c>
      <c r="G26" s="9"/>
      <c r="H26" s="7">
        <v>57</v>
      </c>
      <c r="I26" s="9"/>
      <c r="J26" s="7">
        <v>0</v>
      </c>
      <c r="K26" s="9"/>
    </row>
    <row r="27" spans="1:11" ht="15.6" x14ac:dyDescent="0.3">
      <c r="A27" s="5" t="s">
        <v>38</v>
      </c>
      <c r="B27" s="9">
        <v>3190</v>
      </c>
      <c r="C27" s="9">
        <v>3091</v>
      </c>
      <c r="D27" s="7">
        <v>2914</v>
      </c>
      <c r="E27" s="9"/>
      <c r="F27" s="7">
        <v>177</v>
      </c>
      <c r="G27" s="9"/>
      <c r="H27" s="7">
        <v>132</v>
      </c>
      <c r="I27" s="9"/>
      <c r="J27" s="7">
        <v>45</v>
      </c>
      <c r="K27" s="9"/>
    </row>
    <row r="28" spans="1:11" ht="15.6" x14ac:dyDescent="0.3">
      <c r="A28" s="5" t="s">
        <v>39</v>
      </c>
      <c r="B28" s="9">
        <v>2685</v>
      </c>
      <c r="C28" s="9">
        <v>2656</v>
      </c>
      <c r="D28" s="7">
        <v>2589</v>
      </c>
      <c r="E28" s="9"/>
      <c r="F28" s="7">
        <v>67</v>
      </c>
      <c r="G28" s="9"/>
      <c r="H28" s="7">
        <v>67</v>
      </c>
      <c r="I28" s="9"/>
      <c r="J28" s="7">
        <v>0</v>
      </c>
      <c r="K28" s="9"/>
    </row>
    <row r="29" spans="1:11" ht="15.6" x14ac:dyDescent="0.3">
      <c r="A29" s="5" t="s">
        <v>40</v>
      </c>
      <c r="B29" s="9">
        <v>1990</v>
      </c>
      <c r="C29" s="9">
        <v>1928</v>
      </c>
      <c r="D29" s="7">
        <v>1865</v>
      </c>
      <c r="E29" s="9"/>
      <c r="F29" s="7">
        <v>63</v>
      </c>
      <c r="G29" s="9"/>
      <c r="H29" s="7">
        <v>63</v>
      </c>
      <c r="I29" s="9"/>
      <c r="J29" s="7">
        <v>0</v>
      </c>
      <c r="K29" s="9"/>
    </row>
    <row r="30" spans="1:11" ht="15.6" x14ac:dyDescent="0.3">
      <c r="A30" s="5" t="s">
        <v>41</v>
      </c>
      <c r="B30" s="9">
        <v>3261</v>
      </c>
      <c r="C30" s="9">
        <v>3235</v>
      </c>
      <c r="D30" s="7">
        <v>3193</v>
      </c>
      <c r="E30" s="9"/>
      <c r="F30" s="7">
        <v>42</v>
      </c>
      <c r="G30" s="9"/>
      <c r="H30" s="7">
        <v>31</v>
      </c>
      <c r="I30" s="9"/>
      <c r="J30" s="7">
        <v>11</v>
      </c>
      <c r="K30" s="9"/>
    </row>
    <row r="31" spans="1:11" ht="15.6" x14ac:dyDescent="0.3">
      <c r="A31" s="5" t="s">
        <v>42</v>
      </c>
      <c r="B31" s="9">
        <v>3115</v>
      </c>
      <c r="C31" s="9">
        <v>2876</v>
      </c>
      <c r="D31" s="7">
        <v>2843</v>
      </c>
      <c r="E31" s="9"/>
      <c r="F31" s="7">
        <v>33</v>
      </c>
      <c r="G31" s="9"/>
      <c r="H31" s="7">
        <v>33</v>
      </c>
      <c r="I31" s="9"/>
      <c r="J31" s="7">
        <v>0</v>
      </c>
      <c r="K31" s="9"/>
    </row>
    <row r="32" spans="1:11" ht="15.6" x14ac:dyDescent="0.3">
      <c r="A32" s="5" t="s">
        <v>43</v>
      </c>
      <c r="B32" s="9">
        <v>2527</v>
      </c>
      <c r="C32" s="9">
        <v>2511</v>
      </c>
      <c r="D32" s="7">
        <v>2464</v>
      </c>
      <c r="E32" s="9"/>
      <c r="F32" s="7">
        <v>47</v>
      </c>
      <c r="G32" s="9"/>
      <c r="H32" s="7">
        <v>47</v>
      </c>
      <c r="I32" s="9"/>
      <c r="J32" s="7">
        <v>0</v>
      </c>
      <c r="K32" s="9"/>
    </row>
    <row r="33" spans="1:11" ht="15.6" x14ac:dyDescent="0.3">
      <c r="A33" s="5" t="s">
        <v>44</v>
      </c>
      <c r="B33" s="9">
        <v>1751</v>
      </c>
      <c r="C33" s="9">
        <v>1671</v>
      </c>
      <c r="D33" s="7">
        <v>1584</v>
      </c>
      <c r="E33" s="9"/>
      <c r="F33" s="7">
        <v>87</v>
      </c>
      <c r="G33" s="9"/>
      <c r="H33" s="7">
        <v>71</v>
      </c>
      <c r="I33" s="9"/>
      <c r="J33" s="7">
        <v>16</v>
      </c>
      <c r="K33" s="9"/>
    </row>
    <row r="34" spans="1:11" ht="15.6" x14ac:dyDescent="0.3">
      <c r="A34" s="5" t="s">
        <v>45</v>
      </c>
      <c r="B34" s="9">
        <v>2914</v>
      </c>
      <c r="C34" s="9">
        <v>2824</v>
      </c>
      <c r="D34" s="7">
        <v>2655</v>
      </c>
      <c r="E34" s="9"/>
      <c r="F34" s="7">
        <v>169</v>
      </c>
      <c r="G34" s="9"/>
      <c r="H34" s="7">
        <v>142</v>
      </c>
      <c r="I34" s="9"/>
      <c r="J34" s="7">
        <v>27</v>
      </c>
      <c r="K34" s="9"/>
    </row>
    <row r="35" spans="1:11" ht="15.6" x14ac:dyDescent="0.3">
      <c r="A35" s="5" t="s">
        <v>46</v>
      </c>
      <c r="B35" s="9">
        <v>987</v>
      </c>
      <c r="C35" s="9">
        <v>956</v>
      </c>
      <c r="D35" s="7">
        <v>948</v>
      </c>
      <c r="E35" s="9"/>
      <c r="F35" s="7">
        <v>8</v>
      </c>
      <c r="G35" s="9"/>
      <c r="H35" s="7">
        <v>8</v>
      </c>
      <c r="I35" s="9"/>
      <c r="J35" s="7">
        <v>0</v>
      </c>
      <c r="K35" s="9"/>
    </row>
    <row r="36" spans="1:11" ht="15.6" x14ac:dyDescent="0.3">
      <c r="A36" s="5" t="s">
        <v>47</v>
      </c>
      <c r="B36" s="9">
        <v>2813</v>
      </c>
      <c r="C36" s="9">
        <v>2633</v>
      </c>
      <c r="D36" s="7">
        <v>2500</v>
      </c>
      <c r="E36" s="9"/>
      <c r="F36" s="7">
        <v>133</v>
      </c>
      <c r="G36" s="9"/>
      <c r="H36" s="7">
        <v>80</v>
      </c>
      <c r="I36" s="9"/>
      <c r="J36" s="7">
        <v>53</v>
      </c>
      <c r="K36" s="9"/>
    </row>
    <row r="37" spans="1:11" ht="15.6" x14ac:dyDescent="0.3">
      <c r="A37" s="5" t="s">
        <v>48</v>
      </c>
      <c r="B37" s="9">
        <v>1292</v>
      </c>
      <c r="C37" s="9">
        <v>1267</v>
      </c>
      <c r="D37" s="7">
        <v>1059</v>
      </c>
      <c r="E37" s="9"/>
      <c r="F37" s="7">
        <v>208</v>
      </c>
      <c r="G37" s="9"/>
      <c r="H37" s="7">
        <v>208</v>
      </c>
      <c r="I37" s="9"/>
      <c r="J37" s="7">
        <v>0</v>
      </c>
      <c r="K37" s="9"/>
    </row>
    <row r="38" spans="1:11" ht="15.6" x14ac:dyDescent="0.3">
      <c r="A38" s="5" t="s">
        <v>49</v>
      </c>
      <c r="B38" s="9">
        <v>3159</v>
      </c>
      <c r="C38" s="9">
        <v>3128</v>
      </c>
      <c r="D38" s="7">
        <v>3099</v>
      </c>
      <c r="E38" s="9"/>
      <c r="F38" s="7">
        <v>29</v>
      </c>
      <c r="G38" s="9"/>
      <c r="H38" s="7">
        <v>29</v>
      </c>
      <c r="I38" s="9"/>
      <c r="J38" s="7">
        <v>0</v>
      </c>
      <c r="K38" s="9"/>
    </row>
    <row r="39" spans="1:11" ht="15.6" x14ac:dyDescent="0.3">
      <c r="A39" s="5" t="s">
        <v>50</v>
      </c>
      <c r="B39" s="9">
        <v>3196</v>
      </c>
      <c r="C39" s="9">
        <v>3100</v>
      </c>
      <c r="D39" s="7">
        <v>3050</v>
      </c>
      <c r="E39" s="9"/>
      <c r="F39" s="7">
        <v>50</v>
      </c>
      <c r="G39" s="9"/>
      <c r="H39" s="7">
        <v>47</v>
      </c>
      <c r="I39" s="9"/>
      <c r="J39" s="7">
        <v>3</v>
      </c>
      <c r="K39" s="9"/>
    </row>
    <row r="40" spans="1:11" ht="15.6" x14ac:dyDescent="0.3">
      <c r="A40" s="5" t="s">
        <v>51</v>
      </c>
      <c r="B40" s="9">
        <v>810</v>
      </c>
      <c r="C40" s="9">
        <v>810</v>
      </c>
      <c r="D40" s="7">
        <v>706</v>
      </c>
      <c r="E40" s="9"/>
      <c r="F40" s="7">
        <v>104</v>
      </c>
      <c r="G40" s="9"/>
      <c r="H40" s="7">
        <v>104</v>
      </c>
      <c r="I40" s="9"/>
      <c r="J40" s="7">
        <v>0</v>
      </c>
      <c r="K40" s="9"/>
    </row>
    <row r="41" spans="1:11" ht="15.6" x14ac:dyDescent="0.3">
      <c r="A41" s="5" t="s">
        <v>52</v>
      </c>
      <c r="B41" s="9">
        <v>1394</v>
      </c>
      <c r="C41" s="9">
        <v>1350</v>
      </c>
      <c r="D41" s="7">
        <v>1213</v>
      </c>
      <c r="E41" s="9"/>
      <c r="F41" s="7">
        <v>137</v>
      </c>
      <c r="G41" s="9"/>
      <c r="H41" s="7">
        <v>137</v>
      </c>
      <c r="I41" s="9"/>
      <c r="J41" s="7">
        <v>0</v>
      </c>
      <c r="K41" s="9"/>
    </row>
    <row r="42" spans="1:11" ht="15.6" x14ac:dyDescent="0.3">
      <c r="A42" s="5" t="s">
        <v>53</v>
      </c>
      <c r="B42" s="9">
        <v>728</v>
      </c>
      <c r="C42" s="9">
        <v>679</v>
      </c>
      <c r="D42" s="7">
        <v>619</v>
      </c>
      <c r="E42" s="9"/>
      <c r="F42" s="7">
        <v>60</v>
      </c>
      <c r="G42" s="9"/>
      <c r="H42" s="7">
        <v>60</v>
      </c>
      <c r="I42" s="9"/>
      <c r="J42" s="7">
        <v>0</v>
      </c>
      <c r="K42" s="9"/>
    </row>
    <row r="43" spans="1:11" ht="15.6" x14ac:dyDescent="0.3">
      <c r="A43" s="5" t="s">
        <v>54</v>
      </c>
      <c r="B43" s="9">
        <v>3157</v>
      </c>
      <c r="C43" s="9">
        <v>3035</v>
      </c>
      <c r="D43" s="7">
        <v>2687</v>
      </c>
      <c r="E43" s="9"/>
      <c r="F43" s="7">
        <v>348</v>
      </c>
      <c r="G43" s="9"/>
      <c r="H43" s="7">
        <v>348</v>
      </c>
      <c r="I43" s="9"/>
      <c r="J43" s="7">
        <v>0</v>
      </c>
      <c r="K43" s="9"/>
    </row>
    <row r="44" spans="1:11" ht="15.6" x14ac:dyDescent="0.3">
      <c r="A44" s="5" t="s">
        <v>55</v>
      </c>
      <c r="B44" s="9">
        <v>2609</v>
      </c>
      <c r="C44" s="9">
        <v>2508</v>
      </c>
      <c r="D44" s="7">
        <v>2497</v>
      </c>
      <c r="E44" s="9"/>
      <c r="F44" s="7">
        <v>11</v>
      </c>
      <c r="G44" s="9"/>
      <c r="H44" s="7">
        <v>11</v>
      </c>
      <c r="I44" s="9"/>
      <c r="J44" s="7">
        <v>0</v>
      </c>
      <c r="K44" s="9"/>
    </row>
    <row r="45" spans="1:11" ht="15.6" x14ac:dyDescent="0.3">
      <c r="A45" s="5" t="s">
        <v>56</v>
      </c>
      <c r="B45" s="9">
        <v>1921</v>
      </c>
      <c r="C45" s="9">
        <v>1889</v>
      </c>
      <c r="D45" s="7">
        <v>1813</v>
      </c>
      <c r="E45" s="9"/>
      <c r="F45" s="7">
        <v>76</v>
      </c>
      <c r="G45" s="9"/>
      <c r="H45" s="7">
        <v>69</v>
      </c>
      <c r="I45" s="9"/>
      <c r="J45" s="7">
        <v>7</v>
      </c>
      <c r="K45" s="9"/>
    </row>
    <row r="46" spans="1:11" ht="15.6" x14ac:dyDescent="0.3">
      <c r="A46" s="5" t="s">
        <v>57</v>
      </c>
      <c r="B46" s="9">
        <v>1199</v>
      </c>
      <c r="C46" s="9">
        <v>1114</v>
      </c>
      <c r="D46" s="7">
        <v>1083</v>
      </c>
      <c r="E46" s="9"/>
      <c r="F46" s="7">
        <v>31</v>
      </c>
      <c r="G46" s="9"/>
      <c r="H46" s="7">
        <v>31</v>
      </c>
      <c r="I46" s="9"/>
      <c r="J46" s="7">
        <v>0</v>
      </c>
      <c r="K46" s="9"/>
    </row>
    <row r="47" spans="1:11" ht="15.6" x14ac:dyDescent="0.3">
      <c r="A47" s="5" t="s">
        <v>58</v>
      </c>
      <c r="B47" s="9">
        <v>1778</v>
      </c>
      <c r="C47" s="9">
        <v>1736</v>
      </c>
      <c r="D47" s="7">
        <v>1674</v>
      </c>
      <c r="E47" s="9"/>
      <c r="F47" s="7">
        <v>62</v>
      </c>
      <c r="G47" s="9"/>
      <c r="H47" s="7">
        <v>62</v>
      </c>
      <c r="I47" s="9"/>
      <c r="J47" s="7">
        <v>0</v>
      </c>
      <c r="K47" s="9"/>
    </row>
    <row r="48" spans="1:11" ht="15.6" x14ac:dyDescent="0.3">
      <c r="A48" s="5" t="s">
        <v>59</v>
      </c>
      <c r="B48" s="9">
        <v>1130</v>
      </c>
      <c r="C48" s="9">
        <v>1117</v>
      </c>
      <c r="D48" s="7">
        <v>1041</v>
      </c>
      <c r="E48" s="9"/>
      <c r="F48" s="7">
        <v>76</v>
      </c>
      <c r="G48" s="9"/>
      <c r="H48" s="7">
        <v>48</v>
      </c>
      <c r="I48" s="9"/>
      <c r="J48" s="7">
        <v>28</v>
      </c>
      <c r="K48" s="9"/>
    </row>
    <row r="49" spans="1:11" ht="15.6" x14ac:dyDescent="0.3">
      <c r="A49" s="5" t="s">
        <v>60</v>
      </c>
      <c r="B49" s="9">
        <v>1831</v>
      </c>
      <c r="C49" s="9">
        <v>1831</v>
      </c>
      <c r="D49" s="7">
        <v>1791</v>
      </c>
      <c r="E49" s="9"/>
      <c r="F49" s="7">
        <v>40</v>
      </c>
      <c r="G49" s="9"/>
      <c r="H49" s="7">
        <v>40</v>
      </c>
      <c r="I49" s="9"/>
      <c r="J49" s="7">
        <v>0</v>
      </c>
      <c r="K49" s="9"/>
    </row>
    <row r="50" spans="1:11" ht="15.6" x14ac:dyDescent="0.3">
      <c r="A50" s="5" t="s">
        <v>61</v>
      </c>
      <c r="B50" s="9">
        <v>3288</v>
      </c>
      <c r="C50" s="9">
        <v>3216</v>
      </c>
      <c r="D50" s="7">
        <v>3161</v>
      </c>
      <c r="E50" s="9"/>
      <c r="F50" s="7">
        <v>55</v>
      </c>
      <c r="G50" s="9"/>
      <c r="H50" s="7">
        <v>55</v>
      </c>
      <c r="I50" s="9"/>
      <c r="J50" s="7">
        <v>0</v>
      </c>
      <c r="K50" s="9"/>
    </row>
    <row r="51" spans="1:11" ht="15.6" x14ac:dyDescent="0.3">
      <c r="A51" s="5" t="s">
        <v>62</v>
      </c>
      <c r="B51" s="9">
        <v>974</v>
      </c>
      <c r="C51" s="9">
        <v>947</v>
      </c>
      <c r="D51" s="7">
        <v>913</v>
      </c>
      <c r="E51" s="9"/>
      <c r="F51" s="7">
        <v>34</v>
      </c>
      <c r="G51" s="9"/>
      <c r="H51" s="7">
        <v>34</v>
      </c>
      <c r="I51" s="9"/>
      <c r="J51" s="7">
        <v>0</v>
      </c>
      <c r="K51" s="9"/>
    </row>
    <row r="52" spans="1:11" ht="15.6" x14ac:dyDescent="0.3">
      <c r="A52" s="5" t="s">
        <v>63</v>
      </c>
      <c r="B52" s="9">
        <v>2649</v>
      </c>
      <c r="C52" s="9">
        <v>2548</v>
      </c>
      <c r="D52" s="7">
        <v>2409</v>
      </c>
      <c r="E52" s="9"/>
      <c r="F52" s="7">
        <v>139</v>
      </c>
      <c r="G52" s="9"/>
      <c r="H52" s="7">
        <v>116</v>
      </c>
      <c r="I52" s="9"/>
      <c r="J52" s="7">
        <v>23</v>
      </c>
      <c r="K52" s="9"/>
    </row>
    <row r="53" spans="1:11" ht="15.6" x14ac:dyDescent="0.3">
      <c r="A53" s="5" t="s">
        <v>64</v>
      </c>
      <c r="B53" s="9">
        <v>2160</v>
      </c>
      <c r="C53" s="9">
        <v>2078</v>
      </c>
      <c r="D53" s="7">
        <v>2020</v>
      </c>
      <c r="E53" s="9"/>
      <c r="F53" s="7">
        <v>58</v>
      </c>
      <c r="G53" s="9"/>
      <c r="H53" s="7">
        <v>36</v>
      </c>
      <c r="I53" s="9"/>
      <c r="J53" s="7">
        <v>22</v>
      </c>
      <c r="K53" s="9"/>
    </row>
    <row r="54" spans="1:11" ht="15.6" x14ac:dyDescent="0.3">
      <c r="A54" s="5" t="s">
        <v>65</v>
      </c>
      <c r="B54" s="9">
        <v>3618</v>
      </c>
      <c r="C54" s="9">
        <v>3511</v>
      </c>
      <c r="D54" s="7">
        <v>3471</v>
      </c>
      <c r="E54" s="9"/>
      <c r="F54" s="7">
        <v>40</v>
      </c>
      <c r="G54" s="9"/>
      <c r="H54" s="7">
        <v>40</v>
      </c>
      <c r="I54" s="9"/>
      <c r="J54" s="7">
        <v>0</v>
      </c>
      <c r="K54" s="9"/>
    </row>
    <row r="55" spans="1:11" ht="15.6" x14ac:dyDescent="0.3">
      <c r="A55" s="5" t="s">
        <v>66</v>
      </c>
      <c r="B55" s="9">
        <v>2931</v>
      </c>
      <c r="C55" s="9">
        <v>2693</v>
      </c>
      <c r="D55" s="7">
        <v>2514</v>
      </c>
      <c r="E55" s="9"/>
      <c r="F55" s="7">
        <v>179</v>
      </c>
      <c r="G55" s="9"/>
      <c r="H55" s="7">
        <v>179</v>
      </c>
      <c r="I55" s="9"/>
      <c r="J55" s="7">
        <v>0</v>
      </c>
      <c r="K55" s="9"/>
    </row>
    <row r="56" spans="1:11" ht="15.6" x14ac:dyDescent="0.3">
      <c r="A56" s="5" t="s">
        <v>67</v>
      </c>
      <c r="B56" s="9">
        <v>1590</v>
      </c>
      <c r="C56" s="9">
        <v>1506</v>
      </c>
      <c r="D56" s="7">
        <v>1428</v>
      </c>
      <c r="E56" s="9"/>
      <c r="F56" s="7">
        <v>78</v>
      </c>
      <c r="G56" s="9"/>
      <c r="H56" s="7">
        <v>59</v>
      </c>
      <c r="I56" s="9"/>
      <c r="J56" s="7">
        <v>19</v>
      </c>
      <c r="K56" s="9"/>
    </row>
    <row r="57" spans="1:11" ht="15.6" x14ac:dyDescent="0.3">
      <c r="A57" s="5" t="s">
        <v>68</v>
      </c>
      <c r="B57" s="9">
        <v>2676</v>
      </c>
      <c r="C57" s="9">
        <v>2564</v>
      </c>
      <c r="D57" s="7">
        <v>2481</v>
      </c>
      <c r="E57" s="9"/>
      <c r="F57" s="7">
        <v>83</v>
      </c>
      <c r="G57" s="9"/>
      <c r="H57" s="7">
        <v>70</v>
      </c>
      <c r="I57" s="9"/>
      <c r="J57" s="7">
        <v>13</v>
      </c>
      <c r="K57" s="9"/>
    </row>
    <row r="58" spans="1:11" ht="15.6" x14ac:dyDescent="0.3">
      <c r="A58" s="5" t="s">
        <v>69</v>
      </c>
      <c r="B58" s="9">
        <v>1419</v>
      </c>
      <c r="C58" s="9">
        <v>1336</v>
      </c>
      <c r="D58" s="7">
        <v>1272</v>
      </c>
      <c r="E58" s="9"/>
      <c r="F58" s="7">
        <v>64</v>
      </c>
      <c r="G58" s="9"/>
      <c r="H58" s="7">
        <v>56</v>
      </c>
      <c r="I58" s="9"/>
      <c r="J58" s="7">
        <v>8</v>
      </c>
      <c r="K58" s="9"/>
    </row>
    <row r="59" spans="1:11" ht="15.6" x14ac:dyDescent="0.3">
      <c r="A59" s="5" t="s">
        <v>70</v>
      </c>
      <c r="B59" s="9">
        <v>2393</v>
      </c>
      <c r="C59" s="9">
        <v>2279</v>
      </c>
      <c r="D59" s="7">
        <v>2165</v>
      </c>
      <c r="E59" s="9"/>
      <c r="F59" s="7">
        <v>114</v>
      </c>
      <c r="G59" s="9"/>
      <c r="H59" s="7">
        <v>114</v>
      </c>
      <c r="I59" s="9"/>
      <c r="J59" s="7">
        <v>0</v>
      </c>
      <c r="K59" s="9"/>
    </row>
    <row r="60" spans="1:11" ht="15.6" x14ac:dyDescent="0.3">
      <c r="A60" s="5" t="s">
        <v>71</v>
      </c>
      <c r="B60" s="9">
        <v>1866</v>
      </c>
      <c r="C60" s="9">
        <v>1817</v>
      </c>
      <c r="D60" s="7">
        <v>1811</v>
      </c>
      <c r="E60" s="9"/>
      <c r="F60" s="7">
        <v>6</v>
      </c>
      <c r="G60" s="9"/>
      <c r="H60" s="7">
        <v>6</v>
      </c>
      <c r="I60" s="9"/>
      <c r="J60" s="7">
        <v>0</v>
      </c>
      <c r="K60" s="9"/>
    </row>
    <row r="61" spans="1:11" ht="15.6" x14ac:dyDescent="0.3">
      <c r="A61" s="5" t="s">
        <v>72</v>
      </c>
      <c r="B61" s="9">
        <v>2137</v>
      </c>
      <c r="C61" s="9">
        <v>2115</v>
      </c>
      <c r="D61" s="7">
        <v>2063</v>
      </c>
      <c r="E61" s="9"/>
      <c r="F61" s="7">
        <v>52</v>
      </c>
      <c r="G61" s="9"/>
      <c r="H61" s="7">
        <v>29</v>
      </c>
      <c r="I61" s="9"/>
      <c r="J61" s="7">
        <v>23</v>
      </c>
      <c r="K61" s="9"/>
    </row>
    <row r="62" spans="1:11" ht="15.6" x14ac:dyDescent="0.3">
      <c r="A62" s="5" t="s">
        <v>73</v>
      </c>
      <c r="B62" s="9">
        <v>2875</v>
      </c>
      <c r="C62" s="9">
        <v>2858</v>
      </c>
      <c r="D62" s="7">
        <v>2800</v>
      </c>
      <c r="E62" s="9"/>
      <c r="F62" s="7">
        <v>58</v>
      </c>
      <c r="G62" s="9"/>
      <c r="H62" s="7">
        <v>58</v>
      </c>
      <c r="I62" s="9"/>
      <c r="J62" s="7">
        <v>0</v>
      </c>
      <c r="K62" s="9"/>
    </row>
    <row r="63" spans="1:11" ht="15.6" x14ac:dyDescent="0.3">
      <c r="A63" s="5" t="s">
        <v>74</v>
      </c>
      <c r="B63" s="9">
        <v>792</v>
      </c>
      <c r="C63" s="9">
        <v>770</v>
      </c>
      <c r="D63" s="7">
        <v>761</v>
      </c>
      <c r="E63" s="9"/>
      <c r="F63" s="7">
        <v>9</v>
      </c>
      <c r="G63" s="9"/>
      <c r="H63" s="7">
        <v>9</v>
      </c>
      <c r="I63" s="9"/>
      <c r="J63" s="7">
        <v>0</v>
      </c>
      <c r="K63" s="9"/>
    </row>
    <row r="64" spans="1:11" ht="15.6" x14ac:dyDescent="0.3">
      <c r="A64" s="5" t="s">
        <v>75</v>
      </c>
      <c r="B64" s="9">
        <v>3943</v>
      </c>
      <c r="C64" s="9">
        <v>3853</v>
      </c>
      <c r="D64" s="7">
        <v>3594</v>
      </c>
      <c r="E64" s="9"/>
      <c r="F64" s="7">
        <v>259</v>
      </c>
      <c r="G64" s="9"/>
      <c r="H64" s="7">
        <v>235</v>
      </c>
      <c r="I64" s="9"/>
      <c r="J64" s="7">
        <v>24</v>
      </c>
      <c r="K64" s="9"/>
    </row>
    <row r="65" spans="1:11" ht="15.6" x14ac:dyDescent="0.3">
      <c r="A65" s="5" t="s">
        <v>76</v>
      </c>
      <c r="B65" s="9">
        <v>1619</v>
      </c>
      <c r="C65" s="9">
        <v>1591</v>
      </c>
      <c r="D65" s="7">
        <v>1571</v>
      </c>
      <c r="E65" s="9"/>
      <c r="F65" s="7">
        <v>20</v>
      </c>
      <c r="G65" s="9"/>
      <c r="H65" s="7">
        <v>20</v>
      </c>
      <c r="I65" s="9"/>
      <c r="J65" s="7">
        <v>0</v>
      </c>
      <c r="K65" s="9"/>
    </row>
    <row r="66" spans="1:11" ht="15.6" x14ac:dyDescent="0.3">
      <c r="A66" s="5" t="s">
        <v>77</v>
      </c>
      <c r="B66" s="9">
        <v>3063</v>
      </c>
      <c r="C66" s="9">
        <v>2999</v>
      </c>
      <c r="D66" s="7">
        <v>2957</v>
      </c>
      <c r="E66" s="9"/>
      <c r="F66" s="7">
        <v>42</v>
      </c>
      <c r="G66" s="9"/>
      <c r="H66" s="7">
        <v>42</v>
      </c>
      <c r="I66" s="9"/>
      <c r="J66" s="7">
        <v>0</v>
      </c>
      <c r="K66" s="9"/>
    </row>
    <row r="67" spans="1:11" ht="15.6" x14ac:dyDescent="0.3">
      <c r="A67" s="5" t="s">
        <v>78</v>
      </c>
      <c r="B67" s="9">
        <v>3141</v>
      </c>
      <c r="C67" s="9">
        <v>3031</v>
      </c>
      <c r="D67" s="7">
        <v>2870</v>
      </c>
      <c r="E67" s="9"/>
      <c r="F67" s="7">
        <v>161</v>
      </c>
      <c r="G67" s="9"/>
      <c r="H67" s="7">
        <v>161</v>
      </c>
      <c r="I67" s="9"/>
      <c r="J67" s="7">
        <v>0</v>
      </c>
      <c r="K67" s="9"/>
    </row>
    <row r="68" spans="1:11" ht="15.6" x14ac:dyDescent="0.3">
      <c r="A68" s="5" t="s">
        <v>79</v>
      </c>
      <c r="B68" s="9">
        <v>4532</v>
      </c>
      <c r="C68" s="9">
        <v>4413</v>
      </c>
      <c r="D68" s="7">
        <v>4284</v>
      </c>
      <c r="E68" s="9"/>
      <c r="F68" s="7">
        <v>129</v>
      </c>
      <c r="G68" s="9"/>
      <c r="H68" s="7">
        <v>129</v>
      </c>
      <c r="I68" s="9"/>
      <c r="J68" s="7">
        <v>0</v>
      </c>
      <c r="K68" s="9"/>
    </row>
    <row r="69" spans="1:11" ht="15.6" x14ac:dyDescent="0.3">
      <c r="A69" s="5" t="s">
        <v>80</v>
      </c>
      <c r="B69" s="9">
        <v>1547</v>
      </c>
      <c r="C69" s="9">
        <v>1526</v>
      </c>
      <c r="D69" s="7">
        <v>1444</v>
      </c>
      <c r="E69" s="9"/>
      <c r="F69" s="7">
        <v>82</v>
      </c>
      <c r="G69" s="9"/>
      <c r="H69" s="7">
        <v>82</v>
      </c>
      <c r="I69" s="9"/>
      <c r="J69" s="7">
        <v>0</v>
      </c>
      <c r="K69" s="9"/>
    </row>
    <row r="70" spans="1:11" ht="15.6" x14ac:dyDescent="0.3">
      <c r="A70" s="5" t="s">
        <v>81</v>
      </c>
      <c r="B70" s="9">
        <v>1928</v>
      </c>
      <c r="C70" s="9">
        <v>1877</v>
      </c>
      <c r="D70" s="7">
        <v>1754</v>
      </c>
      <c r="E70" s="9"/>
      <c r="F70" s="7">
        <v>123</v>
      </c>
      <c r="G70" s="9"/>
      <c r="H70" s="7">
        <v>123</v>
      </c>
      <c r="I70" s="9"/>
      <c r="J70" s="7">
        <v>0</v>
      </c>
      <c r="K70" s="9"/>
    </row>
    <row r="71" spans="1:11" ht="15.6" x14ac:dyDescent="0.3">
      <c r="A71" s="5" t="s">
        <v>82</v>
      </c>
      <c r="B71" s="9">
        <v>1801</v>
      </c>
      <c r="C71" s="9">
        <v>1771</v>
      </c>
      <c r="D71" s="7">
        <v>1680</v>
      </c>
      <c r="E71" s="9"/>
      <c r="F71" s="7">
        <v>91</v>
      </c>
      <c r="G71" s="9"/>
      <c r="H71" s="7">
        <v>80</v>
      </c>
      <c r="I71" s="9"/>
      <c r="J71" s="7">
        <v>11</v>
      </c>
      <c r="K71" s="9"/>
    </row>
    <row r="72" spans="1:11" ht="15.6" x14ac:dyDescent="0.3">
      <c r="A72" s="5" t="s">
        <v>83</v>
      </c>
      <c r="B72" s="9">
        <v>81</v>
      </c>
      <c r="C72" s="9">
        <v>61</v>
      </c>
      <c r="D72" s="7">
        <v>57</v>
      </c>
      <c r="E72" s="9"/>
      <c r="F72" s="7">
        <v>4</v>
      </c>
      <c r="G72" s="9"/>
      <c r="H72" s="7">
        <v>4</v>
      </c>
      <c r="I72" s="9"/>
      <c r="J72" s="7">
        <v>0</v>
      </c>
      <c r="K72" s="9"/>
    </row>
    <row r="73" spans="1:11" ht="15.6" x14ac:dyDescent="0.3">
      <c r="A73" s="5" t="s">
        <v>84</v>
      </c>
      <c r="B73" s="9">
        <v>134</v>
      </c>
      <c r="C73" s="9">
        <v>134</v>
      </c>
      <c r="D73" s="7">
        <v>127</v>
      </c>
      <c r="E73" s="9"/>
      <c r="F73" s="7">
        <v>7</v>
      </c>
      <c r="G73" s="9"/>
      <c r="H73" s="7">
        <v>7</v>
      </c>
      <c r="I73" s="9"/>
      <c r="J73" s="7">
        <v>0</v>
      </c>
      <c r="K73" s="9"/>
    </row>
    <row r="74" spans="1:11" ht="15.6" x14ac:dyDescent="0.3">
      <c r="A74" s="5" t="s">
        <v>85</v>
      </c>
      <c r="B74" s="9">
        <v>197</v>
      </c>
      <c r="C74" s="9">
        <v>195</v>
      </c>
      <c r="D74" s="7">
        <v>168</v>
      </c>
      <c r="E74" s="9"/>
      <c r="F74" s="7">
        <v>27</v>
      </c>
      <c r="G74" s="9"/>
      <c r="H74" s="7">
        <v>9</v>
      </c>
      <c r="I74" s="9"/>
      <c r="J74" s="7">
        <v>18</v>
      </c>
      <c r="K74" s="9"/>
    </row>
    <row r="75" spans="1:11" ht="15.6" x14ac:dyDescent="0.3">
      <c r="A75" s="5" t="s">
        <v>86</v>
      </c>
      <c r="B75" s="9">
        <v>131</v>
      </c>
      <c r="C75" s="9">
        <v>131</v>
      </c>
      <c r="D75" s="7">
        <v>107</v>
      </c>
      <c r="E75" s="9"/>
      <c r="F75" s="7">
        <v>24</v>
      </c>
      <c r="G75" s="9"/>
      <c r="H75" s="7">
        <v>24</v>
      </c>
      <c r="I75" s="9"/>
      <c r="J75" s="7">
        <v>0</v>
      </c>
      <c r="K75" s="9"/>
    </row>
    <row r="76" spans="1:11" ht="15.6" x14ac:dyDescent="0.3">
      <c r="A76" s="5" t="s">
        <v>87</v>
      </c>
      <c r="B76" s="9">
        <v>228</v>
      </c>
      <c r="C76" s="9">
        <v>220</v>
      </c>
      <c r="D76" s="7">
        <v>163</v>
      </c>
      <c r="E76" s="9"/>
      <c r="F76" s="7">
        <v>57</v>
      </c>
      <c r="G76" s="9"/>
      <c r="H76" s="7">
        <v>28</v>
      </c>
      <c r="I76" s="9"/>
      <c r="J76" s="7">
        <v>29</v>
      </c>
      <c r="K76" s="9"/>
    </row>
    <row r="77" spans="1:11" ht="15.6" x14ac:dyDescent="0.3">
      <c r="A77" s="5" t="s">
        <v>88</v>
      </c>
      <c r="B77" s="9">
        <v>153</v>
      </c>
      <c r="C77" s="9">
        <v>153</v>
      </c>
      <c r="D77" s="7">
        <v>128</v>
      </c>
      <c r="E77" s="9"/>
      <c r="F77" s="7">
        <v>25</v>
      </c>
      <c r="G77" s="9"/>
      <c r="H77" s="7">
        <v>25</v>
      </c>
      <c r="I77" s="9"/>
      <c r="J77" s="7">
        <v>0</v>
      </c>
      <c r="K77" s="9"/>
    </row>
    <row r="78" spans="1:11" ht="15.6" x14ac:dyDescent="0.3">
      <c r="A78" s="5" t="s">
        <v>89</v>
      </c>
      <c r="B78" s="9">
        <v>205</v>
      </c>
      <c r="C78" s="9">
        <v>205</v>
      </c>
      <c r="D78" s="7">
        <v>197</v>
      </c>
      <c r="E78" s="9"/>
      <c r="F78" s="7">
        <v>8</v>
      </c>
      <c r="G78" s="9"/>
      <c r="H78" s="7">
        <v>8</v>
      </c>
      <c r="I78" s="9"/>
      <c r="J78" s="7">
        <v>0</v>
      </c>
      <c r="K78" s="9"/>
    </row>
    <row r="79" spans="1:11" ht="15.6" x14ac:dyDescent="0.3">
      <c r="A79" s="5" t="s">
        <v>90</v>
      </c>
      <c r="B79" s="9">
        <v>209</v>
      </c>
      <c r="C79" s="9">
        <v>105</v>
      </c>
      <c r="D79" s="7">
        <v>103</v>
      </c>
      <c r="E79" s="9"/>
      <c r="F79" s="7">
        <v>2</v>
      </c>
      <c r="G79" s="9"/>
      <c r="H79" s="7">
        <v>2</v>
      </c>
      <c r="I79" s="9"/>
      <c r="J79" s="7">
        <v>0</v>
      </c>
      <c r="K79" s="9"/>
    </row>
    <row r="80" spans="1:11" ht="15.6" x14ac:dyDescent="0.3">
      <c r="A80" s="5" t="s">
        <v>91</v>
      </c>
      <c r="B80" s="9">
        <v>240</v>
      </c>
      <c r="C80" s="9">
        <v>234</v>
      </c>
      <c r="D80" s="7">
        <v>234</v>
      </c>
      <c r="E80" s="9"/>
      <c r="F80" s="7">
        <v>0</v>
      </c>
      <c r="G80" s="9"/>
      <c r="H80" s="7">
        <v>0</v>
      </c>
      <c r="I80" s="9"/>
      <c r="J80" s="7">
        <v>0</v>
      </c>
      <c r="K80" s="9"/>
    </row>
    <row r="81" spans="1:11" ht="15.6" x14ac:dyDescent="0.3">
      <c r="A81" s="5" t="s">
        <v>92</v>
      </c>
      <c r="B81" s="9">
        <v>335</v>
      </c>
      <c r="C81" s="9">
        <v>326</v>
      </c>
      <c r="D81" s="7">
        <v>319</v>
      </c>
      <c r="E81" s="9"/>
      <c r="F81" s="7">
        <v>7</v>
      </c>
      <c r="G81" s="9"/>
      <c r="H81" s="7">
        <v>7</v>
      </c>
      <c r="I81" s="9"/>
      <c r="J81" s="7">
        <v>0</v>
      </c>
      <c r="K81" s="9"/>
    </row>
    <row r="82" spans="1:11" ht="15.6" x14ac:dyDescent="0.3">
      <c r="A82" s="5" t="s">
        <v>93</v>
      </c>
      <c r="B82" s="9">
        <v>14</v>
      </c>
      <c r="C82" s="9">
        <v>14</v>
      </c>
      <c r="D82" s="7">
        <v>14</v>
      </c>
      <c r="E82" s="9"/>
      <c r="F82" s="7">
        <v>0</v>
      </c>
      <c r="G82" s="9"/>
      <c r="H82" s="7">
        <v>0</v>
      </c>
      <c r="I82" s="9"/>
      <c r="J82" s="7">
        <v>0</v>
      </c>
      <c r="K82" s="9"/>
    </row>
    <row r="83" spans="1:11" ht="15.6" x14ac:dyDescent="0.3">
      <c r="A83" s="5" t="s">
        <v>94</v>
      </c>
      <c r="B83" s="9">
        <v>369</v>
      </c>
      <c r="C83" s="9">
        <v>369</v>
      </c>
      <c r="D83" s="7">
        <v>320</v>
      </c>
      <c r="E83" s="9"/>
      <c r="F83" s="7">
        <v>49</v>
      </c>
      <c r="G83" s="9"/>
      <c r="H83" s="7">
        <v>25</v>
      </c>
      <c r="I83" s="9"/>
      <c r="J83" s="7">
        <v>24</v>
      </c>
      <c r="K83" s="9"/>
    </row>
    <row r="84" spans="1:11" ht="15.6" x14ac:dyDescent="0.3">
      <c r="A84" s="5" t="s">
        <v>95</v>
      </c>
      <c r="B84" s="9">
        <v>896</v>
      </c>
      <c r="C84" s="9">
        <v>865</v>
      </c>
      <c r="D84" s="7">
        <v>798</v>
      </c>
      <c r="E84" s="9"/>
      <c r="F84" s="7">
        <v>67</v>
      </c>
      <c r="G84" s="9"/>
      <c r="H84" s="7">
        <v>49</v>
      </c>
      <c r="I84" s="9"/>
      <c r="J84" s="7">
        <v>18</v>
      </c>
      <c r="K84" s="9"/>
    </row>
    <row r="85" spans="1:11" ht="15.6" x14ac:dyDescent="0.3">
      <c r="A85" s="5" t="s">
        <v>96</v>
      </c>
      <c r="B85" s="9">
        <v>1610</v>
      </c>
      <c r="C85" s="9">
        <v>1547</v>
      </c>
      <c r="D85" s="7">
        <v>1530</v>
      </c>
      <c r="E85" s="9"/>
      <c r="F85" s="7">
        <v>17</v>
      </c>
      <c r="G85" s="9"/>
      <c r="H85" s="7">
        <v>17</v>
      </c>
      <c r="I85" s="9"/>
      <c r="J85" s="7">
        <v>0</v>
      </c>
      <c r="K85" s="9"/>
    </row>
    <row r="86" spans="1:11" ht="15.6" x14ac:dyDescent="0.3">
      <c r="A86" s="5" t="s">
        <v>97</v>
      </c>
      <c r="B86" s="9">
        <v>349</v>
      </c>
      <c r="C86" s="9">
        <v>349</v>
      </c>
      <c r="D86" s="7">
        <v>349</v>
      </c>
      <c r="E86" s="9"/>
      <c r="F86" s="7">
        <v>0</v>
      </c>
      <c r="G86" s="9"/>
      <c r="H86" s="7">
        <v>0</v>
      </c>
      <c r="I86" s="9"/>
      <c r="J86" s="7">
        <v>0</v>
      </c>
      <c r="K86" s="9"/>
    </row>
    <row r="87" spans="1:11" ht="15.6" x14ac:dyDescent="0.3">
      <c r="A87" s="5" t="s">
        <v>98</v>
      </c>
      <c r="B87" s="9">
        <v>1468</v>
      </c>
      <c r="C87" s="9">
        <v>1449</v>
      </c>
      <c r="D87" s="7">
        <v>1384</v>
      </c>
      <c r="E87" s="9"/>
      <c r="F87" s="7">
        <v>65</v>
      </c>
      <c r="G87" s="9"/>
      <c r="H87" s="7">
        <v>65</v>
      </c>
      <c r="I87" s="9"/>
      <c r="J87" s="7">
        <v>0</v>
      </c>
      <c r="K87" s="9"/>
    </row>
    <row r="88" spans="1:11" ht="15.6" x14ac:dyDescent="0.3">
      <c r="A88" s="5" t="s">
        <v>99</v>
      </c>
      <c r="B88" s="9">
        <v>895</v>
      </c>
      <c r="C88" s="9">
        <v>864</v>
      </c>
      <c r="D88" s="7">
        <v>818</v>
      </c>
      <c r="E88" s="9"/>
      <c r="F88" s="7">
        <v>46</v>
      </c>
      <c r="G88" s="9"/>
      <c r="H88" s="7">
        <v>46</v>
      </c>
      <c r="I88" s="9"/>
      <c r="J88" s="7">
        <v>0</v>
      </c>
      <c r="K88" s="9"/>
    </row>
    <row r="89" spans="1:11" ht="15.6" x14ac:dyDescent="0.3">
      <c r="A89" s="5" t="s">
        <v>100</v>
      </c>
      <c r="B89" s="9">
        <v>628</v>
      </c>
      <c r="C89" s="9">
        <v>600</v>
      </c>
      <c r="D89" s="7">
        <v>529</v>
      </c>
      <c r="E89" s="9"/>
      <c r="F89" s="7">
        <v>71</v>
      </c>
      <c r="G89" s="9"/>
      <c r="H89" s="7">
        <v>61</v>
      </c>
      <c r="I89" s="9"/>
      <c r="J89" s="7">
        <v>10</v>
      </c>
      <c r="K89" s="9"/>
    </row>
    <row r="90" spans="1:11" ht="15.6" x14ac:dyDescent="0.3">
      <c r="A90" s="5" t="s">
        <v>101</v>
      </c>
      <c r="B90" s="9">
        <v>578</v>
      </c>
      <c r="C90" s="9">
        <v>574</v>
      </c>
      <c r="D90" s="7">
        <v>546</v>
      </c>
      <c r="E90" s="9"/>
      <c r="F90" s="7">
        <v>28</v>
      </c>
      <c r="G90" s="9"/>
      <c r="H90" s="7">
        <v>28</v>
      </c>
      <c r="I90" s="9"/>
      <c r="J90" s="7">
        <v>0</v>
      </c>
      <c r="K90" s="9"/>
    </row>
    <row r="91" spans="1:11" ht="15.6" x14ac:dyDescent="0.3">
      <c r="A91" s="5" t="s">
        <v>102</v>
      </c>
      <c r="B91" s="9">
        <v>812</v>
      </c>
      <c r="C91" s="9">
        <v>780</v>
      </c>
      <c r="D91" s="7">
        <v>742</v>
      </c>
      <c r="E91" s="9"/>
      <c r="F91" s="7">
        <v>38</v>
      </c>
      <c r="G91" s="9"/>
      <c r="H91" s="7">
        <v>29</v>
      </c>
      <c r="I91" s="9"/>
      <c r="J91" s="7">
        <v>9</v>
      </c>
      <c r="K91" s="9"/>
    </row>
    <row r="92" spans="1:11" ht="15.6" x14ac:dyDescent="0.3">
      <c r="A92" s="5" t="s">
        <v>103</v>
      </c>
      <c r="B92" s="9">
        <v>1682</v>
      </c>
      <c r="C92" s="9">
        <v>1658</v>
      </c>
      <c r="D92" s="7">
        <v>1507</v>
      </c>
      <c r="E92" s="9"/>
      <c r="F92" s="7">
        <v>151</v>
      </c>
      <c r="G92" s="9"/>
      <c r="H92" s="7">
        <v>131</v>
      </c>
      <c r="I92" s="9"/>
      <c r="J92" s="7">
        <v>20</v>
      </c>
      <c r="K92" s="9"/>
    </row>
    <row r="93" spans="1:11" ht="15.6" x14ac:dyDescent="0.3">
      <c r="A93" s="5" t="s">
        <v>104</v>
      </c>
      <c r="B93" s="9">
        <v>1601</v>
      </c>
      <c r="C93" s="9">
        <v>1474</v>
      </c>
      <c r="D93" s="7">
        <v>1448</v>
      </c>
      <c r="E93" s="9"/>
      <c r="F93" s="7">
        <v>26</v>
      </c>
      <c r="G93" s="9"/>
      <c r="H93" s="7">
        <v>26</v>
      </c>
      <c r="I93" s="9"/>
      <c r="J93" s="7">
        <v>0</v>
      </c>
      <c r="K93" s="9"/>
    </row>
    <row r="94" spans="1:11" ht="15.6" x14ac:dyDescent="0.3">
      <c r="A94" s="5" t="s">
        <v>105</v>
      </c>
      <c r="B94" s="9">
        <v>1014</v>
      </c>
      <c r="C94" s="9">
        <v>1008</v>
      </c>
      <c r="D94" s="7">
        <v>965</v>
      </c>
      <c r="E94" s="9"/>
      <c r="F94" s="7">
        <v>43</v>
      </c>
      <c r="G94" s="9"/>
      <c r="H94" s="7">
        <v>43</v>
      </c>
      <c r="I94" s="9"/>
      <c r="J94" s="7">
        <v>0</v>
      </c>
      <c r="K94" s="9"/>
    </row>
    <row r="95" spans="1:11" ht="15.6" x14ac:dyDescent="0.3">
      <c r="A95" s="5" t="s">
        <v>106</v>
      </c>
      <c r="B95" s="9">
        <v>1425</v>
      </c>
      <c r="C95" s="9">
        <v>1397</v>
      </c>
      <c r="D95" s="7">
        <v>1384</v>
      </c>
      <c r="E95" s="9"/>
      <c r="F95" s="7">
        <v>13</v>
      </c>
      <c r="G95" s="9"/>
      <c r="H95" s="7">
        <v>13</v>
      </c>
      <c r="I95" s="9"/>
      <c r="J95" s="7">
        <v>0</v>
      </c>
      <c r="K95" s="9"/>
    </row>
    <row r="96" spans="1:11" ht="15.6" x14ac:dyDescent="0.3">
      <c r="A96" s="5" t="s">
        <v>107</v>
      </c>
      <c r="B96" s="9">
        <v>929</v>
      </c>
      <c r="C96" s="9">
        <v>888</v>
      </c>
      <c r="D96" s="7">
        <v>848</v>
      </c>
      <c r="E96" s="9"/>
      <c r="F96" s="7">
        <v>40</v>
      </c>
      <c r="G96" s="9"/>
      <c r="H96" s="7">
        <v>40</v>
      </c>
      <c r="I96" s="9"/>
      <c r="J96" s="7">
        <v>0</v>
      </c>
      <c r="K96" s="9"/>
    </row>
    <row r="97" spans="1:11" ht="15.6" x14ac:dyDescent="0.3">
      <c r="A97" s="5" t="s">
        <v>108</v>
      </c>
      <c r="B97" s="9">
        <v>335</v>
      </c>
      <c r="C97" s="9">
        <v>327</v>
      </c>
      <c r="D97" s="7">
        <v>321</v>
      </c>
      <c r="E97" s="9"/>
      <c r="F97" s="7">
        <v>6</v>
      </c>
      <c r="G97" s="9"/>
      <c r="H97" s="7">
        <v>0</v>
      </c>
      <c r="I97" s="9"/>
      <c r="J97" s="7">
        <v>6</v>
      </c>
      <c r="K97" s="9"/>
    </row>
    <row r="98" spans="1:11" ht="15.6" x14ac:dyDescent="0.3">
      <c r="A98" s="5" t="s">
        <v>109</v>
      </c>
      <c r="B98" s="9">
        <v>364</v>
      </c>
      <c r="C98" s="9">
        <v>364</v>
      </c>
      <c r="D98" s="7">
        <v>360</v>
      </c>
      <c r="E98" s="9"/>
      <c r="F98" s="7">
        <v>4</v>
      </c>
      <c r="G98" s="9"/>
      <c r="H98" s="7">
        <v>4</v>
      </c>
      <c r="I98" s="9"/>
      <c r="J98" s="7">
        <v>0</v>
      </c>
      <c r="K98" s="9"/>
    </row>
    <row r="99" spans="1:11" ht="15.6" x14ac:dyDescent="0.3">
      <c r="A99" s="5" t="s">
        <v>110</v>
      </c>
      <c r="B99" s="9">
        <v>1169</v>
      </c>
      <c r="C99" s="9">
        <v>1151</v>
      </c>
      <c r="D99" s="7">
        <v>1051</v>
      </c>
      <c r="E99" s="9"/>
      <c r="F99" s="7">
        <v>100</v>
      </c>
      <c r="G99" s="9"/>
      <c r="H99" s="7">
        <v>71</v>
      </c>
      <c r="I99" s="9"/>
      <c r="J99" s="7">
        <v>29</v>
      </c>
      <c r="K99" s="9"/>
    </row>
    <row r="100" spans="1:11" ht="15.6" x14ac:dyDescent="0.3">
      <c r="A100" s="5" t="s">
        <v>111</v>
      </c>
      <c r="B100" s="9">
        <v>993</v>
      </c>
      <c r="C100" s="9">
        <v>981</v>
      </c>
      <c r="D100" s="7">
        <v>939</v>
      </c>
      <c r="E100" s="9"/>
      <c r="F100" s="7">
        <v>42</v>
      </c>
      <c r="G100" s="9"/>
      <c r="H100" s="7">
        <v>42</v>
      </c>
      <c r="I100" s="9"/>
      <c r="J100" s="7">
        <v>0</v>
      </c>
      <c r="K100" s="9"/>
    </row>
    <row r="101" spans="1:11" ht="15.6" x14ac:dyDescent="0.3">
      <c r="A101" s="5" t="s">
        <v>112</v>
      </c>
      <c r="B101" s="9">
        <v>1748</v>
      </c>
      <c r="C101" s="9">
        <v>1582</v>
      </c>
      <c r="D101" s="7">
        <v>1485</v>
      </c>
      <c r="E101" s="9"/>
      <c r="F101" s="7">
        <v>97</v>
      </c>
      <c r="G101" s="9"/>
      <c r="H101" s="7">
        <v>97</v>
      </c>
      <c r="I101" s="9"/>
      <c r="J101" s="7">
        <v>0</v>
      </c>
      <c r="K101" s="9"/>
    </row>
    <row r="102" spans="1:11" ht="15.6" x14ac:dyDescent="0.3">
      <c r="A102" s="5" t="s">
        <v>113</v>
      </c>
      <c r="B102" s="9">
        <v>682</v>
      </c>
      <c r="C102" s="9">
        <v>680</v>
      </c>
      <c r="D102" s="7">
        <v>656</v>
      </c>
      <c r="E102" s="9"/>
      <c r="F102" s="7">
        <v>24</v>
      </c>
      <c r="G102" s="9"/>
      <c r="H102" s="7">
        <v>24</v>
      </c>
      <c r="I102" s="9"/>
      <c r="J102" s="7">
        <v>0</v>
      </c>
      <c r="K102" s="9"/>
    </row>
    <row r="103" spans="1:11" ht="15.6" x14ac:dyDescent="0.3">
      <c r="A103" s="5" t="s">
        <v>114</v>
      </c>
      <c r="B103" s="9">
        <v>1862</v>
      </c>
      <c r="C103" s="9">
        <v>1852</v>
      </c>
      <c r="D103" s="7">
        <v>1789</v>
      </c>
      <c r="E103" s="9"/>
      <c r="F103" s="7">
        <v>63</v>
      </c>
      <c r="G103" s="9"/>
      <c r="H103" s="7">
        <v>57</v>
      </c>
      <c r="I103" s="9"/>
      <c r="J103" s="7">
        <v>6</v>
      </c>
      <c r="K103" s="9"/>
    </row>
    <row r="104" spans="1:11" ht="15.6" x14ac:dyDescent="0.3">
      <c r="A104" s="5" t="s">
        <v>115</v>
      </c>
      <c r="B104" s="9">
        <v>2665</v>
      </c>
      <c r="C104" s="9">
        <v>2626</v>
      </c>
      <c r="D104" s="7">
        <v>2523</v>
      </c>
      <c r="E104" s="9"/>
      <c r="F104" s="7">
        <v>103</v>
      </c>
      <c r="G104" s="9"/>
      <c r="H104" s="7">
        <v>96</v>
      </c>
      <c r="I104" s="9"/>
      <c r="J104" s="7">
        <v>7</v>
      </c>
      <c r="K104" s="9"/>
    </row>
    <row r="105" spans="1:11" ht="15.6" x14ac:dyDescent="0.3">
      <c r="A105" s="5" t="s">
        <v>116</v>
      </c>
      <c r="B105" s="9">
        <v>192</v>
      </c>
      <c r="C105" s="9">
        <v>177</v>
      </c>
      <c r="D105" s="7">
        <v>158</v>
      </c>
      <c r="E105" s="9"/>
      <c r="F105" s="7">
        <v>19</v>
      </c>
      <c r="G105" s="9"/>
      <c r="H105" s="7">
        <v>19</v>
      </c>
      <c r="I105" s="9"/>
      <c r="J105" s="7">
        <v>0</v>
      </c>
      <c r="K105" s="9"/>
    </row>
    <row r="106" spans="1:11" ht="15.6" x14ac:dyDescent="0.3">
      <c r="A106" s="5" t="s">
        <v>117</v>
      </c>
      <c r="B106" s="9">
        <v>479</v>
      </c>
      <c r="C106" s="9">
        <v>458</v>
      </c>
      <c r="D106" s="7">
        <v>397</v>
      </c>
      <c r="E106" s="9"/>
      <c r="F106" s="7">
        <v>61</v>
      </c>
      <c r="G106" s="9"/>
      <c r="H106" s="7">
        <v>61</v>
      </c>
      <c r="I106" s="9"/>
      <c r="J106" s="7">
        <v>0</v>
      </c>
      <c r="K106" s="9"/>
    </row>
    <row r="107" spans="1:11" ht="15.6" x14ac:dyDescent="0.3">
      <c r="A107" s="5" t="s">
        <v>118</v>
      </c>
      <c r="B107" s="9">
        <v>189</v>
      </c>
      <c r="C107" s="9">
        <v>189</v>
      </c>
      <c r="D107" s="7">
        <v>144</v>
      </c>
      <c r="E107" s="9"/>
      <c r="F107" s="7">
        <v>45</v>
      </c>
      <c r="G107" s="9"/>
      <c r="H107" s="7">
        <v>45</v>
      </c>
      <c r="I107" s="9"/>
      <c r="J107" s="7">
        <v>0</v>
      </c>
      <c r="K107" s="9"/>
    </row>
    <row r="108" spans="1:11" ht="15.6" x14ac:dyDescent="0.3">
      <c r="A108" s="5" t="s">
        <v>119</v>
      </c>
      <c r="B108" s="9">
        <v>357</v>
      </c>
      <c r="C108" s="9">
        <v>348</v>
      </c>
      <c r="D108" s="7">
        <v>296</v>
      </c>
      <c r="E108" s="9"/>
      <c r="F108" s="7">
        <v>52</v>
      </c>
      <c r="G108" s="9"/>
      <c r="H108" s="7">
        <v>52</v>
      </c>
      <c r="I108" s="9"/>
      <c r="J108" s="7">
        <v>0</v>
      </c>
      <c r="K108" s="9"/>
    </row>
    <row r="109" spans="1:11" ht="15.6" x14ac:dyDescent="0.3">
      <c r="A109" s="5" t="s">
        <v>120</v>
      </c>
      <c r="B109" s="9">
        <v>500</v>
      </c>
      <c r="C109" s="9">
        <v>494</v>
      </c>
      <c r="D109" s="7">
        <v>399</v>
      </c>
      <c r="E109" s="9"/>
      <c r="F109" s="7">
        <v>95</v>
      </c>
      <c r="G109" s="9"/>
      <c r="H109" s="7">
        <v>95</v>
      </c>
      <c r="I109" s="9"/>
      <c r="J109" s="7">
        <v>0</v>
      </c>
      <c r="K109" s="9"/>
    </row>
    <row r="110" spans="1:11" ht="15.6" x14ac:dyDescent="0.3">
      <c r="A110" s="5" t="s">
        <v>121</v>
      </c>
      <c r="B110" s="9">
        <v>105</v>
      </c>
      <c r="C110" s="9">
        <v>98</v>
      </c>
      <c r="D110" s="7">
        <v>76</v>
      </c>
      <c r="E110" s="9"/>
      <c r="F110" s="7">
        <v>22</v>
      </c>
      <c r="G110" s="9"/>
      <c r="H110" s="7">
        <v>22</v>
      </c>
      <c r="I110" s="9"/>
      <c r="J110" s="7">
        <v>0</v>
      </c>
      <c r="K110" s="9"/>
    </row>
    <row r="111" spans="1:11" ht="15.6" x14ac:dyDescent="0.3">
      <c r="A111" s="5" t="s">
        <v>122</v>
      </c>
      <c r="B111" s="9">
        <v>710</v>
      </c>
      <c r="C111" s="9">
        <v>710</v>
      </c>
      <c r="D111" s="7">
        <v>587</v>
      </c>
      <c r="E111" s="9"/>
      <c r="F111" s="7">
        <v>123</v>
      </c>
      <c r="G111" s="9"/>
      <c r="H111" s="7">
        <v>104</v>
      </c>
      <c r="I111" s="9"/>
      <c r="J111" s="7">
        <v>19</v>
      </c>
      <c r="K111" s="9"/>
    </row>
    <row r="112" spans="1:11" ht="15.6" x14ac:dyDescent="0.3">
      <c r="A112" s="5" t="s">
        <v>123</v>
      </c>
      <c r="B112" s="9">
        <v>460</v>
      </c>
      <c r="C112" s="9">
        <v>459</v>
      </c>
      <c r="D112" s="7">
        <v>429</v>
      </c>
      <c r="E112" s="9"/>
      <c r="F112" s="7">
        <v>30</v>
      </c>
      <c r="G112" s="9"/>
      <c r="H112" s="7">
        <v>30</v>
      </c>
      <c r="I112" s="9"/>
      <c r="J112" s="7">
        <v>0</v>
      </c>
      <c r="K112" s="9"/>
    </row>
    <row r="113" spans="1:11" ht="15.6" x14ac:dyDescent="0.3">
      <c r="A113" s="5" t="s">
        <v>124</v>
      </c>
      <c r="B113" s="9">
        <v>260</v>
      </c>
      <c r="C113" s="9">
        <v>255</v>
      </c>
      <c r="D113" s="7">
        <v>245</v>
      </c>
      <c r="E113" s="9"/>
      <c r="F113" s="7">
        <v>10</v>
      </c>
      <c r="G113" s="9"/>
      <c r="H113" s="7">
        <v>5</v>
      </c>
      <c r="I113" s="9"/>
      <c r="J113" s="7">
        <v>5</v>
      </c>
      <c r="K113" s="9"/>
    </row>
    <row r="114" spans="1:11" ht="15.6" x14ac:dyDescent="0.3">
      <c r="A114" s="5" t="s">
        <v>125</v>
      </c>
      <c r="B114" s="9">
        <v>198</v>
      </c>
      <c r="C114" s="9">
        <v>198</v>
      </c>
      <c r="D114" s="7">
        <v>167</v>
      </c>
      <c r="E114" s="9"/>
      <c r="F114" s="7">
        <v>31</v>
      </c>
      <c r="G114" s="9"/>
      <c r="H114" s="7">
        <v>31</v>
      </c>
      <c r="I114" s="9"/>
      <c r="J114" s="7">
        <v>0</v>
      </c>
      <c r="K114" s="9"/>
    </row>
    <row r="115" spans="1:11" ht="15.6" x14ac:dyDescent="0.3">
      <c r="A115" s="5" t="s">
        <v>126</v>
      </c>
      <c r="B115" s="9">
        <v>619</v>
      </c>
      <c r="C115" s="9">
        <v>611</v>
      </c>
      <c r="D115" s="7">
        <v>585</v>
      </c>
      <c r="E115" s="9"/>
      <c r="F115" s="7">
        <v>26</v>
      </c>
      <c r="G115" s="9"/>
      <c r="H115" s="7">
        <v>26</v>
      </c>
      <c r="I115" s="9"/>
      <c r="J115" s="7">
        <v>0</v>
      </c>
      <c r="K115" s="9"/>
    </row>
    <row r="116" spans="1:11" ht="15.6" x14ac:dyDescent="0.3">
      <c r="A116" s="5" t="s">
        <v>127</v>
      </c>
      <c r="B116" s="9">
        <v>840</v>
      </c>
      <c r="C116" s="9">
        <v>840</v>
      </c>
      <c r="D116" s="7">
        <v>801</v>
      </c>
      <c r="E116" s="9"/>
      <c r="F116" s="7">
        <v>39</v>
      </c>
      <c r="G116" s="9"/>
      <c r="H116" s="7">
        <v>39</v>
      </c>
      <c r="I116" s="9"/>
      <c r="J116" s="7">
        <v>0</v>
      </c>
      <c r="K116" s="9"/>
    </row>
    <row r="117" spans="1:11" ht="15.6" x14ac:dyDescent="0.3">
      <c r="A117" s="5" t="s">
        <v>128</v>
      </c>
      <c r="B117" s="9">
        <v>717</v>
      </c>
      <c r="C117" s="9">
        <v>692</v>
      </c>
      <c r="D117" s="7">
        <v>688</v>
      </c>
      <c r="E117" s="9"/>
      <c r="F117" s="7">
        <v>4</v>
      </c>
      <c r="G117" s="9"/>
      <c r="H117" s="7">
        <v>4</v>
      </c>
      <c r="I117" s="9"/>
      <c r="J117" s="7">
        <v>0</v>
      </c>
      <c r="K117" s="9"/>
    </row>
    <row r="118" spans="1:11" ht="15.6" x14ac:dyDescent="0.3">
      <c r="A118" s="5" t="s">
        <v>129</v>
      </c>
      <c r="B118" s="9">
        <v>1278</v>
      </c>
      <c r="C118" s="9">
        <v>1268</v>
      </c>
      <c r="D118" s="7">
        <v>1225</v>
      </c>
      <c r="E118" s="9"/>
      <c r="F118" s="7">
        <v>43</v>
      </c>
      <c r="G118" s="9"/>
      <c r="H118" s="7">
        <v>43</v>
      </c>
      <c r="I118" s="9"/>
      <c r="J118" s="7">
        <v>0</v>
      </c>
      <c r="K118" s="9"/>
    </row>
    <row r="119" spans="1:11" ht="15.6" x14ac:dyDescent="0.3">
      <c r="A119" s="5" t="s">
        <v>130</v>
      </c>
      <c r="B119" s="9">
        <v>511</v>
      </c>
      <c r="C119" s="9">
        <v>498</v>
      </c>
      <c r="D119" s="7">
        <v>498</v>
      </c>
      <c r="E119" s="9"/>
      <c r="F119" s="7">
        <v>0</v>
      </c>
      <c r="G119" s="9"/>
      <c r="H119" s="7">
        <v>0</v>
      </c>
      <c r="I119" s="9"/>
      <c r="J119" s="7">
        <v>0</v>
      </c>
      <c r="K119" s="9"/>
    </row>
    <row r="120" spans="1:11" ht="15.6" x14ac:dyDescent="0.3">
      <c r="A120" s="5" t="s">
        <v>131</v>
      </c>
      <c r="B120" s="9">
        <v>858</v>
      </c>
      <c r="C120" s="9">
        <v>846</v>
      </c>
      <c r="D120" s="7">
        <v>818</v>
      </c>
      <c r="E120" s="9"/>
      <c r="F120" s="7">
        <v>28</v>
      </c>
      <c r="G120" s="9"/>
      <c r="H120" s="7">
        <v>28</v>
      </c>
      <c r="I120" s="9"/>
      <c r="J120" s="7">
        <v>0</v>
      </c>
      <c r="K120" s="9"/>
    </row>
    <row r="121" spans="1:11" ht="15.6" x14ac:dyDescent="0.3">
      <c r="A121" s="5" t="s">
        <v>132</v>
      </c>
      <c r="B121" s="9">
        <v>767</v>
      </c>
      <c r="C121" s="9">
        <v>762</v>
      </c>
      <c r="D121" s="7">
        <v>682</v>
      </c>
      <c r="E121" s="9"/>
      <c r="F121" s="7">
        <v>80</v>
      </c>
      <c r="G121" s="9"/>
      <c r="H121" s="7">
        <v>72</v>
      </c>
      <c r="I121" s="9"/>
      <c r="J121" s="7">
        <v>8</v>
      </c>
      <c r="K121" s="9"/>
    </row>
    <row r="122" spans="1:11" ht="15.6" x14ac:dyDescent="0.3">
      <c r="A122" s="5" t="s">
        <v>133</v>
      </c>
      <c r="B122" s="9">
        <v>413</v>
      </c>
      <c r="C122" s="9">
        <v>404</v>
      </c>
      <c r="D122" s="7">
        <v>357</v>
      </c>
      <c r="E122" s="9"/>
      <c r="F122" s="7">
        <v>47</v>
      </c>
      <c r="G122" s="9"/>
      <c r="H122" s="7">
        <v>32</v>
      </c>
      <c r="I122" s="9"/>
      <c r="J122" s="7">
        <v>15</v>
      </c>
      <c r="K122" s="9"/>
    </row>
    <row r="123" spans="1:11" ht="15.6" x14ac:dyDescent="0.3">
      <c r="A123" s="5" t="s">
        <v>134</v>
      </c>
      <c r="B123" s="9">
        <v>1430</v>
      </c>
      <c r="C123" s="9">
        <v>1419</v>
      </c>
      <c r="D123" s="7">
        <v>1363</v>
      </c>
      <c r="E123" s="9"/>
      <c r="F123" s="7">
        <v>56</v>
      </c>
      <c r="G123" s="9"/>
      <c r="H123" s="7">
        <v>50</v>
      </c>
      <c r="I123" s="9"/>
      <c r="J123" s="7">
        <v>6</v>
      </c>
      <c r="K123" s="9"/>
    </row>
    <row r="124" spans="1:11" ht="15.6" x14ac:dyDescent="0.3">
      <c r="A124" s="5" t="s">
        <v>135</v>
      </c>
      <c r="B124" s="9">
        <v>1285</v>
      </c>
      <c r="C124" s="9">
        <v>1280</v>
      </c>
      <c r="D124" s="7">
        <v>1259</v>
      </c>
      <c r="E124" s="9"/>
      <c r="F124" s="7">
        <v>21</v>
      </c>
      <c r="G124" s="9"/>
      <c r="H124" s="7">
        <v>21</v>
      </c>
      <c r="I124" s="9"/>
      <c r="J124" s="7">
        <v>0</v>
      </c>
      <c r="K124" s="9"/>
    </row>
    <row r="125" spans="1:11" ht="15.6" x14ac:dyDescent="0.3">
      <c r="A125" s="5" t="s">
        <v>136</v>
      </c>
      <c r="B125" s="9">
        <v>3059</v>
      </c>
      <c r="C125" s="9">
        <v>3048</v>
      </c>
      <c r="D125" s="7">
        <v>2938</v>
      </c>
      <c r="E125" s="9"/>
      <c r="F125" s="7">
        <v>110</v>
      </c>
      <c r="G125" s="9"/>
      <c r="H125" s="7">
        <v>49</v>
      </c>
      <c r="I125" s="9"/>
      <c r="J125" s="7">
        <v>61</v>
      </c>
      <c r="K125" s="9"/>
    </row>
    <row r="126" spans="1:11" ht="15.6" x14ac:dyDescent="0.3">
      <c r="A126" s="5" t="s">
        <v>137</v>
      </c>
      <c r="B126" s="9">
        <v>262</v>
      </c>
      <c r="C126" s="9">
        <v>262</v>
      </c>
      <c r="D126" s="7">
        <v>227</v>
      </c>
      <c r="E126" s="9"/>
      <c r="F126" s="7">
        <v>35</v>
      </c>
      <c r="G126" s="9"/>
      <c r="H126" s="7">
        <v>16</v>
      </c>
      <c r="I126" s="9"/>
      <c r="J126" s="7">
        <v>19</v>
      </c>
      <c r="K126" s="9"/>
    </row>
    <row r="127" spans="1:11" ht="15.6" x14ac:dyDescent="0.3">
      <c r="A127" s="5" t="s">
        <v>138</v>
      </c>
      <c r="B127" s="9">
        <v>344</v>
      </c>
      <c r="C127" s="9">
        <v>344</v>
      </c>
      <c r="D127" s="7">
        <v>344</v>
      </c>
      <c r="E127" s="9"/>
      <c r="F127" s="7">
        <v>0</v>
      </c>
      <c r="G127" s="9"/>
      <c r="H127" s="7">
        <v>0</v>
      </c>
      <c r="I127" s="9"/>
      <c r="J127" s="7">
        <v>0</v>
      </c>
      <c r="K127" s="9"/>
    </row>
    <row r="128" spans="1:11" ht="15.6" x14ac:dyDescent="0.3">
      <c r="A128" s="5" t="s">
        <v>139</v>
      </c>
      <c r="B128" s="9">
        <v>276</v>
      </c>
      <c r="C128" s="9">
        <v>275</v>
      </c>
      <c r="D128" s="7">
        <v>242</v>
      </c>
      <c r="E128" s="9"/>
      <c r="F128" s="7">
        <v>33</v>
      </c>
      <c r="G128" s="9"/>
      <c r="H128" s="7">
        <v>33</v>
      </c>
      <c r="I128" s="9"/>
      <c r="J128" s="7">
        <v>0</v>
      </c>
      <c r="K128" s="9"/>
    </row>
    <row r="129" spans="1:11" ht="15.6" x14ac:dyDescent="0.3">
      <c r="A129" s="5" t="s">
        <v>140</v>
      </c>
      <c r="B129" s="9">
        <v>37</v>
      </c>
      <c r="C129" s="9">
        <v>37</v>
      </c>
      <c r="D129" s="7">
        <v>31</v>
      </c>
      <c r="E129" s="9"/>
      <c r="F129" s="7">
        <v>6</v>
      </c>
      <c r="G129" s="9"/>
      <c r="H129" s="7">
        <v>6</v>
      </c>
      <c r="I129" s="9"/>
      <c r="J129" s="7">
        <v>0</v>
      </c>
      <c r="K129" s="9"/>
    </row>
    <row r="130" spans="1:11" ht="15.6" x14ac:dyDescent="0.3">
      <c r="A130" s="5" t="s">
        <v>141</v>
      </c>
      <c r="B130" s="9">
        <v>34</v>
      </c>
      <c r="C130" s="9">
        <v>34</v>
      </c>
      <c r="D130" s="7">
        <v>34</v>
      </c>
      <c r="E130" s="9"/>
      <c r="F130" s="7">
        <v>0</v>
      </c>
      <c r="G130" s="9"/>
      <c r="H130" s="7">
        <v>0</v>
      </c>
      <c r="I130" s="9"/>
      <c r="J130" s="7">
        <v>0</v>
      </c>
      <c r="K130" s="9"/>
    </row>
    <row r="131" spans="1:11" ht="15.6" x14ac:dyDescent="0.3">
      <c r="A131" s="5" t="s">
        <v>142</v>
      </c>
      <c r="B131" s="9">
        <v>168</v>
      </c>
      <c r="C131" s="9">
        <v>168</v>
      </c>
      <c r="D131" s="7">
        <v>125</v>
      </c>
      <c r="E131" s="9"/>
      <c r="F131" s="7">
        <v>43</v>
      </c>
      <c r="G131" s="9"/>
      <c r="H131" s="7">
        <v>29</v>
      </c>
      <c r="I131" s="9"/>
      <c r="J131" s="7">
        <v>14</v>
      </c>
      <c r="K131" s="9"/>
    </row>
    <row r="132" spans="1:11" ht="15.6" x14ac:dyDescent="0.3">
      <c r="A132" s="5" t="s">
        <v>143</v>
      </c>
      <c r="B132" s="9">
        <v>469</v>
      </c>
      <c r="C132" s="9">
        <v>459</v>
      </c>
      <c r="D132" s="7">
        <v>382</v>
      </c>
      <c r="E132" s="9"/>
      <c r="F132" s="7">
        <v>77</v>
      </c>
      <c r="G132" s="9"/>
      <c r="H132" s="7">
        <v>77</v>
      </c>
      <c r="I132" s="9"/>
      <c r="J132" s="7">
        <v>0</v>
      </c>
      <c r="K132" s="9"/>
    </row>
    <row r="133" spans="1:11" ht="15.6" x14ac:dyDescent="0.3">
      <c r="A133" s="5" t="s">
        <v>144</v>
      </c>
      <c r="B133" s="9">
        <v>319</v>
      </c>
      <c r="C133" s="9">
        <v>288</v>
      </c>
      <c r="D133" s="7">
        <v>263</v>
      </c>
      <c r="E133" s="9"/>
      <c r="F133" s="7">
        <v>25</v>
      </c>
      <c r="G133" s="9"/>
      <c r="H133" s="7">
        <v>14</v>
      </c>
      <c r="I133" s="9"/>
      <c r="J133" s="7">
        <v>11</v>
      </c>
      <c r="K133" s="9"/>
    </row>
    <row r="134" spans="1:11" ht="15.6" x14ac:dyDescent="0.3">
      <c r="A134" s="5" t="s">
        <v>145</v>
      </c>
      <c r="B134" s="9">
        <v>430</v>
      </c>
      <c r="C134" s="9">
        <v>412</v>
      </c>
      <c r="D134" s="7">
        <v>336</v>
      </c>
      <c r="E134" s="9"/>
      <c r="F134" s="7">
        <v>76</v>
      </c>
      <c r="G134" s="9"/>
      <c r="H134" s="7">
        <v>76</v>
      </c>
      <c r="I134" s="9"/>
      <c r="J134" s="7">
        <v>0</v>
      </c>
      <c r="K134" s="9"/>
    </row>
    <row r="135" spans="1:11" ht="15.6" x14ac:dyDescent="0.3">
      <c r="A135" s="5" t="s">
        <v>146</v>
      </c>
      <c r="B135" s="9">
        <v>177</v>
      </c>
      <c r="C135" s="9">
        <v>177</v>
      </c>
      <c r="D135" s="7">
        <v>133</v>
      </c>
      <c r="E135" s="9"/>
      <c r="F135" s="7">
        <v>44</v>
      </c>
      <c r="G135" s="9"/>
      <c r="H135" s="7">
        <v>37</v>
      </c>
      <c r="I135" s="9"/>
      <c r="J135" s="7">
        <v>7</v>
      </c>
      <c r="K135" s="9"/>
    </row>
    <row r="136" spans="1:11" ht="15.6" x14ac:dyDescent="0.3">
      <c r="A136" s="5" t="s">
        <v>147</v>
      </c>
      <c r="B136" s="9">
        <v>369</v>
      </c>
      <c r="C136" s="9">
        <v>316</v>
      </c>
      <c r="D136" s="7">
        <v>182</v>
      </c>
      <c r="E136" s="9"/>
      <c r="F136" s="7">
        <v>134</v>
      </c>
      <c r="G136" s="9"/>
      <c r="H136" s="7">
        <v>79</v>
      </c>
      <c r="I136" s="9"/>
      <c r="J136" s="7">
        <v>55</v>
      </c>
      <c r="K136" s="9"/>
    </row>
    <row r="137" spans="1:11" ht="15.6" x14ac:dyDescent="0.3">
      <c r="A137" s="5" t="s">
        <v>148</v>
      </c>
      <c r="B137" s="9">
        <v>464</v>
      </c>
      <c r="C137" s="9">
        <v>464</v>
      </c>
      <c r="D137" s="7">
        <v>290</v>
      </c>
      <c r="E137" s="9"/>
      <c r="F137" s="7">
        <v>174</v>
      </c>
      <c r="G137" s="9"/>
      <c r="H137" s="7">
        <v>174</v>
      </c>
      <c r="I137" s="9"/>
      <c r="J137" s="7">
        <v>0</v>
      </c>
      <c r="K137" s="9"/>
    </row>
    <row r="138" spans="1:11" ht="15.6" x14ac:dyDescent="0.3">
      <c r="A138" s="5" t="s">
        <v>149</v>
      </c>
      <c r="B138" s="9">
        <v>240</v>
      </c>
      <c r="C138" s="9">
        <v>240</v>
      </c>
      <c r="D138" s="7">
        <v>214</v>
      </c>
      <c r="E138" s="9"/>
      <c r="F138" s="7">
        <v>26</v>
      </c>
      <c r="G138" s="9"/>
      <c r="H138" s="7">
        <v>18</v>
      </c>
      <c r="I138" s="9"/>
      <c r="J138" s="7">
        <v>8</v>
      </c>
      <c r="K138" s="9"/>
    </row>
    <row r="139" spans="1:11" ht="15.6" x14ac:dyDescent="0.3">
      <c r="A139" s="5" t="s">
        <v>150</v>
      </c>
      <c r="B139" s="9">
        <v>278</v>
      </c>
      <c r="C139" s="9">
        <v>273</v>
      </c>
      <c r="D139" s="7">
        <v>218</v>
      </c>
      <c r="E139" s="9"/>
      <c r="F139" s="7">
        <v>55</v>
      </c>
      <c r="G139" s="9"/>
      <c r="H139" s="7">
        <v>55</v>
      </c>
      <c r="I139" s="9"/>
      <c r="J139" s="7">
        <v>0</v>
      </c>
      <c r="K139" s="9"/>
    </row>
    <row r="140" spans="1:11" ht="15.6" x14ac:dyDescent="0.3">
      <c r="A140" s="5" t="s">
        <v>151</v>
      </c>
      <c r="B140" s="9">
        <v>302</v>
      </c>
      <c r="C140" s="9">
        <v>302</v>
      </c>
      <c r="D140" s="7">
        <v>218</v>
      </c>
      <c r="E140" s="9"/>
      <c r="F140" s="7">
        <v>84</v>
      </c>
      <c r="G140" s="9"/>
      <c r="H140" s="7">
        <v>84</v>
      </c>
      <c r="I140" s="9"/>
      <c r="J140" s="7">
        <v>0</v>
      </c>
      <c r="K140" s="9"/>
    </row>
    <row r="141" spans="1:11" ht="15.6" x14ac:dyDescent="0.3">
      <c r="A141" s="5" t="s">
        <v>152</v>
      </c>
      <c r="B141" s="9">
        <v>301</v>
      </c>
      <c r="C141" s="9">
        <v>295</v>
      </c>
      <c r="D141" s="7">
        <v>286</v>
      </c>
      <c r="E141" s="9"/>
      <c r="F141" s="7">
        <v>9</v>
      </c>
      <c r="G141" s="9"/>
      <c r="H141" s="7">
        <v>9</v>
      </c>
      <c r="I141" s="9"/>
      <c r="J141" s="7">
        <v>0</v>
      </c>
      <c r="K141" s="9"/>
    </row>
    <row r="142" spans="1:11" ht="15.6" x14ac:dyDescent="0.3">
      <c r="A142" s="5" t="s">
        <v>153</v>
      </c>
      <c r="B142" s="9">
        <v>986</v>
      </c>
      <c r="C142" s="9">
        <v>973</v>
      </c>
      <c r="D142" s="7">
        <v>885</v>
      </c>
      <c r="E142" s="9"/>
      <c r="F142" s="7">
        <v>88</v>
      </c>
      <c r="G142" s="9"/>
      <c r="H142" s="7">
        <v>75</v>
      </c>
      <c r="I142" s="9"/>
      <c r="J142" s="7">
        <v>13</v>
      </c>
      <c r="K142" s="9"/>
    </row>
    <row r="143" spans="1:11" ht="15.6" x14ac:dyDescent="0.3">
      <c r="A143" s="5" t="s">
        <v>154</v>
      </c>
      <c r="B143" s="9">
        <v>825</v>
      </c>
      <c r="C143" s="9">
        <v>808</v>
      </c>
      <c r="D143" s="7">
        <v>768</v>
      </c>
      <c r="E143" s="9"/>
      <c r="F143" s="7">
        <v>40</v>
      </c>
      <c r="G143" s="9"/>
      <c r="H143" s="7">
        <v>34</v>
      </c>
      <c r="I143" s="9"/>
      <c r="J143" s="7">
        <v>6</v>
      </c>
      <c r="K143" s="9"/>
    </row>
    <row r="144" spans="1:11" ht="15.6" x14ac:dyDescent="0.3">
      <c r="A144" s="5" t="s">
        <v>155</v>
      </c>
      <c r="B144" s="9">
        <v>232</v>
      </c>
      <c r="C144" s="9">
        <v>231</v>
      </c>
      <c r="D144" s="7">
        <v>209</v>
      </c>
      <c r="E144" s="9"/>
      <c r="F144" s="7">
        <v>22</v>
      </c>
      <c r="G144" s="9"/>
      <c r="H144" s="7">
        <v>14</v>
      </c>
      <c r="I144" s="9"/>
      <c r="J144" s="7">
        <v>8</v>
      </c>
      <c r="K144" s="9"/>
    </row>
    <row r="145" spans="1:11" ht="15.6" x14ac:dyDescent="0.3">
      <c r="A145" s="5" t="s">
        <v>156</v>
      </c>
      <c r="B145" s="9">
        <v>222</v>
      </c>
      <c r="C145" s="9">
        <v>222</v>
      </c>
      <c r="D145" s="7">
        <v>218</v>
      </c>
      <c r="E145" s="9"/>
      <c r="F145" s="7">
        <v>4</v>
      </c>
      <c r="G145" s="9"/>
      <c r="H145" s="7">
        <v>4</v>
      </c>
      <c r="I145" s="9"/>
      <c r="J145" s="7">
        <v>0</v>
      </c>
      <c r="K145" s="9"/>
    </row>
    <row r="146" spans="1:11" ht="15.6" x14ac:dyDescent="0.3">
      <c r="A146" s="5" t="s">
        <v>157</v>
      </c>
      <c r="B146" s="9">
        <v>924</v>
      </c>
      <c r="C146" s="9">
        <v>924</v>
      </c>
      <c r="D146" s="7">
        <v>879</v>
      </c>
      <c r="E146" s="9"/>
      <c r="F146" s="7">
        <v>45</v>
      </c>
      <c r="G146" s="9"/>
      <c r="H146" s="7">
        <v>45</v>
      </c>
      <c r="I146" s="9"/>
      <c r="J146" s="7">
        <v>0</v>
      </c>
      <c r="K146" s="9"/>
    </row>
    <row r="147" spans="1:11" ht="15.6" x14ac:dyDescent="0.3">
      <c r="A147" s="5" t="s">
        <v>158</v>
      </c>
      <c r="B147" s="9">
        <v>1248</v>
      </c>
      <c r="C147" s="9">
        <v>1248</v>
      </c>
      <c r="D147" s="7">
        <v>1169</v>
      </c>
      <c r="E147" s="9"/>
      <c r="F147" s="7">
        <v>79</v>
      </c>
      <c r="G147" s="9"/>
      <c r="H147" s="7">
        <v>35</v>
      </c>
      <c r="I147" s="9"/>
      <c r="J147" s="7">
        <v>44</v>
      </c>
      <c r="K147" s="9"/>
    </row>
    <row r="148" spans="1:11" ht="15.6" x14ac:dyDescent="0.3">
      <c r="A148" s="5" t="s">
        <v>159</v>
      </c>
      <c r="B148" s="9">
        <v>809</v>
      </c>
      <c r="C148" s="9">
        <v>797</v>
      </c>
      <c r="D148" s="7">
        <v>784</v>
      </c>
      <c r="E148" s="9"/>
      <c r="F148" s="7">
        <v>13</v>
      </c>
      <c r="G148" s="9"/>
      <c r="H148" s="7">
        <v>6</v>
      </c>
      <c r="I148" s="9"/>
      <c r="J148" s="7">
        <v>7</v>
      </c>
      <c r="K148" s="9"/>
    </row>
    <row r="149" spans="1:11" ht="15.6" x14ac:dyDescent="0.3">
      <c r="A149" s="5" t="s">
        <v>160</v>
      </c>
      <c r="B149" s="9">
        <v>67</v>
      </c>
      <c r="C149" s="9">
        <v>66</v>
      </c>
      <c r="D149" s="7">
        <v>66</v>
      </c>
      <c r="E149" s="9"/>
      <c r="F149" s="7">
        <v>0</v>
      </c>
      <c r="G149" s="9"/>
      <c r="H149" s="7">
        <v>0</v>
      </c>
      <c r="I149" s="9"/>
      <c r="J149" s="7">
        <v>0</v>
      </c>
      <c r="K149" s="9"/>
    </row>
    <row r="150" spans="1:11" ht="15.6" x14ac:dyDescent="0.3">
      <c r="A150" s="5" t="s">
        <v>161</v>
      </c>
      <c r="B150" s="9">
        <v>83</v>
      </c>
      <c r="C150" s="9">
        <v>77</v>
      </c>
      <c r="D150" s="7">
        <v>66</v>
      </c>
      <c r="E150" s="9"/>
      <c r="F150" s="7">
        <v>11</v>
      </c>
      <c r="G150" s="9"/>
      <c r="H150" s="7">
        <v>11</v>
      </c>
      <c r="I150" s="9"/>
      <c r="J150" s="7">
        <v>0</v>
      </c>
      <c r="K150" s="9"/>
    </row>
    <row r="151" spans="1:11" ht="15.6" x14ac:dyDescent="0.3">
      <c r="A151" s="5" t="s">
        <v>162</v>
      </c>
      <c r="B151" s="9">
        <v>269</v>
      </c>
      <c r="C151" s="9">
        <v>249</v>
      </c>
      <c r="D151" s="7">
        <v>231</v>
      </c>
      <c r="E151" s="9"/>
      <c r="F151" s="7">
        <v>18</v>
      </c>
      <c r="G151" s="9"/>
      <c r="H151" s="7">
        <v>18</v>
      </c>
      <c r="I151" s="9"/>
      <c r="J151" s="7">
        <v>0</v>
      </c>
      <c r="K151" s="9"/>
    </row>
    <row r="152" spans="1:11" ht="15.6" x14ac:dyDescent="0.3">
      <c r="A152" s="5" t="s">
        <v>163</v>
      </c>
      <c r="B152" s="9">
        <v>106</v>
      </c>
      <c r="C152" s="9">
        <v>106</v>
      </c>
      <c r="D152" s="7">
        <v>67</v>
      </c>
      <c r="E152" s="9"/>
      <c r="F152" s="7">
        <v>39</v>
      </c>
      <c r="G152" s="9"/>
      <c r="H152" s="7">
        <v>28</v>
      </c>
      <c r="I152" s="9"/>
      <c r="J152" s="7">
        <v>11</v>
      </c>
      <c r="K152" s="9"/>
    </row>
    <row r="153" spans="1:11" ht="15.6" x14ac:dyDescent="0.3">
      <c r="A153" s="5" t="s">
        <v>164</v>
      </c>
      <c r="B153" s="9">
        <v>147</v>
      </c>
      <c r="C153" s="9">
        <v>147</v>
      </c>
      <c r="D153" s="7">
        <v>131</v>
      </c>
      <c r="E153" s="9"/>
      <c r="F153" s="7">
        <v>16</v>
      </c>
      <c r="G153" s="9"/>
      <c r="H153" s="7">
        <v>8</v>
      </c>
      <c r="I153" s="9"/>
      <c r="J153" s="7">
        <v>8</v>
      </c>
      <c r="K153" s="9"/>
    </row>
    <row r="154" spans="1:11" ht="15.6" x14ac:dyDescent="0.3">
      <c r="A154" s="5" t="s">
        <v>165</v>
      </c>
      <c r="B154" s="9">
        <v>84</v>
      </c>
      <c r="C154" s="9">
        <v>84</v>
      </c>
      <c r="D154" s="7">
        <v>57</v>
      </c>
      <c r="E154" s="9"/>
      <c r="F154" s="7">
        <v>27</v>
      </c>
      <c r="G154" s="9"/>
      <c r="H154" s="7">
        <v>27</v>
      </c>
      <c r="I154" s="9"/>
      <c r="J154" s="7">
        <v>0</v>
      </c>
      <c r="K154" s="9"/>
    </row>
    <row r="155" spans="1:11" ht="15.6" x14ac:dyDescent="0.3">
      <c r="A155" s="5" t="s">
        <v>166</v>
      </c>
      <c r="B155" s="9">
        <v>63</v>
      </c>
      <c r="C155" s="9">
        <v>63</v>
      </c>
      <c r="D155" s="7">
        <v>15</v>
      </c>
      <c r="E155" s="9"/>
      <c r="F155" s="7">
        <v>48</v>
      </c>
      <c r="G155" s="9"/>
      <c r="H155" s="7">
        <v>48</v>
      </c>
      <c r="I155" s="9"/>
      <c r="J155" s="7">
        <v>0</v>
      </c>
      <c r="K155" s="9"/>
    </row>
    <row r="156" spans="1:11" ht="15.6" x14ac:dyDescent="0.3">
      <c r="A156" s="5" t="s">
        <v>167</v>
      </c>
      <c r="B156" s="9">
        <v>107</v>
      </c>
      <c r="C156" s="9">
        <v>107</v>
      </c>
      <c r="D156" s="7">
        <v>107</v>
      </c>
      <c r="E156" s="9"/>
      <c r="F156" s="7">
        <v>0</v>
      </c>
      <c r="G156" s="9"/>
      <c r="H156" s="7">
        <v>0</v>
      </c>
      <c r="I156" s="9"/>
      <c r="J156" s="7">
        <v>0</v>
      </c>
      <c r="K156" s="9"/>
    </row>
    <row r="157" spans="1:11" ht="15.6" x14ac:dyDescent="0.3">
      <c r="A157" s="5" t="s">
        <v>168</v>
      </c>
      <c r="B157" s="9">
        <v>252</v>
      </c>
      <c r="C157" s="9">
        <v>242</v>
      </c>
      <c r="D157" s="7">
        <v>111</v>
      </c>
      <c r="E157" s="9"/>
      <c r="F157" s="7">
        <v>131</v>
      </c>
      <c r="G157" s="9"/>
      <c r="H157" s="7">
        <v>106</v>
      </c>
      <c r="I157" s="9"/>
      <c r="J157" s="7">
        <v>25</v>
      </c>
      <c r="K157" s="9"/>
    </row>
    <row r="158" spans="1:11" ht="15.6" x14ac:dyDescent="0.3">
      <c r="A158" s="5" t="s">
        <v>169</v>
      </c>
      <c r="B158" s="9">
        <v>181</v>
      </c>
      <c r="C158" s="9">
        <v>164</v>
      </c>
      <c r="D158" s="7">
        <v>152</v>
      </c>
      <c r="E158" s="9"/>
      <c r="F158" s="7">
        <v>12</v>
      </c>
      <c r="G158" s="9"/>
      <c r="H158" s="7">
        <v>12</v>
      </c>
      <c r="I158" s="9"/>
      <c r="J158" s="7">
        <v>0</v>
      </c>
      <c r="K158" s="9"/>
    </row>
    <row r="159" spans="1:11" ht="15.6" x14ac:dyDescent="0.3">
      <c r="A159" s="5" t="s">
        <v>170</v>
      </c>
      <c r="B159" s="9">
        <v>71</v>
      </c>
      <c r="C159" s="9">
        <v>71</v>
      </c>
      <c r="D159" s="7">
        <v>41</v>
      </c>
      <c r="E159" s="9"/>
      <c r="F159" s="7">
        <v>30</v>
      </c>
      <c r="G159" s="9"/>
      <c r="H159" s="7">
        <v>30</v>
      </c>
      <c r="I159" s="9"/>
      <c r="J159" s="7">
        <v>0</v>
      </c>
      <c r="K159" s="9"/>
    </row>
    <row r="160" spans="1:11" ht="15.6" x14ac:dyDescent="0.3">
      <c r="A160" s="5" t="s">
        <v>171</v>
      </c>
      <c r="B160" s="9">
        <v>155</v>
      </c>
      <c r="C160" s="9">
        <v>154</v>
      </c>
      <c r="D160" s="7">
        <v>111</v>
      </c>
      <c r="E160" s="9"/>
      <c r="F160" s="7">
        <v>43</v>
      </c>
      <c r="G160" s="9"/>
      <c r="H160" s="7">
        <v>12</v>
      </c>
      <c r="I160" s="9"/>
      <c r="J160" s="7">
        <v>31</v>
      </c>
      <c r="K160" s="9"/>
    </row>
    <row r="161" spans="1:11" ht="15.6" x14ac:dyDescent="0.3">
      <c r="A161" s="5" t="s">
        <v>172</v>
      </c>
      <c r="B161" s="9">
        <v>220</v>
      </c>
      <c r="C161" s="9">
        <v>205</v>
      </c>
      <c r="D161" s="7">
        <v>205</v>
      </c>
      <c r="E161" s="9"/>
      <c r="F161" s="7">
        <v>0</v>
      </c>
      <c r="G161" s="9"/>
      <c r="H161" s="7">
        <v>0</v>
      </c>
      <c r="I161" s="9"/>
      <c r="J161" s="7">
        <v>0</v>
      </c>
      <c r="K161" s="9"/>
    </row>
    <row r="162" spans="1:11" ht="15.6" x14ac:dyDescent="0.3">
      <c r="A162" s="5" t="s">
        <v>173</v>
      </c>
      <c r="B162" s="9">
        <v>433</v>
      </c>
      <c r="C162" s="9">
        <v>433</v>
      </c>
      <c r="D162" s="7">
        <v>430</v>
      </c>
      <c r="E162" s="9"/>
      <c r="F162" s="7">
        <v>3</v>
      </c>
      <c r="G162" s="9"/>
      <c r="H162" s="7">
        <v>0</v>
      </c>
      <c r="I162" s="9"/>
      <c r="J162" s="7">
        <v>3</v>
      </c>
      <c r="K162" s="9"/>
    </row>
    <row r="163" spans="1:11" ht="15.6" x14ac:dyDescent="0.3">
      <c r="A163" s="5" t="s">
        <v>174</v>
      </c>
      <c r="B163" s="9">
        <v>361</v>
      </c>
      <c r="C163" s="9">
        <v>335</v>
      </c>
      <c r="D163" s="7">
        <v>268</v>
      </c>
      <c r="E163" s="9"/>
      <c r="F163" s="7">
        <v>67</v>
      </c>
      <c r="G163" s="9"/>
      <c r="H163" s="7">
        <v>67</v>
      </c>
      <c r="I163" s="9"/>
      <c r="J163" s="7">
        <v>0</v>
      </c>
      <c r="K163" s="9"/>
    </row>
    <row r="164" spans="1:11" ht="15.6" x14ac:dyDescent="0.3">
      <c r="A164" s="5" t="s">
        <v>175</v>
      </c>
      <c r="B164" s="9">
        <v>262</v>
      </c>
      <c r="C164" s="9">
        <v>247</v>
      </c>
      <c r="D164" s="7">
        <v>188</v>
      </c>
      <c r="E164" s="9"/>
      <c r="F164" s="7">
        <v>59</v>
      </c>
      <c r="G164" s="9"/>
      <c r="H164" s="7">
        <v>59</v>
      </c>
      <c r="I164" s="9"/>
      <c r="J164" s="7">
        <v>0</v>
      </c>
      <c r="K164" s="9"/>
    </row>
    <row r="165" spans="1:11" ht="15.6" x14ac:dyDescent="0.3">
      <c r="A165" s="5" t="s">
        <v>176</v>
      </c>
      <c r="B165" s="9">
        <v>85</v>
      </c>
      <c r="C165" s="9">
        <v>85</v>
      </c>
      <c r="D165" s="7">
        <v>65</v>
      </c>
      <c r="E165" s="9"/>
      <c r="F165" s="7">
        <v>20</v>
      </c>
      <c r="G165" s="9"/>
      <c r="H165" s="7">
        <v>20</v>
      </c>
      <c r="I165" s="9"/>
      <c r="J165" s="7">
        <v>0</v>
      </c>
      <c r="K165" s="9"/>
    </row>
    <row r="166" spans="1:11" ht="15.6" x14ac:dyDescent="0.3">
      <c r="A166" s="5" t="s">
        <v>177</v>
      </c>
      <c r="B166" s="9">
        <v>4179</v>
      </c>
      <c r="C166" s="9">
        <v>4125</v>
      </c>
      <c r="D166" s="7">
        <v>3975</v>
      </c>
      <c r="E166" s="9"/>
      <c r="F166" s="7">
        <v>150</v>
      </c>
      <c r="G166" s="9"/>
      <c r="H166" s="7">
        <v>115</v>
      </c>
      <c r="I166" s="9"/>
      <c r="J166" s="7">
        <v>35</v>
      </c>
      <c r="K166" s="9"/>
    </row>
    <row r="167" spans="1:11" ht="15.6" x14ac:dyDescent="0.3">
      <c r="A167" s="5" t="s">
        <v>178</v>
      </c>
      <c r="B167" s="9">
        <v>1394</v>
      </c>
      <c r="C167" s="9">
        <v>1324</v>
      </c>
      <c r="D167" s="7">
        <v>1276</v>
      </c>
      <c r="E167" s="9"/>
      <c r="F167" s="7">
        <v>48</v>
      </c>
      <c r="G167" s="9"/>
      <c r="H167" s="7">
        <v>48</v>
      </c>
      <c r="I167" s="9"/>
      <c r="J167" s="7">
        <v>0</v>
      </c>
      <c r="K167" s="9"/>
    </row>
    <row r="168" spans="1:11" ht="15.6" x14ac:dyDescent="0.3">
      <c r="A168" s="5" t="s">
        <v>179</v>
      </c>
      <c r="B168" s="9">
        <v>452</v>
      </c>
      <c r="C168" s="9">
        <v>442</v>
      </c>
      <c r="D168" s="7">
        <v>419</v>
      </c>
      <c r="E168" s="9"/>
      <c r="F168" s="7">
        <v>23</v>
      </c>
      <c r="G168" s="9"/>
      <c r="H168" s="7">
        <v>23</v>
      </c>
      <c r="I168" s="9"/>
      <c r="J168" s="7">
        <v>0</v>
      </c>
      <c r="K168" s="9"/>
    </row>
    <row r="169" spans="1:11" ht="15.6" x14ac:dyDescent="0.3">
      <c r="A169" s="5" t="s">
        <v>180</v>
      </c>
      <c r="B169" s="9">
        <v>334</v>
      </c>
      <c r="C169" s="9">
        <v>334</v>
      </c>
      <c r="D169" s="7">
        <v>317</v>
      </c>
      <c r="E169" s="9"/>
      <c r="F169" s="7">
        <v>17</v>
      </c>
      <c r="G169" s="9"/>
      <c r="H169" s="7">
        <v>17</v>
      </c>
      <c r="I169" s="9"/>
      <c r="J169" s="7">
        <v>0</v>
      </c>
      <c r="K169" s="9"/>
    </row>
    <row r="170" spans="1:11" ht="15.6" x14ac:dyDescent="0.3">
      <c r="A170" s="5" t="s">
        <v>181</v>
      </c>
      <c r="B170" s="9">
        <v>474</v>
      </c>
      <c r="C170" s="9">
        <v>464</v>
      </c>
      <c r="D170" s="7">
        <v>448</v>
      </c>
      <c r="E170" s="9"/>
      <c r="F170" s="7">
        <v>16</v>
      </c>
      <c r="G170" s="9"/>
      <c r="H170" s="7">
        <v>16</v>
      </c>
      <c r="I170" s="9"/>
      <c r="J170" s="7">
        <v>0</v>
      </c>
      <c r="K170" s="9"/>
    </row>
    <row r="171" spans="1:11" ht="15.6" x14ac:dyDescent="0.3">
      <c r="A171" s="5" t="s">
        <v>182</v>
      </c>
      <c r="B171" s="9">
        <v>827</v>
      </c>
      <c r="C171" s="9">
        <v>779</v>
      </c>
      <c r="D171" s="7">
        <v>749</v>
      </c>
      <c r="E171" s="9"/>
      <c r="F171" s="7">
        <v>30</v>
      </c>
      <c r="G171" s="9"/>
      <c r="H171" s="7">
        <v>30</v>
      </c>
      <c r="I171" s="9"/>
      <c r="J171" s="7">
        <v>0</v>
      </c>
      <c r="K171" s="9"/>
    </row>
    <row r="172" spans="1:11" ht="15.6" x14ac:dyDescent="0.3">
      <c r="A172" s="5" t="s">
        <v>183</v>
      </c>
      <c r="B172" s="9">
        <v>913</v>
      </c>
      <c r="C172" s="9">
        <v>883</v>
      </c>
      <c r="D172" s="7">
        <v>832</v>
      </c>
      <c r="E172" s="9"/>
      <c r="F172" s="7">
        <v>51</v>
      </c>
      <c r="G172" s="9"/>
      <c r="H172" s="7">
        <v>51</v>
      </c>
      <c r="I172" s="9"/>
      <c r="J172" s="7">
        <v>0</v>
      </c>
      <c r="K172" s="9"/>
    </row>
    <row r="173" spans="1:11" ht="15.6" x14ac:dyDescent="0.3">
      <c r="A173" s="5" t="s">
        <v>184</v>
      </c>
      <c r="B173" s="9">
        <v>315</v>
      </c>
      <c r="C173" s="9">
        <v>315</v>
      </c>
      <c r="D173" s="7">
        <v>306</v>
      </c>
      <c r="E173" s="9"/>
      <c r="F173" s="7">
        <v>9</v>
      </c>
      <c r="G173" s="9"/>
      <c r="H173" s="7">
        <v>9</v>
      </c>
      <c r="I173" s="9"/>
      <c r="J173" s="7">
        <v>0</v>
      </c>
      <c r="K173" s="9"/>
    </row>
    <row r="174" spans="1:11" ht="15.6" x14ac:dyDescent="0.3">
      <c r="A174" s="5" t="s">
        <v>185</v>
      </c>
      <c r="B174" s="9">
        <v>2341</v>
      </c>
      <c r="C174" s="9">
        <v>2341</v>
      </c>
      <c r="D174" s="7">
        <v>2257</v>
      </c>
      <c r="E174" s="9"/>
      <c r="F174" s="7">
        <v>84</v>
      </c>
      <c r="G174" s="9"/>
      <c r="H174" s="7">
        <v>84</v>
      </c>
      <c r="I174" s="9"/>
      <c r="J174" s="7">
        <v>0</v>
      </c>
      <c r="K174" s="9"/>
    </row>
    <row r="175" spans="1:11" ht="15.6" x14ac:dyDescent="0.3">
      <c r="A175" s="5" t="s">
        <v>186</v>
      </c>
      <c r="B175" s="9">
        <v>481</v>
      </c>
      <c r="C175" s="9">
        <v>470</v>
      </c>
      <c r="D175" s="7">
        <v>332</v>
      </c>
      <c r="E175" s="9"/>
      <c r="F175" s="7">
        <v>138</v>
      </c>
      <c r="G175" s="9"/>
      <c r="H175" s="7">
        <v>138</v>
      </c>
      <c r="I175" s="9"/>
      <c r="J175" s="7">
        <v>0</v>
      </c>
      <c r="K175" s="9"/>
    </row>
    <row r="176" spans="1:11" ht="15.6" x14ac:dyDescent="0.3">
      <c r="A176" s="5" t="s">
        <v>187</v>
      </c>
      <c r="B176" s="9">
        <v>994</v>
      </c>
      <c r="C176" s="9">
        <v>987</v>
      </c>
      <c r="D176" s="7">
        <v>905</v>
      </c>
      <c r="E176" s="9"/>
      <c r="F176" s="7">
        <v>82</v>
      </c>
      <c r="G176" s="9"/>
      <c r="H176" s="7">
        <v>79</v>
      </c>
      <c r="I176" s="9"/>
      <c r="J176" s="7">
        <v>3</v>
      </c>
      <c r="K176" s="9"/>
    </row>
    <row r="177" spans="1:11" ht="15.6" x14ac:dyDescent="0.3">
      <c r="A177" s="5" t="s">
        <v>188</v>
      </c>
      <c r="B177" s="9">
        <v>562</v>
      </c>
      <c r="C177" s="9">
        <v>549</v>
      </c>
      <c r="D177" s="7">
        <v>549</v>
      </c>
      <c r="E177" s="9"/>
      <c r="F177" s="7">
        <v>0</v>
      </c>
      <c r="G177" s="9"/>
      <c r="H177" s="7">
        <v>0</v>
      </c>
      <c r="I177" s="9"/>
      <c r="J177" s="7">
        <v>0</v>
      </c>
      <c r="K177" s="9"/>
    </row>
    <row r="178" spans="1:11" ht="15.6" x14ac:dyDescent="0.3">
      <c r="A178" s="5" t="s">
        <v>189</v>
      </c>
      <c r="B178" s="9">
        <v>17</v>
      </c>
      <c r="C178" s="9">
        <v>17</v>
      </c>
      <c r="D178" s="7">
        <v>9</v>
      </c>
      <c r="E178" s="9"/>
      <c r="F178" s="7">
        <v>8</v>
      </c>
      <c r="G178" s="9"/>
      <c r="H178" s="7">
        <v>0</v>
      </c>
      <c r="I178" s="9"/>
      <c r="J178" s="7">
        <v>8</v>
      </c>
      <c r="K178" s="9"/>
    </row>
    <row r="179" spans="1:11" ht="15.6" x14ac:dyDescent="0.3">
      <c r="A179" s="5" t="s">
        <v>190</v>
      </c>
      <c r="B179" s="9">
        <v>36</v>
      </c>
      <c r="C179" s="9">
        <v>36</v>
      </c>
      <c r="D179" s="7">
        <v>18</v>
      </c>
      <c r="E179" s="9"/>
      <c r="F179" s="7">
        <v>18</v>
      </c>
      <c r="G179" s="9"/>
      <c r="H179" s="7">
        <v>18</v>
      </c>
      <c r="I179" s="9"/>
      <c r="J179" s="7">
        <v>0</v>
      </c>
      <c r="K179" s="9"/>
    </row>
    <row r="180" spans="1:11" ht="15.6" x14ac:dyDescent="0.3">
      <c r="A180" s="5" t="s">
        <v>191</v>
      </c>
      <c r="B180" s="9">
        <v>53</v>
      </c>
      <c r="C180" s="9">
        <v>52</v>
      </c>
      <c r="D180" s="7">
        <v>29</v>
      </c>
      <c r="E180" s="9"/>
      <c r="F180" s="7">
        <v>23</v>
      </c>
      <c r="G180" s="9"/>
      <c r="H180" s="7">
        <v>23</v>
      </c>
      <c r="I180" s="9"/>
      <c r="J180" s="7">
        <v>0</v>
      </c>
      <c r="K180" s="9"/>
    </row>
    <row r="181" spans="1:11" ht="15.6" x14ac:dyDescent="0.3">
      <c r="A181" s="5" t="s">
        <v>192</v>
      </c>
      <c r="B181" s="9">
        <v>261</v>
      </c>
      <c r="C181" s="9">
        <v>246</v>
      </c>
      <c r="D181" s="7">
        <v>173</v>
      </c>
      <c r="E181" s="9"/>
      <c r="F181" s="7">
        <v>73</v>
      </c>
      <c r="G181" s="9"/>
      <c r="H181" s="7">
        <v>66</v>
      </c>
      <c r="I181" s="9"/>
      <c r="J181" s="7">
        <v>7</v>
      </c>
      <c r="K181" s="9"/>
    </row>
    <row r="182" spans="1:11" ht="15.6" x14ac:dyDescent="0.3">
      <c r="A182" s="5" t="s">
        <v>193</v>
      </c>
      <c r="B182" s="9">
        <v>163</v>
      </c>
      <c r="C182" s="9">
        <v>163</v>
      </c>
      <c r="D182" s="7">
        <v>140</v>
      </c>
      <c r="E182" s="9"/>
      <c r="F182" s="7">
        <v>23</v>
      </c>
      <c r="G182" s="9"/>
      <c r="H182" s="7">
        <v>23</v>
      </c>
      <c r="I182" s="9"/>
      <c r="J182" s="7">
        <v>0</v>
      </c>
      <c r="K182" s="9"/>
    </row>
    <row r="183" spans="1:11" ht="15.6" x14ac:dyDescent="0.3">
      <c r="A183" s="5" t="s">
        <v>194</v>
      </c>
      <c r="B183" s="9">
        <v>47</v>
      </c>
      <c r="C183" s="9">
        <v>47</v>
      </c>
      <c r="D183" s="7">
        <v>47</v>
      </c>
      <c r="E183" s="9"/>
      <c r="F183" s="7">
        <v>0</v>
      </c>
      <c r="G183" s="9"/>
      <c r="H183" s="7">
        <v>0</v>
      </c>
      <c r="I183" s="9"/>
      <c r="J183" s="7">
        <v>0</v>
      </c>
      <c r="K183" s="9"/>
    </row>
    <row r="184" spans="1:11" ht="15.6" x14ac:dyDescent="0.3">
      <c r="A184" s="5" t="s">
        <v>195</v>
      </c>
      <c r="B184" s="9">
        <v>324</v>
      </c>
      <c r="C184" s="9">
        <v>301</v>
      </c>
      <c r="D184" s="7">
        <v>257</v>
      </c>
      <c r="E184" s="9"/>
      <c r="F184" s="7">
        <v>44</v>
      </c>
      <c r="G184" s="9"/>
      <c r="H184" s="7">
        <v>22</v>
      </c>
      <c r="I184" s="9"/>
      <c r="J184" s="7">
        <v>22</v>
      </c>
      <c r="K184" s="9"/>
    </row>
    <row r="185" spans="1:11" ht="15.6" x14ac:dyDescent="0.3">
      <c r="A185" s="5" t="s">
        <v>196</v>
      </c>
      <c r="B185" s="9">
        <v>330</v>
      </c>
      <c r="C185" s="9">
        <v>300</v>
      </c>
      <c r="D185" s="7">
        <v>181</v>
      </c>
      <c r="E185" s="9"/>
      <c r="F185" s="7">
        <v>119</v>
      </c>
      <c r="G185" s="9"/>
      <c r="H185" s="7">
        <v>95</v>
      </c>
      <c r="I185" s="9"/>
      <c r="J185" s="7">
        <v>24</v>
      </c>
      <c r="K185" s="9"/>
    </row>
    <row r="186" spans="1:11" ht="15.6" x14ac:dyDescent="0.3">
      <c r="A186" s="5" t="s">
        <v>197</v>
      </c>
      <c r="B186" s="9">
        <v>198</v>
      </c>
      <c r="C186" s="9">
        <v>198</v>
      </c>
      <c r="D186" s="7">
        <v>148</v>
      </c>
      <c r="E186" s="9"/>
      <c r="F186" s="7">
        <v>50</v>
      </c>
      <c r="G186" s="9"/>
      <c r="H186" s="7">
        <v>39</v>
      </c>
      <c r="I186" s="9"/>
      <c r="J186" s="7">
        <v>11</v>
      </c>
      <c r="K186" s="9"/>
    </row>
    <row r="187" spans="1:11" ht="15.6" x14ac:dyDescent="0.3">
      <c r="A187" s="5" t="s">
        <v>198</v>
      </c>
      <c r="B187" s="9">
        <v>40</v>
      </c>
      <c r="C187" s="9">
        <v>40</v>
      </c>
      <c r="D187" s="7">
        <v>32</v>
      </c>
      <c r="E187" s="9"/>
      <c r="F187" s="7">
        <v>8</v>
      </c>
      <c r="G187" s="9"/>
      <c r="H187" s="7">
        <v>4</v>
      </c>
      <c r="I187" s="9"/>
      <c r="J187" s="7">
        <v>4</v>
      </c>
      <c r="K187" s="9"/>
    </row>
    <row r="188" spans="1:11" ht="15.6" x14ac:dyDescent="0.3">
      <c r="A188" s="5" t="s">
        <v>199</v>
      </c>
      <c r="B188" s="9">
        <v>115</v>
      </c>
      <c r="C188" s="9">
        <v>65</v>
      </c>
      <c r="D188" s="7">
        <v>65</v>
      </c>
      <c r="E188" s="9"/>
      <c r="F188" s="7">
        <v>0</v>
      </c>
      <c r="G188" s="9"/>
      <c r="H188" s="7">
        <v>0</v>
      </c>
      <c r="I188" s="9"/>
      <c r="J188" s="7">
        <v>0</v>
      </c>
      <c r="K188" s="9"/>
    </row>
    <row r="189" spans="1:11" ht="15.6" x14ac:dyDescent="0.3">
      <c r="A189" s="5" t="s">
        <v>200</v>
      </c>
      <c r="B189" s="9">
        <v>211</v>
      </c>
      <c r="C189" s="9">
        <v>202</v>
      </c>
      <c r="D189" s="7">
        <v>85</v>
      </c>
      <c r="E189" s="9"/>
      <c r="F189" s="7">
        <v>117</v>
      </c>
      <c r="G189" s="9"/>
      <c r="H189" s="7">
        <v>63</v>
      </c>
      <c r="I189" s="9"/>
      <c r="J189" s="7">
        <v>54</v>
      </c>
      <c r="K189" s="9"/>
    </row>
    <row r="190" spans="1:11" ht="15.6" x14ac:dyDescent="0.3">
      <c r="A190" s="5" t="s">
        <v>201</v>
      </c>
      <c r="B190" s="9">
        <v>81</v>
      </c>
      <c r="C190" s="9">
        <v>81</v>
      </c>
      <c r="D190" s="7">
        <v>55</v>
      </c>
      <c r="E190" s="9"/>
      <c r="F190" s="7">
        <v>26</v>
      </c>
      <c r="G190" s="9"/>
      <c r="H190" s="7">
        <v>26</v>
      </c>
      <c r="I190" s="9"/>
      <c r="J190" s="7">
        <v>0</v>
      </c>
      <c r="K190" s="9"/>
    </row>
    <row r="191" spans="1:11" ht="15.6" x14ac:dyDescent="0.3">
      <c r="A191" s="5" t="s">
        <v>202</v>
      </c>
      <c r="B191" s="9">
        <v>186</v>
      </c>
      <c r="C191" s="9">
        <v>186</v>
      </c>
      <c r="D191" s="7">
        <v>74</v>
      </c>
      <c r="E191" s="9"/>
      <c r="F191" s="7">
        <v>112</v>
      </c>
      <c r="G191" s="9"/>
      <c r="H191" s="7">
        <v>94</v>
      </c>
      <c r="I191" s="9"/>
      <c r="J191" s="7">
        <v>18</v>
      </c>
      <c r="K191" s="9"/>
    </row>
    <row r="192" spans="1:11" ht="15.6" x14ac:dyDescent="0.3">
      <c r="A192" s="5" t="s">
        <v>203</v>
      </c>
      <c r="B192" s="9">
        <v>118</v>
      </c>
      <c r="C192" s="9">
        <v>118</v>
      </c>
      <c r="D192" s="7">
        <v>54</v>
      </c>
      <c r="E192" s="9"/>
      <c r="F192" s="7">
        <v>64</v>
      </c>
      <c r="G192" s="9"/>
      <c r="H192" s="7">
        <v>58</v>
      </c>
      <c r="I192" s="9"/>
      <c r="J192" s="7">
        <v>6</v>
      </c>
      <c r="K192" s="9"/>
    </row>
    <row r="193" spans="1:11" ht="15.6" x14ac:dyDescent="0.3">
      <c r="A193" s="5" t="s">
        <v>204</v>
      </c>
      <c r="B193" s="9">
        <v>639</v>
      </c>
      <c r="C193" s="9">
        <v>628</v>
      </c>
      <c r="D193" s="7">
        <v>487</v>
      </c>
      <c r="E193" s="9"/>
      <c r="F193" s="7">
        <v>141</v>
      </c>
      <c r="G193" s="9"/>
      <c r="H193" s="7">
        <v>127</v>
      </c>
      <c r="I193" s="9"/>
      <c r="J193" s="7">
        <v>14</v>
      </c>
      <c r="K193" s="9"/>
    </row>
    <row r="194" spans="1:11" ht="15.6" x14ac:dyDescent="0.3">
      <c r="A194" s="5" t="s">
        <v>205</v>
      </c>
      <c r="B194" s="9">
        <v>182</v>
      </c>
      <c r="C194" s="9">
        <v>153</v>
      </c>
      <c r="D194" s="7">
        <v>111</v>
      </c>
      <c r="E194" s="9"/>
      <c r="F194" s="7">
        <v>42</v>
      </c>
      <c r="G194" s="9"/>
      <c r="H194" s="7">
        <v>34</v>
      </c>
      <c r="I194" s="9"/>
      <c r="J194" s="7">
        <v>8</v>
      </c>
      <c r="K194" s="9"/>
    </row>
    <row r="195" spans="1:11" ht="15.6" x14ac:dyDescent="0.3">
      <c r="A195" s="5" t="s">
        <v>206</v>
      </c>
      <c r="B195" s="9">
        <v>172</v>
      </c>
      <c r="C195" s="9">
        <v>172</v>
      </c>
      <c r="D195" s="7">
        <v>56</v>
      </c>
      <c r="E195" s="9"/>
      <c r="F195" s="7">
        <v>116</v>
      </c>
      <c r="G195" s="9"/>
      <c r="H195" s="7">
        <v>116</v>
      </c>
      <c r="I195" s="9"/>
      <c r="J195" s="7">
        <v>0</v>
      </c>
      <c r="K195" s="9"/>
    </row>
    <row r="196" spans="1:11" ht="15.6" x14ac:dyDescent="0.3">
      <c r="A196" s="5" t="s">
        <v>207</v>
      </c>
      <c r="B196" s="9">
        <v>130</v>
      </c>
      <c r="C196" s="9">
        <v>130</v>
      </c>
      <c r="D196" s="7">
        <v>49</v>
      </c>
      <c r="E196" s="9"/>
      <c r="F196" s="7">
        <v>81</v>
      </c>
      <c r="G196" s="9"/>
      <c r="H196" s="7">
        <v>81</v>
      </c>
      <c r="I196" s="9"/>
      <c r="J196" s="7">
        <v>0</v>
      </c>
      <c r="K196" s="9"/>
    </row>
    <row r="197" spans="1:11" ht="15.6" x14ac:dyDescent="0.3">
      <c r="A197" s="5" t="s">
        <v>208</v>
      </c>
      <c r="B197" s="9">
        <v>186</v>
      </c>
      <c r="C197" s="9">
        <v>157</v>
      </c>
      <c r="D197" s="7">
        <v>41</v>
      </c>
      <c r="E197" s="9"/>
      <c r="F197" s="7">
        <v>116</v>
      </c>
      <c r="G197" s="9"/>
      <c r="H197" s="7">
        <v>96</v>
      </c>
      <c r="I197" s="9"/>
      <c r="J197" s="7">
        <v>20</v>
      </c>
      <c r="K197" s="9"/>
    </row>
    <row r="198" spans="1:11" ht="15.6" x14ac:dyDescent="0.3">
      <c r="A198" s="5" t="s">
        <v>209</v>
      </c>
      <c r="B198" s="9">
        <v>259</v>
      </c>
      <c r="C198" s="9">
        <v>259</v>
      </c>
      <c r="D198" s="7">
        <v>114</v>
      </c>
      <c r="E198" s="9"/>
      <c r="F198" s="7">
        <v>145</v>
      </c>
      <c r="G198" s="9"/>
      <c r="H198" s="7">
        <v>145</v>
      </c>
      <c r="I198" s="9"/>
      <c r="J198" s="7">
        <v>0</v>
      </c>
      <c r="K198" s="9"/>
    </row>
    <row r="199" spans="1:11" ht="15.6" x14ac:dyDescent="0.3">
      <c r="A199" s="5" t="s">
        <v>210</v>
      </c>
      <c r="B199" s="9">
        <v>159</v>
      </c>
      <c r="C199" s="9">
        <v>144</v>
      </c>
      <c r="D199" s="7">
        <v>144</v>
      </c>
      <c r="E199" s="9"/>
      <c r="F199" s="7">
        <v>0</v>
      </c>
      <c r="G199" s="9"/>
      <c r="H199" s="7">
        <v>0</v>
      </c>
      <c r="I199" s="9"/>
      <c r="J199" s="7">
        <v>0</v>
      </c>
      <c r="K199" s="9"/>
    </row>
    <row r="200" spans="1:11" ht="15.6" x14ac:dyDescent="0.3">
      <c r="A200" s="5" t="s">
        <v>211</v>
      </c>
      <c r="B200" s="9">
        <v>1097</v>
      </c>
      <c r="C200" s="9">
        <v>1042</v>
      </c>
      <c r="D200" s="7">
        <v>976</v>
      </c>
      <c r="E200" s="9"/>
      <c r="F200" s="7">
        <v>66</v>
      </c>
      <c r="G200" s="9"/>
      <c r="H200" s="7">
        <v>66</v>
      </c>
      <c r="I200" s="9"/>
      <c r="J200" s="7">
        <v>0</v>
      </c>
      <c r="K200" s="9"/>
    </row>
    <row r="201" spans="1:11" ht="15.6" x14ac:dyDescent="0.3">
      <c r="A201" s="5" t="s">
        <v>212</v>
      </c>
      <c r="B201" s="9">
        <v>742</v>
      </c>
      <c r="C201" s="9">
        <v>722</v>
      </c>
      <c r="D201" s="7">
        <v>665</v>
      </c>
      <c r="E201" s="9"/>
      <c r="F201" s="7">
        <v>57</v>
      </c>
      <c r="G201" s="9"/>
      <c r="H201" s="7">
        <v>45</v>
      </c>
      <c r="I201" s="9"/>
      <c r="J201" s="7">
        <v>12</v>
      </c>
      <c r="K201" s="9"/>
    </row>
    <row r="202" spans="1:11" ht="15.6" x14ac:dyDescent="0.3">
      <c r="A202" s="5" t="s">
        <v>213</v>
      </c>
      <c r="B202" s="9">
        <v>752</v>
      </c>
      <c r="C202" s="9">
        <v>740</v>
      </c>
      <c r="D202" s="7">
        <v>665</v>
      </c>
      <c r="E202" s="9"/>
      <c r="F202" s="7">
        <v>75</v>
      </c>
      <c r="G202" s="9"/>
      <c r="H202" s="7">
        <v>75</v>
      </c>
      <c r="I202" s="9"/>
      <c r="J202" s="7">
        <v>0</v>
      </c>
      <c r="K202" s="9"/>
    </row>
    <row r="203" spans="1:11" ht="15.6" x14ac:dyDescent="0.3">
      <c r="A203" s="5" t="s">
        <v>214</v>
      </c>
      <c r="B203" s="9">
        <v>1308</v>
      </c>
      <c r="C203" s="9">
        <v>1061</v>
      </c>
      <c r="D203" s="7">
        <v>906</v>
      </c>
      <c r="E203" s="9"/>
      <c r="F203" s="7">
        <v>155</v>
      </c>
      <c r="G203" s="9"/>
      <c r="H203" s="7">
        <v>155</v>
      </c>
      <c r="I203" s="9"/>
      <c r="J203" s="7">
        <v>0</v>
      </c>
      <c r="K203" s="9"/>
    </row>
    <row r="204" spans="1:11" ht="15.6" x14ac:dyDescent="0.3">
      <c r="A204" s="5" t="s">
        <v>215</v>
      </c>
      <c r="B204" s="9">
        <v>1167</v>
      </c>
      <c r="C204" s="9">
        <v>1167</v>
      </c>
      <c r="D204" s="7">
        <v>859</v>
      </c>
      <c r="E204" s="9"/>
      <c r="F204" s="7">
        <v>308</v>
      </c>
      <c r="G204" s="9"/>
      <c r="H204" s="7">
        <v>308</v>
      </c>
      <c r="I204" s="9"/>
      <c r="J204" s="7">
        <v>0</v>
      </c>
      <c r="K204" s="9"/>
    </row>
    <row r="205" spans="1:11" ht="15.6" x14ac:dyDescent="0.3">
      <c r="A205" s="5" t="s">
        <v>216</v>
      </c>
      <c r="B205" s="9">
        <v>1604</v>
      </c>
      <c r="C205" s="9">
        <v>1416</v>
      </c>
      <c r="D205" s="7">
        <v>1307</v>
      </c>
      <c r="E205" s="9"/>
      <c r="F205" s="7">
        <v>109</v>
      </c>
      <c r="G205" s="9"/>
      <c r="H205" s="7">
        <v>109</v>
      </c>
      <c r="I205" s="9"/>
      <c r="J205" s="7">
        <v>0</v>
      </c>
      <c r="K205" s="9"/>
    </row>
    <row r="206" spans="1:11" ht="15.6" x14ac:dyDescent="0.3">
      <c r="A206" s="5" t="s">
        <v>217</v>
      </c>
      <c r="B206" s="9">
        <v>689</v>
      </c>
      <c r="C206" s="9">
        <v>645</v>
      </c>
      <c r="D206" s="7">
        <v>579</v>
      </c>
      <c r="E206" s="9"/>
      <c r="F206" s="7">
        <v>66</v>
      </c>
      <c r="G206" s="9"/>
      <c r="H206" s="7">
        <v>48</v>
      </c>
      <c r="I206" s="9"/>
      <c r="J206" s="7">
        <v>18</v>
      </c>
      <c r="K206" s="9"/>
    </row>
    <row r="207" spans="1:11" ht="15.6" x14ac:dyDescent="0.3">
      <c r="A207" s="5" t="s">
        <v>218</v>
      </c>
      <c r="B207" s="9">
        <v>1236</v>
      </c>
      <c r="C207" s="9">
        <v>1189</v>
      </c>
      <c r="D207" s="7">
        <v>1138</v>
      </c>
      <c r="E207" s="9"/>
      <c r="F207" s="7">
        <v>51</v>
      </c>
      <c r="G207" s="9"/>
      <c r="H207" s="7">
        <v>42</v>
      </c>
      <c r="I207" s="9"/>
      <c r="J207" s="7">
        <v>9</v>
      </c>
      <c r="K207" s="9"/>
    </row>
    <row r="208" spans="1:11" ht="15.6" x14ac:dyDescent="0.3">
      <c r="A208" s="5" t="s">
        <v>219</v>
      </c>
      <c r="B208" s="9">
        <v>642</v>
      </c>
      <c r="C208" s="9">
        <v>642</v>
      </c>
      <c r="D208" s="7">
        <v>596</v>
      </c>
      <c r="E208" s="9"/>
      <c r="F208" s="7">
        <v>46</v>
      </c>
      <c r="G208" s="9"/>
      <c r="H208" s="7">
        <v>46</v>
      </c>
      <c r="I208" s="9"/>
      <c r="J208" s="7">
        <v>0</v>
      </c>
      <c r="K208" s="9"/>
    </row>
    <row r="209" spans="1:11" ht="15.6" x14ac:dyDescent="0.3">
      <c r="A209" s="5" t="s">
        <v>220</v>
      </c>
      <c r="B209" s="9">
        <v>1355</v>
      </c>
      <c r="C209" s="9">
        <v>1317</v>
      </c>
      <c r="D209" s="7">
        <v>1144</v>
      </c>
      <c r="E209" s="9"/>
      <c r="F209" s="7">
        <v>173</v>
      </c>
      <c r="G209" s="9"/>
      <c r="H209" s="7">
        <v>160</v>
      </c>
      <c r="I209" s="9"/>
      <c r="J209" s="7">
        <v>13</v>
      </c>
      <c r="K209" s="9"/>
    </row>
    <row r="210" spans="1:11" ht="15.6" x14ac:dyDescent="0.3">
      <c r="A210" s="5" t="s">
        <v>221</v>
      </c>
      <c r="B210" s="9">
        <v>2280</v>
      </c>
      <c r="C210" s="9">
        <v>2115</v>
      </c>
      <c r="D210" s="7">
        <v>1987</v>
      </c>
      <c r="E210" s="9"/>
      <c r="F210" s="7">
        <v>128</v>
      </c>
      <c r="G210" s="9"/>
      <c r="H210" s="7">
        <v>107</v>
      </c>
      <c r="I210" s="9"/>
      <c r="J210" s="7">
        <v>21</v>
      </c>
      <c r="K210" s="9"/>
    </row>
    <row r="211" spans="1:11" ht="15.6" x14ac:dyDescent="0.3">
      <c r="A211" s="5" t="s">
        <v>222</v>
      </c>
      <c r="B211" s="9">
        <v>1781</v>
      </c>
      <c r="C211" s="9">
        <v>1644</v>
      </c>
      <c r="D211" s="7">
        <v>1413</v>
      </c>
      <c r="E211" s="9"/>
      <c r="F211" s="7">
        <v>231</v>
      </c>
      <c r="G211" s="9"/>
      <c r="H211" s="7">
        <v>210</v>
      </c>
      <c r="I211" s="9"/>
      <c r="J211" s="7">
        <v>21</v>
      </c>
      <c r="K211" s="9"/>
    </row>
    <row r="212" spans="1:11" ht="15.6" x14ac:dyDescent="0.3">
      <c r="A212" s="5" t="s">
        <v>223</v>
      </c>
      <c r="B212" s="9">
        <v>525</v>
      </c>
      <c r="C212" s="9">
        <v>512</v>
      </c>
      <c r="D212" s="7">
        <v>483</v>
      </c>
      <c r="E212" s="9"/>
      <c r="F212" s="7">
        <v>29</v>
      </c>
      <c r="G212" s="9"/>
      <c r="H212" s="7">
        <v>22</v>
      </c>
      <c r="I212" s="9"/>
      <c r="J212" s="7">
        <v>7</v>
      </c>
      <c r="K212" s="9"/>
    </row>
    <row r="213" spans="1:11" ht="15.6" x14ac:dyDescent="0.3">
      <c r="A213" s="5" t="s">
        <v>224</v>
      </c>
      <c r="B213" s="9">
        <v>1143</v>
      </c>
      <c r="C213" s="9">
        <v>1086</v>
      </c>
      <c r="D213" s="7">
        <v>993</v>
      </c>
      <c r="E213" s="9"/>
      <c r="F213" s="7">
        <v>93</v>
      </c>
      <c r="G213" s="9"/>
      <c r="H213" s="7">
        <v>73</v>
      </c>
      <c r="I213" s="9"/>
      <c r="J213" s="7">
        <v>20</v>
      </c>
      <c r="K213" s="9"/>
    </row>
    <row r="214" spans="1:11" ht="15.6" x14ac:dyDescent="0.3">
      <c r="A214" s="5" t="s">
        <v>225</v>
      </c>
      <c r="B214" s="9">
        <v>905</v>
      </c>
      <c r="C214" s="9">
        <v>893</v>
      </c>
      <c r="D214" s="7">
        <v>846</v>
      </c>
      <c r="E214" s="9"/>
      <c r="F214" s="7">
        <v>47</v>
      </c>
      <c r="G214" s="9"/>
      <c r="H214" s="7">
        <v>47</v>
      </c>
      <c r="I214" s="9"/>
      <c r="J214" s="7">
        <v>0</v>
      </c>
      <c r="K214" s="9"/>
    </row>
    <row r="215" spans="1:11" ht="15.6" x14ac:dyDescent="0.3">
      <c r="A215" s="5" t="s">
        <v>226</v>
      </c>
      <c r="B215" s="9">
        <v>547</v>
      </c>
      <c r="C215" s="9">
        <v>519</v>
      </c>
      <c r="D215" s="7">
        <v>508</v>
      </c>
      <c r="E215" s="9"/>
      <c r="F215" s="7">
        <v>11</v>
      </c>
      <c r="G215" s="9"/>
      <c r="H215" s="7">
        <v>11</v>
      </c>
      <c r="I215" s="9"/>
      <c r="J215" s="7">
        <v>0</v>
      </c>
      <c r="K215" s="9"/>
    </row>
    <row r="216" spans="1:11" ht="15.6" x14ac:dyDescent="0.3">
      <c r="A216" s="5" t="s">
        <v>227</v>
      </c>
      <c r="B216" s="9">
        <v>2380</v>
      </c>
      <c r="C216" s="9">
        <v>2126</v>
      </c>
      <c r="D216" s="7">
        <v>1977</v>
      </c>
      <c r="E216" s="9"/>
      <c r="F216" s="7">
        <v>149</v>
      </c>
      <c r="G216" s="9"/>
      <c r="H216" s="7">
        <v>149</v>
      </c>
      <c r="I216" s="9"/>
      <c r="J216" s="7">
        <v>0</v>
      </c>
      <c r="K216" s="9"/>
    </row>
    <row r="217" spans="1:11" ht="15.6" x14ac:dyDescent="0.3">
      <c r="A217" s="5" t="s">
        <v>228</v>
      </c>
      <c r="B217" s="9">
        <v>1953</v>
      </c>
      <c r="C217" s="9">
        <v>1727</v>
      </c>
      <c r="D217" s="7">
        <v>1587</v>
      </c>
      <c r="E217" s="9"/>
      <c r="F217" s="7">
        <v>140</v>
      </c>
      <c r="G217" s="9"/>
      <c r="H217" s="7">
        <v>104</v>
      </c>
      <c r="I217" s="9"/>
      <c r="J217" s="7">
        <v>36</v>
      </c>
      <c r="K217" s="9"/>
    </row>
    <row r="218" spans="1:11" ht="15.6" x14ac:dyDescent="0.3">
      <c r="A218" s="5" t="s">
        <v>229</v>
      </c>
      <c r="B218" s="9">
        <v>2408</v>
      </c>
      <c r="C218" s="9">
        <v>2079</v>
      </c>
      <c r="D218" s="7">
        <v>1884</v>
      </c>
      <c r="E218" s="9"/>
      <c r="F218" s="7">
        <v>195</v>
      </c>
      <c r="G218" s="9"/>
      <c r="H218" s="7">
        <v>182</v>
      </c>
      <c r="I218" s="9"/>
      <c r="J218" s="7">
        <v>13</v>
      </c>
      <c r="K218" s="9"/>
    </row>
    <row r="219" spans="1:11" ht="15.6" x14ac:dyDescent="0.3">
      <c r="A219" s="5" t="s">
        <v>230</v>
      </c>
      <c r="B219" s="9">
        <v>3114</v>
      </c>
      <c r="C219" s="9">
        <v>3039</v>
      </c>
      <c r="D219" s="7">
        <v>2856</v>
      </c>
      <c r="E219" s="9"/>
      <c r="F219" s="7">
        <v>183</v>
      </c>
      <c r="G219" s="9"/>
      <c r="H219" s="7">
        <v>123</v>
      </c>
      <c r="I219" s="9"/>
      <c r="J219" s="7">
        <v>60</v>
      </c>
      <c r="K219" s="9"/>
    </row>
    <row r="220" spans="1:11" ht="15.6" x14ac:dyDescent="0.3">
      <c r="A220" s="5" t="s">
        <v>231</v>
      </c>
      <c r="B220" s="9">
        <v>1574</v>
      </c>
      <c r="C220" s="9">
        <v>1538</v>
      </c>
      <c r="D220" s="7">
        <v>1422</v>
      </c>
      <c r="E220" s="9"/>
      <c r="F220" s="7">
        <v>116</v>
      </c>
      <c r="G220" s="9"/>
      <c r="H220" s="7">
        <v>45</v>
      </c>
      <c r="I220" s="9"/>
      <c r="J220" s="7">
        <v>71</v>
      </c>
      <c r="K220" s="9"/>
    </row>
    <row r="221" spans="1:11" ht="15.6" x14ac:dyDescent="0.3">
      <c r="A221" s="5" t="s">
        <v>232</v>
      </c>
      <c r="B221" s="9">
        <v>1897</v>
      </c>
      <c r="C221" s="9">
        <v>1775</v>
      </c>
      <c r="D221" s="7">
        <v>1749</v>
      </c>
      <c r="E221" s="9"/>
      <c r="F221" s="7">
        <v>26</v>
      </c>
      <c r="G221" s="9"/>
      <c r="H221" s="7">
        <v>14</v>
      </c>
      <c r="I221" s="9"/>
      <c r="J221" s="7">
        <v>12</v>
      </c>
      <c r="K221" s="9"/>
    </row>
    <row r="222" spans="1:11" ht="15.6" x14ac:dyDescent="0.3">
      <c r="A222" s="5" t="s">
        <v>233</v>
      </c>
      <c r="B222" s="9">
        <v>2107</v>
      </c>
      <c r="C222" s="9">
        <v>2094</v>
      </c>
      <c r="D222" s="7">
        <v>2049</v>
      </c>
      <c r="E222" s="9"/>
      <c r="F222" s="7">
        <v>45</v>
      </c>
      <c r="G222" s="9"/>
      <c r="H222" s="7">
        <v>30</v>
      </c>
      <c r="I222" s="9"/>
      <c r="J222" s="7">
        <v>15</v>
      </c>
      <c r="K222" s="9"/>
    </row>
    <row r="223" spans="1:11" ht="15.6" x14ac:dyDescent="0.3">
      <c r="A223" s="5" t="s">
        <v>234</v>
      </c>
      <c r="B223" s="9">
        <v>3139</v>
      </c>
      <c r="C223" s="9">
        <v>3095</v>
      </c>
      <c r="D223" s="7">
        <v>3030</v>
      </c>
      <c r="E223" s="9"/>
      <c r="F223" s="7">
        <v>65</v>
      </c>
      <c r="G223" s="9"/>
      <c r="H223" s="7">
        <v>52</v>
      </c>
      <c r="I223" s="9"/>
      <c r="J223" s="7">
        <v>13</v>
      </c>
      <c r="K223" s="9"/>
    </row>
    <row r="224" spans="1:11" ht="15.6" x14ac:dyDescent="0.3">
      <c r="A224" s="5" t="s">
        <v>235</v>
      </c>
      <c r="B224" s="9">
        <v>3516</v>
      </c>
      <c r="C224" s="9">
        <v>3435</v>
      </c>
      <c r="D224" s="7">
        <v>3243</v>
      </c>
      <c r="E224" s="9"/>
      <c r="F224" s="7">
        <v>192</v>
      </c>
      <c r="G224" s="9"/>
      <c r="H224" s="7">
        <v>165</v>
      </c>
      <c r="I224" s="9"/>
      <c r="J224" s="7">
        <v>27</v>
      </c>
      <c r="K224" s="9"/>
    </row>
    <row r="225" spans="1:11" ht="15.6" x14ac:dyDescent="0.3">
      <c r="A225" s="5" t="s">
        <v>236</v>
      </c>
      <c r="B225" s="9">
        <v>652</v>
      </c>
      <c r="C225" s="9">
        <v>607</v>
      </c>
      <c r="D225" s="7">
        <v>571</v>
      </c>
      <c r="E225" s="9"/>
      <c r="F225" s="7">
        <v>36</v>
      </c>
      <c r="G225" s="9"/>
      <c r="H225" s="7">
        <v>9</v>
      </c>
      <c r="I225" s="9"/>
      <c r="J225" s="7">
        <v>27</v>
      </c>
      <c r="K225" s="9"/>
    </row>
    <row r="226" spans="1:11" ht="15.6" x14ac:dyDescent="0.3">
      <c r="A226" s="5" t="s">
        <v>237</v>
      </c>
      <c r="B226" s="9">
        <v>442</v>
      </c>
      <c r="C226" s="9">
        <v>412</v>
      </c>
      <c r="D226" s="7">
        <v>381</v>
      </c>
      <c r="E226" s="9"/>
      <c r="F226" s="7">
        <v>31</v>
      </c>
      <c r="G226" s="9"/>
      <c r="H226" s="7">
        <v>24</v>
      </c>
      <c r="I226" s="9"/>
      <c r="J226" s="7">
        <v>7</v>
      </c>
      <c r="K226" s="9"/>
    </row>
    <row r="227" spans="1:11" ht="15.6" x14ac:dyDescent="0.3">
      <c r="A227" s="5" t="s">
        <v>238</v>
      </c>
      <c r="B227" s="9">
        <v>501</v>
      </c>
      <c r="C227" s="9">
        <v>493</v>
      </c>
      <c r="D227" s="7">
        <v>407</v>
      </c>
      <c r="E227" s="9"/>
      <c r="F227" s="7">
        <v>86</v>
      </c>
      <c r="G227" s="9"/>
      <c r="H227" s="7">
        <v>86</v>
      </c>
      <c r="I227" s="9"/>
      <c r="J227" s="7">
        <v>0</v>
      </c>
      <c r="K227" s="9"/>
    </row>
    <row r="228" spans="1:11" ht="15.6" x14ac:dyDescent="0.3">
      <c r="A228" s="5" t="s">
        <v>239</v>
      </c>
      <c r="B228" s="9">
        <v>1030</v>
      </c>
      <c r="C228" s="9">
        <v>1015</v>
      </c>
      <c r="D228" s="7">
        <v>917</v>
      </c>
      <c r="E228" s="9"/>
      <c r="F228" s="7">
        <v>98</v>
      </c>
      <c r="G228" s="9"/>
      <c r="H228" s="7">
        <v>98</v>
      </c>
      <c r="I228" s="9"/>
      <c r="J228" s="7">
        <v>0</v>
      </c>
      <c r="K228" s="9"/>
    </row>
    <row r="229" spans="1:11" ht="15.6" x14ac:dyDescent="0.3">
      <c r="A229" s="5" t="s">
        <v>240</v>
      </c>
      <c r="B229" s="9">
        <v>298</v>
      </c>
      <c r="C229" s="9">
        <v>298</v>
      </c>
      <c r="D229" s="7">
        <v>276</v>
      </c>
      <c r="E229" s="9"/>
      <c r="F229" s="7">
        <v>22</v>
      </c>
      <c r="G229" s="9"/>
      <c r="H229" s="7">
        <v>22</v>
      </c>
      <c r="I229" s="9"/>
      <c r="J229" s="7">
        <v>0</v>
      </c>
      <c r="K229" s="9"/>
    </row>
    <row r="230" spans="1:11" ht="15.6" x14ac:dyDescent="0.3">
      <c r="A230" s="5" t="s">
        <v>241</v>
      </c>
      <c r="B230" s="9">
        <v>394</v>
      </c>
      <c r="C230" s="9">
        <v>370</v>
      </c>
      <c r="D230" s="7">
        <v>308</v>
      </c>
      <c r="E230" s="9"/>
      <c r="F230" s="7">
        <v>62</v>
      </c>
      <c r="G230" s="9"/>
      <c r="H230" s="7">
        <v>10</v>
      </c>
      <c r="I230" s="9"/>
      <c r="J230" s="7">
        <v>52</v>
      </c>
      <c r="K230" s="9"/>
    </row>
    <row r="231" spans="1:11" ht="15.6" x14ac:dyDescent="0.3">
      <c r="A231" s="5" t="s">
        <v>242</v>
      </c>
      <c r="B231" s="9">
        <v>510</v>
      </c>
      <c r="C231" s="9">
        <v>476</v>
      </c>
      <c r="D231" s="7">
        <v>380</v>
      </c>
      <c r="E231" s="9"/>
      <c r="F231" s="7">
        <v>96</v>
      </c>
      <c r="G231" s="9"/>
      <c r="H231" s="7">
        <v>96</v>
      </c>
      <c r="I231" s="9"/>
      <c r="J231" s="7">
        <v>0</v>
      </c>
      <c r="K231" s="9"/>
    </row>
    <row r="232" spans="1:11" ht="15.6" x14ac:dyDescent="0.3">
      <c r="A232" s="5" t="s">
        <v>243</v>
      </c>
      <c r="B232" s="9">
        <v>316</v>
      </c>
      <c r="C232" s="9">
        <v>304</v>
      </c>
      <c r="D232" s="7">
        <v>219</v>
      </c>
      <c r="E232" s="9"/>
      <c r="F232" s="7">
        <v>85</v>
      </c>
      <c r="G232" s="9"/>
      <c r="H232" s="7">
        <v>77</v>
      </c>
      <c r="I232" s="9"/>
      <c r="J232" s="7">
        <v>8</v>
      </c>
      <c r="K232" s="9"/>
    </row>
    <row r="233" spans="1:11" ht="15.6" x14ac:dyDescent="0.3">
      <c r="A233" s="5" t="s">
        <v>244</v>
      </c>
      <c r="B233" s="9">
        <v>212</v>
      </c>
      <c r="C233" s="9">
        <v>212</v>
      </c>
      <c r="D233" s="7">
        <v>124</v>
      </c>
      <c r="E233" s="9"/>
      <c r="F233" s="7">
        <v>88</v>
      </c>
      <c r="G233" s="9"/>
      <c r="H233" s="7">
        <v>80</v>
      </c>
      <c r="I233" s="9"/>
      <c r="J233" s="7">
        <v>8</v>
      </c>
      <c r="K233" s="9"/>
    </row>
    <row r="234" spans="1:11" ht="15.6" x14ac:dyDescent="0.3">
      <c r="A234" s="5" t="s">
        <v>245</v>
      </c>
      <c r="B234" s="9">
        <v>729</v>
      </c>
      <c r="C234" s="9">
        <v>715</v>
      </c>
      <c r="D234" s="7">
        <v>683</v>
      </c>
      <c r="E234" s="9"/>
      <c r="F234" s="7">
        <v>32</v>
      </c>
      <c r="G234" s="9"/>
      <c r="H234" s="7">
        <v>22</v>
      </c>
      <c r="I234" s="9"/>
      <c r="J234" s="7">
        <v>10</v>
      </c>
      <c r="K234" s="9"/>
    </row>
    <row r="235" spans="1:11" ht="15.6" x14ac:dyDescent="0.3">
      <c r="A235" s="5" t="s">
        <v>246</v>
      </c>
      <c r="B235" s="9">
        <v>408</v>
      </c>
      <c r="C235" s="9">
        <v>408</v>
      </c>
      <c r="D235" s="7">
        <v>360</v>
      </c>
      <c r="E235" s="9"/>
      <c r="F235" s="7">
        <v>48</v>
      </c>
      <c r="G235" s="9"/>
      <c r="H235" s="7">
        <v>37</v>
      </c>
      <c r="I235" s="9"/>
      <c r="J235" s="7">
        <v>11</v>
      </c>
      <c r="K235" s="9"/>
    </row>
    <row r="236" spans="1:11" ht="15.6" x14ac:dyDescent="0.3">
      <c r="A236" s="5" t="s">
        <v>247</v>
      </c>
      <c r="B236" s="9">
        <v>1563</v>
      </c>
      <c r="C236" s="9">
        <v>1510</v>
      </c>
      <c r="D236" s="7">
        <v>1391</v>
      </c>
      <c r="E236" s="9"/>
      <c r="F236" s="7">
        <v>119</v>
      </c>
      <c r="G236" s="9"/>
      <c r="H236" s="7">
        <v>61</v>
      </c>
      <c r="I236" s="9"/>
      <c r="J236" s="7">
        <v>58</v>
      </c>
      <c r="K236" s="9"/>
    </row>
    <row r="237" spans="1:11" ht="15.6" x14ac:dyDescent="0.3">
      <c r="A237" s="5" t="s">
        <v>248</v>
      </c>
      <c r="B237" s="9">
        <v>1337</v>
      </c>
      <c r="C237" s="9">
        <v>1297</v>
      </c>
      <c r="D237" s="7">
        <v>1203</v>
      </c>
      <c r="E237" s="9"/>
      <c r="F237" s="7">
        <v>94</v>
      </c>
      <c r="G237" s="9"/>
      <c r="H237" s="7">
        <v>83</v>
      </c>
      <c r="I237" s="9"/>
      <c r="J237" s="7">
        <v>11</v>
      </c>
      <c r="K237" s="9"/>
    </row>
    <row r="238" spans="1:11" ht="15.6" x14ac:dyDescent="0.3">
      <c r="A238" s="5" t="s">
        <v>249</v>
      </c>
      <c r="B238" s="9">
        <v>1942</v>
      </c>
      <c r="C238" s="9">
        <v>1863</v>
      </c>
      <c r="D238" s="7">
        <v>1702</v>
      </c>
      <c r="E238" s="9"/>
      <c r="F238" s="7">
        <v>161</v>
      </c>
      <c r="G238" s="9"/>
      <c r="H238" s="7">
        <v>141</v>
      </c>
      <c r="I238" s="9"/>
      <c r="J238" s="7">
        <v>20</v>
      </c>
      <c r="K238" s="9"/>
    </row>
    <row r="239" spans="1:11" ht="15.6" x14ac:dyDescent="0.3">
      <c r="A239" s="5" t="s">
        <v>250</v>
      </c>
      <c r="B239" s="9">
        <v>410</v>
      </c>
      <c r="C239" s="9">
        <v>404</v>
      </c>
      <c r="D239" s="7">
        <v>398</v>
      </c>
      <c r="E239" s="9"/>
      <c r="F239" s="7">
        <v>6</v>
      </c>
      <c r="G239" s="9"/>
      <c r="H239" s="7">
        <v>6</v>
      </c>
      <c r="I239" s="9"/>
      <c r="J239" s="7">
        <v>0</v>
      </c>
      <c r="K239" s="9"/>
    </row>
    <row r="240" spans="1:11" ht="15.6" x14ac:dyDescent="0.3">
      <c r="A240" s="5" t="s">
        <v>251</v>
      </c>
      <c r="B240" s="9">
        <v>1083</v>
      </c>
      <c r="C240" s="9">
        <v>1058</v>
      </c>
      <c r="D240" s="7">
        <v>980</v>
      </c>
      <c r="E240" s="9"/>
      <c r="F240" s="7">
        <v>78</v>
      </c>
      <c r="G240" s="9"/>
      <c r="H240" s="7">
        <v>78</v>
      </c>
      <c r="I240" s="9"/>
      <c r="J240" s="7">
        <v>0</v>
      </c>
      <c r="K240" s="9"/>
    </row>
    <row r="241" spans="1:11" ht="15.6" x14ac:dyDescent="0.3">
      <c r="A241" s="5" t="s">
        <v>252</v>
      </c>
      <c r="B241" s="9">
        <v>1026</v>
      </c>
      <c r="C241" s="9">
        <v>1010</v>
      </c>
      <c r="D241" s="7">
        <v>995</v>
      </c>
      <c r="E241" s="9"/>
      <c r="F241" s="7">
        <v>15</v>
      </c>
      <c r="G241" s="9"/>
      <c r="H241" s="7">
        <v>15</v>
      </c>
      <c r="I241" s="9"/>
      <c r="J241" s="7">
        <v>0</v>
      </c>
      <c r="K241" s="9"/>
    </row>
    <row r="242" spans="1:11" ht="15.6" x14ac:dyDescent="0.3">
      <c r="A242" s="5" t="s">
        <v>253</v>
      </c>
      <c r="B242" s="9">
        <v>1105</v>
      </c>
      <c r="C242" s="9">
        <v>1057</v>
      </c>
      <c r="D242" s="7">
        <v>1004</v>
      </c>
      <c r="E242" s="9"/>
      <c r="F242" s="7">
        <v>53</v>
      </c>
      <c r="G242" s="9"/>
      <c r="H242" s="7">
        <v>53</v>
      </c>
      <c r="I242" s="9"/>
      <c r="J242" s="7">
        <v>0</v>
      </c>
      <c r="K242" s="9"/>
    </row>
    <row r="243" spans="1:11" ht="15.6" x14ac:dyDescent="0.3">
      <c r="A243" s="5" t="s">
        <v>254</v>
      </c>
      <c r="B243" s="9">
        <v>1849</v>
      </c>
      <c r="C243" s="9">
        <v>1624</v>
      </c>
      <c r="D243" s="7">
        <v>1554</v>
      </c>
      <c r="E243" s="9"/>
      <c r="F243" s="7">
        <v>70</v>
      </c>
      <c r="G243" s="9"/>
      <c r="H243" s="7">
        <v>70</v>
      </c>
      <c r="I243" s="9"/>
      <c r="J243" s="7">
        <v>0</v>
      </c>
      <c r="K243" s="9"/>
    </row>
    <row r="244" spans="1:11" ht="15.6" x14ac:dyDescent="0.3">
      <c r="A244" s="5" t="s">
        <v>255</v>
      </c>
      <c r="B244" s="9">
        <v>1531</v>
      </c>
      <c r="C244" s="9">
        <v>1493</v>
      </c>
      <c r="D244" s="7">
        <v>1301</v>
      </c>
      <c r="E244" s="9"/>
      <c r="F244" s="7">
        <v>192</v>
      </c>
      <c r="G244" s="9"/>
      <c r="H244" s="7">
        <v>192</v>
      </c>
      <c r="I244" s="9"/>
      <c r="J244" s="7">
        <v>0</v>
      </c>
      <c r="K244" s="9"/>
    </row>
    <row r="245" spans="1:11" ht="15.6" x14ac:dyDescent="0.3">
      <c r="A245" s="5" t="s">
        <v>256</v>
      </c>
      <c r="B245" s="9">
        <v>1107</v>
      </c>
      <c r="C245" s="9">
        <v>1047</v>
      </c>
      <c r="D245" s="7">
        <v>926</v>
      </c>
      <c r="E245" s="9"/>
      <c r="F245" s="7">
        <v>121</v>
      </c>
      <c r="G245" s="9"/>
      <c r="H245" s="7">
        <v>107</v>
      </c>
      <c r="I245" s="9"/>
      <c r="J245" s="7">
        <v>14</v>
      </c>
      <c r="K245" s="9"/>
    </row>
    <row r="246" spans="1:11" ht="15.6" x14ac:dyDescent="0.3">
      <c r="A246" s="5" t="s">
        <v>257</v>
      </c>
      <c r="B246" s="9">
        <v>2112</v>
      </c>
      <c r="C246" s="9">
        <v>1871</v>
      </c>
      <c r="D246" s="7">
        <v>1765</v>
      </c>
      <c r="E246" s="9"/>
      <c r="F246" s="7">
        <v>106</v>
      </c>
      <c r="G246" s="9"/>
      <c r="H246" s="7">
        <v>106</v>
      </c>
      <c r="I246" s="9"/>
      <c r="J246" s="7">
        <v>0</v>
      </c>
      <c r="K246" s="9"/>
    </row>
    <row r="247" spans="1:11" ht="15.6" x14ac:dyDescent="0.3">
      <c r="A247" s="5" t="s">
        <v>258</v>
      </c>
      <c r="B247" s="9">
        <v>2569</v>
      </c>
      <c r="C247" s="9">
        <v>2442</v>
      </c>
      <c r="D247" s="7">
        <v>2375</v>
      </c>
      <c r="E247" s="9"/>
      <c r="F247" s="7">
        <v>67</v>
      </c>
      <c r="G247" s="9"/>
      <c r="H247" s="7">
        <v>67</v>
      </c>
      <c r="I247" s="9"/>
      <c r="J247" s="7">
        <v>0</v>
      </c>
      <c r="K247" s="9"/>
    </row>
    <row r="248" spans="1:11" ht="15.6" x14ac:dyDescent="0.3">
      <c r="A248" s="5" t="s">
        <v>259</v>
      </c>
      <c r="B248" s="9">
        <v>1457</v>
      </c>
      <c r="C248" s="9">
        <v>1326</v>
      </c>
      <c r="D248" s="7">
        <v>1257</v>
      </c>
      <c r="E248" s="9"/>
      <c r="F248" s="7">
        <v>69</v>
      </c>
      <c r="G248" s="9"/>
      <c r="H248" s="7">
        <v>69</v>
      </c>
      <c r="I248" s="9"/>
      <c r="J248" s="7">
        <v>0</v>
      </c>
      <c r="K248" s="9"/>
    </row>
    <row r="249" spans="1:11" ht="15.6" x14ac:dyDescent="0.3">
      <c r="A249" s="5" t="s">
        <v>260</v>
      </c>
      <c r="B249" s="9">
        <v>2189</v>
      </c>
      <c r="C249" s="9">
        <v>1987</v>
      </c>
      <c r="D249" s="7">
        <v>1945</v>
      </c>
      <c r="E249" s="9"/>
      <c r="F249" s="7">
        <v>42</v>
      </c>
      <c r="G249" s="9"/>
      <c r="H249" s="7">
        <v>27</v>
      </c>
      <c r="I249" s="9"/>
      <c r="J249" s="7">
        <v>15</v>
      </c>
      <c r="K249" s="9"/>
    </row>
    <row r="250" spans="1:11" ht="15.6" x14ac:dyDescent="0.3">
      <c r="A250" s="5" t="s">
        <v>261</v>
      </c>
      <c r="B250" s="9">
        <v>990</v>
      </c>
      <c r="C250" s="9">
        <v>541</v>
      </c>
      <c r="D250" s="7">
        <v>454</v>
      </c>
      <c r="E250" s="9"/>
      <c r="F250" s="7">
        <v>87</v>
      </c>
      <c r="G250" s="9"/>
      <c r="H250" s="7">
        <v>87</v>
      </c>
      <c r="I250" s="9"/>
      <c r="J250" s="7">
        <v>0</v>
      </c>
      <c r="K250" s="9"/>
    </row>
    <row r="251" spans="1:11" ht="15.6" x14ac:dyDescent="0.3">
      <c r="A251" s="5" t="s">
        <v>262</v>
      </c>
      <c r="B251" s="9">
        <v>879</v>
      </c>
      <c r="C251" s="9">
        <v>782</v>
      </c>
      <c r="D251" s="7">
        <v>729</v>
      </c>
      <c r="E251" s="9"/>
      <c r="F251" s="7">
        <v>53</v>
      </c>
      <c r="G251" s="9"/>
      <c r="H251" s="7">
        <v>53</v>
      </c>
      <c r="I251" s="9"/>
      <c r="J251" s="7">
        <v>0</v>
      </c>
      <c r="K251" s="9"/>
    </row>
    <row r="252" spans="1:11" ht="15.6" x14ac:dyDescent="0.3">
      <c r="A252" s="5" t="s">
        <v>263</v>
      </c>
      <c r="B252" s="9">
        <v>1576</v>
      </c>
      <c r="C252" s="9">
        <v>1271</v>
      </c>
      <c r="D252" s="7">
        <v>1213</v>
      </c>
      <c r="E252" s="9"/>
      <c r="F252" s="7">
        <v>58</v>
      </c>
      <c r="G252" s="9"/>
      <c r="H252" s="7">
        <v>58</v>
      </c>
      <c r="I252" s="9"/>
      <c r="J252" s="7">
        <v>0</v>
      </c>
      <c r="K252" s="9"/>
    </row>
    <row r="253" spans="1:11" ht="15.6" x14ac:dyDescent="0.3">
      <c r="A253" s="5" t="s">
        <v>264</v>
      </c>
      <c r="B253" s="9">
        <v>1375</v>
      </c>
      <c r="C253" s="9">
        <v>1322</v>
      </c>
      <c r="D253" s="7">
        <v>1274</v>
      </c>
      <c r="E253" s="9"/>
      <c r="F253" s="7">
        <v>48</v>
      </c>
      <c r="G253" s="9"/>
      <c r="H253" s="7">
        <v>25</v>
      </c>
      <c r="I253" s="9"/>
      <c r="J253" s="7">
        <v>23</v>
      </c>
      <c r="K253" s="9"/>
    </row>
    <row r="254" spans="1:11" ht="15.6" x14ac:dyDescent="0.3">
      <c r="A254" s="5" t="s">
        <v>265</v>
      </c>
      <c r="B254" s="9">
        <v>2719</v>
      </c>
      <c r="C254" s="9">
        <v>2442</v>
      </c>
      <c r="D254" s="7">
        <v>2325</v>
      </c>
      <c r="E254" s="9"/>
      <c r="F254" s="7">
        <v>117</v>
      </c>
      <c r="G254" s="9"/>
      <c r="H254" s="7">
        <v>117</v>
      </c>
      <c r="I254" s="9"/>
      <c r="J254" s="7">
        <v>0</v>
      </c>
      <c r="K254" s="9"/>
    </row>
    <row r="255" spans="1:11" ht="15.6" x14ac:dyDescent="0.3">
      <c r="A255" s="5" t="s">
        <v>266</v>
      </c>
      <c r="B255" s="9">
        <v>1957</v>
      </c>
      <c r="C255" s="9">
        <v>1791</v>
      </c>
      <c r="D255" s="7">
        <v>1758</v>
      </c>
      <c r="E255" s="9"/>
      <c r="F255" s="7">
        <v>33</v>
      </c>
      <c r="G255" s="9"/>
      <c r="H255" s="7">
        <v>33</v>
      </c>
      <c r="I255" s="9"/>
      <c r="J255" s="7">
        <v>0</v>
      </c>
      <c r="K255" s="9"/>
    </row>
    <row r="256" spans="1:11" ht="15.6" x14ac:dyDescent="0.3">
      <c r="A256" s="5" t="s">
        <v>267</v>
      </c>
      <c r="B256" s="9">
        <v>1760</v>
      </c>
      <c r="C256" s="9">
        <v>1725</v>
      </c>
      <c r="D256" s="7">
        <v>1666</v>
      </c>
      <c r="E256" s="9"/>
      <c r="F256" s="7">
        <v>59</v>
      </c>
      <c r="G256" s="9"/>
      <c r="H256" s="7">
        <v>52</v>
      </c>
      <c r="I256" s="9"/>
      <c r="J256" s="7">
        <v>7</v>
      </c>
      <c r="K256" s="9"/>
    </row>
    <row r="257" spans="1:11" ht="15.6" x14ac:dyDescent="0.3">
      <c r="A257" s="5" t="s">
        <v>268</v>
      </c>
      <c r="B257" s="9">
        <v>1219</v>
      </c>
      <c r="C257" s="9">
        <v>1135</v>
      </c>
      <c r="D257" s="7">
        <v>1104</v>
      </c>
      <c r="E257" s="9"/>
      <c r="F257" s="7">
        <v>31</v>
      </c>
      <c r="G257" s="9"/>
      <c r="H257" s="7">
        <v>22</v>
      </c>
      <c r="I257" s="9"/>
      <c r="J257" s="7">
        <v>9</v>
      </c>
      <c r="K257" s="9"/>
    </row>
    <row r="258" spans="1:11" ht="15.6" x14ac:dyDescent="0.3">
      <c r="A258" s="5" t="s">
        <v>269</v>
      </c>
      <c r="B258" s="9">
        <v>485</v>
      </c>
      <c r="C258" s="9">
        <v>477</v>
      </c>
      <c r="D258" s="7">
        <v>441</v>
      </c>
      <c r="E258" s="9"/>
      <c r="F258" s="7">
        <v>36</v>
      </c>
      <c r="G258" s="9"/>
      <c r="H258" s="7">
        <v>28</v>
      </c>
      <c r="I258" s="9"/>
      <c r="J258" s="7">
        <v>8</v>
      </c>
      <c r="K258" s="9"/>
    </row>
    <row r="259" spans="1:11" ht="15.6" x14ac:dyDescent="0.3">
      <c r="A259" s="5" t="s">
        <v>270</v>
      </c>
      <c r="B259" s="9">
        <v>746</v>
      </c>
      <c r="C259" s="9">
        <v>522</v>
      </c>
      <c r="D259" s="7">
        <v>485</v>
      </c>
      <c r="E259" s="9"/>
      <c r="F259" s="7">
        <v>37</v>
      </c>
      <c r="G259" s="9"/>
      <c r="H259" s="7">
        <v>37</v>
      </c>
      <c r="I259" s="9"/>
      <c r="J259" s="7">
        <v>0</v>
      </c>
      <c r="K259" s="9"/>
    </row>
    <row r="260" spans="1:11" ht="15.6" x14ac:dyDescent="0.3">
      <c r="A260" s="5" t="s">
        <v>271</v>
      </c>
      <c r="B260" s="9">
        <v>3168</v>
      </c>
      <c r="C260" s="9">
        <v>3118</v>
      </c>
      <c r="D260" s="7">
        <v>3053</v>
      </c>
      <c r="E260" s="9"/>
      <c r="F260" s="7">
        <v>65</v>
      </c>
      <c r="G260" s="9"/>
      <c r="H260" s="7">
        <v>31</v>
      </c>
      <c r="I260" s="9"/>
      <c r="J260" s="7">
        <v>34</v>
      </c>
      <c r="K260" s="9"/>
    </row>
    <row r="261" spans="1:11" ht="15.6" x14ac:dyDescent="0.3">
      <c r="A261" s="5" t="s">
        <v>272</v>
      </c>
      <c r="B261" s="9">
        <v>1304</v>
      </c>
      <c r="C261" s="9">
        <v>1171</v>
      </c>
      <c r="D261" s="7">
        <v>1152</v>
      </c>
      <c r="E261" s="9"/>
      <c r="F261" s="7">
        <v>19</v>
      </c>
      <c r="G261" s="9"/>
      <c r="H261" s="7">
        <v>7</v>
      </c>
      <c r="I261" s="9"/>
      <c r="J261" s="7">
        <v>12</v>
      </c>
      <c r="K261" s="9"/>
    </row>
    <row r="262" spans="1:11" ht="15.6" x14ac:dyDescent="0.3">
      <c r="A262" s="5" t="s">
        <v>273</v>
      </c>
      <c r="B262" s="9">
        <v>1232</v>
      </c>
      <c r="C262" s="9">
        <v>1061</v>
      </c>
      <c r="D262" s="7">
        <v>1006</v>
      </c>
      <c r="E262" s="9"/>
      <c r="F262" s="7">
        <v>55</v>
      </c>
      <c r="G262" s="9"/>
      <c r="H262" s="7">
        <v>46</v>
      </c>
      <c r="I262" s="9"/>
      <c r="J262" s="7">
        <v>9</v>
      </c>
      <c r="K262" s="9"/>
    </row>
    <row r="263" spans="1:11" ht="15.6" x14ac:dyDescent="0.3">
      <c r="A263" s="5" t="s">
        <v>274</v>
      </c>
      <c r="B263" s="9">
        <v>2385</v>
      </c>
      <c r="C263" s="9">
        <v>2201</v>
      </c>
      <c r="D263" s="7">
        <v>2070</v>
      </c>
      <c r="E263" s="9"/>
      <c r="F263" s="7">
        <v>131</v>
      </c>
      <c r="G263" s="9"/>
      <c r="H263" s="7">
        <v>119</v>
      </c>
      <c r="I263" s="9"/>
      <c r="J263" s="7">
        <v>12</v>
      </c>
      <c r="K263" s="9"/>
    </row>
    <row r="264" spans="1:11" ht="15.6" x14ac:dyDescent="0.3">
      <c r="A264" s="5" t="s">
        <v>275</v>
      </c>
      <c r="B264" s="9">
        <v>1206</v>
      </c>
      <c r="C264" s="9">
        <v>1160</v>
      </c>
      <c r="D264" s="7">
        <v>1080</v>
      </c>
      <c r="E264" s="9"/>
      <c r="F264" s="7">
        <v>80</v>
      </c>
      <c r="G264" s="9"/>
      <c r="H264" s="7">
        <v>80</v>
      </c>
      <c r="I264" s="9"/>
      <c r="J264" s="7">
        <v>0</v>
      </c>
      <c r="K264" s="9"/>
    </row>
    <row r="265" spans="1:11" ht="15.6" x14ac:dyDescent="0.3">
      <c r="A265" s="5" t="s">
        <v>276</v>
      </c>
      <c r="B265" s="9">
        <v>2259</v>
      </c>
      <c r="C265" s="9">
        <v>2164</v>
      </c>
      <c r="D265" s="7">
        <v>2096</v>
      </c>
      <c r="E265" s="9"/>
      <c r="F265" s="7">
        <v>68</v>
      </c>
      <c r="G265" s="9"/>
      <c r="H265" s="7">
        <v>55</v>
      </c>
      <c r="I265" s="9"/>
      <c r="J265" s="7">
        <v>13</v>
      </c>
      <c r="K265" s="9"/>
    </row>
    <row r="266" spans="1:11" ht="15.6" x14ac:dyDescent="0.3">
      <c r="A266" s="5" t="s">
        <v>277</v>
      </c>
      <c r="B266" s="9">
        <v>1607</v>
      </c>
      <c r="C266" s="9">
        <v>1548</v>
      </c>
      <c r="D266" s="7">
        <v>1430</v>
      </c>
      <c r="E266" s="9"/>
      <c r="F266" s="7">
        <v>118</v>
      </c>
      <c r="G266" s="9"/>
      <c r="H266" s="7">
        <v>118</v>
      </c>
      <c r="I266" s="9"/>
      <c r="J266" s="7">
        <v>0</v>
      </c>
      <c r="K266" s="9"/>
    </row>
    <row r="267" spans="1:11" ht="15.6" x14ac:dyDescent="0.3">
      <c r="A267" s="5" t="s">
        <v>278</v>
      </c>
      <c r="B267" s="9">
        <v>1200</v>
      </c>
      <c r="C267" s="9">
        <v>1156</v>
      </c>
      <c r="D267" s="7">
        <v>1123</v>
      </c>
      <c r="E267" s="9"/>
      <c r="F267" s="7">
        <v>33</v>
      </c>
      <c r="G267" s="9"/>
      <c r="H267" s="7">
        <v>33</v>
      </c>
      <c r="I267" s="9"/>
      <c r="J267" s="7">
        <v>0</v>
      </c>
      <c r="K267" s="9"/>
    </row>
    <row r="268" spans="1:11" ht="15.6" x14ac:dyDescent="0.3">
      <c r="A268" s="5" t="s">
        <v>279</v>
      </c>
      <c r="B268" s="9">
        <v>2541</v>
      </c>
      <c r="C268" s="9">
        <v>2452</v>
      </c>
      <c r="D268" s="7">
        <v>2341</v>
      </c>
      <c r="E268" s="9"/>
      <c r="F268" s="7">
        <v>111</v>
      </c>
      <c r="G268" s="9"/>
      <c r="H268" s="7">
        <v>111</v>
      </c>
      <c r="I268" s="9"/>
      <c r="J268" s="7">
        <v>0</v>
      </c>
      <c r="K268" s="9"/>
    </row>
    <row r="269" spans="1:11" ht="15.6" x14ac:dyDescent="0.3">
      <c r="A269" s="5" t="s">
        <v>280</v>
      </c>
      <c r="B269" s="9">
        <v>1843</v>
      </c>
      <c r="C269" s="9">
        <v>1835</v>
      </c>
      <c r="D269" s="7">
        <v>1691</v>
      </c>
      <c r="E269" s="9"/>
      <c r="F269" s="7">
        <v>144</v>
      </c>
      <c r="G269" s="9"/>
      <c r="H269" s="7">
        <v>136</v>
      </c>
      <c r="I269" s="9"/>
      <c r="J269" s="7">
        <v>8</v>
      </c>
      <c r="K269" s="9"/>
    </row>
    <row r="270" spans="1:11" ht="15.6" x14ac:dyDescent="0.3">
      <c r="A270" s="5" t="s">
        <v>281</v>
      </c>
      <c r="B270" s="9">
        <v>984</v>
      </c>
      <c r="C270" s="9">
        <v>921</v>
      </c>
      <c r="D270" s="7">
        <v>849</v>
      </c>
      <c r="E270" s="9"/>
      <c r="F270" s="7">
        <v>72</v>
      </c>
      <c r="G270" s="9"/>
      <c r="H270" s="7">
        <v>72</v>
      </c>
      <c r="I270" s="9"/>
      <c r="J270" s="7">
        <v>0</v>
      </c>
      <c r="K270" s="9"/>
    </row>
    <row r="271" spans="1:11" ht="15.6" x14ac:dyDescent="0.3">
      <c r="A271" s="5" t="s">
        <v>282</v>
      </c>
      <c r="B271" s="9">
        <v>1719</v>
      </c>
      <c r="C271" s="9">
        <v>1689</v>
      </c>
      <c r="D271" s="7">
        <v>1574</v>
      </c>
      <c r="E271" s="9"/>
      <c r="F271" s="7">
        <v>115</v>
      </c>
      <c r="G271" s="9"/>
      <c r="H271" s="7">
        <v>115</v>
      </c>
      <c r="I271" s="9"/>
      <c r="J271" s="7">
        <v>0</v>
      </c>
      <c r="K271" s="9"/>
    </row>
    <row r="272" spans="1:11" ht="15.6" x14ac:dyDescent="0.3">
      <c r="A272" s="5" t="s">
        <v>283</v>
      </c>
      <c r="B272" s="9">
        <v>1357</v>
      </c>
      <c r="C272" s="9">
        <v>1344</v>
      </c>
      <c r="D272" s="7">
        <v>1289</v>
      </c>
      <c r="E272" s="9"/>
      <c r="F272" s="7">
        <v>55</v>
      </c>
      <c r="G272" s="9"/>
      <c r="H272" s="7">
        <v>55</v>
      </c>
      <c r="I272" s="9"/>
      <c r="J272" s="7">
        <v>0</v>
      </c>
      <c r="K272" s="9"/>
    </row>
    <row r="273" spans="1:11" ht="15.6" x14ac:dyDescent="0.3">
      <c r="A273" s="5" t="s">
        <v>284</v>
      </c>
      <c r="B273" s="9">
        <v>2317</v>
      </c>
      <c r="C273" s="9">
        <v>2288</v>
      </c>
      <c r="D273" s="7">
        <v>2243</v>
      </c>
      <c r="E273" s="9"/>
      <c r="F273" s="7">
        <v>45</v>
      </c>
      <c r="G273" s="9"/>
      <c r="H273" s="7">
        <v>45</v>
      </c>
      <c r="I273" s="9"/>
      <c r="J273" s="7">
        <v>0</v>
      </c>
      <c r="K273" s="9"/>
    </row>
    <row r="274" spans="1:11" ht="15.6" x14ac:dyDescent="0.3">
      <c r="A274" s="5" t="s">
        <v>285</v>
      </c>
      <c r="B274" s="9">
        <v>863</v>
      </c>
      <c r="C274" s="9">
        <v>844</v>
      </c>
      <c r="D274" s="7">
        <v>744</v>
      </c>
      <c r="E274" s="9"/>
      <c r="F274" s="7">
        <v>100</v>
      </c>
      <c r="G274" s="9"/>
      <c r="H274" s="7">
        <v>100</v>
      </c>
      <c r="I274" s="9"/>
      <c r="J274" s="7">
        <v>0</v>
      </c>
      <c r="K274" s="9"/>
    </row>
    <row r="275" spans="1:11" ht="15.6" x14ac:dyDescent="0.3">
      <c r="A275" s="5" t="s">
        <v>286</v>
      </c>
      <c r="B275" s="9">
        <v>3098</v>
      </c>
      <c r="C275" s="9">
        <v>2992</v>
      </c>
      <c r="D275" s="7">
        <v>2874</v>
      </c>
      <c r="E275" s="9"/>
      <c r="F275" s="7">
        <v>118</v>
      </c>
      <c r="G275" s="9"/>
      <c r="H275" s="7">
        <v>92</v>
      </c>
      <c r="I275" s="9"/>
      <c r="J275" s="7">
        <v>26</v>
      </c>
      <c r="K275" s="9"/>
    </row>
    <row r="276" spans="1:11" ht="15.6" x14ac:dyDescent="0.3">
      <c r="A276" s="5" t="s">
        <v>287</v>
      </c>
      <c r="B276" s="9">
        <v>763</v>
      </c>
      <c r="C276" s="9">
        <v>755</v>
      </c>
      <c r="D276" s="7">
        <v>670</v>
      </c>
      <c r="E276" s="9"/>
      <c r="F276" s="7">
        <v>85</v>
      </c>
      <c r="G276" s="9"/>
      <c r="H276" s="7">
        <v>85</v>
      </c>
      <c r="I276" s="9"/>
      <c r="J276" s="7">
        <v>0</v>
      </c>
      <c r="K276" s="9"/>
    </row>
    <row r="277" spans="1:11" ht="15.6" x14ac:dyDescent="0.3">
      <c r="A277" s="5" t="s">
        <v>288</v>
      </c>
      <c r="B277" s="9">
        <v>2591</v>
      </c>
      <c r="C277" s="9">
        <v>2311</v>
      </c>
      <c r="D277" s="7">
        <v>2271</v>
      </c>
      <c r="E277" s="9"/>
      <c r="F277" s="7">
        <v>40</v>
      </c>
      <c r="G277" s="9"/>
      <c r="H277" s="7">
        <v>21</v>
      </c>
      <c r="I277" s="9"/>
      <c r="J277" s="7">
        <v>19</v>
      </c>
      <c r="K277" s="9"/>
    </row>
    <row r="278" spans="1:11" ht="15.6" x14ac:dyDescent="0.3">
      <c r="A278" s="5" t="s">
        <v>289</v>
      </c>
      <c r="B278" s="9">
        <v>1598</v>
      </c>
      <c r="C278" s="9">
        <v>1526</v>
      </c>
      <c r="D278" s="7">
        <v>1382</v>
      </c>
      <c r="E278" s="9"/>
      <c r="F278" s="7">
        <v>144</v>
      </c>
      <c r="G278" s="9"/>
      <c r="H278" s="7">
        <v>136</v>
      </c>
      <c r="I278" s="9"/>
      <c r="J278" s="7">
        <v>8</v>
      </c>
      <c r="K278" s="9"/>
    </row>
    <row r="279" spans="1:11" ht="15.6" x14ac:dyDescent="0.3">
      <c r="A279" s="5" t="s">
        <v>290</v>
      </c>
      <c r="B279" s="9">
        <v>954</v>
      </c>
      <c r="C279" s="9">
        <v>940</v>
      </c>
      <c r="D279" s="7">
        <v>773</v>
      </c>
      <c r="E279" s="9"/>
      <c r="F279" s="7">
        <v>167</v>
      </c>
      <c r="G279" s="9"/>
      <c r="H279" s="7">
        <v>167</v>
      </c>
      <c r="I279" s="9"/>
      <c r="J279" s="7">
        <v>0</v>
      </c>
      <c r="K279" s="9"/>
    </row>
    <row r="280" spans="1:11" ht="15.6" x14ac:dyDescent="0.3">
      <c r="A280" s="5" t="s">
        <v>291</v>
      </c>
      <c r="B280" s="9">
        <v>2628</v>
      </c>
      <c r="C280" s="9">
        <v>2498</v>
      </c>
      <c r="D280" s="7">
        <v>2416</v>
      </c>
      <c r="E280" s="9"/>
      <c r="F280" s="7">
        <v>82</v>
      </c>
      <c r="G280" s="9"/>
      <c r="H280" s="7">
        <v>82</v>
      </c>
      <c r="I280" s="9"/>
      <c r="J280" s="7">
        <v>0</v>
      </c>
      <c r="K280" s="9"/>
    </row>
    <row r="281" spans="1:11" ht="15.6" x14ac:dyDescent="0.3">
      <c r="A281" s="5" t="s">
        <v>292</v>
      </c>
      <c r="B281" s="9">
        <v>678</v>
      </c>
      <c r="C281" s="9">
        <v>622</v>
      </c>
      <c r="D281" s="7">
        <v>565</v>
      </c>
      <c r="E281" s="9"/>
      <c r="F281" s="7">
        <v>57</v>
      </c>
      <c r="G281" s="9"/>
      <c r="H281" s="7">
        <v>48</v>
      </c>
      <c r="I281" s="9"/>
      <c r="J281" s="7">
        <v>9</v>
      </c>
      <c r="K281" s="9"/>
    </row>
    <row r="282" spans="1:11" ht="15.6" x14ac:dyDescent="0.3">
      <c r="A282" s="5" t="s">
        <v>293</v>
      </c>
      <c r="B282" s="9">
        <v>1731</v>
      </c>
      <c r="C282" s="9">
        <v>1586</v>
      </c>
      <c r="D282" s="7">
        <v>1489</v>
      </c>
      <c r="E282" s="9"/>
      <c r="F282" s="7">
        <v>97</v>
      </c>
      <c r="G282" s="9"/>
      <c r="H282" s="7">
        <v>79</v>
      </c>
      <c r="I282" s="9"/>
      <c r="J282" s="7">
        <v>18</v>
      </c>
      <c r="K282" s="9"/>
    </row>
    <row r="283" spans="1:11" ht="15.6" x14ac:dyDescent="0.3">
      <c r="A283" s="5" t="s">
        <v>294</v>
      </c>
      <c r="B283" s="9">
        <v>1710</v>
      </c>
      <c r="C283" s="9">
        <v>1680</v>
      </c>
      <c r="D283" s="7">
        <v>1575</v>
      </c>
      <c r="E283" s="9"/>
      <c r="F283" s="7">
        <v>105</v>
      </c>
      <c r="G283" s="9"/>
      <c r="H283" s="7">
        <v>94</v>
      </c>
      <c r="I283" s="9"/>
      <c r="J283" s="7">
        <v>11</v>
      </c>
      <c r="K283" s="9"/>
    </row>
    <row r="284" spans="1:11" ht="15.6" x14ac:dyDescent="0.3">
      <c r="A284" s="5" t="s">
        <v>295</v>
      </c>
      <c r="B284" s="9">
        <v>1778</v>
      </c>
      <c r="C284" s="9">
        <v>1619</v>
      </c>
      <c r="D284" s="7">
        <v>1585</v>
      </c>
      <c r="E284" s="9"/>
      <c r="F284" s="7">
        <v>34</v>
      </c>
      <c r="G284" s="9"/>
      <c r="H284" s="7">
        <v>34</v>
      </c>
      <c r="I284" s="9"/>
      <c r="J284" s="7">
        <v>0</v>
      </c>
      <c r="K284" s="9"/>
    </row>
    <row r="285" spans="1:11" ht="15.6" x14ac:dyDescent="0.3">
      <c r="A285" s="5" t="s">
        <v>296</v>
      </c>
      <c r="B285" s="9">
        <v>1686</v>
      </c>
      <c r="C285" s="9">
        <v>1588</v>
      </c>
      <c r="D285" s="7">
        <v>1466</v>
      </c>
      <c r="E285" s="9"/>
      <c r="F285" s="7">
        <v>122</v>
      </c>
      <c r="G285" s="9"/>
      <c r="H285" s="7">
        <v>70</v>
      </c>
      <c r="I285" s="9"/>
      <c r="J285" s="7">
        <v>52</v>
      </c>
      <c r="K285" s="9"/>
    </row>
    <row r="286" spans="1:11" ht="15.6" x14ac:dyDescent="0.3">
      <c r="A286" s="5" t="s">
        <v>297</v>
      </c>
      <c r="B286" s="9">
        <v>1782</v>
      </c>
      <c r="C286" s="9">
        <v>1703</v>
      </c>
      <c r="D286" s="7">
        <v>1685</v>
      </c>
      <c r="E286" s="9"/>
      <c r="F286" s="7">
        <v>18</v>
      </c>
      <c r="G286" s="9"/>
      <c r="H286" s="7">
        <v>18</v>
      </c>
      <c r="I286" s="9"/>
      <c r="J286" s="7">
        <v>0</v>
      </c>
      <c r="K286" s="9"/>
    </row>
    <row r="287" spans="1:11" ht="15.6" x14ac:dyDescent="0.3">
      <c r="A287" s="5" t="s">
        <v>298</v>
      </c>
      <c r="B287" s="9">
        <v>1787</v>
      </c>
      <c r="C287" s="9">
        <v>1648</v>
      </c>
      <c r="D287" s="7">
        <v>1542</v>
      </c>
      <c r="E287" s="9"/>
      <c r="F287" s="7">
        <v>106</v>
      </c>
      <c r="G287" s="9"/>
      <c r="H287" s="7">
        <v>55</v>
      </c>
      <c r="I287" s="9"/>
      <c r="J287" s="7">
        <v>51</v>
      </c>
      <c r="K287" s="9"/>
    </row>
    <row r="288" spans="1:11" ht="15.6" x14ac:dyDescent="0.3">
      <c r="A288" s="5" t="s">
        <v>299</v>
      </c>
      <c r="B288" s="9">
        <v>878</v>
      </c>
      <c r="C288" s="9">
        <v>846</v>
      </c>
      <c r="D288" s="7">
        <v>804</v>
      </c>
      <c r="E288" s="9"/>
      <c r="F288" s="7">
        <v>42</v>
      </c>
      <c r="G288" s="9"/>
      <c r="H288" s="7">
        <v>42</v>
      </c>
      <c r="I288" s="9"/>
      <c r="J288" s="7">
        <v>0</v>
      </c>
      <c r="K288" s="9"/>
    </row>
    <row r="289" spans="1:11" ht="15.6" x14ac:dyDescent="0.3">
      <c r="A289" s="5" t="s">
        <v>300</v>
      </c>
      <c r="B289" s="9">
        <v>2100</v>
      </c>
      <c r="C289" s="9">
        <v>2018</v>
      </c>
      <c r="D289" s="7">
        <v>1838</v>
      </c>
      <c r="E289" s="9"/>
      <c r="F289" s="7">
        <v>180</v>
      </c>
      <c r="G289" s="9"/>
      <c r="H289" s="7">
        <v>180</v>
      </c>
      <c r="I289" s="9"/>
      <c r="J289" s="7">
        <v>0</v>
      </c>
      <c r="K289" s="9"/>
    </row>
    <row r="290" spans="1:11" ht="15.6" x14ac:dyDescent="0.3">
      <c r="A290" s="5" t="s">
        <v>301</v>
      </c>
      <c r="B290" s="9">
        <v>1527</v>
      </c>
      <c r="C290" s="9">
        <v>1360</v>
      </c>
      <c r="D290" s="7">
        <v>1285</v>
      </c>
      <c r="E290" s="9"/>
      <c r="F290" s="7">
        <v>75</v>
      </c>
      <c r="G290" s="9"/>
      <c r="H290" s="7">
        <v>12</v>
      </c>
      <c r="I290" s="9"/>
      <c r="J290" s="7">
        <v>63</v>
      </c>
      <c r="K290" s="9"/>
    </row>
    <row r="291" spans="1:11" ht="15.6" x14ac:dyDescent="0.3">
      <c r="A291" s="5" t="s">
        <v>302</v>
      </c>
      <c r="B291" s="9">
        <v>2215</v>
      </c>
      <c r="C291" s="9">
        <v>1962</v>
      </c>
      <c r="D291" s="7">
        <v>1901</v>
      </c>
      <c r="E291" s="9"/>
      <c r="F291" s="7">
        <v>61</v>
      </c>
      <c r="G291" s="9"/>
      <c r="H291" s="7">
        <v>54</v>
      </c>
      <c r="I291" s="9"/>
      <c r="J291" s="7">
        <v>7</v>
      </c>
      <c r="K291" s="9"/>
    </row>
    <row r="292" spans="1:11" ht="15.6" x14ac:dyDescent="0.3">
      <c r="A292" s="5" t="s">
        <v>303</v>
      </c>
      <c r="B292" s="9">
        <v>1265</v>
      </c>
      <c r="C292" s="9">
        <v>1194</v>
      </c>
      <c r="D292" s="7">
        <v>1091</v>
      </c>
      <c r="E292" s="9"/>
      <c r="F292" s="7">
        <v>103</v>
      </c>
      <c r="G292" s="9"/>
      <c r="H292" s="7">
        <v>67</v>
      </c>
      <c r="I292" s="9"/>
      <c r="J292" s="7">
        <v>36</v>
      </c>
      <c r="K292" s="9"/>
    </row>
    <row r="293" spans="1:11" ht="15.6" x14ac:dyDescent="0.3">
      <c r="A293" s="5" t="s">
        <v>304</v>
      </c>
      <c r="B293" s="9">
        <v>1689</v>
      </c>
      <c r="C293" s="9">
        <v>1628</v>
      </c>
      <c r="D293" s="7">
        <v>1528</v>
      </c>
      <c r="E293" s="9"/>
      <c r="F293" s="7">
        <v>100</v>
      </c>
      <c r="G293" s="9"/>
      <c r="H293" s="7">
        <v>100</v>
      </c>
      <c r="I293" s="9"/>
      <c r="J293" s="7">
        <v>0</v>
      </c>
      <c r="K293" s="9"/>
    </row>
    <row r="294" spans="1:11" ht="15.6" x14ac:dyDescent="0.3">
      <c r="A294" s="5" t="s">
        <v>305</v>
      </c>
      <c r="B294" s="9">
        <v>1134</v>
      </c>
      <c r="C294" s="9">
        <v>1134</v>
      </c>
      <c r="D294" s="7">
        <v>1026</v>
      </c>
      <c r="E294" s="9"/>
      <c r="F294" s="7">
        <v>108</v>
      </c>
      <c r="G294" s="9"/>
      <c r="H294" s="7">
        <v>108</v>
      </c>
      <c r="I294" s="9"/>
      <c r="J294" s="7">
        <v>0</v>
      </c>
      <c r="K294" s="9"/>
    </row>
    <row r="295" spans="1:11" ht="15.6" x14ac:dyDescent="0.3">
      <c r="A295" s="5" t="s">
        <v>306</v>
      </c>
      <c r="B295" s="9">
        <v>1962</v>
      </c>
      <c r="C295" s="9">
        <v>1912</v>
      </c>
      <c r="D295" s="7">
        <v>1817</v>
      </c>
      <c r="E295" s="9"/>
      <c r="F295" s="7">
        <v>95</v>
      </c>
      <c r="G295" s="9"/>
      <c r="H295" s="7">
        <v>86</v>
      </c>
      <c r="I295" s="9"/>
      <c r="J295" s="7">
        <v>9</v>
      </c>
      <c r="K295" s="9"/>
    </row>
    <row r="296" spans="1:11" ht="15.6" x14ac:dyDescent="0.3">
      <c r="A296" s="5" t="s">
        <v>307</v>
      </c>
      <c r="B296" s="9">
        <v>1373</v>
      </c>
      <c r="C296" s="9">
        <v>1318</v>
      </c>
      <c r="D296" s="7">
        <v>1283</v>
      </c>
      <c r="E296" s="9"/>
      <c r="F296" s="7">
        <v>35</v>
      </c>
      <c r="G296" s="9"/>
      <c r="H296" s="7">
        <v>35</v>
      </c>
      <c r="I296" s="9"/>
      <c r="J296" s="7">
        <v>0</v>
      </c>
      <c r="K296" s="9"/>
    </row>
    <row r="297" spans="1:11" ht="15.6" x14ac:dyDescent="0.3">
      <c r="A297" s="5" t="s">
        <v>308</v>
      </c>
      <c r="B297" s="9">
        <v>2741</v>
      </c>
      <c r="C297" s="9">
        <v>2673</v>
      </c>
      <c r="D297" s="7">
        <v>2389</v>
      </c>
      <c r="E297" s="9"/>
      <c r="F297" s="7">
        <v>284</v>
      </c>
      <c r="G297" s="9"/>
      <c r="H297" s="7">
        <v>255</v>
      </c>
      <c r="I297" s="9"/>
      <c r="J297" s="7">
        <v>29</v>
      </c>
      <c r="K297" s="9"/>
    </row>
    <row r="298" spans="1:11" ht="15.6" x14ac:dyDescent="0.3">
      <c r="A298" s="5" t="s">
        <v>309</v>
      </c>
      <c r="B298" s="9">
        <v>1466</v>
      </c>
      <c r="C298" s="9">
        <v>1107</v>
      </c>
      <c r="D298" s="7">
        <v>1077</v>
      </c>
      <c r="E298" s="9"/>
      <c r="F298" s="7">
        <v>30</v>
      </c>
      <c r="G298" s="9"/>
      <c r="H298" s="7">
        <v>12</v>
      </c>
      <c r="I298" s="9"/>
      <c r="J298" s="7">
        <v>18</v>
      </c>
      <c r="K298" s="9"/>
    </row>
    <row r="299" spans="1:11" ht="15.6" x14ac:dyDescent="0.3">
      <c r="A299" s="5" t="s">
        <v>310</v>
      </c>
      <c r="B299" s="9">
        <v>4022</v>
      </c>
      <c r="C299" s="9">
        <v>3867</v>
      </c>
      <c r="D299" s="7">
        <v>3670</v>
      </c>
      <c r="E299" s="9"/>
      <c r="F299" s="7">
        <v>197</v>
      </c>
      <c r="G299" s="9"/>
      <c r="H299" s="7">
        <v>184</v>
      </c>
      <c r="I299" s="9"/>
      <c r="J299" s="7">
        <v>13</v>
      </c>
      <c r="K299" s="9"/>
    </row>
    <row r="300" spans="1:11" ht="15.6" x14ac:dyDescent="0.3">
      <c r="A300" s="5" t="s">
        <v>311</v>
      </c>
      <c r="B300" s="9">
        <v>2645</v>
      </c>
      <c r="C300" s="9">
        <v>2556</v>
      </c>
      <c r="D300" s="7">
        <v>2414</v>
      </c>
      <c r="E300" s="9"/>
      <c r="F300" s="7">
        <v>142</v>
      </c>
      <c r="G300" s="9"/>
      <c r="H300" s="7">
        <v>135</v>
      </c>
      <c r="I300" s="9"/>
      <c r="J300" s="7">
        <v>7</v>
      </c>
      <c r="K300" s="9"/>
    </row>
    <row r="301" spans="1:11" ht="15.6" x14ac:dyDescent="0.3">
      <c r="A301" s="5" t="s">
        <v>312</v>
      </c>
      <c r="B301" s="9">
        <v>4949</v>
      </c>
      <c r="C301" s="9">
        <v>4752</v>
      </c>
      <c r="D301" s="7">
        <v>4625</v>
      </c>
      <c r="E301" s="9"/>
      <c r="F301" s="7">
        <v>127</v>
      </c>
      <c r="G301" s="9"/>
      <c r="H301" s="7">
        <v>127</v>
      </c>
      <c r="I301" s="9"/>
      <c r="J301" s="7">
        <v>0</v>
      </c>
      <c r="K301" s="9"/>
    </row>
    <row r="302" spans="1:11" ht="15.6" x14ac:dyDescent="0.3">
      <c r="A302" s="5" t="s">
        <v>313</v>
      </c>
      <c r="B302" s="9">
        <v>1995</v>
      </c>
      <c r="C302" s="9">
        <v>1924</v>
      </c>
      <c r="D302" s="7">
        <v>1812</v>
      </c>
      <c r="E302" s="9"/>
      <c r="F302" s="7">
        <v>112</v>
      </c>
      <c r="G302" s="9"/>
      <c r="H302" s="7">
        <v>112</v>
      </c>
      <c r="I302" s="9"/>
      <c r="J302" s="7">
        <v>0</v>
      </c>
      <c r="K302" s="9"/>
    </row>
    <row r="303" spans="1:11" ht="15.6" x14ac:dyDescent="0.3">
      <c r="A303" s="5" t="s">
        <v>314</v>
      </c>
      <c r="B303" s="9">
        <v>5179</v>
      </c>
      <c r="C303" s="9">
        <v>5086</v>
      </c>
      <c r="D303" s="7">
        <v>4960</v>
      </c>
      <c r="E303" s="9"/>
      <c r="F303" s="7">
        <v>126</v>
      </c>
      <c r="G303" s="9"/>
      <c r="H303" s="7">
        <v>78</v>
      </c>
      <c r="I303" s="9"/>
      <c r="J303" s="7">
        <v>48</v>
      </c>
      <c r="K303" s="9"/>
    </row>
    <row r="304" spans="1:11" ht="15.6" x14ac:dyDescent="0.3">
      <c r="A304" s="5" t="s">
        <v>315</v>
      </c>
      <c r="B304" s="9">
        <v>4037</v>
      </c>
      <c r="C304" s="9">
        <v>3839</v>
      </c>
      <c r="D304" s="7">
        <v>3714</v>
      </c>
      <c r="E304" s="9"/>
      <c r="F304" s="7">
        <v>125</v>
      </c>
      <c r="G304" s="9"/>
      <c r="H304" s="7">
        <v>125</v>
      </c>
      <c r="I304" s="9"/>
      <c r="J304" s="7">
        <v>0</v>
      </c>
      <c r="K304" s="9"/>
    </row>
    <row r="305" spans="1:11" ht="15.6" x14ac:dyDescent="0.3">
      <c r="A305" s="5" t="s">
        <v>316</v>
      </c>
      <c r="B305" s="9">
        <v>1395</v>
      </c>
      <c r="C305" s="9">
        <v>1378</v>
      </c>
      <c r="D305" s="7">
        <v>1314</v>
      </c>
      <c r="E305" s="9"/>
      <c r="F305" s="7">
        <v>64</v>
      </c>
      <c r="G305" s="9"/>
      <c r="H305" s="7">
        <v>64</v>
      </c>
      <c r="I305" s="9"/>
      <c r="J305" s="7">
        <v>0</v>
      </c>
      <c r="K305" s="9"/>
    </row>
    <row r="306" spans="1:11" ht="15.6" x14ac:dyDescent="0.3">
      <c r="A306" s="5" t="s">
        <v>317</v>
      </c>
      <c r="B306" s="9">
        <v>1248</v>
      </c>
      <c r="C306" s="9">
        <v>1198</v>
      </c>
      <c r="D306" s="7">
        <v>1128</v>
      </c>
      <c r="E306" s="9"/>
      <c r="F306" s="7">
        <v>70</v>
      </c>
      <c r="G306" s="9"/>
      <c r="H306" s="7">
        <v>70</v>
      </c>
      <c r="I306" s="9"/>
      <c r="J306" s="7">
        <v>0</v>
      </c>
      <c r="K306" s="9"/>
    </row>
    <row r="307" spans="1:11" ht="15.6" x14ac:dyDescent="0.3">
      <c r="A307" s="5" t="s">
        <v>318</v>
      </c>
      <c r="B307" s="9">
        <v>3247</v>
      </c>
      <c r="C307" s="9">
        <v>3169</v>
      </c>
      <c r="D307" s="7">
        <v>2972</v>
      </c>
      <c r="E307" s="9"/>
      <c r="F307" s="7">
        <v>197</v>
      </c>
      <c r="G307" s="9"/>
      <c r="H307" s="7">
        <v>179</v>
      </c>
      <c r="I307" s="9"/>
      <c r="J307" s="7">
        <v>18</v>
      </c>
      <c r="K307" s="9"/>
    </row>
    <row r="308" spans="1:11" ht="15.6" x14ac:dyDescent="0.3">
      <c r="A308" s="5" t="s">
        <v>319</v>
      </c>
      <c r="B308" s="9">
        <v>600</v>
      </c>
      <c r="C308" s="9">
        <v>568</v>
      </c>
      <c r="D308" s="7">
        <v>515</v>
      </c>
      <c r="E308" s="9"/>
      <c r="F308" s="7">
        <v>53</v>
      </c>
      <c r="G308" s="9"/>
      <c r="H308" s="7">
        <v>53</v>
      </c>
      <c r="I308" s="9"/>
      <c r="J308" s="7">
        <v>0</v>
      </c>
      <c r="K308" s="9"/>
    </row>
    <row r="309" spans="1:11" ht="15.6" x14ac:dyDescent="0.3">
      <c r="A309" s="5" t="s">
        <v>320</v>
      </c>
      <c r="B309" s="9">
        <v>1986</v>
      </c>
      <c r="C309" s="9">
        <v>1890</v>
      </c>
      <c r="D309" s="7">
        <v>1795</v>
      </c>
      <c r="E309" s="9"/>
      <c r="F309" s="7">
        <v>95</v>
      </c>
      <c r="G309" s="9"/>
      <c r="H309" s="7">
        <v>77</v>
      </c>
      <c r="I309" s="9"/>
      <c r="J309" s="7">
        <v>18</v>
      </c>
      <c r="K309" s="9"/>
    </row>
    <row r="310" spans="1:11" ht="15.6" x14ac:dyDescent="0.3">
      <c r="A310" s="5" t="s">
        <v>321</v>
      </c>
      <c r="B310" s="9">
        <v>2239</v>
      </c>
      <c r="C310" s="9">
        <v>2219</v>
      </c>
      <c r="D310" s="7">
        <v>2077</v>
      </c>
      <c r="E310" s="9"/>
      <c r="F310" s="7">
        <v>142</v>
      </c>
      <c r="G310" s="9"/>
      <c r="H310" s="7">
        <v>142</v>
      </c>
      <c r="I310" s="9"/>
      <c r="J310" s="7">
        <v>0</v>
      </c>
      <c r="K310" s="9"/>
    </row>
    <row r="311" spans="1:11" ht="15.6" x14ac:dyDescent="0.3">
      <c r="A311" s="5" t="s">
        <v>322</v>
      </c>
      <c r="B311" s="9">
        <v>265</v>
      </c>
      <c r="C311" s="9">
        <v>253</v>
      </c>
      <c r="D311" s="7">
        <v>229</v>
      </c>
      <c r="E311" s="9"/>
      <c r="F311" s="7">
        <v>24</v>
      </c>
      <c r="G311" s="9"/>
      <c r="H311" s="7">
        <v>24</v>
      </c>
      <c r="I311" s="9"/>
      <c r="J311" s="7">
        <v>0</v>
      </c>
      <c r="K311" s="9"/>
    </row>
    <row r="312" spans="1:11" ht="15.6" x14ac:dyDescent="0.3">
      <c r="A312" s="5" t="s">
        <v>323</v>
      </c>
      <c r="B312" s="9">
        <v>921</v>
      </c>
      <c r="C312" s="9">
        <v>880</v>
      </c>
      <c r="D312" s="7">
        <v>656</v>
      </c>
      <c r="E312" s="9"/>
      <c r="F312" s="7">
        <v>224</v>
      </c>
      <c r="G312" s="9"/>
      <c r="H312" s="7">
        <v>213</v>
      </c>
      <c r="I312" s="9"/>
      <c r="J312" s="7">
        <v>11</v>
      </c>
      <c r="K312" s="9"/>
    </row>
    <row r="313" spans="1:11" ht="15.6" x14ac:dyDescent="0.3">
      <c r="A313" s="5" t="s">
        <v>324</v>
      </c>
      <c r="B313" s="9">
        <v>432</v>
      </c>
      <c r="C313" s="9">
        <v>418</v>
      </c>
      <c r="D313" s="7">
        <v>397</v>
      </c>
      <c r="E313" s="9"/>
      <c r="F313" s="7">
        <v>21</v>
      </c>
      <c r="G313" s="9"/>
      <c r="H313" s="7">
        <v>21</v>
      </c>
      <c r="I313" s="9"/>
      <c r="J313" s="7">
        <v>0</v>
      </c>
      <c r="K313" s="9"/>
    </row>
    <row r="314" spans="1:11" ht="15.6" x14ac:dyDescent="0.3">
      <c r="A314" s="5" t="s">
        <v>325</v>
      </c>
      <c r="B314" s="9">
        <v>161</v>
      </c>
      <c r="C314" s="9">
        <v>161</v>
      </c>
      <c r="D314" s="7">
        <v>133</v>
      </c>
      <c r="E314" s="9"/>
      <c r="F314" s="7">
        <v>28</v>
      </c>
      <c r="G314" s="9"/>
      <c r="H314" s="7">
        <v>8</v>
      </c>
      <c r="I314" s="9"/>
      <c r="J314" s="7">
        <v>20</v>
      </c>
      <c r="K314" s="9"/>
    </row>
    <row r="315" spans="1:11" ht="15.6" x14ac:dyDescent="0.3">
      <c r="A315" s="5" t="s">
        <v>326</v>
      </c>
      <c r="B315" s="9">
        <v>413</v>
      </c>
      <c r="C315" s="9">
        <v>408</v>
      </c>
      <c r="D315" s="7">
        <v>400</v>
      </c>
      <c r="E315" s="9"/>
      <c r="F315" s="7">
        <v>8</v>
      </c>
      <c r="G315" s="9"/>
      <c r="H315" s="7">
        <v>8</v>
      </c>
      <c r="I315" s="9"/>
      <c r="J315" s="7">
        <v>0</v>
      </c>
      <c r="K315" s="9"/>
    </row>
    <row r="316" spans="1:11" ht="15.6" x14ac:dyDescent="0.3">
      <c r="A316" s="5" t="s">
        <v>327</v>
      </c>
      <c r="B316" s="9">
        <v>329</v>
      </c>
      <c r="C316" s="9">
        <v>329</v>
      </c>
      <c r="D316" s="7">
        <v>318</v>
      </c>
      <c r="E316" s="9"/>
      <c r="F316" s="7">
        <v>11</v>
      </c>
      <c r="G316" s="9"/>
      <c r="H316" s="7">
        <v>0</v>
      </c>
      <c r="I316" s="9"/>
      <c r="J316" s="7">
        <v>11</v>
      </c>
      <c r="K316" s="9"/>
    </row>
    <row r="317" spans="1:11" ht="15.6" x14ac:dyDescent="0.3">
      <c r="A317" s="5" t="s">
        <v>328</v>
      </c>
      <c r="B317" s="9">
        <v>821</v>
      </c>
      <c r="C317" s="9">
        <v>821</v>
      </c>
      <c r="D317" s="7">
        <v>743</v>
      </c>
      <c r="E317" s="9"/>
      <c r="F317" s="7">
        <v>78</v>
      </c>
      <c r="G317" s="9"/>
      <c r="H317" s="7">
        <v>70</v>
      </c>
      <c r="I317" s="9"/>
      <c r="J317" s="7">
        <v>8</v>
      </c>
      <c r="K317" s="9"/>
    </row>
    <row r="318" spans="1:11" ht="15.6" x14ac:dyDescent="0.3">
      <c r="A318" s="5" t="s">
        <v>329</v>
      </c>
      <c r="B318" s="9">
        <v>1422</v>
      </c>
      <c r="C318" s="9">
        <v>1387</v>
      </c>
      <c r="D318" s="7">
        <v>1288</v>
      </c>
      <c r="E318" s="9"/>
      <c r="F318" s="7">
        <v>99</v>
      </c>
      <c r="G318" s="9"/>
      <c r="H318" s="7">
        <v>99</v>
      </c>
      <c r="I318" s="9"/>
      <c r="J318" s="7">
        <v>0</v>
      </c>
      <c r="K318" s="9"/>
    </row>
    <row r="319" spans="1:11" ht="15.6" x14ac:dyDescent="0.3">
      <c r="A319" s="5" t="s">
        <v>330</v>
      </c>
      <c r="B319" s="9">
        <v>1667</v>
      </c>
      <c r="C319" s="9">
        <v>1602</v>
      </c>
      <c r="D319" s="7">
        <v>1544</v>
      </c>
      <c r="E319" s="9"/>
      <c r="F319" s="7">
        <v>58</v>
      </c>
      <c r="G319" s="9"/>
      <c r="H319" s="7">
        <v>58</v>
      </c>
      <c r="I319" s="9"/>
      <c r="J319" s="7">
        <v>0</v>
      </c>
      <c r="K319" s="9"/>
    </row>
    <row r="320" spans="1:11" ht="15.6" x14ac:dyDescent="0.3">
      <c r="A320" s="5" t="s">
        <v>331</v>
      </c>
      <c r="B320" s="9">
        <v>1210</v>
      </c>
      <c r="C320" s="9">
        <v>1195</v>
      </c>
      <c r="D320" s="7">
        <v>1160</v>
      </c>
      <c r="E320" s="9"/>
      <c r="F320" s="7">
        <v>35</v>
      </c>
      <c r="G320" s="9"/>
      <c r="H320" s="7">
        <v>35</v>
      </c>
      <c r="I320" s="9"/>
      <c r="J320" s="7">
        <v>0</v>
      </c>
      <c r="K320" s="9"/>
    </row>
    <row r="321" spans="1:11" ht="15.6" x14ac:dyDescent="0.3">
      <c r="A321" s="5" t="s">
        <v>332</v>
      </c>
      <c r="B321" s="9">
        <v>1476</v>
      </c>
      <c r="C321" s="9">
        <v>1401</v>
      </c>
      <c r="D321" s="7">
        <v>1328</v>
      </c>
      <c r="E321" s="9"/>
      <c r="F321" s="7">
        <v>73</v>
      </c>
      <c r="G321" s="9"/>
      <c r="H321" s="7">
        <v>43</v>
      </c>
      <c r="I321" s="9"/>
      <c r="J321" s="7">
        <v>30</v>
      </c>
      <c r="K321" s="9"/>
    </row>
    <row r="322" spans="1:11" ht="15.6" x14ac:dyDescent="0.3">
      <c r="A322" s="5" t="s">
        <v>333</v>
      </c>
      <c r="B322" s="9">
        <v>638</v>
      </c>
      <c r="C322" s="9">
        <v>626</v>
      </c>
      <c r="D322" s="7">
        <v>556</v>
      </c>
      <c r="E322" s="9"/>
      <c r="F322" s="7">
        <v>70</v>
      </c>
      <c r="G322" s="9"/>
      <c r="H322" s="7">
        <v>70</v>
      </c>
      <c r="I322" s="9"/>
      <c r="J322" s="7">
        <v>0</v>
      </c>
      <c r="K322" s="9"/>
    </row>
    <row r="323" spans="1:11" ht="15.6" x14ac:dyDescent="0.3">
      <c r="A323" s="5" t="s">
        <v>334</v>
      </c>
      <c r="B323" s="9">
        <v>275</v>
      </c>
      <c r="C323" s="9">
        <v>266</v>
      </c>
      <c r="D323" s="7">
        <v>237</v>
      </c>
      <c r="E323" s="9"/>
      <c r="F323" s="7">
        <v>29</v>
      </c>
      <c r="G323" s="9"/>
      <c r="H323" s="7">
        <v>29</v>
      </c>
      <c r="I323" s="9"/>
      <c r="J323" s="7">
        <v>0</v>
      </c>
      <c r="K323" s="9"/>
    </row>
    <row r="324" spans="1:11" ht="15.6" x14ac:dyDescent="0.3">
      <c r="A324" s="5" t="s">
        <v>335</v>
      </c>
      <c r="B324" s="9">
        <v>284</v>
      </c>
      <c r="C324" s="9">
        <v>271</v>
      </c>
      <c r="D324" s="7">
        <v>271</v>
      </c>
      <c r="E324" s="9"/>
      <c r="F324" s="7">
        <v>0</v>
      </c>
      <c r="G324" s="9"/>
      <c r="H324" s="7">
        <v>0</v>
      </c>
      <c r="I324" s="9"/>
      <c r="J324" s="7">
        <v>0</v>
      </c>
      <c r="K324" s="9"/>
    </row>
    <row r="325" spans="1:11" ht="15.6" x14ac:dyDescent="0.3">
      <c r="A325" s="5" t="s">
        <v>336</v>
      </c>
      <c r="B325" s="9">
        <v>980</v>
      </c>
      <c r="C325" s="9">
        <v>940</v>
      </c>
      <c r="D325" s="7">
        <v>914</v>
      </c>
      <c r="E325" s="9"/>
      <c r="F325" s="7">
        <v>26</v>
      </c>
      <c r="G325" s="9"/>
      <c r="H325" s="7">
        <v>7</v>
      </c>
      <c r="I325" s="9"/>
      <c r="J325" s="7">
        <v>19</v>
      </c>
      <c r="K325" s="9"/>
    </row>
    <row r="326" spans="1:11" ht="15.6" x14ac:dyDescent="0.3">
      <c r="A326" s="5" t="s">
        <v>337</v>
      </c>
      <c r="B326" s="9">
        <v>1406</v>
      </c>
      <c r="C326" s="9">
        <v>1364</v>
      </c>
      <c r="D326" s="7">
        <v>1338</v>
      </c>
      <c r="E326" s="9"/>
      <c r="F326" s="7">
        <v>26</v>
      </c>
      <c r="G326" s="9"/>
      <c r="H326" s="7">
        <v>9</v>
      </c>
      <c r="I326" s="9"/>
      <c r="J326" s="7">
        <v>17</v>
      </c>
      <c r="K326" s="9"/>
    </row>
    <row r="327" spans="1:11" ht="15.6" x14ac:dyDescent="0.3">
      <c r="A327" s="5" t="s">
        <v>338</v>
      </c>
      <c r="B327" s="9">
        <v>1476</v>
      </c>
      <c r="C327" s="9">
        <v>1442</v>
      </c>
      <c r="D327" s="7">
        <v>1396</v>
      </c>
      <c r="E327" s="9"/>
      <c r="F327" s="7">
        <v>46</v>
      </c>
      <c r="G327" s="9"/>
      <c r="H327" s="7">
        <v>39</v>
      </c>
      <c r="I327" s="9"/>
      <c r="J327" s="7">
        <v>7</v>
      </c>
      <c r="K327" s="9"/>
    </row>
    <row r="328" spans="1:11" ht="15.6" x14ac:dyDescent="0.3">
      <c r="A328" s="5" t="s">
        <v>339</v>
      </c>
      <c r="B328" s="9">
        <v>1746</v>
      </c>
      <c r="C328" s="9">
        <v>1710</v>
      </c>
      <c r="D328" s="7">
        <v>1664</v>
      </c>
      <c r="E328" s="9"/>
      <c r="F328" s="7">
        <v>46</v>
      </c>
      <c r="G328" s="9"/>
      <c r="H328" s="7">
        <v>46</v>
      </c>
      <c r="I328" s="9"/>
      <c r="J328" s="7">
        <v>0</v>
      </c>
      <c r="K328" s="9"/>
    </row>
    <row r="329" spans="1:11" ht="15.6" x14ac:dyDescent="0.3">
      <c r="A329" s="5" t="s">
        <v>340</v>
      </c>
      <c r="B329" s="9">
        <v>835</v>
      </c>
      <c r="C329" s="9">
        <v>835</v>
      </c>
      <c r="D329" s="7">
        <v>831</v>
      </c>
      <c r="E329" s="9"/>
      <c r="F329" s="7">
        <v>4</v>
      </c>
      <c r="G329" s="9"/>
      <c r="H329" s="7">
        <v>4</v>
      </c>
      <c r="I329" s="9"/>
      <c r="J329" s="7">
        <v>0</v>
      </c>
      <c r="K329" s="9"/>
    </row>
    <row r="330" spans="1:11" ht="15.6" x14ac:dyDescent="0.3">
      <c r="A330" s="5" t="s">
        <v>341</v>
      </c>
      <c r="B330" s="9">
        <v>754</v>
      </c>
      <c r="C330" s="9">
        <v>748</v>
      </c>
      <c r="D330" s="7">
        <v>725</v>
      </c>
      <c r="E330" s="9"/>
      <c r="F330" s="7">
        <v>23</v>
      </c>
      <c r="G330" s="9"/>
      <c r="H330" s="7">
        <v>23</v>
      </c>
      <c r="I330" s="9"/>
      <c r="J330" s="7">
        <v>0</v>
      </c>
      <c r="K330" s="9"/>
    </row>
    <row r="331" spans="1:11" ht="15.6" x14ac:dyDescent="0.3">
      <c r="A331" s="5" t="s">
        <v>342</v>
      </c>
      <c r="B331" s="9">
        <v>4311</v>
      </c>
      <c r="C331" s="9">
        <v>4156</v>
      </c>
      <c r="D331" s="7">
        <v>3917</v>
      </c>
      <c r="E331" s="9"/>
      <c r="F331" s="7">
        <v>239</v>
      </c>
      <c r="G331" s="9"/>
      <c r="H331" s="7">
        <v>208</v>
      </c>
      <c r="I331" s="9"/>
      <c r="J331" s="7">
        <v>31</v>
      </c>
      <c r="K331" s="9"/>
    </row>
    <row r="332" spans="1:11" ht="15.6" x14ac:dyDescent="0.3">
      <c r="A332" s="5" t="s">
        <v>343</v>
      </c>
      <c r="B332" s="9">
        <v>4753</v>
      </c>
      <c r="C332" s="9">
        <v>4606</v>
      </c>
      <c r="D332" s="7">
        <v>4520</v>
      </c>
      <c r="E332" s="9"/>
      <c r="F332" s="7">
        <v>86</v>
      </c>
      <c r="G332" s="9"/>
      <c r="H332" s="7">
        <v>86</v>
      </c>
      <c r="I332" s="9"/>
      <c r="J332" s="7">
        <v>0</v>
      </c>
      <c r="K332" s="9"/>
    </row>
    <row r="333" spans="1:11" ht="15.6" x14ac:dyDescent="0.3">
      <c r="A333" s="5" t="s">
        <v>344</v>
      </c>
      <c r="B333" s="9">
        <v>879</v>
      </c>
      <c r="C333" s="9">
        <v>782</v>
      </c>
      <c r="D333" s="7">
        <v>778</v>
      </c>
      <c r="E333" s="9"/>
      <c r="F333" s="7">
        <v>4</v>
      </c>
      <c r="G333" s="9"/>
      <c r="H333" s="7">
        <v>4</v>
      </c>
      <c r="I333" s="9"/>
      <c r="J333" s="7">
        <v>0</v>
      </c>
      <c r="K333" s="9"/>
    </row>
    <row r="334" spans="1:11" ht="15.6" x14ac:dyDescent="0.3">
      <c r="A334" s="5" t="s">
        <v>345</v>
      </c>
      <c r="B334" s="9">
        <v>1633</v>
      </c>
      <c r="C334" s="9">
        <v>1536</v>
      </c>
      <c r="D334" s="7">
        <v>1274</v>
      </c>
      <c r="E334" s="9"/>
      <c r="F334" s="7">
        <v>262</v>
      </c>
      <c r="G334" s="9"/>
      <c r="H334" s="7">
        <v>262</v>
      </c>
      <c r="I334" s="9"/>
      <c r="J334" s="7">
        <v>0</v>
      </c>
      <c r="K334" s="9"/>
    </row>
    <row r="335" spans="1:11" ht="15.6" x14ac:dyDescent="0.3">
      <c r="A335" s="5" t="s">
        <v>346</v>
      </c>
      <c r="B335" s="9">
        <v>1887</v>
      </c>
      <c r="C335" s="9">
        <v>1831</v>
      </c>
      <c r="D335" s="7">
        <v>1718</v>
      </c>
      <c r="E335" s="9"/>
      <c r="F335" s="7">
        <v>113</v>
      </c>
      <c r="G335" s="9"/>
      <c r="H335" s="7">
        <v>113</v>
      </c>
      <c r="I335" s="9"/>
      <c r="J335" s="7">
        <v>0</v>
      </c>
      <c r="K335" s="9"/>
    </row>
    <row r="336" spans="1:11" ht="15.6" x14ac:dyDescent="0.3">
      <c r="A336" s="5" t="s">
        <v>347</v>
      </c>
      <c r="B336" s="9">
        <v>2337</v>
      </c>
      <c r="C336" s="9">
        <v>2228</v>
      </c>
      <c r="D336" s="7">
        <v>2144</v>
      </c>
      <c r="E336" s="9"/>
      <c r="F336" s="7">
        <v>84</v>
      </c>
      <c r="G336" s="9"/>
      <c r="H336" s="7">
        <v>46</v>
      </c>
      <c r="I336" s="9"/>
      <c r="J336" s="7">
        <v>38</v>
      </c>
      <c r="K336" s="9"/>
    </row>
    <row r="337" spans="1:11" ht="15.6" x14ac:dyDescent="0.3">
      <c r="A337" s="5" t="s">
        <v>348</v>
      </c>
      <c r="B337" s="9">
        <v>1690</v>
      </c>
      <c r="C337" s="9">
        <v>1648</v>
      </c>
      <c r="D337" s="7">
        <v>1612</v>
      </c>
      <c r="E337" s="9"/>
      <c r="F337" s="7">
        <v>36</v>
      </c>
      <c r="G337" s="9"/>
      <c r="H337" s="7">
        <v>36</v>
      </c>
      <c r="I337" s="9"/>
      <c r="J337" s="7">
        <v>0</v>
      </c>
      <c r="K337" s="9"/>
    </row>
    <row r="338" spans="1:11" ht="15.6" x14ac:dyDescent="0.3">
      <c r="A338" s="5" t="s">
        <v>349</v>
      </c>
      <c r="B338" s="9">
        <v>3436</v>
      </c>
      <c r="C338" s="9">
        <v>3208</v>
      </c>
      <c r="D338" s="7">
        <v>2941</v>
      </c>
      <c r="E338" s="9"/>
      <c r="F338" s="7">
        <v>267</v>
      </c>
      <c r="G338" s="9"/>
      <c r="H338" s="7">
        <v>267</v>
      </c>
      <c r="I338" s="9"/>
      <c r="J338" s="7">
        <v>0</v>
      </c>
      <c r="K338" s="9"/>
    </row>
    <row r="339" spans="1:11" ht="15.6" x14ac:dyDescent="0.3">
      <c r="A339" s="5" t="s">
        <v>350</v>
      </c>
      <c r="B339" s="9">
        <v>2746</v>
      </c>
      <c r="C339" s="9">
        <v>2636</v>
      </c>
      <c r="D339" s="7">
        <v>2462</v>
      </c>
      <c r="E339" s="9"/>
      <c r="F339" s="7">
        <v>174</v>
      </c>
      <c r="G339" s="9"/>
      <c r="H339" s="7">
        <v>153</v>
      </c>
      <c r="I339" s="9"/>
      <c r="J339" s="7">
        <v>21</v>
      </c>
      <c r="K339" s="9"/>
    </row>
    <row r="340" spans="1:11" ht="15.6" x14ac:dyDescent="0.3">
      <c r="A340" s="5" t="s">
        <v>351</v>
      </c>
      <c r="B340" s="9">
        <v>1511</v>
      </c>
      <c r="C340" s="9">
        <v>1377</v>
      </c>
      <c r="D340" s="7">
        <v>1291</v>
      </c>
      <c r="E340" s="9"/>
      <c r="F340" s="7">
        <v>86</v>
      </c>
      <c r="G340" s="9"/>
      <c r="H340" s="7">
        <v>86</v>
      </c>
      <c r="I340" s="9"/>
      <c r="J340" s="7">
        <v>0</v>
      </c>
      <c r="K340" s="9"/>
    </row>
    <row r="341" spans="1:11" ht="15.6" x14ac:dyDescent="0.3">
      <c r="A341" s="5" t="s">
        <v>352</v>
      </c>
      <c r="B341" s="9">
        <v>1411</v>
      </c>
      <c r="C341" s="9">
        <v>1301</v>
      </c>
      <c r="D341" s="7">
        <v>1244</v>
      </c>
      <c r="E341" s="9"/>
      <c r="F341" s="7">
        <v>57</v>
      </c>
      <c r="G341" s="9"/>
      <c r="H341" s="7">
        <v>57</v>
      </c>
      <c r="I341" s="9"/>
      <c r="J341" s="7">
        <v>0</v>
      </c>
      <c r="K341" s="9"/>
    </row>
    <row r="342" spans="1:11" ht="15.6" x14ac:dyDescent="0.3">
      <c r="A342" s="5" t="s">
        <v>353</v>
      </c>
      <c r="B342" s="9">
        <v>2703</v>
      </c>
      <c r="C342" s="9">
        <v>2470</v>
      </c>
      <c r="D342" s="7">
        <v>2411</v>
      </c>
      <c r="E342" s="9"/>
      <c r="F342" s="7">
        <v>59</v>
      </c>
      <c r="G342" s="9"/>
      <c r="H342" s="7">
        <v>59</v>
      </c>
      <c r="I342" s="9"/>
      <c r="J342" s="7">
        <v>0</v>
      </c>
      <c r="K342" s="9"/>
    </row>
    <row r="343" spans="1:11" ht="15.6" x14ac:dyDescent="0.3">
      <c r="A343" s="5" t="s">
        <v>354</v>
      </c>
      <c r="B343" s="9">
        <v>1028</v>
      </c>
      <c r="C343" s="9">
        <v>1009</v>
      </c>
      <c r="D343" s="7">
        <v>985</v>
      </c>
      <c r="E343" s="9"/>
      <c r="F343" s="7">
        <v>24</v>
      </c>
      <c r="G343" s="9"/>
      <c r="H343" s="7">
        <v>24</v>
      </c>
      <c r="I343" s="9"/>
      <c r="J343" s="7">
        <v>0</v>
      </c>
      <c r="K343" s="9"/>
    </row>
    <row r="344" spans="1:11" ht="15.6" x14ac:dyDescent="0.3">
      <c r="A344" s="5" t="s">
        <v>355</v>
      </c>
      <c r="B344" s="9">
        <v>4978</v>
      </c>
      <c r="C344" s="9">
        <v>4739</v>
      </c>
      <c r="D344" s="7">
        <v>4522</v>
      </c>
      <c r="E344" s="9"/>
      <c r="F344" s="7">
        <v>217</v>
      </c>
      <c r="G344" s="9"/>
      <c r="H344" s="7">
        <v>196</v>
      </c>
      <c r="I344" s="9"/>
      <c r="J344" s="7">
        <v>21</v>
      </c>
      <c r="K344" s="9"/>
    </row>
    <row r="345" spans="1:11" ht="15.6" x14ac:dyDescent="0.3">
      <c r="A345" s="5" t="s">
        <v>356</v>
      </c>
      <c r="B345" s="9">
        <v>4499</v>
      </c>
      <c r="C345" s="9">
        <v>4351</v>
      </c>
      <c r="D345" s="7">
        <v>4210</v>
      </c>
      <c r="E345" s="9"/>
      <c r="F345" s="7">
        <v>141</v>
      </c>
      <c r="G345" s="9"/>
      <c r="H345" s="7">
        <v>99</v>
      </c>
      <c r="I345" s="9"/>
      <c r="J345" s="7">
        <v>42</v>
      </c>
      <c r="K345" s="9"/>
    </row>
    <row r="346" spans="1:11" ht="15.6" x14ac:dyDescent="0.3">
      <c r="A346" s="5" t="s">
        <v>357</v>
      </c>
      <c r="B346" s="9">
        <v>4855</v>
      </c>
      <c r="C346" s="9">
        <v>4538</v>
      </c>
      <c r="D346" s="7">
        <v>4118</v>
      </c>
      <c r="E346" s="9"/>
      <c r="F346" s="7">
        <v>420</v>
      </c>
      <c r="G346" s="9"/>
      <c r="H346" s="7">
        <v>401</v>
      </c>
      <c r="I346" s="9"/>
      <c r="J346" s="7">
        <v>19</v>
      </c>
      <c r="K346" s="9"/>
    </row>
    <row r="347" spans="1:11" ht="15.6" x14ac:dyDescent="0.3">
      <c r="A347" s="5" t="s">
        <v>358</v>
      </c>
      <c r="B347" s="9">
        <v>2165</v>
      </c>
      <c r="C347" s="9">
        <v>2040</v>
      </c>
      <c r="D347" s="7">
        <v>1873</v>
      </c>
      <c r="E347" s="9"/>
      <c r="F347" s="7">
        <v>167</v>
      </c>
      <c r="G347" s="9"/>
      <c r="H347" s="7">
        <v>138</v>
      </c>
      <c r="I347" s="9"/>
      <c r="J347" s="7">
        <v>29</v>
      </c>
      <c r="K347" s="9"/>
    </row>
    <row r="348" spans="1:11" ht="15.6" x14ac:dyDescent="0.3">
      <c r="A348" s="5" t="s">
        <v>359</v>
      </c>
      <c r="B348" s="9">
        <v>2557</v>
      </c>
      <c r="C348" s="9">
        <v>2471</v>
      </c>
      <c r="D348" s="7">
        <v>2421</v>
      </c>
      <c r="E348" s="9"/>
      <c r="F348" s="7">
        <v>50</v>
      </c>
      <c r="G348" s="9"/>
      <c r="H348" s="7">
        <v>40</v>
      </c>
      <c r="I348" s="9"/>
      <c r="J348" s="7">
        <v>10</v>
      </c>
      <c r="K348" s="9"/>
    </row>
    <row r="349" spans="1:11" ht="15.6" x14ac:dyDescent="0.3">
      <c r="A349" s="5" t="s">
        <v>360</v>
      </c>
      <c r="B349" s="9">
        <v>3322</v>
      </c>
      <c r="C349" s="9">
        <v>3201</v>
      </c>
      <c r="D349" s="7">
        <v>3080</v>
      </c>
      <c r="E349" s="9"/>
      <c r="F349" s="7">
        <v>121</v>
      </c>
      <c r="G349" s="9"/>
      <c r="H349" s="7">
        <v>121</v>
      </c>
      <c r="I349" s="9"/>
      <c r="J349" s="7">
        <v>0</v>
      </c>
      <c r="K349" s="9"/>
    </row>
    <row r="350" spans="1:11" ht="15.6" x14ac:dyDescent="0.3">
      <c r="A350" s="5" t="s">
        <v>361</v>
      </c>
      <c r="B350" s="9">
        <v>2700</v>
      </c>
      <c r="C350" s="9">
        <v>2492</v>
      </c>
      <c r="D350" s="7">
        <v>2412</v>
      </c>
      <c r="E350" s="9"/>
      <c r="F350" s="7">
        <v>80</v>
      </c>
      <c r="G350" s="9"/>
      <c r="H350" s="7">
        <v>80</v>
      </c>
      <c r="I350" s="9"/>
      <c r="J350" s="7">
        <v>0</v>
      </c>
      <c r="K350" s="9"/>
    </row>
    <row r="351" spans="1:11" ht="15.6" x14ac:dyDescent="0.3">
      <c r="A351" s="5" t="s">
        <v>362</v>
      </c>
      <c r="B351" s="9">
        <v>2519</v>
      </c>
      <c r="C351" s="9">
        <v>2359</v>
      </c>
      <c r="D351" s="7">
        <v>2075</v>
      </c>
      <c r="E351" s="9"/>
      <c r="F351" s="7">
        <v>284</v>
      </c>
      <c r="G351" s="9"/>
      <c r="H351" s="7">
        <v>284</v>
      </c>
      <c r="I351" s="9"/>
      <c r="J351" s="7">
        <v>0</v>
      </c>
      <c r="K351" s="9"/>
    </row>
    <row r="352" spans="1:11" ht="15.6" x14ac:dyDescent="0.3">
      <c r="A352" s="5" t="s">
        <v>363</v>
      </c>
      <c r="B352" s="9">
        <v>2616</v>
      </c>
      <c r="C352" s="9">
        <v>2497</v>
      </c>
      <c r="D352" s="7">
        <v>2443</v>
      </c>
      <c r="E352" s="9"/>
      <c r="F352" s="7">
        <v>54</v>
      </c>
      <c r="G352" s="9"/>
      <c r="H352" s="7">
        <v>21</v>
      </c>
      <c r="I352" s="9"/>
      <c r="J352" s="7">
        <v>33</v>
      </c>
      <c r="K352" s="9"/>
    </row>
    <row r="353" spans="1:11" ht="15.6" x14ac:dyDescent="0.3">
      <c r="A353" s="5" t="s">
        <v>364</v>
      </c>
      <c r="B353" s="9">
        <v>3469</v>
      </c>
      <c r="C353" s="9">
        <v>3352</v>
      </c>
      <c r="D353" s="7">
        <v>3290</v>
      </c>
      <c r="E353" s="9"/>
      <c r="F353" s="7">
        <v>62</v>
      </c>
      <c r="G353" s="9"/>
      <c r="H353" s="7">
        <v>62</v>
      </c>
      <c r="I353" s="9"/>
      <c r="J353" s="7">
        <v>0</v>
      </c>
      <c r="K353" s="9"/>
    </row>
    <row r="354" spans="1:11" ht="15.6" x14ac:dyDescent="0.3">
      <c r="A354" s="5" t="s">
        <v>365</v>
      </c>
      <c r="B354" s="9">
        <v>2137</v>
      </c>
      <c r="C354" s="9">
        <v>1947</v>
      </c>
      <c r="D354" s="7">
        <v>1901</v>
      </c>
      <c r="E354" s="9"/>
      <c r="F354" s="7">
        <v>46</v>
      </c>
      <c r="G354" s="9"/>
      <c r="H354" s="7">
        <v>46</v>
      </c>
      <c r="I354" s="9"/>
      <c r="J354" s="7">
        <v>0</v>
      </c>
      <c r="K354" s="9"/>
    </row>
    <row r="355" spans="1:11" ht="15.6" x14ac:dyDescent="0.3">
      <c r="A355" s="5" t="s">
        <v>366</v>
      </c>
      <c r="B355" s="9">
        <v>2597</v>
      </c>
      <c r="C355" s="9">
        <v>2524</v>
      </c>
      <c r="D355" s="7">
        <v>2407</v>
      </c>
      <c r="E355" s="9"/>
      <c r="F355" s="7">
        <v>117</v>
      </c>
      <c r="G355" s="9"/>
      <c r="H355" s="7">
        <v>87</v>
      </c>
      <c r="I355" s="9"/>
      <c r="J355" s="7">
        <v>30</v>
      </c>
      <c r="K355" s="9"/>
    </row>
    <row r="356" spans="1:11" ht="15.6" x14ac:dyDescent="0.3">
      <c r="A356" s="5" t="s">
        <v>367</v>
      </c>
      <c r="B356" s="9">
        <v>1677</v>
      </c>
      <c r="C356" s="9">
        <v>1643</v>
      </c>
      <c r="D356" s="7">
        <v>1643</v>
      </c>
      <c r="E356" s="9"/>
      <c r="F356" s="7">
        <v>0</v>
      </c>
      <c r="G356" s="9"/>
      <c r="H356" s="7">
        <v>0</v>
      </c>
      <c r="I356" s="9"/>
      <c r="J356" s="7">
        <v>0</v>
      </c>
      <c r="K356" s="9"/>
    </row>
    <row r="357" spans="1:11" ht="15.6" x14ac:dyDescent="0.3">
      <c r="A357" s="5" t="s">
        <v>368</v>
      </c>
      <c r="B357" s="9">
        <v>6205</v>
      </c>
      <c r="C357" s="9">
        <v>5883</v>
      </c>
      <c r="D357" s="7">
        <v>5728</v>
      </c>
      <c r="E357" s="9"/>
      <c r="F357" s="7">
        <v>155</v>
      </c>
      <c r="G357" s="9"/>
      <c r="H357" s="7">
        <v>94</v>
      </c>
      <c r="I357" s="9"/>
      <c r="J357" s="7">
        <v>61</v>
      </c>
      <c r="K357" s="9"/>
    </row>
    <row r="358" spans="1:11" ht="15.6" x14ac:dyDescent="0.3">
      <c r="A358" s="5" t="s">
        <v>369</v>
      </c>
      <c r="B358" s="9">
        <v>470</v>
      </c>
      <c r="C358" s="9">
        <v>458</v>
      </c>
      <c r="D358" s="7">
        <v>430</v>
      </c>
      <c r="E358" s="9"/>
      <c r="F358" s="7">
        <v>28</v>
      </c>
      <c r="G358" s="9"/>
      <c r="H358" s="7">
        <v>22</v>
      </c>
      <c r="I358" s="9"/>
      <c r="J358" s="7">
        <v>6</v>
      </c>
      <c r="K358" s="9"/>
    </row>
    <row r="359" spans="1:11" ht="15.6" x14ac:dyDescent="0.3">
      <c r="A359" s="5" t="s">
        <v>370</v>
      </c>
      <c r="B359" s="9">
        <v>2215</v>
      </c>
      <c r="C359" s="9">
        <v>2154</v>
      </c>
      <c r="D359" s="7">
        <v>2013</v>
      </c>
      <c r="E359" s="9"/>
      <c r="F359" s="7">
        <v>141</v>
      </c>
      <c r="G359" s="9"/>
      <c r="H359" s="7">
        <v>131</v>
      </c>
      <c r="I359" s="9"/>
      <c r="J359" s="7">
        <v>10</v>
      </c>
      <c r="K359" s="9"/>
    </row>
    <row r="360" spans="1:11" ht="15.6" x14ac:dyDescent="0.3">
      <c r="A360" s="5" t="s">
        <v>371</v>
      </c>
      <c r="B360" s="9">
        <v>1131</v>
      </c>
      <c r="C360" s="9">
        <v>1100</v>
      </c>
      <c r="D360" s="7">
        <v>1029</v>
      </c>
      <c r="E360" s="9"/>
      <c r="F360" s="7">
        <v>71</v>
      </c>
      <c r="G360" s="9"/>
      <c r="H360" s="7">
        <v>60</v>
      </c>
      <c r="I360" s="9"/>
      <c r="J360" s="7">
        <v>11</v>
      </c>
      <c r="K360" s="9"/>
    </row>
    <row r="361" spans="1:11" ht="15.6" x14ac:dyDescent="0.3">
      <c r="A361" s="5" t="s">
        <v>372</v>
      </c>
      <c r="B361" s="9">
        <v>233</v>
      </c>
      <c r="C361" s="9">
        <v>191</v>
      </c>
      <c r="D361" s="7">
        <v>163</v>
      </c>
      <c r="E361" s="9"/>
      <c r="F361" s="7">
        <v>28</v>
      </c>
      <c r="G361" s="9"/>
      <c r="H361" s="7">
        <v>28</v>
      </c>
      <c r="I361" s="9"/>
      <c r="J361" s="7">
        <v>0</v>
      </c>
      <c r="K361" s="9"/>
    </row>
    <row r="362" spans="1:11" ht="15.6" x14ac:dyDescent="0.3">
      <c r="A362" s="5" t="s">
        <v>373</v>
      </c>
      <c r="B362" s="9">
        <v>2506</v>
      </c>
      <c r="C362" s="9">
        <v>2394</v>
      </c>
      <c r="D362" s="7">
        <v>2226</v>
      </c>
      <c r="E362" s="9"/>
      <c r="F362" s="7">
        <v>168</v>
      </c>
      <c r="G362" s="9"/>
      <c r="H362" s="7">
        <v>138</v>
      </c>
      <c r="I362" s="9"/>
      <c r="J362" s="7">
        <v>30</v>
      </c>
      <c r="K362" s="9"/>
    </row>
    <row r="363" spans="1:11" ht="15.6" x14ac:dyDescent="0.3">
      <c r="A363" s="5" t="s">
        <v>374</v>
      </c>
      <c r="B363" s="9">
        <v>0</v>
      </c>
      <c r="C363" s="9">
        <v>0</v>
      </c>
      <c r="D363" s="7">
        <v>0</v>
      </c>
      <c r="E363" s="9"/>
      <c r="F363" s="7">
        <v>0</v>
      </c>
      <c r="G363" s="9"/>
      <c r="H363" s="7">
        <v>0</v>
      </c>
      <c r="I363" s="9"/>
      <c r="J363" s="7">
        <v>0</v>
      </c>
      <c r="K363" s="9"/>
    </row>
    <row r="364" spans="1:11" ht="15.6" x14ac:dyDescent="0.3">
      <c r="A364" s="5" t="s">
        <v>375</v>
      </c>
      <c r="B364" s="9">
        <v>0</v>
      </c>
      <c r="C364" s="9">
        <v>0</v>
      </c>
      <c r="D364" s="7">
        <v>0</v>
      </c>
      <c r="E364" s="9"/>
      <c r="F364" s="7">
        <v>0</v>
      </c>
      <c r="G364" s="9"/>
      <c r="H364" s="7">
        <v>0</v>
      </c>
      <c r="I364" s="9"/>
      <c r="J364" s="7">
        <v>0</v>
      </c>
      <c r="K364" s="9"/>
    </row>
    <row r="365" spans="1:11" ht="15.6" x14ac:dyDescent="0.3">
      <c r="A365" s="5" t="s">
        <v>376</v>
      </c>
      <c r="B365" s="9">
        <v>801</v>
      </c>
      <c r="C365" s="9">
        <v>798</v>
      </c>
      <c r="D365" s="7">
        <v>793</v>
      </c>
      <c r="E365" s="9"/>
      <c r="F365" s="7">
        <v>5</v>
      </c>
      <c r="G365" s="9"/>
      <c r="H365" s="7">
        <v>5</v>
      </c>
      <c r="I365" s="9"/>
      <c r="J365" s="7">
        <v>0</v>
      </c>
      <c r="K365" s="9"/>
    </row>
    <row r="366" spans="1:11" ht="15.6" x14ac:dyDescent="0.3">
      <c r="A366" s="5" t="s">
        <v>377</v>
      </c>
      <c r="B366" s="9">
        <v>0</v>
      </c>
      <c r="C366" s="9">
        <v>0</v>
      </c>
      <c r="D366" s="7">
        <v>0</v>
      </c>
      <c r="E366" s="9"/>
      <c r="F366" s="7">
        <v>0</v>
      </c>
      <c r="G366" s="9"/>
      <c r="H366" s="7">
        <v>0</v>
      </c>
      <c r="I366" s="9"/>
      <c r="J366" s="7">
        <v>0</v>
      </c>
      <c r="K366" s="9"/>
    </row>
    <row r="367" spans="1:11" ht="15.6" x14ac:dyDescent="0.3">
      <c r="A367" s="5" t="s">
        <v>378</v>
      </c>
      <c r="B367" s="9">
        <v>8</v>
      </c>
      <c r="C367" s="9">
        <v>8</v>
      </c>
      <c r="D367" s="7">
        <v>8</v>
      </c>
      <c r="E367" s="9"/>
      <c r="F367" s="7">
        <v>0</v>
      </c>
      <c r="G367" s="9"/>
      <c r="H367" s="7">
        <v>0</v>
      </c>
      <c r="I367" s="9"/>
      <c r="J367" s="7">
        <v>0</v>
      </c>
      <c r="K367" s="9"/>
    </row>
    <row r="368" spans="1:11" ht="15.6" x14ac:dyDescent="0.3">
      <c r="A368" s="5" t="s">
        <v>379</v>
      </c>
      <c r="B368" s="9">
        <v>262</v>
      </c>
      <c r="C368" s="9">
        <v>262</v>
      </c>
      <c r="D368" s="7">
        <v>245</v>
      </c>
      <c r="E368" s="9"/>
      <c r="F368" s="7">
        <v>17</v>
      </c>
      <c r="G368" s="9"/>
      <c r="H368" s="7">
        <v>17</v>
      </c>
      <c r="I368" s="9"/>
      <c r="J368" s="7">
        <v>0</v>
      </c>
      <c r="K368" s="9"/>
    </row>
    <row r="369" spans="1:11" ht="15.6" x14ac:dyDescent="0.3">
      <c r="A369" s="10" t="s">
        <v>380</v>
      </c>
      <c r="B369" s="19">
        <f>SUBTOTAL(109,Table2[Estimate; Total with Foreign:])</f>
        <v>507340</v>
      </c>
      <c r="C369" s="19">
        <f>SUBTOTAL(109,Table2[Estimate; Native:])</f>
        <v>486274</v>
      </c>
      <c r="D369" s="20">
        <f>SUBTOTAL(109,Table2[Estimate; Native: - Speak only English])</f>
        <v>458539</v>
      </c>
      <c r="E369" s="19">
        <f>SUBTOTAL(109,Table2[Index of Dissimilarity Absol. Value ('[hi/H']-'[wi/W']): - Speak only English])</f>
        <v>0</v>
      </c>
      <c r="F369" s="20">
        <f>SUBTOTAL(109,Table2[Estimate; Native: - Speak another language])</f>
        <v>27735</v>
      </c>
      <c r="G369" s="19">
        <f>SUBTOTAL(109,Table2[Index of Dissimilarity Absol. Value ('[hi/H']-'[wi/W']): - Speak another language])</f>
        <v>0</v>
      </c>
      <c r="H369" s="20">
        <f>SUBTOTAL(109,Table2[Estimate; Native: - Speak another language - Speak English "very well"])</f>
        <v>24575</v>
      </c>
      <c r="I369" s="19">
        <f>SUBTOTAL(109,Table2[Index of Dissimilarity Absol. Value ('[hi/H']-'[wi/W']): - Speak another language - Speak English "very well"])</f>
        <v>0</v>
      </c>
      <c r="J369" s="20">
        <f>SUBTOTAL(109,Table2[Estimate; Native: - Speak another language - Speak English less than "very well"])</f>
        <v>3160</v>
      </c>
      <c r="K369" s="19">
        <f>SUBTOTAL(109,Table2[Index of Dissimilarity Absol. Value ('[hi/H']-'[wi/W']): - Speak another language - Speak English less than "very well"])</f>
        <v>0</v>
      </c>
    </row>
    <row r="370" spans="1:11" ht="15.6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1:11" ht="15.6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1:11" ht="1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1:11" ht="13.95" customHeight="1" x14ac:dyDescent="0.3">
      <c r="A373" s="25" t="s">
        <v>396</v>
      </c>
      <c r="B373" s="25"/>
      <c r="C373" s="25"/>
      <c r="D373" s="25"/>
      <c r="E373" s="25"/>
      <c r="F373" s="25"/>
      <c r="G373" s="25"/>
      <c r="H373" s="25"/>
      <c r="I373" s="21"/>
      <c r="J373" s="21"/>
      <c r="K373" s="21"/>
    </row>
    <row r="374" spans="1:11" ht="15.6" x14ac:dyDescent="0.3">
      <c r="A374" s="25"/>
      <c r="B374" s="25"/>
      <c r="C374" s="25"/>
      <c r="D374" s="25"/>
      <c r="E374" s="25"/>
      <c r="F374" s="25"/>
      <c r="G374" s="25"/>
      <c r="H374" s="25"/>
      <c r="I374" s="21"/>
      <c r="J374" s="21"/>
      <c r="K374" s="21"/>
    </row>
  </sheetData>
  <mergeCells count="2">
    <mergeCell ref="A1:K1"/>
    <mergeCell ref="A373:H37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 Plot</vt:lpstr>
      <vt:lpstr>2015 ACS BC Hispanics</vt:lpstr>
      <vt:lpstr>2015 ACS BC Whites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Babich</dc:creator>
  <cp:lastModifiedBy>Erin Babich</cp:lastModifiedBy>
  <dcterms:created xsi:type="dcterms:W3CDTF">2019-07-29T05:43:15Z</dcterms:created>
  <dcterms:modified xsi:type="dcterms:W3CDTF">2019-07-29T06:22:11Z</dcterms:modified>
</cp:coreProperties>
</file>