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CAICE/"/>
    </mc:Choice>
  </mc:AlternateContent>
  <xr:revisionPtr revIDLastSave="0" documentId="8_{BAC6FCA4-54F9-4C5A-A758-7F693FDB11AC}" xr6:coauthVersionLast="47" xr6:coauthVersionMax="47" xr10:uidLastSave="{00000000-0000-0000-0000-000000000000}"/>
  <bookViews>
    <workbookView minimized="1" xWindow="2172" yWindow="1248" windowWidth="17280" windowHeight="8994" xr2:uid="{D04A9664-F01C-47B9-A3D7-0F631A31F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I37" i="1"/>
  <c r="H37" i="1"/>
  <c r="E37" i="1"/>
  <c r="G32" i="1"/>
  <c r="B32" i="1"/>
  <c r="D32" i="1" s="1"/>
  <c r="F32" i="1" s="1"/>
  <c r="E32" i="1"/>
  <c r="C32" i="1"/>
  <c r="L24" i="1" l="1"/>
  <c r="L25" i="1"/>
  <c r="L23" i="1"/>
  <c r="K24" i="1"/>
  <c r="K25" i="1"/>
  <c r="K23" i="1"/>
  <c r="I24" i="1"/>
  <c r="I25" i="1"/>
  <c r="I23" i="1"/>
  <c r="H24" i="1"/>
  <c r="H25" i="1"/>
  <c r="H23" i="1"/>
  <c r="G24" i="1"/>
  <c r="G25" i="1"/>
  <c r="G23" i="1"/>
  <c r="F24" i="1"/>
  <c r="F25" i="1"/>
  <c r="F23" i="1"/>
  <c r="E24" i="1"/>
  <c r="E25" i="1"/>
  <c r="E23" i="1"/>
  <c r="C24" i="1"/>
  <c r="C25" i="1"/>
  <c r="C23" i="1"/>
  <c r="D24" i="1"/>
  <c r="D25" i="1"/>
  <c r="B24" i="1"/>
  <c r="B25" i="1"/>
  <c r="B23" i="1"/>
  <c r="D23" i="1"/>
  <c r="J17" i="1"/>
  <c r="J18" i="1"/>
  <c r="J16" i="1"/>
  <c r="I17" i="1"/>
  <c r="I18" i="1"/>
  <c r="I16" i="1"/>
  <c r="H17" i="1"/>
  <c r="H18" i="1"/>
  <c r="H16" i="1"/>
  <c r="C17" i="1"/>
  <c r="C18" i="1"/>
  <c r="C16" i="1"/>
  <c r="D17" i="1"/>
  <c r="D18" i="1"/>
  <c r="D16" i="1"/>
</calcChain>
</file>

<file path=xl/sharedStrings.xml><?xml version="1.0" encoding="utf-8"?>
<sst xmlns="http://schemas.openxmlformats.org/spreadsheetml/2006/main" count="43" uniqueCount="38">
  <si>
    <t xml:space="preserve">lamps </t>
  </si>
  <si>
    <t>OH exposure</t>
  </si>
  <si>
    <t xml:space="preserve">Days of aging </t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</si>
  <si>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(ppb) </t>
    </r>
  </si>
  <si>
    <t>352.45 ng/min</t>
  </si>
  <si>
    <t>in (ng/min)</t>
  </si>
  <si>
    <t>Out (ug/m3)</t>
  </si>
  <si>
    <t>m3/L</t>
  </si>
  <si>
    <t>L/min</t>
  </si>
  <si>
    <t>ng/ug</t>
  </si>
  <si>
    <t>Days of Aging</t>
  </si>
  <si>
    <t>ng/min</t>
  </si>
  <si>
    <t>mass out : mass in</t>
  </si>
  <si>
    <t>Aerosol mass producion percent</t>
  </si>
  <si>
    <t>g/ng</t>
  </si>
  <si>
    <t>mol/g</t>
  </si>
  <si>
    <t>in(mol/min)</t>
  </si>
  <si>
    <t>out (ppb)</t>
  </si>
  <si>
    <t>out (mol so2/mol air)</t>
  </si>
  <si>
    <t>mol air/L</t>
  </si>
  <si>
    <t>out (mol SO2/min)</t>
  </si>
  <si>
    <t>mol out/mol in</t>
  </si>
  <si>
    <t>min/L</t>
  </si>
  <si>
    <t>in (mol btz/min)</t>
  </si>
  <si>
    <t>Fraction of BTZ mass converted to aerosol:</t>
  </si>
  <si>
    <t>Fraction of BTZ mols (1 mol S per btz) converted to SO2:</t>
  </si>
  <si>
    <t>mol btz/L</t>
  </si>
  <si>
    <t>mol btz/mol air</t>
  </si>
  <si>
    <t>ppb in</t>
  </si>
  <si>
    <t>g/mol btz</t>
  </si>
  <si>
    <t>ng/g</t>
  </si>
  <si>
    <t>mol/min btz</t>
  </si>
  <si>
    <t>L/min air</t>
  </si>
  <si>
    <t>mol/L air</t>
  </si>
  <si>
    <t>mol/min air</t>
  </si>
  <si>
    <t>ppb</t>
  </si>
  <si>
    <r>
      <t>Aerosol Mass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</si>
  <si>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Secondary Aerosol and SO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Production from Benzothiazole Oxidation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</si>
</sst>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Aerosol and SO2 Production from Benzothiazole Oxidation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Aerosol Mass (µg/m3)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Sheet1!$C$3:$C$5</c:f>
              <c:numCache>
                <c:formatCode>General</c:formatCode>
                <c:ptCount val="3"/>
                <c:pt idx="0">
                  <c:v>2.8991118142687364</c:v>
                </c:pt>
                <c:pt idx="1">
                  <c:v>3.5453418449805456</c:v>
                </c:pt>
                <c:pt idx="2">
                  <c:v>4.7610072844962898</c:v>
                </c:pt>
              </c:numCache>
            </c:numRef>
          </c:xVal>
          <c:yVal>
            <c:numRef>
              <c:f>Sheet1!$D$3:$D$5</c:f>
              <c:numCache>
                <c:formatCode>0.00</c:formatCode>
                <c:ptCount val="3"/>
                <c:pt idx="0">
                  <c:v>0.71121866666666667</c:v>
                </c:pt>
                <c:pt idx="1">
                  <c:v>1.436749679166667</c:v>
                </c:pt>
                <c:pt idx="2">
                  <c:v>1.7545014999999999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D3A-ABBE-BE88C55C71DD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SO2 (ppb)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>
                  <a:alpha val="87000"/>
                </a:srgb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Sheet1!$C$3:$C$5</c:f>
              <c:numCache>
                <c:formatCode>General</c:formatCode>
                <c:ptCount val="3"/>
                <c:pt idx="0">
                  <c:v>2.8991118142687364</c:v>
                </c:pt>
                <c:pt idx="1">
                  <c:v>3.5453418449805456</c:v>
                </c:pt>
                <c:pt idx="2">
                  <c:v>4.7610072844962898</c:v>
                </c:pt>
              </c:numCache>
            </c:numRef>
          </c:xVal>
          <c:yVal>
            <c:numRef>
              <c:f>Sheet1!$E$3:$E$5</c:f>
              <c:numCache>
                <c:formatCode>0.00</c:formatCode>
                <c:ptCount val="3"/>
                <c:pt idx="0">
                  <c:v>0.25702866996536367</c:v>
                </c:pt>
                <c:pt idx="1">
                  <c:v>0.65842074987080113</c:v>
                </c:pt>
                <c:pt idx="2">
                  <c:v>0.9714075894843277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D3A-ABBE-BE88C55C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92864"/>
        <c:axId val="481094112"/>
      </c:scatterChart>
      <c:valAx>
        <c:axId val="481092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Equivalent Aging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94112"/>
        <c:crosses val="autoZero"/>
        <c:crossBetween val="midCat"/>
      </c:valAx>
      <c:valAx>
        <c:axId val="481094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3</xdr:row>
      <xdr:rowOff>104775</xdr:rowOff>
    </xdr:from>
    <xdr:to>
      <xdr:col>20</xdr:col>
      <xdr:colOff>7620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158CC-8309-4B6D-BD62-58162A4B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B9CF-8BAF-4A26-90CD-F155719D0462}">
  <dimension ref="A2:L37"/>
  <sheetViews>
    <sheetView tabSelected="1" workbookViewId="0">
      <selection activeCell="J5" sqref="J5"/>
    </sheetView>
  </sheetViews>
  <sheetFormatPr defaultRowHeight="14.4" x14ac:dyDescent="0.55000000000000004"/>
  <cols>
    <col min="2" max="2" width="13.15625" customWidth="1"/>
    <col min="3" max="3" width="14.68359375" customWidth="1"/>
    <col min="4" max="4" width="20.05078125" customWidth="1"/>
    <col min="5" max="5" width="11.68359375" customWidth="1"/>
    <col min="6" max="6" width="11.1015625" customWidth="1"/>
    <col min="8" max="8" width="18.1015625" customWidth="1"/>
    <col min="9" max="9" width="10.68359375" customWidth="1"/>
    <col min="11" max="11" width="11.578125" bestFit="1" customWidth="1"/>
  </cols>
  <sheetData>
    <row r="2" spans="1:11" ht="17.7" x14ac:dyDescent="0.75">
      <c r="A2" t="s">
        <v>0</v>
      </c>
      <c r="B2" t="s">
        <v>1</v>
      </c>
      <c r="C2" t="s">
        <v>2</v>
      </c>
      <c r="D2" t="s">
        <v>36</v>
      </c>
      <c r="E2" t="s">
        <v>3</v>
      </c>
    </row>
    <row r="3" spans="1:11" x14ac:dyDescent="0.55000000000000004">
      <c r="A3">
        <v>1.7</v>
      </c>
      <c r="B3">
        <v>375724891129.22821</v>
      </c>
      <c r="C3">
        <v>2.8991118142687364</v>
      </c>
      <c r="D3" s="3">
        <v>0.71121866666666667</v>
      </c>
      <c r="E3" s="3">
        <v>0.25702866996536367</v>
      </c>
    </row>
    <row r="4" spans="1:11" x14ac:dyDescent="0.55000000000000004">
      <c r="A4">
        <v>1.9</v>
      </c>
      <c r="B4">
        <v>459476303109.4787</v>
      </c>
      <c r="C4">
        <v>3.5453418449805456</v>
      </c>
      <c r="D4" s="3">
        <v>1.436749679166667</v>
      </c>
      <c r="E4" s="3">
        <v>0.65842074987080113</v>
      </c>
    </row>
    <row r="5" spans="1:11" x14ac:dyDescent="0.55000000000000004">
      <c r="A5">
        <v>2.2000000000000002</v>
      </c>
      <c r="B5">
        <v>617026544070.71924</v>
      </c>
      <c r="C5">
        <v>4.7610072844962898</v>
      </c>
      <c r="D5" s="3">
        <v>1.7545014999999999</v>
      </c>
      <c r="E5" s="3">
        <v>0.9714075894843277</v>
      </c>
    </row>
    <row r="8" spans="1:11" ht="16.8" x14ac:dyDescent="0.75">
      <c r="K8" t="s">
        <v>37</v>
      </c>
    </row>
    <row r="10" spans="1:11" ht="15.3" x14ac:dyDescent="0.55000000000000004">
      <c r="B10" s="2" t="s">
        <v>4</v>
      </c>
    </row>
    <row r="14" spans="1:11" x14ac:dyDescent="0.55000000000000004">
      <c r="B14" t="s">
        <v>24</v>
      </c>
    </row>
    <row r="15" spans="1:11" x14ac:dyDescent="0.55000000000000004">
      <c r="B15" t="s">
        <v>5</v>
      </c>
      <c r="C15" t="s">
        <v>10</v>
      </c>
      <c r="D15" t="s">
        <v>6</v>
      </c>
      <c r="E15" t="s">
        <v>7</v>
      </c>
      <c r="F15" t="s">
        <v>8</v>
      </c>
      <c r="G15" t="s">
        <v>9</v>
      </c>
      <c r="H15" t="s">
        <v>11</v>
      </c>
      <c r="I15" t="s">
        <v>12</v>
      </c>
      <c r="J15" t="s">
        <v>13</v>
      </c>
    </row>
    <row r="16" spans="1:11" x14ac:dyDescent="0.55000000000000004">
      <c r="B16">
        <v>352.45</v>
      </c>
      <c r="C16">
        <f>C3</f>
        <v>2.8991118142687364</v>
      </c>
      <c r="D16" s="1">
        <f>D3</f>
        <v>0.71121866666666667</v>
      </c>
      <c r="E16">
        <v>1E-3</v>
      </c>
      <c r="F16">
        <v>5</v>
      </c>
      <c r="G16">
        <v>1000</v>
      </c>
      <c r="H16" s="3">
        <f>D16*E16*F16*G16</f>
        <v>3.5560933333333336</v>
      </c>
      <c r="I16" s="4">
        <f>H16/B16</f>
        <v>1.0089639192320424E-2</v>
      </c>
      <c r="J16">
        <f>I16*100</f>
        <v>1.0089639192320425</v>
      </c>
    </row>
    <row r="17" spans="2:12" x14ac:dyDescent="0.55000000000000004">
      <c r="B17">
        <v>352.45</v>
      </c>
      <c r="C17">
        <f t="shared" ref="C17:C18" si="0">C4</f>
        <v>3.5453418449805456</v>
      </c>
      <c r="D17" s="1">
        <f t="shared" ref="D17:D18" si="1">D4</f>
        <v>1.436749679166667</v>
      </c>
      <c r="E17">
        <v>1E-3</v>
      </c>
      <c r="F17">
        <v>5</v>
      </c>
      <c r="G17">
        <v>1000</v>
      </c>
      <c r="H17" s="3">
        <f t="shared" ref="H17:H18" si="2">D17*E17*F17*G17</f>
        <v>7.1837483958333346</v>
      </c>
      <c r="I17" s="4">
        <f t="shared" ref="I17:I18" si="3">H17/B17</f>
        <v>2.0382319182389943E-2</v>
      </c>
      <c r="J17">
        <f t="shared" ref="J17:J18" si="4">I17*100</f>
        <v>2.0382319182389943</v>
      </c>
    </row>
    <row r="18" spans="2:12" x14ac:dyDescent="0.55000000000000004">
      <c r="B18">
        <v>352.45</v>
      </c>
      <c r="C18">
        <f t="shared" si="0"/>
        <v>4.7610072844962898</v>
      </c>
      <c r="D18" s="1">
        <f t="shared" si="1"/>
        <v>1.7545014999999999</v>
      </c>
      <c r="E18">
        <v>1E-3</v>
      </c>
      <c r="F18">
        <v>5</v>
      </c>
      <c r="G18">
        <v>1000</v>
      </c>
      <c r="H18" s="3">
        <f t="shared" si="2"/>
        <v>8.7725074999999997</v>
      </c>
      <c r="I18" s="4">
        <f t="shared" si="3"/>
        <v>2.4890076606610866E-2</v>
      </c>
      <c r="J18">
        <f t="shared" si="4"/>
        <v>2.4890076606610867</v>
      </c>
    </row>
    <row r="21" spans="2:12" x14ac:dyDescent="0.55000000000000004">
      <c r="B21" t="s">
        <v>25</v>
      </c>
    </row>
    <row r="22" spans="2:12" x14ac:dyDescent="0.55000000000000004">
      <c r="B22" t="s">
        <v>5</v>
      </c>
      <c r="C22" t="s">
        <v>14</v>
      </c>
      <c r="D22" t="s">
        <v>15</v>
      </c>
      <c r="E22" t="s">
        <v>16</v>
      </c>
      <c r="F22" t="s">
        <v>10</v>
      </c>
      <c r="G22" t="s">
        <v>17</v>
      </c>
      <c r="H22" t="s">
        <v>18</v>
      </c>
      <c r="I22" t="s">
        <v>19</v>
      </c>
      <c r="J22" t="s">
        <v>8</v>
      </c>
      <c r="K22" t="s">
        <v>20</v>
      </c>
      <c r="L22" t="s">
        <v>21</v>
      </c>
    </row>
    <row r="23" spans="2:12" x14ac:dyDescent="0.55000000000000004">
      <c r="B23">
        <f>B16</f>
        <v>352.45</v>
      </c>
      <c r="C23">
        <f>1/1000000000</f>
        <v>1.0000000000000001E-9</v>
      </c>
      <c r="D23">
        <f>1/135.15</f>
        <v>7.399186089530151E-3</v>
      </c>
      <c r="E23">
        <f>B23*C23*D23</f>
        <v>2.6078431372549018E-9</v>
      </c>
      <c r="F23">
        <f>C3</f>
        <v>2.8991118142687364</v>
      </c>
      <c r="G23">
        <f>E3</f>
        <v>0.25702866996536367</v>
      </c>
      <c r="H23">
        <f>G23/1000000</f>
        <v>2.5702866996536367E-7</v>
      </c>
      <c r="I23">
        <f>1/22.4</f>
        <v>4.4642857142857144E-2</v>
      </c>
      <c r="J23">
        <v>5</v>
      </c>
      <c r="K23">
        <f>H23*I23*J23</f>
        <v>5.7372470974411539E-8</v>
      </c>
      <c r="L23">
        <f>K23/E23</f>
        <v>21.999970072894651</v>
      </c>
    </row>
    <row r="24" spans="2:12" x14ac:dyDescent="0.55000000000000004">
      <c r="B24">
        <f t="shared" ref="B24:B25" si="5">B17</f>
        <v>352.45</v>
      </c>
      <c r="C24">
        <f t="shared" ref="C24:C25" si="6">1/1000000000</f>
        <v>1.0000000000000001E-9</v>
      </c>
      <c r="D24">
        <f t="shared" ref="D24:D25" si="7">1/135.15</f>
        <v>7.399186089530151E-3</v>
      </c>
      <c r="E24">
        <f t="shared" ref="E24:E25" si="8">B24*C24*D24</f>
        <v>2.6078431372549018E-9</v>
      </c>
      <c r="F24">
        <f t="shared" ref="F24:F25" si="9">C4</f>
        <v>3.5453418449805456</v>
      </c>
      <c r="G24">
        <f t="shared" ref="G24:G25" si="10">E4</f>
        <v>0.65842074987080113</v>
      </c>
      <c r="H24">
        <f t="shared" ref="H24:H25" si="11">G24/1000000</f>
        <v>6.5842074987080112E-7</v>
      </c>
      <c r="I24">
        <f t="shared" ref="I24:I25" si="12">1/22.4</f>
        <v>4.4642857142857144E-2</v>
      </c>
      <c r="J24">
        <v>5</v>
      </c>
      <c r="K24">
        <f t="shared" ref="K24:K25" si="13">H24*I24*J24</f>
        <v>1.4696891738187526E-7</v>
      </c>
      <c r="L24">
        <f t="shared" ref="L24:L25" si="14">K24/E24</f>
        <v>56.356502153952171</v>
      </c>
    </row>
    <row r="25" spans="2:12" x14ac:dyDescent="0.55000000000000004">
      <c r="B25">
        <f t="shared" si="5"/>
        <v>352.45</v>
      </c>
      <c r="C25">
        <f t="shared" si="6"/>
        <v>1.0000000000000001E-9</v>
      </c>
      <c r="D25">
        <f t="shared" si="7"/>
        <v>7.399186089530151E-3</v>
      </c>
      <c r="E25">
        <f t="shared" si="8"/>
        <v>2.6078431372549018E-9</v>
      </c>
      <c r="F25">
        <f t="shared" si="9"/>
        <v>4.7610072844962898</v>
      </c>
      <c r="G25">
        <f t="shared" si="10"/>
        <v>0.9714075894843277</v>
      </c>
      <c r="H25">
        <f t="shared" si="11"/>
        <v>9.7140758948432775E-7</v>
      </c>
      <c r="I25">
        <f t="shared" si="12"/>
        <v>4.4642857142857144E-2</v>
      </c>
      <c r="J25">
        <v>5</v>
      </c>
      <c r="K25">
        <f t="shared" si="13"/>
        <v>2.1683205122418031E-7</v>
      </c>
      <c r="L25">
        <f t="shared" si="14"/>
        <v>83.146124905512764</v>
      </c>
    </row>
    <row r="31" spans="2:12" x14ac:dyDescent="0.55000000000000004">
      <c r="B31" t="s">
        <v>23</v>
      </c>
      <c r="C31" t="s">
        <v>22</v>
      </c>
      <c r="D31" t="s">
        <v>26</v>
      </c>
      <c r="E31" t="s">
        <v>19</v>
      </c>
      <c r="F31" t="s">
        <v>27</v>
      </c>
      <c r="G31" t="s">
        <v>28</v>
      </c>
    </row>
    <row r="32" spans="2:12" x14ac:dyDescent="0.55000000000000004">
      <c r="B32">
        <f>E23</f>
        <v>2.6078431372549018E-9</v>
      </c>
      <c r="C32">
        <f>1/5</f>
        <v>0.2</v>
      </c>
      <c r="D32">
        <f>B32*C32</f>
        <v>5.2156862745098037E-10</v>
      </c>
      <c r="E32">
        <f>1/22.4</f>
        <v>4.4642857142857144E-2</v>
      </c>
      <c r="F32">
        <f>D32/E32</f>
        <v>1.1683137254901959E-8</v>
      </c>
      <c r="G32">
        <f>F32*1000000</f>
        <v>1.1683137254901959E-2</v>
      </c>
    </row>
    <row r="36" spans="2:11" x14ac:dyDescent="0.55000000000000004">
      <c r="B36" t="s">
        <v>5</v>
      </c>
      <c r="C36" t="s">
        <v>29</v>
      </c>
      <c r="D36" t="s">
        <v>30</v>
      </c>
      <c r="E36" t="s">
        <v>31</v>
      </c>
      <c r="G36" t="s">
        <v>32</v>
      </c>
      <c r="H36" t="s">
        <v>33</v>
      </c>
      <c r="I36" t="s">
        <v>34</v>
      </c>
      <c r="K36" t="s">
        <v>35</v>
      </c>
    </row>
    <row r="37" spans="2:11" x14ac:dyDescent="0.55000000000000004">
      <c r="B37">
        <v>351.45</v>
      </c>
      <c r="C37">
        <v>135.19</v>
      </c>
      <c r="D37" s="1">
        <v>1000000000</v>
      </c>
      <c r="E37" s="1">
        <f>B37*(1/(C37*D37))</f>
        <v>2.5996745321399511E-9</v>
      </c>
      <c r="G37">
        <v>5</v>
      </c>
      <c r="H37">
        <f>1/22.4</f>
        <v>4.4642857142857144E-2</v>
      </c>
      <c r="I37">
        <f>G37*H37</f>
        <v>0.22321428571428573</v>
      </c>
      <c r="K37" s="1">
        <f>(E37/I37)*1000000</f>
        <v>1.1646541903986981E-2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Moore</dc:creator>
  <cp:lastModifiedBy>Emily Barnes</cp:lastModifiedBy>
  <dcterms:created xsi:type="dcterms:W3CDTF">2021-06-09T01:47:45Z</dcterms:created>
  <dcterms:modified xsi:type="dcterms:W3CDTF">2021-06-12T17:34:29Z</dcterms:modified>
</cp:coreProperties>
</file>