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fbb23b172f72e/Desktop/R_projects/New_GCxGC_analysis/CAICE/"/>
    </mc:Choice>
  </mc:AlternateContent>
  <xr:revisionPtr revIDLastSave="507" documentId="13_ncr:1_{710A7B64-174D-4DAA-84CB-1B7B7D4C259D}" xr6:coauthVersionLast="46" xr6:coauthVersionMax="46" xr10:uidLastSave="{3CFB92F9-7552-43E2-B242-0376509559EE}"/>
  <bookViews>
    <workbookView minimized="1" xWindow="336" yWindow="1176" windowWidth="11040" windowHeight="9234" tabRatio="758" firstSheet="4" activeTab="4" xr2:uid="{F0197E94-5BE1-4ADC-9288-608BA1A11005}"/>
  </bookViews>
  <sheets>
    <sheet name="Cal_Curve_SSA_0808" sheetId="3" r:id="rId1"/>
    <sheet name="Cal_Curve_SSA_0731" sheetId="2" r:id="rId2"/>
    <sheet name="Cal_Curve_mdom_1001 " sheetId="6" r:id="rId3"/>
    <sheet name="Cal_Curve_mdom_0928" sheetId="7" r:id="rId4"/>
    <sheet name="btz_quant_tseries_mdom" sheetId="8" r:id="rId5"/>
    <sheet name="methbtz_tseries_mdom" sheetId="9" r:id="rId6"/>
    <sheet name="butylbtz_tseries_mdom" sheetId="10" r:id="rId7"/>
    <sheet name="3-Methyl-3H-benzothiazol-2-one_" sheetId="11" r:id="rId8"/>
    <sheet name="2.3h.Benzothiazolone" sheetId="12" r:id="rId9"/>
    <sheet name="phenylbtz" sheetId="13" r:id="rId10"/>
    <sheet name="combined_man_quant" sheetId="14" r:id="rId11"/>
    <sheet name="Cal_Curve_0807" sheetId="1" r:id="rId12"/>
    <sheet name="Cal_Curve_SSA_0808 (2)" sheetId="5" r:id="rId13"/>
    <sheet name="Cal_Curve_SSA_0731 (2)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4" l="1"/>
  <c r="A35" i="14"/>
  <c r="A36" i="14" s="1"/>
  <c r="A37" i="14" s="1"/>
  <c r="A33" i="14"/>
  <c r="A28" i="14"/>
  <c r="A29" i="14" s="1"/>
  <c r="A30" i="14" s="1"/>
  <c r="A31" i="14" s="1"/>
  <c r="A27" i="14"/>
  <c r="A22" i="14"/>
  <c r="A23" i="14" s="1"/>
  <c r="A24" i="14" s="1"/>
  <c r="A25" i="14" s="1"/>
  <c r="A21" i="14"/>
  <c r="A16" i="14"/>
  <c r="A17" i="14"/>
  <c r="A18" i="14" s="1"/>
  <c r="A19" i="14" s="1"/>
  <c r="A15" i="14"/>
  <c r="A10" i="14"/>
  <c r="A11" i="14"/>
  <c r="A12" i="14" s="1"/>
  <c r="A13" i="14" s="1"/>
  <c r="A9" i="14"/>
  <c r="A4" i="14"/>
  <c r="A5" i="14" s="1"/>
  <c r="A6" i="14" s="1"/>
  <c r="A7" i="14" s="1"/>
  <c r="A3" i="14"/>
  <c r="AG17" i="7"/>
  <c r="AG16" i="7"/>
  <c r="D7" i="13"/>
  <c r="D6" i="13"/>
  <c r="D5" i="13"/>
  <c r="D4" i="13"/>
  <c r="E3" i="13"/>
  <c r="E4" i="13" s="1"/>
  <c r="E5" i="13" s="1"/>
  <c r="D3" i="13"/>
  <c r="D2" i="13"/>
  <c r="F2" i="13" s="1"/>
  <c r="H2" i="13" s="1"/>
  <c r="D7" i="12"/>
  <c r="D6" i="12"/>
  <c r="D5" i="12"/>
  <c r="D4" i="12"/>
  <c r="E3" i="12"/>
  <c r="E4" i="12" s="1"/>
  <c r="D3" i="12"/>
  <c r="F3" i="12" s="1"/>
  <c r="H3" i="12" s="1"/>
  <c r="D2" i="12"/>
  <c r="F2" i="12" s="1"/>
  <c r="H2" i="12" s="1"/>
  <c r="D7" i="11"/>
  <c r="D6" i="11"/>
  <c r="D5" i="11"/>
  <c r="E4" i="11"/>
  <c r="E5" i="11" s="1"/>
  <c r="E6" i="11" s="1"/>
  <c r="D4" i="11"/>
  <c r="F4" i="11" s="1"/>
  <c r="H4" i="11" s="1"/>
  <c r="E3" i="11"/>
  <c r="D3" i="11"/>
  <c r="D2" i="11"/>
  <c r="F2" i="11" s="1"/>
  <c r="H2" i="11" s="1"/>
  <c r="AG13" i="6"/>
  <c r="AG15" i="6"/>
  <c r="AG16" i="6"/>
  <c r="AG17" i="6"/>
  <c r="F2" i="10"/>
  <c r="D7" i="10"/>
  <c r="D6" i="10"/>
  <c r="D5" i="10"/>
  <c r="E4" i="10"/>
  <c r="E5" i="10" s="1"/>
  <c r="E6" i="10" s="1"/>
  <c r="E7" i="10" s="1"/>
  <c r="D4" i="10"/>
  <c r="F4" i="10" s="1"/>
  <c r="H4" i="10" s="1"/>
  <c r="E3" i="10"/>
  <c r="D3" i="10"/>
  <c r="F3" i="10" s="1"/>
  <c r="H3" i="10" s="1"/>
  <c r="D2" i="10"/>
  <c r="H2" i="10" s="1"/>
  <c r="H2" i="9"/>
  <c r="F3" i="9"/>
  <c r="F4" i="9"/>
  <c r="F5" i="9"/>
  <c r="F6" i="9"/>
  <c r="F7" i="9"/>
  <c r="F2" i="9"/>
  <c r="AF15" i="6"/>
  <c r="AF16" i="6"/>
  <c r="AF17" i="6"/>
  <c r="AF13" i="6"/>
  <c r="D9" i="9"/>
  <c r="D8" i="9"/>
  <c r="D7" i="9"/>
  <c r="D6" i="9"/>
  <c r="D5" i="9"/>
  <c r="E4" i="9"/>
  <c r="E5" i="9" s="1"/>
  <c r="D4" i="9"/>
  <c r="H4" i="9" s="1"/>
  <c r="E3" i="9"/>
  <c r="D3" i="9"/>
  <c r="D2" i="9"/>
  <c r="G3" i="8"/>
  <c r="I3" i="8" s="1"/>
  <c r="G4" i="8"/>
  <c r="I4" i="8" s="1"/>
  <c r="G5" i="8"/>
  <c r="I5" i="8" s="1"/>
  <c r="G6" i="8"/>
  <c r="I6" i="8" s="1"/>
  <c r="G7" i="8"/>
  <c r="G8" i="8"/>
  <c r="G9" i="8"/>
  <c r="F4" i="8"/>
  <c r="F5" i="8"/>
  <c r="F6" i="8" s="1"/>
  <c r="F7" i="8" s="1"/>
  <c r="F8" i="8" s="1"/>
  <c r="F9" i="8" s="1"/>
  <c r="F3" i="8"/>
  <c r="E3" i="8"/>
  <c r="E4" i="8"/>
  <c r="E5" i="8"/>
  <c r="E6" i="8"/>
  <c r="E7" i="8"/>
  <c r="E8" i="8"/>
  <c r="E9" i="8"/>
  <c r="I7" i="8"/>
  <c r="I8" i="8"/>
  <c r="I9" i="8"/>
  <c r="G2" i="8"/>
  <c r="I2" i="8" s="1"/>
  <c r="E2" i="8"/>
  <c r="AB18" i="7"/>
  <c r="AE15" i="6"/>
  <c r="AE16" i="6"/>
  <c r="AE17" i="6"/>
  <c r="AE17" i="7"/>
  <c r="AE16" i="7"/>
  <c r="AB17" i="7"/>
  <c r="J34" i="7"/>
  <c r="J33" i="7"/>
  <c r="I34" i="7"/>
  <c r="I33" i="7"/>
  <c r="A4" i="7"/>
  <c r="A5" i="7"/>
  <c r="A6" i="7"/>
  <c r="A7" i="7"/>
  <c r="A8" i="7"/>
  <c r="A3" i="7"/>
  <c r="H26" i="7"/>
  <c r="G26" i="7"/>
  <c r="F26" i="7"/>
  <c r="H25" i="7"/>
  <c r="G25" i="7"/>
  <c r="F25" i="7"/>
  <c r="H24" i="7"/>
  <c r="G24" i="7"/>
  <c r="F24" i="7"/>
  <c r="I24" i="7" s="1"/>
  <c r="J24" i="7" s="1"/>
  <c r="H23" i="7"/>
  <c r="G23" i="7"/>
  <c r="F23" i="7"/>
  <c r="H22" i="7"/>
  <c r="G22" i="7"/>
  <c r="F22" i="7"/>
  <c r="I22" i="7" s="1"/>
  <c r="J22" i="7" s="1"/>
  <c r="O13" i="7" s="1"/>
  <c r="J20" i="7"/>
  <c r="I20" i="7"/>
  <c r="E20" i="7"/>
  <c r="H20" i="7" s="1"/>
  <c r="D20" i="7"/>
  <c r="G20" i="7" s="1"/>
  <c r="C20" i="7"/>
  <c r="F20" i="7" s="1"/>
  <c r="AD17" i="7"/>
  <c r="AC17" i="7"/>
  <c r="U17" i="7"/>
  <c r="T17" i="7"/>
  <c r="S17" i="7"/>
  <c r="R17" i="7"/>
  <c r="Q17" i="7" s="1"/>
  <c r="L17" i="7"/>
  <c r="AA17" i="7" s="1"/>
  <c r="Z17" i="7" s="1"/>
  <c r="K17" i="7"/>
  <c r="H17" i="7"/>
  <c r="G17" i="7"/>
  <c r="F17" i="7"/>
  <c r="I17" i="7" s="1"/>
  <c r="J17" i="7" s="1"/>
  <c r="N17" i="7" s="1"/>
  <c r="AD16" i="7"/>
  <c r="AC16" i="7"/>
  <c r="AB16" i="7"/>
  <c r="U16" i="7"/>
  <c r="T16" i="7"/>
  <c r="S16" i="7"/>
  <c r="R16" i="7"/>
  <c r="Q16" i="7" s="1"/>
  <c r="L16" i="7"/>
  <c r="K16" i="7" s="1"/>
  <c r="H16" i="7"/>
  <c r="G16" i="7"/>
  <c r="F16" i="7"/>
  <c r="AA15" i="7"/>
  <c r="Z15" i="7"/>
  <c r="R15" i="7"/>
  <c r="Q15" i="7"/>
  <c r="L15" i="7"/>
  <c r="K15" i="7"/>
  <c r="H15" i="7"/>
  <c r="G15" i="7"/>
  <c r="F15" i="7"/>
  <c r="I15" i="7" s="1"/>
  <c r="J15" i="7" s="1"/>
  <c r="R14" i="7"/>
  <c r="Q14" i="7" s="1"/>
  <c r="L14" i="7"/>
  <c r="AA14" i="7" s="1"/>
  <c r="Z14" i="7" s="1"/>
  <c r="K14" i="7"/>
  <c r="H14" i="7"/>
  <c r="G14" i="7"/>
  <c r="F14" i="7"/>
  <c r="L13" i="7"/>
  <c r="R13" i="7" s="1"/>
  <c r="Q13" i="7" s="1"/>
  <c r="K13" i="7"/>
  <c r="I13" i="7"/>
  <c r="J13" i="7" s="1"/>
  <c r="H13" i="7"/>
  <c r="G13" i="7"/>
  <c r="F13" i="7"/>
  <c r="AD12" i="7"/>
  <c r="AC12" i="7"/>
  <c r="AB12" i="7"/>
  <c r="U12" i="7"/>
  <c r="T12" i="7"/>
  <c r="S12" i="7"/>
  <c r="R12" i="7"/>
  <c r="O12" i="7"/>
  <c r="N12" i="7"/>
  <c r="M12" i="7"/>
  <c r="L12" i="7"/>
  <c r="J11" i="7"/>
  <c r="H11" i="7"/>
  <c r="F11" i="7"/>
  <c r="E11" i="7"/>
  <c r="D11" i="7"/>
  <c r="G11" i="7" s="1"/>
  <c r="C11" i="7"/>
  <c r="H8" i="7"/>
  <c r="G8" i="7"/>
  <c r="F8" i="7"/>
  <c r="H7" i="7"/>
  <c r="G7" i="7"/>
  <c r="F7" i="7"/>
  <c r="H6" i="7"/>
  <c r="G6" i="7"/>
  <c r="F6" i="7"/>
  <c r="I6" i="7" s="1"/>
  <c r="J6" i="7" s="1"/>
  <c r="H5" i="7"/>
  <c r="G5" i="7"/>
  <c r="F5" i="7"/>
  <c r="I5" i="7" s="1"/>
  <c r="J5" i="7" s="1"/>
  <c r="H4" i="7"/>
  <c r="G4" i="7"/>
  <c r="F4" i="7"/>
  <c r="I4" i="7" s="1"/>
  <c r="J4" i="7" s="1"/>
  <c r="H2" i="7"/>
  <c r="G2" i="7"/>
  <c r="F2" i="7"/>
  <c r="E2" i="7"/>
  <c r="D2" i="7"/>
  <c r="C2" i="7"/>
  <c r="S13" i="6"/>
  <c r="T13" i="6"/>
  <c r="Q13" i="6"/>
  <c r="AC13" i="6"/>
  <c r="AB13" i="6"/>
  <c r="AD13" i="6"/>
  <c r="F25" i="6"/>
  <c r="H26" i="6"/>
  <c r="G26" i="6"/>
  <c r="F26" i="6"/>
  <c r="H25" i="6"/>
  <c r="G25" i="6"/>
  <c r="H24" i="6"/>
  <c r="G24" i="6"/>
  <c r="F24" i="6"/>
  <c r="H23" i="6"/>
  <c r="G23" i="6"/>
  <c r="F23" i="6"/>
  <c r="H22" i="6"/>
  <c r="G22" i="6"/>
  <c r="F22" i="6"/>
  <c r="I22" i="6" s="1"/>
  <c r="J22" i="6" s="1"/>
  <c r="O13" i="6" s="1"/>
  <c r="I20" i="6"/>
  <c r="E20" i="6"/>
  <c r="H20" i="6" s="1"/>
  <c r="D20" i="6"/>
  <c r="G20" i="6" s="1"/>
  <c r="C20" i="6"/>
  <c r="F20" i="6" s="1"/>
  <c r="AD17" i="6"/>
  <c r="AC17" i="6"/>
  <c r="AB17" i="6"/>
  <c r="U17" i="6"/>
  <c r="T17" i="6"/>
  <c r="S17" i="6"/>
  <c r="L17" i="6"/>
  <c r="AA17" i="6" s="1"/>
  <c r="Z17" i="6" s="1"/>
  <c r="K17" i="6"/>
  <c r="H17" i="6"/>
  <c r="G17" i="6"/>
  <c r="F17" i="6"/>
  <c r="AD16" i="6"/>
  <c r="AC16" i="6"/>
  <c r="AB16" i="6"/>
  <c r="U16" i="6"/>
  <c r="T16" i="6"/>
  <c r="S16" i="6"/>
  <c r="L16" i="6"/>
  <c r="K16" i="6" s="1"/>
  <c r="H16" i="6"/>
  <c r="G16" i="6"/>
  <c r="F16" i="6"/>
  <c r="AD15" i="6"/>
  <c r="AC15" i="6"/>
  <c r="AB15" i="6"/>
  <c r="U15" i="6"/>
  <c r="T15" i="6"/>
  <c r="S15" i="6"/>
  <c r="L15" i="6"/>
  <c r="R15" i="6" s="1"/>
  <c r="Q15" i="6" s="1"/>
  <c r="K15" i="6"/>
  <c r="H15" i="6"/>
  <c r="G15" i="6"/>
  <c r="F15" i="6"/>
  <c r="L14" i="6"/>
  <c r="K14" i="6" s="1"/>
  <c r="H14" i="6"/>
  <c r="G14" i="6"/>
  <c r="F14" i="6"/>
  <c r="AA13" i="6"/>
  <c r="Z13" i="6" s="1"/>
  <c r="U13" i="6"/>
  <c r="R13" i="6"/>
  <c r="L13" i="6"/>
  <c r="K13" i="6"/>
  <c r="G13" i="6"/>
  <c r="H13" i="6"/>
  <c r="F13" i="6"/>
  <c r="AD12" i="6"/>
  <c r="AC12" i="6"/>
  <c r="AB12" i="6"/>
  <c r="U12" i="6"/>
  <c r="T12" i="6"/>
  <c r="S12" i="6"/>
  <c r="O12" i="6"/>
  <c r="N12" i="6"/>
  <c r="M12" i="6"/>
  <c r="L12" i="6"/>
  <c r="K12" i="6" s="1"/>
  <c r="J11" i="6"/>
  <c r="J20" i="6" s="1"/>
  <c r="E11" i="6"/>
  <c r="H11" i="6" s="1"/>
  <c r="D11" i="6"/>
  <c r="G11" i="6" s="1"/>
  <c r="C11" i="6"/>
  <c r="F11" i="6" s="1"/>
  <c r="H8" i="6"/>
  <c r="G8" i="6"/>
  <c r="F8" i="6"/>
  <c r="H7" i="6"/>
  <c r="G7" i="6"/>
  <c r="F7" i="6"/>
  <c r="H6" i="6"/>
  <c r="G6" i="6"/>
  <c r="F6" i="6"/>
  <c r="I6" i="6" s="1"/>
  <c r="J6" i="6" s="1"/>
  <c r="M15" i="6" s="1"/>
  <c r="H5" i="6"/>
  <c r="G5" i="6"/>
  <c r="F5" i="6"/>
  <c r="H4" i="6"/>
  <c r="G4" i="6"/>
  <c r="F4" i="6"/>
  <c r="E2" i="6"/>
  <c r="H2" i="6" s="1"/>
  <c r="D2" i="6"/>
  <c r="G2" i="6" s="1"/>
  <c r="C2" i="6"/>
  <c r="F2" i="6" s="1"/>
  <c r="AC13" i="5"/>
  <c r="AC14" i="5"/>
  <c r="AC15" i="5"/>
  <c r="AC16" i="5"/>
  <c r="AC17" i="5"/>
  <c r="AC12" i="5"/>
  <c r="AB13" i="5"/>
  <c r="AB14" i="5"/>
  <c r="AB15" i="5"/>
  <c r="AB16" i="5"/>
  <c r="AB17" i="5"/>
  <c r="AB12" i="5"/>
  <c r="H26" i="5"/>
  <c r="G26" i="5"/>
  <c r="F26" i="5"/>
  <c r="I26" i="5" s="1"/>
  <c r="J26" i="5" s="1"/>
  <c r="H25" i="5"/>
  <c r="G25" i="5"/>
  <c r="F25" i="5"/>
  <c r="I25" i="5" s="1"/>
  <c r="J25" i="5" s="1"/>
  <c r="O16" i="5" s="1"/>
  <c r="H24" i="5"/>
  <c r="G24" i="5"/>
  <c r="F24" i="5"/>
  <c r="I24" i="5" s="1"/>
  <c r="J24" i="5" s="1"/>
  <c r="O15" i="5" s="1"/>
  <c r="I23" i="5"/>
  <c r="J23" i="5" s="1"/>
  <c r="O14" i="5" s="1"/>
  <c r="H23" i="5"/>
  <c r="G23" i="5"/>
  <c r="F23" i="5"/>
  <c r="H22" i="5"/>
  <c r="I22" i="5" s="1"/>
  <c r="J22" i="5" s="1"/>
  <c r="O13" i="5" s="1"/>
  <c r="G22" i="5"/>
  <c r="F22" i="5"/>
  <c r="I20" i="5"/>
  <c r="H20" i="5"/>
  <c r="G20" i="5"/>
  <c r="E20" i="5"/>
  <c r="D20" i="5"/>
  <c r="C20" i="5"/>
  <c r="F20" i="5" s="1"/>
  <c r="AD17" i="5"/>
  <c r="U17" i="5"/>
  <c r="T17" i="5"/>
  <c r="S17" i="5"/>
  <c r="L17" i="5"/>
  <c r="R17" i="5" s="1"/>
  <c r="H17" i="5"/>
  <c r="G17" i="5"/>
  <c r="F17" i="5"/>
  <c r="I17" i="5" s="1"/>
  <c r="J17" i="5" s="1"/>
  <c r="AD16" i="5"/>
  <c r="U16" i="5"/>
  <c r="T16" i="5"/>
  <c r="S16" i="5"/>
  <c r="L16" i="5"/>
  <c r="AA16" i="5" s="1"/>
  <c r="H16" i="5"/>
  <c r="G16" i="5"/>
  <c r="F16" i="5"/>
  <c r="I16" i="5" s="1"/>
  <c r="J16" i="5" s="1"/>
  <c r="AD15" i="5"/>
  <c r="AA15" i="5"/>
  <c r="U15" i="5"/>
  <c r="T15" i="5"/>
  <c r="S15" i="5"/>
  <c r="R15" i="5"/>
  <c r="L15" i="5"/>
  <c r="K15" i="5" s="1"/>
  <c r="Z15" i="5" s="1"/>
  <c r="H15" i="5"/>
  <c r="G15" i="5"/>
  <c r="I15" i="5" s="1"/>
  <c r="J15" i="5" s="1"/>
  <c r="N15" i="5" s="1"/>
  <c r="F15" i="5"/>
  <c r="AD14" i="5"/>
  <c r="AA14" i="5"/>
  <c r="Z14" i="5"/>
  <c r="U14" i="5"/>
  <c r="T14" i="5"/>
  <c r="S14" i="5"/>
  <c r="R14" i="5"/>
  <c r="L14" i="5"/>
  <c r="K14" i="5"/>
  <c r="I14" i="5"/>
  <c r="J14" i="5" s="1"/>
  <c r="N14" i="5" s="1"/>
  <c r="H14" i="5"/>
  <c r="G14" i="5"/>
  <c r="F14" i="5"/>
  <c r="AD13" i="5"/>
  <c r="AA13" i="5"/>
  <c r="U13" i="5"/>
  <c r="T13" i="5"/>
  <c r="S13" i="5"/>
  <c r="R13" i="5"/>
  <c r="L13" i="5"/>
  <c r="K13" i="5"/>
  <c r="Z13" i="5" s="1"/>
  <c r="I13" i="5"/>
  <c r="J13" i="5" s="1"/>
  <c r="N13" i="5" s="1"/>
  <c r="H13" i="5"/>
  <c r="G13" i="5"/>
  <c r="F13" i="5"/>
  <c r="AD12" i="5"/>
  <c r="U12" i="5"/>
  <c r="T12" i="5"/>
  <c r="S12" i="5"/>
  <c r="R12" i="5"/>
  <c r="O12" i="5"/>
  <c r="N12" i="5"/>
  <c r="M12" i="5"/>
  <c r="L12" i="5"/>
  <c r="O18" i="5" s="1"/>
  <c r="K12" i="5"/>
  <c r="Z12" i="5" s="1"/>
  <c r="AD11" i="5"/>
  <c r="AC11" i="5"/>
  <c r="AB11" i="5"/>
  <c r="AA11" i="5"/>
  <c r="Z11" i="5"/>
  <c r="J11" i="5"/>
  <c r="J20" i="5" s="1"/>
  <c r="H11" i="5"/>
  <c r="E11" i="5"/>
  <c r="D11" i="5"/>
  <c r="G11" i="5" s="1"/>
  <c r="C11" i="5"/>
  <c r="F11" i="5" s="1"/>
  <c r="H8" i="5"/>
  <c r="G8" i="5"/>
  <c r="F8" i="5"/>
  <c r="I8" i="5" s="1"/>
  <c r="J8" i="5" s="1"/>
  <c r="M17" i="5" s="1"/>
  <c r="I7" i="5"/>
  <c r="J7" i="5" s="1"/>
  <c r="M16" i="5" s="1"/>
  <c r="H7" i="5"/>
  <c r="G7" i="5"/>
  <c r="F7" i="5"/>
  <c r="H6" i="5"/>
  <c r="I6" i="5" s="1"/>
  <c r="J6" i="5" s="1"/>
  <c r="M15" i="5" s="1"/>
  <c r="G6" i="5"/>
  <c r="F6" i="5"/>
  <c r="H5" i="5"/>
  <c r="G5" i="5"/>
  <c r="I5" i="5" s="1"/>
  <c r="J5" i="5" s="1"/>
  <c r="M14" i="5" s="1"/>
  <c r="F5" i="5"/>
  <c r="H4" i="5"/>
  <c r="G4" i="5"/>
  <c r="F4" i="5"/>
  <c r="I4" i="5" s="1"/>
  <c r="J4" i="5" s="1"/>
  <c r="M13" i="5" s="1"/>
  <c r="E2" i="5"/>
  <c r="H2" i="5" s="1"/>
  <c r="D2" i="5"/>
  <c r="G2" i="5" s="1"/>
  <c r="C2" i="5"/>
  <c r="F2" i="5" s="1"/>
  <c r="AC14" i="4"/>
  <c r="AC15" i="4"/>
  <c r="AC16" i="4"/>
  <c r="AC17" i="4"/>
  <c r="AC12" i="4"/>
  <c r="AB14" i="4"/>
  <c r="AB15" i="4"/>
  <c r="AB16" i="4"/>
  <c r="AB17" i="4"/>
  <c r="AB12" i="4"/>
  <c r="H26" i="4"/>
  <c r="G26" i="4"/>
  <c r="F26" i="4"/>
  <c r="I26" i="4" s="1"/>
  <c r="J26" i="4" s="1"/>
  <c r="O17" i="4" s="1"/>
  <c r="H25" i="4"/>
  <c r="G25" i="4"/>
  <c r="F25" i="4"/>
  <c r="I25" i="4" s="1"/>
  <c r="J25" i="4" s="1"/>
  <c r="O16" i="4" s="1"/>
  <c r="H24" i="4"/>
  <c r="G24" i="4"/>
  <c r="F24" i="4"/>
  <c r="I24" i="4" s="1"/>
  <c r="J24" i="4" s="1"/>
  <c r="O15" i="4" s="1"/>
  <c r="I23" i="4"/>
  <c r="J23" i="4" s="1"/>
  <c r="O14" i="4" s="1"/>
  <c r="H23" i="4"/>
  <c r="G23" i="4"/>
  <c r="F23" i="4"/>
  <c r="H22" i="4"/>
  <c r="G22" i="4"/>
  <c r="F22" i="4"/>
  <c r="I22" i="4" s="1"/>
  <c r="J22" i="4" s="1"/>
  <c r="O13" i="4" s="1"/>
  <c r="I20" i="4"/>
  <c r="H20" i="4"/>
  <c r="G20" i="4"/>
  <c r="E20" i="4"/>
  <c r="D20" i="4"/>
  <c r="C20" i="4"/>
  <c r="F20" i="4" s="1"/>
  <c r="AD17" i="4"/>
  <c r="AA17" i="4"/>
  <c r="Z17" i="4"/>
  <c r="U17" i="4"/>
  <c r="T17" i="4"/>
  <c r="S17" i="4"/>
  <c r="R17" i="4"/>
  <c r="L17" i="4"/>
  <c r="K17" i="4"/>
  <c r="H17" i="4"/>
  <c r="G17" i="4"/>
  <c r="I17" i="4" s="1"/>
  <c r="J17" i="4" s="1"/>
  <c r="N17" i="4" s="1"/>
  <c r="F17" i="4"/>
  <c r="AD16" i="4"/>
  <c r="AA16" i="4"/>
  <c r="Z16" i="4" s="1"/>
  <c r="U16" i="4"/>
  <c r="T16" i="4"/>
  <c r="S16" i="4"/>
  <c r="R16" i="4"/>
  <c r="L16" i="4"/>
  <c r="K16" i="4"/>
  <c r="I16" i="4"/>
  <c r="J16" i="4" s="1"/>
  <c r="N16" i="4" s="1"/>
  <c r="H16" i="4"/>
  <c r="G16" i="4"/>
  <c r="F16" i="4"/>
  <c r="AD15" i="4"/>
  <c r="AA15" i="4"/>
  <c r="Z15" i="4" s="1"/>
  <c r="U15" i="4"/>
  <c r="T15" i="4"/>
  <c r="S15" i="4"/>
  <c r="R15" i="4"/>
  <c r="L15" i="4"/>
  <c r="K15" i="4"/>
  <c r="I15" i="4"/>
  <c r="J15" i="4" s="1"/>
  <c r="N15" i="4" s="1"/>
  <c r="H15" i="4"/>
  <c r="G15" i="4"/>
  <c r="F15" i="4"/>
  <c r="AD14" i="4"/>
  <c r="U14" i="4"/>
  <c r="T14" i="4"/>
  <c r="S14" i="4"/>
  <c r="R14" i="4"/>
  <c r="L14" i="4"/>
  <c r="AA14" i="4" s="1"/>
  <c r="Z14" i="4" s="1"/>
  <c r="K14" i="4"/>
  <c r="H14" i="4"/>
  <c r="G14" i="4"/>
  <c r="F14" i="4"/>
  <c r="I14" i="4" s="1"/>
  <c r="J14" i="4" s="1"/>
  <c r="N14" i="4" s="1"/>
  <c r="AD13" i="4"/>
  <c r="U13" i="4"/>
  <c r="L13" i="4"/>
  <c r="R13" i="4" s="1"/>
  <c r="G13" i="4"/>
  <c r="F13" i="4"/>
  <c r="E13" i="4"/>
  <c r="H13" i="4" s="1"/>
  <c r="C13" i="4"/>
  <c r="AD12" i="4"/>
  <c r="AA12" i="4"/>
  <c r="Z12" i="4" s="1"/>
  <c r="U12" i="4"/>
  <c r="T12" i="4"/>
  <c r="S12" i="4"/>
  <c r="R12" i="4"/>
  <c r="U18" i="4" s="1"/>
  <c r="O12" i="4"/>
  <c r="N12" i="4"/>
  <c r="M12" i="4"/>
  <c r="L12" i="4"/>
  <c r="K12" i="4"/>
  <c r="J11" i="4"/>
  <c r="J20" i="4" s="1"/>
  <c r="H11" i="4"/>
  <c r="E11" i="4"/>
  <c r="D11" i="4"/>
  <c r="G11" i="4" s="1"/>
  <c r="C11" i="4"/>
  <c r="F11" i="4" s="1"/>
  <c r="I8" i="4"/>
  <c r="J8" i="4" s="1"/>
  <c r="M17" i="4" s="1"/>
  <c r="H8" i="4"/>
  <c r="G8" i="4"/>
  <c r="F8" i="4"/>
  <c r="I7" i="4"/>
  <c r="J7" i="4" s="1"/>
  <c r="M16" i="4" s="1"/>
  <c r="H7" i="4"/>
  <c r="G7" i="4"/>
  <c r="F7" i="4"/>
  <c r="H6" i="4"/>
  <c r="G6" i="4"/>
  <c r="I6" i="4" s="1"/>
  <c r="J6" i="4" s="1"/>
  <c r="M15" i="4" s="1"/>
  <c r="F6" i="4"/>
  <c r="H5" i="4"/>
  <c r="G5" i="4"/>
  <c r="I5" i="4" s="1"/>
  <c r="J5" i="4" s="1"/>
  <c r="M14" i="4" s="1"/>
  <c r="F5" i="4"/>
  <c r="H4" i="4"/>
  <c r="G4" i="4"/>
  <c r="F4" i="4"/>
  <c r="I4" i="4" s="1"/>
  <c r="J4" i="4" s="1"/>
  <c r="H2" i="4"/>
  <c r="E2" i="4"/>
  <c r="D2" i="4"/>
  <c r="G2" i="4" s="1"/>
  <c r="C2" i="4"/>
  <c r="F2" i="4" s="1"/>
  <c r="AD18" i="2"/>
  <c r="AC18" i="2"/>
  <c r="AB18" i="2"/>
  <c r="AD18" i="3"/>
  <c r="AC18" i="3"/>
  <c r="AB18" i="3"/>
  <c r="AD13" i="3"/>
  <c r="AD14" i="3"/>
  <c r="AD15" i="3"/>
  <c r="AD16" i="3"/>
  <c r="AD17" i="3"/>
  <c r="AD12" i="3"/>
  <c r="AC13" i="3"/>
  <c r="AC14" i="3"/>
  <c r="AC15" i="3"/>
  <c r="AC16" i="3"/>
  <c r="AC17" i="3"/>
  <c r="AC12" i="3"/>
  <c r="AB13" i="3"/>
  <c r="AB14" i="3"/>
  <c r="AB15" i="3"/>
  <c r="AB16" i="3"/>
  <c r="AB17" i="3"/>
  <c r="AB12" i="3"/>
  <c r="AB11" i="3"/>
  <c r="AC11" i="3"/>
  <c r="AD11" i="3"/>
  <c r="AA12" i="3"/>
  <c r="AA13" i="3"/>
  <c r="AA14" i="3"/>
  <c r="AA15" i="3"/>
  <c r="AA16" i="3"/>
  <c r="AA17" i="3"/>
  <c r="Z12" i="3"/>
  <c r="Z13" i="3"/>
  <c r="Z14" i="3"/>
  <c r="Z15" i="3"/>
  <c r="Z16" i="3"/>
  <c r="Z17" i="3"/>
  <c r="Z11" i="3"/>
  <c r="AA11" i="3"/>
  <c r="AD13" i="2"/>
  <c r="AD14" i="2"/>
  <c r="AD15" i="2"/>
  <c r="AD16" i="2"/>
  <c r="AD17" i="2"/>
  <c r="AD12" i="2"/>
  <c r="AC14" i="2"/>
  <c r="AC15" i="2"/>
  <c r="AC16" i="2"/>
  <c r="AC17" i="2"/>
  <c r="AC12" i="2"/>
  <c r="AB14" i="2"/>
  <c r="AB15" i="2"/>
  <c r="AB16" i="2"/>
  <c r="AB17" i="2"/>
  <c r="AB12" i="2"/>
  <c r="AA13" i="2"/>
  <c r="AA14" i="2"/>
  <c r="Z14" i="2" s="1"/>
  <c r="AA15" i="2"/>
  <c r="Z15" i="2" s="1"/>
  <c r="AA16" i="2"/>
  <c r="Z16" i="2" s="1"/>
  <c r="AA17" i="2"/>
  <c r="Z17" i="2" s="1"/>
  <c r="AA12" i="2"/>
  <c r="Z12" i="2" s="1"/>
  <c r="Z13" i="2"/>
  <c r="M18" i="3"/>
  <c r="N15" i="3"/>
  <c r="M18" i="2"/>
  <c r="K17" i="2"/>
  <c r="K16" i="2"/>
  <c r="K15" i="2"/>
  <c r="K14" i="2"/>
  <c r="K13" i="2"/>
  <c r="K12" i="2"/>
  <c r="K13" i="3"/>
  <c r="K14" i="3"/>
  <c r="K15" i="3"/>
  <c r="K16" i="3"/>
  <c r="K17" i="3"/>
  <c r="K12" i="3"/>
  <c r="U18" i="3"/>
  <c r="T13" i="3"/>
  <c r="S13" i="3"/>
  <c r="N13" i="3"/>
  <c r="M13" i="3"/>
  <c r="O18" i="3"/>
  <c r="H26" i="3"/>
  <c r="G26" i="3"/>
  <c r="F26" i="3"/>
  <c r="H25" i="3"/>
  <c r="G25" i="3"/>
  <c r="F25" i="3"/>
  <c r="H24" i="3"/>
  <c r="G24" i="3"/>
  <c r="F24" i="3"/>
  <c r="I24" i="3" s="1"/>
  <c r="J24" i="3" s="1"/>
  <c r="O15" i="3" s="1"/>
  <c r="H23" i="3"/>
  <c r="G23" i="3"/>
  <c r="F23" i="3"/>
  <c r="I23" i="3" s="1"/>
  <c r="J23" i="3" s="1"/>
  <c r="O14" i="3" s="1"/>
  <c r="H22" i="3"/>
  <c r="G22" i="3"/>
  <c r="F22" i="3"/>
  <c r="I22" i="3" s="1"/>
  <c r="J22" i="3" s="1"/>
  <c r="O13" i="3" s="1"/>
  <c r="I20" i="3"/>
  <c r="H20" i="3"/>
  <c r="G20" i="3"/>
  <c r="E20" i="3"/>
  <c r="D20" i="3"/>
  <c r="C20" i="3"/>
  <c r="F20" i="3" s="1"/>
  <c r="U17" i="3"/>
  <c r="T17" i="3"/>
  <c r="S17" i="3"/>
  <c r="L17" i="3"/>
  <c r="R17" i="3" s="1"/>
  <c r="H17" i="3"/>
  <c r="G17" i="3"/>
  <c r="F17" i="3"/>
  <c r="U16" i="3"/>
  <c r="T16" i="3"/>
  <c r="S16" i="3"/>
  <c r="L16" i="3"/>
  <c r="R16" i="3" s="1"/>
  <c r="H16" i="3"/>
  <c r="G16" i="3"/>
  <c r="F16" i="3"/>
  <c r="U15" i="3"/>
  <c r="T15" i="3"/>
  <c r="S15" i="3"/>
  <c r="L15" i="3"/>
  <c r="R15" i="3" s="1"/>
  <c r="H15" i="3"/>
  <c r="I15" i="3" s="1"/>
  <c r="J15" i="3" s="1"/>
  <c r="G15" i="3"/>
  <c r="F15" i="3"/>
  <c r="U14" i="3"/>
  <c r="T14" i="3"/>
  <c r="S14" i="3"/>
  <c r="L14" i="3"/>
  <c r="R14" i="3" s="1"/>
  <c r="H14" i="3"/>
  <c r="I14" i="3" s="1"/>
  <c r="J14" i="3" s="1"/>
  <c r="N14" i="3" s="1"/>
  <c r="G14" i="3"/>
  <c r="F14" i="3"/>
  <c r="U13" i="3"/>
  <c r="L13" i="3"/>
  <c r="R13" i="3" s="1"/>
  <c r="G13" i="3"/>
  <c r="H13" i="3"/>
  <c r="F13" i="3"/>
  <c r="U12" i="3"/>
  <c r="T12" i="3"/>
  <c r="S12" i="3"/>
  <c r="O12" i="3"/>
  <c r="N12" i="3"/>
  <c r="M12" i="3"/>
  <c r="L12" i="3"/>
  <c r="R12" i="3" s="1"/>
  <c r="J11" i="3"/>
  <c r="J20" i="3" s="1"/>
  <c r="H11" i="3"/>
  <c r="G11" i="3"/>
  <c r="E11" i="3"/>
  <c r="D11" i="3"/>
  <c r="C11" i="3"/>
  <c r="F11" i="3" s="1"/>
  <c r="H8" i="3"/>
  <c r="G8" i="3"/>
  <c r="F8" i="3"/>
  <c r="H7" i="3"/>
  <c r="G7" i="3"/>
  <c r="F7" i="3"/>
  <c r="H6" i="3"/>
  <c r="G6" i="3"/>
  <c r="F6" i="3"/>
  <c r="I6" i="3" s="1"/>
  <c r="J6" i="3" s="1"/>
  <c r="M15" i="3" s="1"/>
  <c r="H5" i="3"/>
  <c r="G5" i="3"/>
  <c r="F5" i="3"/>
  <c r="I5" i="3" s="1"/>
  <c r="J5" i="3" s="1"/>
  <c r="M14" i="3" s="1"/>
  <c r="H4" i="3"/>
  <c r="G4" i="3"/>
  <c r="F4" i="3"/>
  <c r="I4" i="3" s="1"/>
  <c r="J4" i="3" s="1"/>
  <c r="E2" i="3"/>
  <c r="H2" i="3" s="1"/>
  <c r="D2" i="3"/>
  <c r="G2" i="3" s="1"/>
  <c r="C2" i="3"/>
  <c r="F2" i="3" s="1"/>
  <c r="U18" i="2"/>
  <c r="T18" i="2"/>
  <c r="S18" i="2"/>
  <c r="O18" i="2"/>
  <c r="N18" i="2"/>
  <c r="U13" i="2"/>
  <c r="U14" i="2"/>
  <c r="U15" i="2"/>
  <c r="U16" i="2"/>
  <c r="U17" i="2"/>
  <c r="U12" i="2"/>
  <c r="T14" i="2"/>
  <c r="T15" i="2"/>
  <c r="T16" i="2"/>
  <c r="T17" i="2"/>
  <c r="T12" i="2"/>
  <c r="S14" i="2"/>
  <c r="S15" i="2"/>
  <c r="S16" i="2"/>
  <c r="S17" i="2"/>
  <c r="S12" i="2"/>
  <c r="R13" i="2"/>
  <c r="R14" i="2"/>
  <c r="R15" i="2"/>
  <c r="R16" i="2"/>
  <c r="R17" i="2"/>
  <c r="R12" i="2"/>
  <c r="O13" i="2"/>
  <c r="O14" i="2"/>
  <c r="O15" i="2"/>
  <c r="O16" i="2"/>
  <c r="O17" i="2"/>
  <c r="O12" i="2"/>
  <c r="N12" i="2"/>
  <c r="M16" i="2"/>
  <c r="M12" i="2"/>
  <c r="L13" i="2"/>
  <c r="L14" i="2"/>
  <c r="L15" i="2"/>
  <c r="L16" i="2"/>
  <c r="L17" i="2"/>
  <c r="L12" i="2"/>
  <c r="I5" i="2"/>
  <c r="J5" i="2" s="1"/>
  <c r="M14" i="2" s="1"/>
  <c r="I15" i="2"/>
  <c r="J15" i="2" s="1"/>
  <c r="N15" i="2" s="1"/>
  <c r="H24" i="2"/>
  <c r="H25" i="2"/>
  <c r="H26" i="2"/>
  <c r="G24" i="2"/>
  <c r="G25" i="2"/>
  <c r="G26" i="2"/>
  <c r="F24" i="2"/>
  <c r="I24" i="2" s="1"/>
  <c r="J24" i="2" s="1"/>
  <c r="F25" i="2"/>
  <c r="F26" i="2"/>
  <c r="H5" i="2"/>
  <c r="H6" i="2"/>
  <c r="H7" i="2"/>
  <c r="H8" i="2"/>
  <c r="G5" i="2"/>
  <c r="G6" i="2"/>
  <c r="G7" i="2"/>
  <c r="G8" i="2"/>
  <c r="F5" i="2"/>
  <c r="F6" i="2"/>
  <c r="F7" i="2"/>
  <c r="I7" i="2" s="1"/>
  <c r="J7" i="2" s="1"/>
  <c r="F8" i="2"/>
  <c r="H14" i="2"/>
  <c r="H15" i="2"/>
  <c r="H16" i="2"/>
  <c r="H17" i="2"/>
  <c r="G14" i="2"/>
  <c r="G15" i="2"/>
  <c r="G16" i="2"/>
  <c r="G17" i="2"/>
  <c r="F15" i="2"/>
  <c r="F16" i="2"/>
  <c r="F17" i="2"/>
  <c r="F14" i="2"/>
  <c r="I14" i="2" s="1"/>
  <c r="J14" i="2" s="1"/>
  <c r="N14" i="2" s="1"/>
  <c r="H23" i="2"/>
  <c r="G23" i="2"/>
  <c r="F23" i="2"/>
  <c r="I23" i="2" s="1"/>
  <c r="J23" i="2" s="1"/>
  <c r="H22" i="2"/>
  <c r="G22" i="2"/>
  <c r="F22" i="2"/>
  <c r="I22" i="2" s="1"/>
  <c r="J22" i="2" s="1"/>
  <c r="I20" i="2"/>
  <c r="J11" i="2"/>
  <c r="J20" i="2" s="1"/>
  <c r="H13" i="2"/>
  <c r="G13" i="2"/>
  <c r="D20" i="2"/>
  <c r="G20" i="2" s="1"/>
  <c r="E20" i="2"/>
  <c r="H20" i="2" s="1"/>
  <c r="C20" i="2"/>
  <c r="F20" i="2" s="1"/>
  <c r="C13" i="2"/>
  <c r="F13" i="2" s="1"/>
  <c r="I13" i="2" s="1"/>
  <c r="J13" i="2" s="1"/>
  <c r="E13" i="2"/>
  <c r="I4" i="2"/>
  <c r="J4" i="2" s="1"/>
  <c r="H4" i="2"/>
  <c r="G4" i="2"/>
  <c r="F4" i="2"/>
  <c r="D11" i="2"/>
  <c r="G11" i="2" s="1"/>
  <c r="E11" i="2"/>
  <c r="H11" i="2" s="1"/>
  <c r="C11" i="2"/>
  <c r="F11" i="2" s="1"/>
  <c r="E2" i="2"/>
  <c r="H2" i="2" s="1"/>
  <c r="D2" i="2"/>
  <c r="G2" i="2" s="1"/>
  <c r="C2" i="2"/>
  <c r="F2" i="2" s="1"/>
  <c r="F3" i="13" l="1"/>
  <c r="H3" i="13" s="1"/>
  <c r="F4" i="13"/>
  <c r="H4" i="13" s="1"/>
  <c r="F5" i="13"/>
  <c r="H5" i="13" s="1"/>
  <c r="E6" i="13"/>
  <c r="E7" i="13" s="1"/>
  <c r="F7" i="13" s="1"/>
  <c r="H7" i="13" s="1"/>
  <c r="F4" i="12"/>
  <c r="H4" i="12" s="1"/>
  <c r="E5" i="12"/>
  <c r="F3" i="11"/>
  <c r="H3" i="11" s="1"/>
  <c r="F6" i="11"/>
  <c r="H6" i="11" s="1"/>
  <c r="E7" i="11"/>
  <c r="F7" i="11" s="1"/>
  <c r="H7" i="11" s="1"/>
  <c r="F5" i="11"/>
  <c r="H5" i="11" s="1"/>
  <c r="F7" i="10"/>
  <c r="H7" i="10" s="1"/>
  <c r="F5" i="10"/>
  <c r="H5" i="10" s="1"/>
  <c r="F6" i="10"/>
  <c r="H6" i="10" s="1"/>
  <c r="H3" i="9"/>
  <c r="E6" i="9"/>
  <c r="H5" i="9"/>
  <c r="I25" i="6"/>
  <c r="J25" i="6" s="1"/>
  <c r="O16" i="6" s="1"/>
  <c r="I25" i="7"/>
  <c r="J25" i="7" s="1"/>
  <c r="O16" i="7" s="1"/>
  <c r="I7" i="7"/>
  <c r="J7" i="7" s="1"/>
  <c r="M16" i="7" s="1"/>
  <c r="I16" i="7"/>
  <c r="J16" i="7" s="1"/>
  <c r="N16" i="7" s="1"/>
  <c r="T18" i="7"/>
  <c r="I14" i="7"/>
  <c r="J14" i="7" s="1"/>
  <c r="N18" i="7" s="1"/>
  <c r="U18" i="7"/>
  <c r="I26" i="7"/>
  <c r="J26" i="7" s="1"/>
  <c r="O17" i="7" s="1"/>
  <c r="I23" i="7"/>
  <c r="J23" i="7" s="1"/>
  <c r="O18" i="7"/>
  <c r="I8" i="7"/>
  <c r="J8" i="7" s="1"/>
  <c r="M17" i="7" s="1"/>
  <c r="Q12" i="7"/>
  <c r="S18" i="7" s="1"/>
  <c r="AA13" i="7"/>
  <c r="Z13" i="7" s="1"/>
  <c r="AA12" i="7"/>
  <c r="AA16" i="7"/>
  <c r="Z16" i="7" s="1"/>
  <c r="K12" i="7"/>
  <c r="M18" i="7" s="1"/>
  <c r="I14" i="6"/>
  <c r="J14" i="6" s="1"/>
  <c r="N14" i="6" s="1"/>
  <c r="I16" i="6"/>
  <c r="J16" i="6" s="1"/>
  <c r="N16" i="6" s="1"/>
  <c r="I24" i="6"/>
  <c r="J24" i="6" s="1"/>
  <c r="O15" i="6" s="1"/>
  <c r="R17" i="6"/>
  <c r="Q17" i="6" s="1"/>
  <c r="R14" i="6"/>
  <c r="Q14" i="6" s="1"/>
  <c r="I8" i="6"/>
  <c r="J8" i="6" s="1"/>
  <c r="M17" i="6" s="1"/>
  <c r="AA15" i="6"/>
  <c r="Z15" i="6" s="1"/>
  <c r="I5" i="6"/>
  <c r="J5" i="6" s="1"/>
  <c r="M14" i="6" s="1"/>
  <c r="M18" i="6" s="1"/>
  <c r="I4" i="6"/>
  <c r="J4" i="6" s="1"/>
  <c r="I23" i="6"/>
  <c r="J23" i="6" s="1"/>
  <c r="O14" i="6" s="1"/>
  <c r="O18" i="6" s="1"/>
  <c r="I26" i="6"/>
  <c r="J26" i="6" s="1"/>
  <c r="O17" i="6" s="1"/>
  <c r="I17" i="6"/>
  <c r="J17" i="6" s="1"/>
  <c r="N17" i="6" s="1"/>
  <c r="I15" i="6"/>
  <c r="J15" i="6" s="1"/>
  <c r="N15" i="6" s="1"/>
  <c r="I7" i="6"/>
  <c r="J7" i="6" s="1"/>
  <c r="M16" i="6" s="1"/>
  <c r="I13" i="6"/>
  <c r="J13" i="6" s="1"/>
  <c r="R12" i="6"/>
  <c r="Q12" i="6" s="1"/>
  <c r="S18" i="6" s="1"/>
  <c r="R16" i="6"/>
  <c r="Q16" i="6" s="1"/>
  <c r="AA14" i="6"/>
  <c r="Z14" i="6" s="1"/>
  <c r="AA12" i="6"/>
  <c r="AC18" i="6" s="1"/>
  <c r="AA16" i="6"/>
  <c r="Z16" i="6" s="1"/>
  <c r="T18" i="5"/>
  <c r="U18" i="5"/>
  <c r="K16" i="5"/>
  <c r="Z16" i="5" s="1"/>
  <c r="AB18" i="5" s="1"/>
  <c r="AA17" i="5"/>
  <c r="R16" i="5"/>
  <c r="AA12" i="5"/>
  <c r="K17" i="5"/>
  <c r="Z17" i="5" s="1"/>
  <c r="N18" i="5"/>
  <c r="S18" i="5"/>
  <c r="AB18" i="4"/>
  <c r="M18" i="4"/>
  <c r="N18" i="4"/>
  <c r="I13" i="4"/>
  <c r="J13" i="4" s="1"/>
  <c r="O18" i="4"/>
  <c r="AA13" i="4"/>
  <c r="Z13" i="4" s="1"/>
  <c r="AC18" i="4"/>
  <c r="AD18" i="4"/>
  <c r="K13" i="4"/>
  <c r="S18" i="4"/>
  <c r="T18" i="4"/>
  <c r="I7" i="3"/>
  <c r="J7" i="3" s="1"/>
  <c r="M16" i="3" s="1"/>
  <c r="I26" i="3"/>
  <c r="J26" i="3" s="1"/>
  <c r="I25" i="3"/>
  <c r="J25" i="3" s="1"/>
  <c r="O16" i="3" s="1"/>
  <c r="I16" i="3"/>
  <c r="J16" i="3" s="1"/>
  <c r="I17" i="3"/>
  <c r="J17" i="3" s="1"/>
  <c r="I13" i="3"/>
  <c r="J13" i="3" s="1"/>
  <c r="I8" i="3"/>
  <c r="J8" i="3" s="1"/>
  <c r="M17" i="3" s="1"/>
  <c r="T18" i="3"/>
  <c r="S18" i="3"/>
  <c r="I26" i="2"/>
  <c r="J26" i="2" s="1"/>
  <c r="I6" i="2"/>
  <c r="J6" i="2" s="1"/>
  <c r="M15" i="2" s="1"/>
  <c r="I25" i="2"/>
  <c r="J25" i="2" s="1"/>
  <c r="I17" i="2"/>
  <c r="J17" i="2" s="1"/>
  <c r="N17" i="2" s="1"/>
  <c r="I8" i="2"/>
  <c r="J8" i="2" s="1"/>
  <c r="M17" i="2" s="1"/>
  <c r="I16" i="2"/>
  <c r="J16" i="2" s="1"/>
  <c r="N16" i="2" s="1"/>
  <c r="F6" i="13" l="1"/>
  <c r="H6" i="13" s="1"/>
  <c r="E6" i="12"/>
  <c r="F5" i="12"/>
  <c r="H5" i="12" s="1"/>
  <c r="H6" i="9"/>
  <c r="E7" i="9"/>
  <c r="Z12" i="7"/>
  <c r="AD18" i="7"/>
  <c r="AC18" i="7"/>
  <c r="N18" i="6"/>
  <c r="Z12" i="6"/>
  <c r="AB18" i="6" s="1"/>
  <c r="AD18" i="6"/>
  <c r="T18" i="6"/>
  <c r="U18" i="6"/>
  <c r="M18" i="5"/>
  <c r="AC18" i="5"/>
  <c r="AD18" i="5"/>
  <c r="N18" i="3"/>
  <c r="E7" i="12" l="1"/>
  <c r="F7" i="12" s="1"/>
  <c r="H7" i="12" s="1"/>
  <c r="F6" i="12"/>
  <c r="H6" i="12" s="1"/>
  <c r="E8" i="9"/>
  <c r="H7" i="9"/>
  <c r="E9" i="9" l="1"/>
  <c r="F9" i="9" s="1"/>
  <c r="H9" i="9" s="1"/>
  <c r="F8" i="9"/>
  <c r="H8" i="9" s="1"/>
</calcChain>
</file>

<file path=xl/sharedStrings.xml><?xml version="1.0" encoding="utf-8"?>
<sst xmlns="http://schemas.openxmlformats.org/spreadsheetml/2006/main" count="474" uniqueCount="84">
  <si>
    <t>Cal_Point</t>
  </si>
  <si>
    <t>Benzothiazole</t>
  </si>
  <si>
    <t>2phenylbenzothiazole</t>
  </si>
  <si>
    <t>raw volume</t>
  </si>
  <si>
    <t>Compound</t>
  </si>
  <si>
    <t>2methylmercaptobenzothiazole</t>
  </si>
  <si>
    <t>2Phenylbenzothiazole</t>
  </si>
  <si>
    <t>IS1</t>
  </si>
  <si>
    <t>IS2</t>
  </si>
  <si>
    <t>IS3</t>
  </si>
  <si>
    <t>IS1mean</t>
  </si>
  <si>
    <t>IS2mean</t>
  </si>
  <si>
    <t>IS3mean</t>
  </si>
  <si>
    <t>dC10 acid</t>
  </si>
  <si>
    <t>4-methoxybenzaldehyde</t>
  </si>
  <si>
    <t>Pentaerythritol 13C</t>
  </si>
  <si>
    <t>dC16</t>
  </si>
  <si>
    <t>dPyrene</t>
  </si>
  <si>
    <t>dAnthraquinone</t>
  </si>
  <si>
    <t>dC20</t>
  </si>
  <si>
    <t>mean norm</t>
  </si>
  <si>
    <t>mean_normnorm</t>
  </si>
  <si>
    <t>vol_normnorm</t>
  </si>
  <si>
    <t xml:space="preserve">mean norm </t>
  </si>
  <si>
    <t>normnorm_vols</t>
  </si>
  <si>
    <t>cal_pt_ng</t>
  </si>
  <si>
    <t>benzothiazole</t>
  </si>
  <si>
    <t>2-methylmercaptobtz</t>
  </si>
  <si>
    <t>2-phenylbenzothiazole</t>
  </si>
  <si>
    <t>raw volumes</t>
  </si>
  <si>
    <t>cal_pt_nt_btz</t>
  </si>
  <si>
    <t>rawnorm vols</t>
  </si>
  <si>
    <t>rawnorm by is</t>
  </si>
  <si>
    <t>Benzothiazole- 4-methoxybenzaldehyde norm only</t>
  </si>
  <si>
    <t>4-methoxybenzaldehyde (mean norm)</t>
  </si>
  <si>
    <t>benzothiazole(4methoxynormonly)</t>
  </si>
  <si>
    <t>btz_4methoxynorm only</t>
  </si>
  <si>
    <t>4-methoxybenzaldehyde vol</t>
  </si>
  <si>
    <t>btz vol</t>
  </si>
  <si>
    <t>btz_rawnorm</t>
  </si>
  <si>
    <t>btz_quant_factor_4methoxonly</t>
  </si>
  <si>
    <t>ng_per_sample</t>
  </si>
  <si>
    <t>sample</t>
  </si>
  <si>
    <t>MDOM_0724</t>
  </si>
  <si>
    <t>File</t>
  </si>
  <si>
    <t>mg_per_L</t>
  </si>
  <si>
    <t>GCxGC_20200929_1128</t>
  </si>
  <si>
    <t>GCxGC_20200929_1510</t>
  </si>
  <si>
    <t>GCxGC_20200929_1700</t>
  </si>
  <si>
    <t>GCxGC_20200929_1850</t>
  </si>
  <si>
    <t>GCxGC_20200930_1205</t>
  </si>
  <si>
    <t>GCxGC_20200930_1357</t>
  </si>
  <si>
    <t>GCxGC_20200930_1548</t>
  </si>
  <si>
    <t>GCxGC_20200930_1740</t>
  </si>
  <si>
    <t>ug_btz_per_L</t>
  </si>
  <si>
    <t>2-mt-btz_dc16 norm only</t>
  </si>
  <si>
    <t>dC16 volume</t>
  </si>
  <si>
    <t>me-th-btz vol</t>
  </si>
  <si>
    <t>me-th-btz_rawnorm</t>
  </si>
  <si>
    <t>me-th-btz_quant_factor_quadratic</t>
  </si>
  <si>
    <t>butyl-btz-vol</t>
  </si>
  <si>
    <t>me-th-btz_quant_factor_linear</t>
  </si>
  <si>
    <t>2phenyl_dC20norm</t>
  </si>
  <si>
    <t>rawnorm</t>
  </si>
  <si>
    <t>3-Methyl-3H-benzothiazol-2-one.vol</t>
  </si>
  <si>
    <t>2(3H)-Benzothiazolone.vol</t>
  </si>
  <si>
    <t>dC18 volume</t>
  </si>
  <si>
    <t>phenylbtz vol</t>
  </si>
  <si>
    <t>phenylbtz_dc20norm</t>
  </si>
  <si>
    <t>Compound.Name</t>
  </si>
  <si>
    <t>ug_per_L_corrected</t>
  </si>
  <si>
    <t>20200929_1319_blob_563</t>
  </si>
  <si>
    <t>My.Name.manquant</t>
  </si>
  <si>
    <t>methylthio btz</t>
  </si>
  <si>
    <t>20200929_1128_blob_5</t>
  </si>
  <si>
    <t>20200929_1510_blob_694</t>
  </si>
  <si>
    <t>butyl btz</t>
  </si>
  <si>
    <t>20200929_1128_blob_255</t>
  </si>
  <si>
    <t>3-Methyl-3H-benzothiazol-2-one</t>
  </si>
  <si>
    <t>20200929_1128_blob_654</t>
  </si>
  <si>
    <t>2(3H)-Benzothiazolone</t>
  </si>
  <si>
    <t>20200929_1128_blob_747</t>
  </si>
  <si>
    <t>phenylbenzothiazole</t>
  </si>
  <si>
    <t>File_num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</si>
</sst>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Cal_Curve_SSA_0808!$O$11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Cal_Curve_SSA_0808!$O$12:$O$17</c:f>
              <c:numCache>
                <c:formatCode>General</c:formatCode>
                <c:ptCount val="6"/>
                <c:pt idx="0">
                  <c:v>0</c:v>
                </c:pt>
                <c:pt idx="1">
                  <c:v>3833.6632871039637</c:v>
                </c:pt>
                <c:pt idx="2">
                  <c:v>9007.6503986091011</c:v>
                </c:pt>
                <c:pt idx="3">
                  <c:v>24393.418806869511</c:v>
                </c:pt>
                <c:pt idx="4">
                  <c:v>59884.535867988168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8-4308-97E1-6E4AB82E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Cal_Curve_SSA_0731!$S$12:$S$17</c:f>
              <c:numCache>
                <c:formatCode>General</c:formatCode>
                <c:ptCount val="6"/>
                <c:pt idx="0">
                  <c:v>0</c:v>
                </c:pt>
                <c:pt idx="2">
                  <c:v>859</c:v>
                </c:pt>
                <c:pt idx="3">
                  <c:v>1391</c:v>
                </c:pt>
                <c:pt idx="4">
                  <c:v>2241</c:v>
                </c:pt>
                <c:pt idx="5">
                  <c:v>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F-4F67-B447-C27E50E130C2}"/>
            </c:ext>
          </c:extLst>
        </c:ser>
        <c:ser>
          <c:idx val="1"/>
          <c:order val="1"/>
          <c:tx>
            <c:strRef>
              <c:f>Cal_Curve_SSA_0731!$T$11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Cal_Curve_SSA_0731!$T$12:$T$17</c:f>
              <c:numCache>
                <c:formatCode>General</c:formatCode>
                <c:ptCount val="6"/>
                <c:pt idx="0">
                  <c:v>0</c:v>
                </c:pt>
                <c:pt idx="2">
                  <c:v>384</c:v>
                </c:pt>
                <c:pt idx="3">
                  <c:v>768</c:v>
                </c:pt>
                <c:pt idx="4">
                  <c:v>1435</c:v>
                </c:pt>
                <c:pt idx="5">
                  <c:v>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F-4F67-B447-C27E50E1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95935"/>
        <c:axId val="1871698431"/>
      </c:scatterChart>
      <c:valAx>
        <c:axId val="18716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8431"/>
        <c:crosses val="autoZero"/>
        <c:crossBetween val="midCat"/>
      </c:valAx>
      <c:valAx>
        <c:axId val="1871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Cal_Curve_SSA_0731!$U$12:$U$17</c:f>
              <c:numCache>
                <c:formatCode>General</c:formatCode>
                <c:ptCount val="6"/>
                <c:pt idx="0">
                  <c:v>0</c:v>
                </c:pt>
                <c:pt idx="1">
                  <c:v>5011.8891396160798</c:v>
                </c:pt>
                <c:pt idx="2">
                  <c:v>8663</c:v>
                </c:pt>
                <c:pt idx="3">
                  <c:v>32800</c:v>
                </c:pt>
                <c:pt idx="4">
                  <c:v>76272</c:v>
                </c:pt>
                <c:pt idx="5">
                  <c:v>148096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F-4930-870F-E174B377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Cal_Curve_SSA_0731!$N$12:$N$17</c:f>
              <c:numCache>
                <c:formatCode>General</c:formatCode>
                <c:ptCount val="6"/>
                <c:pt idx="0">
                  <c:v>0</c:v>
                </c:pt>
                <c:pt idx="2">
                  <c:v>13.105074173149907</c:v>
                </c:pt>
                <c:pt idx="3">
                  <c:v>62.883049925305855</c:v>
                </c:pt>
                <c:pt idx="4">
                  <c:v>179.46258177260023</c:v>
                </c:pt>
                <c:pt idx="5">
                  <c:v>340.94072689708764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F-4EF1-B668-B9D8D22D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05167"/>
        <c:axId val="229705583"/>
      </c:scatterChart>
      <c:valAx>
        <c:axId val="2297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583"/>
        <c:crosses val="autoZero"/>
        <c:crossBetween val="midCat"/>
      </c:valAx>
      <c:valAx>
        <c:axId val="2297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Cal_Curve_SSA_0731!$M$12:$M$17</c:f>
              <c:numCache>
                <c:formatCode>General</c:formatCode>
                <c:ptCount val="6"/>
                <c:pt idx="0">
                  <c:v>0</c:v>
                </c:pt>
                <c:pt idx="2">
                  <c:v>29.234222492740823</c:v>
                </c:pt>
                <c:pt idx="3">
                  <c:v>114.72919714339747</c:v>
                </c:pt>
                <c:pt idx="4">
                  <c:v>282.20302039160401</c:v>
                </c:pt>
                <c:pt idx="5">
                  <c:v>544.75450576006972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4D30-A561-E89C6708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18639"/>
        <c:axId val="500011151"/>
      </c:scatterChart>
      <c:valAx>
        <c:axId val="5000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1151"/>
        <c:crosses val="autoZero"/>
        <c:crossBetween val="midCat"/>
      </c:valAx>
      <c:valAx>
        <c:axId val="500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Cal_Curve_SSA_0731!$AC$12:$AC$17</c:f>
              <c:numCache>
                <c:formatCode>General</c:formatCode>
                <c:ptCount val="6"/>
                <c:pt idx="0">
                  <c:v>0</c:v>
                </c:pt>
                <c:pt idx="2">
                  <c:v>2.1807030495769208E-2</c:v>
                </c:pt>
                <c:pt idx="3">
                  <c:v>0.10631719809884177</c:v>
                </c:pt>
                <c:pt idx="4">
                  <c:v>0.3111898221772445</c:v>
                </c:pt>
                <c:pt idx="5">
                  <c:v>0.59203174346100906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1-465A-95E1-8A537C6D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2463"/>
        <c:axId val="420509535"/>
      </c:scatterChart>
      <c:valAx>
        <c:axId val="4205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9535"/>
        <c:crosses val="autoZero"/>
        <c:crossBetween val="midCat"/>
      </c:valAx>
      <c:valAx>
        <c:axId val="420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0.33141499757638077</c:v>
                </c:pt>
                <c:pt idx="2">
                  <c:v>0.51935412961371674</c:v>
                </c:pt>
                <c:pt idx="3">
                  <c:v>1.7059935158376534</c:v>
                </c:pt>
                <c:pt idx="4">
                  <c:v>3.5010710569802317</c:v>
                </c:pt>
                <c:pt idx="5">
                  <c:v>7.2750614049451441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9-4A6D-8E2A-D721A246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5215"/>
        <c:axId val="418944799"/>
      </c:scatterChart>
      <c:valAx>
        <c:axId val="4189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4799"/>
        <c:crosses val="autoZero"/>
        <c:crossBetween val="midCat"/>
      </c:valAx>
      <c:valAx>
        <c:axId val="418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Cal_Curve_SSA_0731!$AB$12:$AB$17</c:f>
              <c:numCache>
                <c:formatCode>General</c:formatCode>
                <c:ptCount val="6"/>
                <c:pt idx="0">
                  <c:v>0</c:v>
                </c:pt>
                <c:pt idx="2">
                  <c:v>4.9076366406398786E-2</c:v>
                </c:pt>
                <c:pt idx="3">
                  <c:v>0.19766009852216751</c:v>
                </c:pt>
                <c:pt idx="4">
                  <c:v>0.50250392406009414</c:v>
                </c:pt>
                <c:pt idx="5">
                  <c:v>0.96506550218340614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9-4557-92CC-0678E846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12607"/>
        <c:axId val="876608863"/>
      </c:scatterChart>
      <c:valAx>
        <c:axId val="8766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8863"/>
        <c:crosses val="autoZero"/>
        <c:crossBetween val="midCat"/>
      </c:valAx>
      <c:valAx>
        <c:axId val="8766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'Cal_Curve_mdom_1001 '!$O$11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'!$O$12:$O$17</c:f>
              <c:numCache>
                <c:formatCode>General</c:formatCode>
                <c:ptCount val="6"/>
                <c:pt idx="0">
                  <c:v>0</c:v>
                </c:pt>
                <c:pt idx="1">
                  <c:v>1985.7123124087016</c:v>
                </c:pt>
                <c:pt idx="2">
                  <c:v>0</c:v>
                </c:pt>
                <c:pt idx="3">
                  <c:v>24537.186039392258</c:v>
                </c:pt>
                <c:pt idx="4">
                  <c:v>68057.211190310598</c:v>
                </c:pt>
                <c:pt idx="5">
                  <c:v>203280.21507821977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3-450E-A0C0-AFE258CB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'!$U$12:$U$17</c:f>
              <c:numCache>
                <c:formatCode>General</c:formatCode>
                <c:ptCount val="6"/>
                <c:pt idx="0">
                  <c:v>0</c:v>
                </c:pt>
                <c:pt idx="1">
                  <c:v>268.33985943158001</c:v>
                </c:pt>
                <c:pt idx="3">
                  <c:v>4361.54500653383</c:v>
                </c:pt>
                <c:pt idx="4">
                  <c:v>14685.2174297167</c:v>
                </c:pt>
                <c:pt idx="5">
                  <c:v>49191.1732541823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D-440A-9BDD-9E874741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'!$N$12:$N$17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3">
                  <c:v>3123.1672561026826</c:v>
                </c:pt>
                <c:pt idx="4">
                  <c:v>11892.095664596129</c:v>
                </c:pt>
                <c:pt idx="5">
                  <c:v>46071.086818057905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E-469A-8AE9-111CF4E9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05167"/>
        <c:axId val="229705583"/>
      </c:scatterChart>
      <c:valAx>
        <c:axId val="2297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583"/>
        <c:crosses val="autoZero"/>
        <c:crossBetween val="midCat"/>
      </c:valAx>
      <c:valAx>
        <c:axId val="2297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Cal_Curve_SSA_0808!$S$12:$S$17</c:f>
              <c:numCache>
                <c:formatCode>General</c:formatCode>
                <c:ptCount val="6"/>
                <c:pt idx="0">
                  <c:v>0</c:v>
                </c:pt>
                <c:pt idx="1">
                  <c:v>226.687667445497</c:v>
                </c:pt>
                <c:pt idx="2">
                  <c:v>267.895013993009</c:v>
                </c:pt>
                <c:pt idx="3">
                  <c:v>316.65168381891999</c:v>
                </c:pt>
                <c:pt idx="4">
                  <c:v>491.64451056708202</c:v>
                </c:pt>
                <c:pt idx="5">
                  <c:v>1597.15587340497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4-49A4-AEC7-4430B393814F}"/>
            </c:ext>
          </c:extLst>
        </c:ser>
        <c:ser>
          <c:idx val="1"/>
          <c:order val="1"/>
          <c:tx>
            <c:strRef>
              <c:f>Cal_Curve_SSA_0808!$T$11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Cal_Curve_SSA_0808!$T$12:$T$17</c:f>
              <c:numCache>
                <c:formatCode>General</c:formatCode>
                <c:ptCount val="6"/>
                <c:pt idx="0">
                  <c:v>0</c:v>
                </c:pt>
                <c:pt idx="1">
                  <c:v>524.98634598102899</c:v>
                </c:pt>
                <c:pt idx="2">
                  <c:v>1405.37572288605</c:v>
                </c:pt>
                <c:pt idx="3">
                  <c:v>2818.7205346914602</c:v>
                </c:pt>
                <c:pt idx="4">
                  <c:v>6391.9082869446502</c:v>
                </c:pt>
                <c:pt idx="5">
                  <c:v>14433.7843747939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4-49A4-AEC7-4430B393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95935"/>
        <c:axId val="1871698431"/>
      </c:scatterChart>
      <c:valAx>
        <c:axId val="18716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8431"/>
        <c:crosses val="autoZero"/>
        <c:crossBetween val="midCat"/>
      </c:valAx>
      <c:valAx>
        <c:axId val="1871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'Cal_Curve_mdom_1001 '!$M$12:$M$17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3">
                  <c:v>1747.5185622294621</c:v>
                </c:pt>
                <c:pt idx="4">
                  <c:v>6738.2412006240147</c:v>
                </c:pt>
                <c:pt idx="5">
                  <c:v>20406.272574973154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C-4BD3-A231-B22460F7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18639"/>
        <c:axId val="500011151"/>
      </c:scatterChart>
      <c:valAx>
        <c:axId val="5000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1151"/>
        <c:crosses val="autoZero"/>
        <c:crossBetween val="midCat"/>
      </c:valAx>
      <c:valAx>
        <c:axId val="500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'!$AC$12:$AC$17</c:f>
              <c:numCache>
                <c:formatCode>General</c:formatCode>
                <c:ptCount val="6"/>
                <c:pt idx="0">
                  <c:v>0</c:v>
                </c:pt>
                <c:pt idx="1">
                  <c:v>1.0257351048655208E-2</c:v>
                </c:pt>
                <c:pt idx="3">
                  <c:v>0.44165179773603225</c:v>
                </c:pt>
                <c:pt idx="4">
                  <c:v>1.8740477955988126</c:v>
                </c:pt>
                <c:pt idx="5">
                  <c:v>6.2077656518652482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B-4E9E-9AE7-859713B4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2463"/>
        <c:axId val="420509535"/>
      </c:scatterChart>
      <c:valAx>
        <c:axId val="4205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9535"/>
        <c:crosses val="autoZero"/>
        <c:crossBetween val="midCat"/>
      </c:valAx>
      <c:valAx>
        <c:axId val="420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'!$AD$12:$AD$17</c:f>
              <c:numCache>
                <c:formatCode>General</c:formatCode>
                <c:ptCount val="6"/>
                <c:pt idx="0">
                  <c:v>0</c:v>
                </c:pt>
                <c:pt idx="1">
                  <c:v>6.0406325181798934E-2</c:v>
                </c:pt>
                <c:pt idx="3">
                  <c:v>0.78804686363908671</c:v>
                </c:pt>
                <c:pt idx="4">
                  <c:v>2.2434363774184041</c:v>
                </c:pt>
                <c:pt idx="5">
                  <c:v>7.0163279467031527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A-4BA8-9EAB-87F47023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5215"/>
        <c:axId val="418944799"/>
      </c:scatterChart>
      <c:valAx>
        <c:axId val="4189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4799"/>
        <c:crosses val="autoZero"/>
        <c:crossBetween val="midCat"/>
      </c:valAx>
      <c:valAx>
        <c:axId val="418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'Cal_Curve_mdom_1001 '!$AB$12:$AB$17</c:f>
              <c:numCache>
                <c:formatCode>General</c:formatCode>
                <c:ptCount val="6"/>
                <c:pt idx="0">
                  <c:v>0</c:v>
                </c:pt>
                <c:pt idx="1">
                  <c:v>2.1584495982776626E-2</c:v>
                </c:pt>
                <c:pt idx="3">
                  <c:v>0.17033283045447511</c:v>
                </c:pt>
                <c:pt idx="4">
                  <c:v>0.66845154021898923</c:v>
                </c:pt>
                <c:pt idx="5">
                  <c:v>2.0553918295097668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0-4EC8-82E6-8F0B59B1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12607"/>
        <c:axId val="876608863"/>
      </c:scatterChart>
      <c:valAx>
        <c:axId val="8766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8863"/>
        <c:crosses val="autoZero"/>
        <c:crossBetween val="midCat"/>
      </c:valAx>
      <c:valAx>
        <c:axId val="8766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'!$T$12:$T$17</c:f>
              <c:numCache>
                <c:formatCode>General</c:formatCode>
                <c:ptCount val="6"/>
                <c:pt idx="0">
                  <c:v>0</c:v>
                </c:pt>
                <c:pt idx="1">
                  <c:v>217.68962430916301</c:v>
                </c:pt>
                <c:pt idx="3">
                  <c:v>2569.1186085997301</c:v>
                </c:pt>
                <c:pt idx="4">
                  <c:v>6891.8679310776697</c:v>
                </c:pt>
                <c:pt idx="5">
                  <c:v>16398.900877358701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0-48EA-8F8A-7F9903D9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01999"/>
        <c:axId val="1677799087"/>
      </c:scatterChart>
      <c:valAx>
        <c:axId val="16778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99087"/>
        <c:crosses val="autoZero"/>
        <c:crossBetween val="midCat"/>
      </c:valAx>
      <c:valAx>
        <c:axId val="16777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'!$Q$12:$Q$17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'Cal_Curve_mdom_1001 '!$S$12:$S$17</c:f>
              <c:numCache>
                <c:formatCode>General</c:formatCode>
                <c:ptCount val="6"/>
                <c:pt idx="0">
                  <c:v>0</c:v>
                </c:pt>
                <c:pt idx="1">
                  <c:v>455.77490835336903</c:v>
                </c:pt>
                <c:pt idx="3">
                  <c:v>954.048278539732</c:v>
                </c:pt>
                <c:pt idx="4">
                  <c:v>2351.9314774797799</c:v>
                </c:pt>
                <c:pt idx="5">
                  <c:v>5391.4684863820803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E-4057-AB57-3CF7A6D6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77039"/>
        <c:axId val="1673578287"/>
      </c:scatterChart>
      <c:valAx>
        <c:axId val="16735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78287"/>
        <c:crosses val="autoZero"/>
        <c:crossBetween val="midCat"/>
      </c:valAx>
      <c:valAx>
        <c:axId val="16735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7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'!$AE$11</c:f>
              <c:strCache>
                <c:ptCount val="1"/>
                <c:pt idx="0">
                  <c:v>btz_4methoxynorm only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'Cal_Curve_mdom_1001 '!$AE$12:$AE$17</c:f>
              <c:numCache>
                <c:formatCode>General</c:formatCode>
                <c:ptCount val="6"/>
                <c:pt idx="3">
                  <c:v>9.6722186529405789</c:v>
                </c:pt>
                <c:pt idx="4">
                  <c:v>14.378428844533593</c:v>
                </c:pt>
                <c:pt idx="5">
                  <c:v>22.527214416832333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3-4487-BABE-9DBA6DF8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05263"/>
        <c:axId val="1836424815"/>
      </c:scatterChart>
      <c:valAx>
        <c:axId val="183640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4815"/>
        <c:crosses val="autoZero"/>
        <c:crossBetween val="midCat"/>
      </c:valAx>
      <c:valAx>
        <c:axId val="18364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0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'!$AF$11</c:f>
              <c:strCache>
                <c:ptCount val="1"/>
                <c:pt idx="0">
                  <c:v>2-mt-btz_dc16 norm only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'!$AF$12:$AF$17</c:f>
              <c:numCache>
                <c:formatCode>General</c:formatCode>
                <c:ptCount val="6"/>
                <c:pt idx="1">
                  <c:v>0.60435774350976212</c:v>
                </c:pt>
                <c:pt idx="3">
                  <c:v>3.4411177640342752</c:v>
                </c:pt>
                <c:pt idx="4">
                  <c:v>10.756213802040207</c:v>
                </c:pt>
                <c:pt idx="5">
                  <c:v>55.570540477436424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F-47D7-BA34-0E89A0D7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23631"/>
        <c:axId val="1735818223"/>
      </c:scatterChart>
      <c:valAx>
        <c:axId val="173582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18223"/>
        <c:crosses val="autoZero"/>
        <c:crossBetween val="midCat"/>
      </c:valAx>
      <c:valAx>
        <c:axId val="17358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2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'!$AC$12:$AC$17</c:f>
              <c:numCache>
                <c:formatCode>General</c:formatCode>
                <c:ptCount val="6"/>
                <c:pt idx="0">
                  <c:v>0</c:v>
                </c:pt>
                <c:pt idx="1">
                  <c:v>1.0257351048655208E-2</c:v>
                </c:pt>
                <c:pt idx="3">
                  <c:v>0.44165179773603225</c:v>
                </c:pt>
                <c:pt idx="4">
                  <c:v>1.8740477955988126</c:v>
                </c:pt>
                <c:pt idx="5">
                  <c:v>6.2077656518652482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946-A5C2-205CA7F6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36575"/>
        <c:axId val="370934079"/>
      </c:scatterChart>
      <c:valAx>
        <c:axId val="3709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34079"/>
        <c:crosses val="autoZero"/>
        <c:crossBetween val="midCat"/>
      </c:valAx>
      <c:valAx>
        <c:axId val="3709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'!$AF$11</c:f>
              <c:strCache>
                <c:ptCount val="1"/>
                <c:pt idx="0">
                  <c:v>2-mt-btz_dc16 norm only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'!$AF$12:$AF$17</c:f>
              <c:numCache>
                <c:formatCode>General</c:formatCode>
                <c:ptCount val="6"/>
                <c:pt idx="1">
                  <c:v>0.60435774350976212</c:v>
                </c:pt>
                <c:pt idx="3">
                  <c:v>3.4411177640342752</c:v>
                </c:pt>
                <c:pt idx="4">
                  <c:v>10.756213802040207</c:v>
                </c:pt>
                <c:pt idx="5">
                  <c:v>55.570540477436424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6-462C-8910-BE64FFCF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321679"/>
        <c:axId val="1732311695"/>
      </c:scatterChart>
      <c:valAx>
        <c:axId val="173232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311695"/>
        <c:crosses val="autoZero"/>
        <c:crossBetween val="midCat"/>
      </c:valAx>
      <c:valAx>
        <c:axId val="17323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32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Cal_Curve_SSA_0808!$U$12:$U$17</c:f>
              <c:numCache>
                <c:formatCode>General</c:formatCode>
                <c:ptCount val="6"/>
                <c:pt idx="0">
                  <c:v>0</c:v>
                </c:pt>
                <c:pt idx="1">
                  <c:v>1058.3324314548299</c:v>
                </c:pt>
                <c:pt idx="2">
                  <c:v>3462.3697755420199</c:v>
                </c:pt>
                <c:pt idx="3">
                  <c:v>11714.1869638479</c:v>
                </c:pt>
                <c:pt idx="4">
                  <c:v>35539.925149057497</c:v>
                </c:pt>
                <c:pt idx="5">
                  <c:v>84420.427428142299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C-418D-910F-C3CBE569C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'!$AF$11</c:f>
              <c:strCache>
                <c:ptCount val="1"/>
                <c:pt idx="0">
                  <c:v>2-mt-btz_dc16 norm only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'!$AA$12:$AA$16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'Cal_Curve_mdom_1001 '!$AF$12:$AF$16</c:f>
              <c:numCache>
                <c:formatCode>General</c:formatCode>
                <c:ptCount val="5"/>
                <c:pt idx="1">
                  <c:v>0.60435774350976212</c:v>
                </c:pt>
                <c:pt idx="3">
                  <c:v>3.4411177640342752</c:v>
                </c:pt>
                <c:pt idx="4">
                  <c:v>10.756213802040207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6-4A9F-A0EC-19947075B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489103"/>
        <c:axId val="1654490351"/>
      </c:scatterChart>
      <c:valAx>
        <c:axId val="165448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90351"/>
        <c:crosses val="autoZero"/>
        <c:crossBetween val="midCat"/>
      </c:valAx>
      <c:valAx>
        <c:axId val="16544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8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'!$AG$11</c:f>
              <c:strCache>
                <c:ptCount val="1"/>
                <c:pt idx="0">
                  <c:v>2phenyl_dC20norm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3591426071741033E-3"/>
                  <c:y val="-0.24423629337999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'!$AG$12:$AG$17</c:f>
              <c:numCache>
                <c:formatCode>General</c:formatCode>
                <c:ptCount val="6"/>
                <c:pt idx="1">
                  <c:v>2.3640990538593719E-2</c:v>
                </c:pt>
                <c:pt idx="3">
                  <c:v>0.31908245806913793</c:v>
                </c:pt>
                <c:pt idx="4">
                  <c:v>0.91888963434284976</c:v>
                </c:pt>
                <c:pt idx="5">
                  <c:v>2.9344725431708167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A-470F-8BBD-298E176C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041791"/>
        <c:axId val="1653062591"/>
      </c:scatterChart>
      <c:valAx>
        <c:axId val="16530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62591"/>
        <c:crosses val="autoZero"/>
        <c:crossBetween val="midCat"/>
      </c:valAx>
      <c:valAx>
        <c:axId val="16530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Cal_Curve_mdom_0928!$O$11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Cal_Curve_mdom_0928!$O$12:$O$17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4">
                  <c:v>59424.982727560709</c:v>
                </c:pt>
                <c:pt idx="5">
                  <c:v>103274.84718942005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5-407F-836F-873E0073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Cal_Curve_mdom_0928!$U$12:$U$17</c:f>
              <c:numCache>
                <c:formatCode>General</c:formatCode>
                <c:ptCount val="6"/>
                <c:pt idx="0">
                  <c:v>0</c:v>
                </c:pt>
                <c:pt idx="4">
                  <c:v>86412.029711146897</c:v>
                </c:pt>
                <c:pt idx="5">
                  <c:v>161170.613971802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E4D-93B7-10F3718E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Cal_Curve_mdom_0928!$N$12:$N$17</c:f>
              <c:numCache>
                <c:formatCode>General</c:formatCode>
                <c:ptCount val="6"/>
                <c:pt idx="0">
                  <c:v>0</c:v>
                </c:pt>
                <c:pt idx="4">
                  <c:v>13044.681695305211</c:v>
                </c:pt>
                <c:pt idx="5">
                  <c:v>27363.628546482505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B-4F2E-8B24-DD7DFE60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05167"/>
        <c:axId val="229705583"/>
      </c:scatterChart>
      <c:valAx>
        <c:axId val="2297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583"/>
        <c:crosses val="autoZero"/>
        <c:crossBetween val="midCat"/>
      </c:valAx>
      <c:valAx>
        <c:axId val="2297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Cal_Curve_mdom_0928!$M$12:$M$17</c:f>
              <c:numCache>
                <c:formatCode>General</c:formatCode>
                <c:ptCount val="6"/>
                <c:pt idx="0">
                  <c:v>0</c:v>
                </c:pt>
                <c:pt idx="4">
                  <c:v>9435.7278495276769</c:v>
                </c:pt>
                <c:pt idx="5">
                  <c:v>41755.442617371984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1-4AB7-994D-CB6D99EE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18639"/>
        <c:axId val="500011151"/>
      </c:scatterChart>
      <c:valAx>
        <c:axId val="5000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1151"/>
        <c:crosses val="autoZero"/>
        <c:crossBetween val="midCat"/>
      </c:valAx>
      <c:valAx>
        <c:axId val="500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Cal_Curve_mdom_0928!$AC$12:$AC$17</c:f>
              <c:numCache>
                <c:formatCode>General</c:formatCode>
                <c:ptCount val="6"/>
                <c:pt idx="0">
                  <c:v>0</c:v>
                </c:pt>
                <c:pt idx="4">
                  <c:v>1.8743937279677321</c:v>
                </c:pt>
                <c:pt idx="5">
                  <c:v>6.0185729169122384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7-4978-B918-A0D1F625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2463"/>
        <c:axId val="420509535"/>
      </c:scatterChart>
      <c:valAx>
        <c:axId val="4205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9535"/>
        <c:crosses val="autoZero"/>
        <c:crossBetween val="midCat"/>
      </c:valAx>
      <c:valAx>
        <c:axId val="420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Cal_Curve_mdom_0928!$AD$12:$AD$17</c:f>
              <c:numCache>
                <c:formatCode>General</c:formatCode>
                <c:ptCount val="6"/>
                <c:pt idx="0">
                  <c:v>0</c:v>
                </c:pt>
                <c:pt idx="4">
                  <c:v>2.3287283248718476</c:v>
                </c:pt>
                <c:pt idx="5">
                  <c:v>4.1988864664365151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5-4B74-9B1A-66ED1BE5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5215"/>
        <c:axId val="418944799"/>
      </c:scatterChart>
      <c:valAx>
        <c:axId val="4189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4799"/>
        <c:crosses val="autoZero"/>
        <c:crossBetween val="midCat"/>
      </c:valAx>
      <c:valAx>
        <c:axId val="418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Cal_Curve_mdom_0928!$AB$12:$AB$17</c:f>
              <c:numCache>
                <c:formatCode>General</c:formatCode>
                <c:ptCount val="6"/>
                <c:pt idx="0">
                  <c:v>0</c:v>
                </c:pt>
                <c:pt idx="4">
                  <c:v>0.93378819902664856</c:v>
                </c:pt>
                <c:pt idx="5">
                  <c:v>4.3520796203165482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F-4824-A840-7B0B4A17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12607"/>
        <c:axId val="876608863"/>
      </c:scatterChart>
      <c:valAx>
        <c:axId val="8766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8863"/>
        <c:crosses val="autoZero"/>
        <c:crossBetween val="midCat"/>
      </c:valAx>
      <c:valAx>
        <c:axId val="8766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Cal_Curve_mdom_0928!$T$12:$T$17</c:f>
              <c:numCache>
                <c:formatCode>General</c:formatCode>
                <c:ptCount val="6"/>
                <c:pt idx="0">
                  <c:v>0</c:v>
                </c:pt>
                <c:pt idx="4">
                  <c:v>20010.0273573628</c:v>
                </c:pt>
                <c:pt idx="5">
                  <c:v>42157.963087852899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9-4A0F-BC4F-C4B6F3BF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01999"/>
        <c:axId val="1677799087"/>
      </c:scatterChart>
      <c:valAx>
        <c:axId val="16778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99087"/>
        <c:crosses val="autoZero"/>
        <c:crossBetween val="midCat"/>
      </c:valAx>
      <c:valAx>
        <c:axId val="16777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Cal_Curve_SSA_0808!$N$12:$N$17</c:f>
              <c:numCache>
                <c:formatCode>General</c:formatCode>
                <c:ptCount val="6"/>
                <c:pt idx="0">
                  <c:v>0</c:v>
                </c:pt>
                <c:pt idx="1">
                  <c:v>29.759595845898339</c:v>
                </c:pt>
                <c:pt idx="2">
                  <c:v>130.67179017095467</c:v>
                </c:pt>
                <c:pt idx="3">
                  <c:v>591.1882918230981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C-43C6-B98B-45CC7577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54799"/>
        <c:axId val="419242319"/>
      </c:scatterChart>
      <c:valAx>
        <c:axId val="4192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42319"/>
        <c:crosses val="autoZero"/>
        <c:crossBetween val="midCat"/>
      </c:valAx>
      <c:valAx>
        <c:axId val="4192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Cal_Curve_mdom_0928!$Q$12:$Q$17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Cal_Curve_mdom_0928!$S$12:$S$17</c:f>
              <c:numCache>
                <c:formatCode>General</c:formatCode>
                <c:ptCount val="6"/>
                <c:pt idx="0">
                  <c:v>0</c:v>
                </c:pt>
                <c:pt idx="4">
                  <c:v>9675.5578687192501</c:v>
                </c:pt>
                <c:pt idx="5">
                  <c:v>28293.968007973799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3-491A-BF43-B6E899314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77039"/>
        <c:axId val="1673578287"/>
      </c:scatterChart>
      <c:valAx>
        <c:axId val="16735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78287"/>
        <c:crosses val="autoZero"/>
        <c:crossBetween val="midCat"/>
      </c:valAx>
      <c:valAx>
        <c:axId val="16735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7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Cal_Curve_mdom_0928!$AE$11</c:f>
              <c:strCache>
                <c:ptCount val="1"/>
                <c:pt idx="0">
                  <c:v>benzothiazole(4methoxynormonly)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Cal_Curve_mdom_0928!$AE$12:$AE$17</c:f>
              <c:numCache>
                <c:formatCode>General</c:formatCode>
                <c:ptCount val="6"/>
                <c:pt idx="0">
                  <c:v>0</c:v>
                </c:pt>
                <c:pt idx="4">
                  <c:v>19.145611411545577</c:v>
                </c:pt>
                <c:pt idx="5">
                  <c:v>29.122184226197497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D-4E0E-9D9F-B9D60ADF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16751"/>
        <c:axId val="1842619663"/>
      </c:scatterChart>
      <c:valAx>
        <c:axId val="18426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19663"/>
        <c:crosses val="autoZero"/>
        <c:crossBetween val="midCat"/>
      </c:valAx>
      <c:valAx>
        <c:axId val="18426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1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Cal_Curve_mdom_0928!$AG$11</c:f>
              <c:strCache>
                <c:ptCount val="1"/>
                <c:pt idx="0">
                  <c:v>phenylbtz_dc20norm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Cal_Curve_mdom_0928!$AG$12:$AG$17</c:f>
              <c:numCache>
                <c:formatCode>General</c:formatCode>
                <c:ptCount val="6"/>
                <c:pt idx="0">
                  <c:v>0</c:v>
                </c:pt>
                <c:pt idx="4">
                  <c:v>1.0984975877956928</c:v>
                </c:pt>
                <c:pt idx="5">
                  <c:v>2.0268763385255206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F6F-9425-32DB07E3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7311"/>
        <c:axId val="347437727"/>
      </c:scatterChart>
      <c:valAx>
        <c:axId val="3474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7727"/>
        <c:crosses val="autoZero"/>
        <c:crossBetween val="midCat"/>
      </c:valAx>
      <c:valAx>
        <c:axId val="3474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'Cal_Curve_SSA_0808 (2)'!$O$11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(2)'!$O$12:$O$17</c:f>
              <c:numCache>
                <c:formatCode>General</c:formatCode>
                <c:ptCount val="6"/>
                <c:pt idx="0">
                  <c:v>0</c:v>
                </c:pt>
                <c:pt idx="1">
                  <c:v>3833.6632871039637</c:v>
                </c:pt>
                <c:pt idx="2">
                  <c:v>9007.6503986091011</c:v>
                </c:pt>
                <c:pt idx="3">
                  <c:v>24393.418806869511</c:v>
                </c:pt>
                <c:pt idx="4">
                  <c:v>59884.535867988168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A-4906-9F65-3ECE1C7B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(2)'!$S$12:$S$17</c:f>
              <c:numCache>
                <c:formatCode>General</c:formatCode>
                <c:ptCount val="6"/>
                <c:pt idx="0">
                  <c:v>0</c:v>
                </c:pt>
                <c:pt idx="1">
                  <c:v>226.687667445497</c:v>
                </c:pt>
                <c:pt idx="2">
                  <c:v>267.895013993009</c:v>
                </c:pt>
                <c:pt idx="3">
                  <c:v>316.65168381891999</c:v>
                </c:pt>
                <c:pt idx="4">
                  <c:v>491.64451056708202</c:v>
                </c:pt>
                <c:pt idx="5">
                  <c:v>1597.15587340497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0-4CAC-AC35-C8338143E384}"/>
            </c:ext>
          </c:extLst>
        </c:ser>
        <c:ser>
          <c:idx val="1"/>
          <c:order val="1"/>
          <c:tx>
            <c:strRef>
              <c:f>'Cal_Curve_SSA_0808 (2)'!$T$11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(2)'!$T$12:$T$17</c:f>
              <c:numCache>
                <c:formatCode>General</c:formatCode>
                <c:ptCount val="6"/>
                <c:pt idx="0">
                  <c:v>0</c:v>
                </c:pt>
                <c:pt idx="1">
                  <c:v>524.98634598102899</c:v>
                </c:pt>
                <c:pt idx="2">
                  <c:v>1405.37572288605</c:v>
                </c:pt>
                <c:pt idx="3">
                  <c:v>2818.7205346914602</c:v>
                </c:pt>
                <c:pt idx="4">
                  <c:v>6391.9082869446502</c:v>
                </c:pt>
                <c:pt idx="5">
                  <c:v>14433.7843747939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0-4CAC-AC35-C8338143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95935"/>
        <c:axId val="1871698431"/>
      </c:scatterChart>
      <c:valAx>
        <c:axId val="18716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8431"/>
        <c:crosses val="autoZero"/>
        <c:crossBetween val="midCat"/>
      </c:valAx>
      <c:valAx>
        <c:axId val="1871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(2)'!$U$12:$U$17</c:f>
              <c:numCache>
                <c:formatCode>General</c:formatCode>
                <c:ptCount val="6"/>
                <c:pt idx="0">
                  <c:v>0</c:v>
                </c:pt>
                <c:pt idx="1">
                  <c:v>1058.3324314548299</c:v>
                </c:pt>
                <c:pt idx="2">
                  <c:v>3462.3697755420199</c:v>
                </c:pt>
                <c:pt idx="3">
                  <c:v>11714.1869638479</c:v>
                </c:pt>
                <c:pt idx="4">
                  <c:v>35539.925149057497</c:v>
                </c:pt>
                <c:pt idx="5">
                  <c:v>84420.427428142299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E-47E0-B831-227028FD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(2)'!$N$12:$N$17</c:f>
              <c:numCache>
                <c:formatCode>General</c:formatCode>
                <c:ptCount val="6"/>
                <c:pt idx="0">
                  <c:v>0</c:v>
                </c:pt>
                <c:pt idx="1">
                  <c:v>29.759595845898339</c:v>
                </c:pt>
                <c:pt idx="2">
                  <c:v>130.67179017095467</c:v>
                </c:pt>
                <c:pt idx="3">
                  <c:v>591.1882918230981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A-48D9-A84E-919B3C513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54799"/>
        <c:axId val="419242319"/>
      </c:scatterChart>
      <c:valAx>
        <c:axId val="4192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42319"/>
        <c:crosses val="autoZero"/>
        <c:crossBetween val="midCat"/>
      </c:valAx>
      <c:valAx>
        <c:axId val="4192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'Cal_Curve_SSA_0808 (2)'!$M$11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399606299212601E-2"/>
                  <c:y val="6.74066783318751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'Cal_Curve_SSA_0808 (2)'!$M$12:$M$17</c:f>
              <c:numCache>
                <c:formatCode>General</c:formatCode>
                <c:ptCount val="6"/>
                <c:pt idx="0">
                  <c:v>0</c:v>
                </c:pt>
                <c:pt idx="1">
                  <c:v>12.826041234251187</c:v>
                </c:pt>
                <c:pt idx="2">
                  <c:v>24.975653984007682</c:v>
                </c:pt>
                <c:pt idx="3">
                  <c:v>67.068754715602566</c:v>
                </c:pt>
                <c:pt idx="4">
                  <c:v>164.33811287332108</c:v>
                </c:pt>
                <c:pt idx="5">
                  <c:v>437.29930876089151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4-48CF-8543-E5186298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62367"/>
        <c:axId val="495962783"/>
      </c:scatterChart>
      <c:valAx>
        <c:axId val="49596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2783"/>
        <c:crosses val="autoZero"/>
        <c:crossBetween val="midCat"/>
      </c:valAx>
      <c:valAx>
        <c:axId val="4959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(2)'!$AC$12:$AC$17</c:f>
              <c:numCache>
                <c:formatCode>General</c:formatCode>
                <c:ptCount val="6"/>
                <c:pt idx="0">
                  <c:v>0</c:v>
                </c:pt>
                <c:pt idx="1">
                  <c:v>1.8298003096107474</c:v>
                </c:pt>
                <c:pt idx="2">
                  <c:v>5.0787280267422661</c:v>
                </c:pt>
                <c:pt idx="3">
                  <c:v>12.530225139777658</c:v>
                </c:pt>
                <c:pt idx="4">
                  <c:v>24.874665966837977</c:v>
                </c:pt>
                <c:pt idx="5">
                  <c:v>27.417784664919939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F-469F-8C23-F4216D8E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36783"/>
        <c:axId val="876025551"/>
      </c:scatterChart>
      <c:valAx>
        <c:axId val="8760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5551"/>
        <c:crosses val="autoZero"/>
        <c:crossBetween val="midCat"/>
      </c:valAx>
      <c:valAx>
        <c:axId val="8760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3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0.24008450132787496</c:v>
                </c:pt>
                <c:pt idx="2">
                  <c:v>0.5877020567498531</c:v>
                </c:pt>
                <c:pt idx="3">
                  <c:v>1.7189443742236152</c:v>
                </c:pt>
                <c:pt idx="4">
                  <c:v>4.5677770674605327</c:v>
                </c:pt>
                <c:pt idx="5">
                  <c:v>6.3737761955863315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8-4346-AED0-12B05144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2143"/>
        <c:axId val="878841695"/>
      </c:scatterChart>
      <c:valAx>
        <c:axId val="8788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41695"/>
        <c:crosses val="autoZero"/>
        <c:crossBetween val="midCat"/>
      </c:valAx>
      <c:valAx>
        <c:axId val="8788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2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Cal_Curve_SSA_0808!$M$11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399606299212601E-2"/>
                  <c:y val="6.74066783318751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Cal_Curve_SSA_0808!$M$12:$M$17</c:f>
              <c:numCache>
                <c:formatCode>General</c:formatCode>
                <c:ptCount val="6"/>
                <c:pt idx="0">
                  <c:v>0</c:v>
                </c:pt>
                <c:pt idx="1">
                  <c:v>12.826041234251187</c:v>
                </c:pt>
                <c:pt idx="2">
                  <c:v>24.975653984007682</c:v>
                </c:pt>
                <c:pt idx="3">
                  <c:v>67.068754715602566</c:v>
                </c:pt>
                <c:pt idx="4">
                  <c:v>164.33811287332108</c:v>
                </c:pt>
                <c:pt idx="5">
                  <c:v>437.29930876089151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C-4396-A511-23DB4E10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62367"/>
        <c:axId val="495962783"/>
      </c:scatterChart>
      <c:valAx>
        <c:axId val="49596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2783"/>
        <c:crosses val="autoZero"/>
        <c:crossBetween val="midCat"/>
      </c:valAx>
      <c:valAx>
        <c:axId val="4959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1914698162729661E-2"/>
                  <c:y val="-2.67924321959755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'Cal_Curve_SSA_0808 (2)'!$AB$12:$AB$17</c:f>
              <c:numCache>
                <c:formatCode>General</c:formatCode>
                <c:ptCount val="6"/>
                <c:pt idx="0">
                  <c:v>0</c:v>
                </c:pt>
                <c:pt idx="1">
                  <c:v>0.91037756651878088</c:v>
                </c:pt>
                <c:pt idx="2">
                  <c:v>1.3958514252036198</c:v>
                </c:pt>
                <c:pt idx="3">
                  <c:v>2.2259782968875403</c:v>
                </c:pt>
                <c:pt idx="4">
                  <c:v>2.9652477392002221</c:v>
                </c:pt>
                <c:pt idx="5">
                  <c:v>5.3989369512274097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8-4084-A6B4-F4674667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14575"/>
        <c:axId val="410413743"/>
      </c:scatterChart>
      <c:valAx>
        <c:axId val="4104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3743"/>
        <c:crosses val="autoZero"/>
        <c:crossBetween val="midCat"/>
      </c:valAx>
      <c:valAx>
        <c:axId val="4104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'Cal_Curve_SSA_0731 (2)'!$O$11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(2)'!$O$12:$O$17</c:f>
              <c:numCache>
                <c:formatCode>General</c:formatCode>
                <c:ptCount val="6"/>
                <c:pt idx="0">
                  <c:v>0</c:v>
                </c:pt>
                <c:pt idx="1">
                  <c:v>5132.2077427171962</c:v>
                </c:pt>
                <c:pt idx="2">
                  <c:v>7754.5029903783943</c:v>
                </c:pt>
                <c:pt idx="3">
                  <c:v>24419.928319953564</c:v>
                </c:pt>
                <c:pt idx="4">
                  <c:v>44991.202379490205</c:v>
                </c:pt>
                <c:pt idx="5">
                  <c:v>96479.646453057474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3-4929-9C4A-FB01E70F1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(2)'!$S$12:$S$17</c:f>
              <c:numCache>
                <c:formatCode>General</c:formatCode>
                <c:ptCount val="6"/>
                <c:pt idx="0">
                  <c:v>0</c:v>
                </c:pt>
                <c:pt idx="2">
                  <c:v>859</c:v>
                </c:pt>
                <c:pt idx="3">
                  <c:v>1391</c:v>
                </c:pt>
                <c:pt idx="4">
                  <c:v>2241</c:v>
                </c:pt>
                <c:pt idx="5">
                  <c:v>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1A5-A3D2-CD6D1F6770F0}"/>
            </c:ext>
          </c:extLst>
        </c:ser>
        <c:ser>
          <c:idx val="1"/>
          <c:order val="1"/>
          <c:tx>
            <c:strRef>
              <c:f>'Cal_Curve_SSA_0731 (2)'!$T$11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(2)'!$T$12:$T$17</c:f>
              <c:numCache>
                <c:formatCode>General</c:formatCode>
                <c:ptCount val="6"/>
                <c:pt idx="0">
                  <c:v>0</c:v>
                </c:pt>
                <c:pt idx="2">
                  <c:v>384</c:v>
                </c:pt>
                <c:pt idx="3">
                  <c:v>768</c:v>
                </c:pt>
                <c:pt idx="4">
                  <c:v>1435</c:v>
                </c:pt>
                <c:pt idx="5">
                  <c:v>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F6-41A5-A3D2-CD6D1F67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95935"/>
        <c:axId val="1871698431"/>
      </c:scatterChart>
      <c:valAx>
        <c:axId val="18716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8431"/>
        <c:crosses val="autoZero"/>
        <c:crossBetween val="midCat"/>
      </c:valAx>
      <c:valAx>
        <c:axId val="1871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(2)'!$U$12:$U$17</c:f>
              <c:numCache>
                <c:formatCode>General</c:formatCode>
                <c:ptCount val="6"/>
                <c:pt idx="0">
                  <c:v>0</c:v>
                </c:pt>
                <c:pt idx="1">
                  <c:v>5011.8891396160798</c:v>
                </c:pt>
                <c:pt idx="2">
                  <c:v>8663</c:v>
                </c:pt>
                <c:pt idx="3">
                  <c:v>32800</c:v>
                </c:pt>
                <c:pt idx="4">
                  <c:v>76272</c:v>
                </c:pt>
                <c:pt idx="5">
                  <c:v>148096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5-40D1-BBF8-5313D9D8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(2)'!$N$12:$N$17</c:f>
              <c:numCache>
                <c:formatCode>General</c:formatCode>
                <c:ptCount val="6"/>
                <c:pt idx="0">
                  <c:v>0</c:v>
                </c:pt>
                <c:pt idx="2">
                  <c:v>13.105074173149907</c:v>
                </c:pt>
                <c:pt idx="3">
                  <c:v>62.883049925305855</c:v>
                </c:pt>
                <c:pt idx="4">
                  <c:v>179.46258177260023</c:v>
                </c:pt>
                <c:pt idx="5">
                  <c:v>340.94072689708764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E-4B4E-BBB8-03B473515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05167"/>
        <c:axId val="229705583"/>
      </c:scatterChart>
      <c:valAx>
        <c:axId val="2297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583"/>
        <c:crosses val="autoZero"/>
        <c:crossBetween val="midCat"/>
      </c:valAx>
      <c:valAx>
        <c:axId val="2297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'Cal_Curve_SSA_0731 (2)'!$M$12:$M$17</c:f>
              <c:numCache>
                <c:formatCode>General</c:formatCode>
                <c:ptCount val="6"/>
                <c:pt idx="0">
                  <c:v>0</c:v>
                </c:pt>
                <c:pt idx="2">
                  <c:v>29.234222492740823</c:v>
                </c:pt>
                <c:pt idx="3">
                  <c:v>114.72919714339747</c:v>
                </c:pt>
                <c:pt idx="4">
                  <c:v>282.20302039160401</c:v>
                </c:pt>
                <c:pt idx="5">
                  <c:v>544.75450576006972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7-4A6C-9FA0-D9374A39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18639"/>
        <c:axId val="500011151"/>
      </c:scatterChart>
      <c:valAx>
        <c:axId val="5000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1151"/>
        <c:crosses val="autoZero"/>
        <c:crossBetween val="midCat"/>
      </c:valAx>
      <c:valAx>
        <c:axId val="500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(2)'!$AC$12:$AC$17</c:f>
              <c:numCache>
                <c:formatCode>General</c:formatCode>
                <c:ptCount val="6"/>
                <c:pt idx="0">
                  <c:v>0</c:v>
                </c:pt>
                <c:pt idx="2">
                  <c:v>0.44886031560490941</c:v>
                </c:pt>
                <c:pt idx="3">
                  <c:v>1.0072131147540984</c:v>
                </c:pt>
                <c:pt idx="4">
                  <c:v>2.0632638389647737</c:v>
                </c:pt>
                <c:pt idx="5">
                  <c:v>3.4131652661064424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4-4BA3-BFDE-F8318B1D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2463"/>
        <c:axId val="420509535"/>
      </c:scatterChart>
      <c:valAx>
        <c:axId val="4205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9535"/>
        <c:crosses val="autoZero"/>
        <c:crossBetween val="midCat"/>
      </c:valAx>
      <c:valAx>
        <c:axId val="420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0.33141499757638077</c:v>
                </c:pt>
                <c:pt idx="2">
                  <c:v>0.51935412961371674</c:v>
                </c:pt>
                <c:pt idx="3">
                  <c:v>1.7059935158376534</c:v>
                </c:pt>
                <c:pt idx="4">
                  <c:v>3.5010710569802317</c:v>
                </c:pt>
                <c:pt idx="5">
                  <c:v>7.2750614049451441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2-4281-83A2-7390762C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5215"/>
        <c:axId val="418944799"/>
      </c:scatterChart>
      <c:valAx>
        <c:axId val="4189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4799"/>
        <c:crosses val="autoZero"/>
        <c:crossBetween val="midCat"/>
      </c:valAx>
      <c:valAx>
        <c:axId val="418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'Cal_Curve_SSA_0731 (2)'!$AB$12:$AB$17</c:f>
              <c:numCache>
                <c:formatCode>General</c:formatCode>
                <c:ptCount val="6"/>
                <c:pt idx="0">
                  <c:v>0</c:v>
                </c:pt>
                <c:pt idx="2">
                  <c:v>1.2324246771879483</c:v>
                </c:pt>
                <c:pt idx="3">
                  <c:v>2.8799171842650102</c:v>
                </c:pt>
                <c:pt idx="4">
                  <c:v>4.7884615384615383</c:v>
                </c:pt>
                <c:pt idx="5">
                  <c:v>9.9129287598944593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9-4C15-A68D-68334DF7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12607"/>
        <c:axId val="876608863"/>
      </c:scatterChart>
      <c:valAx>
        <c:axId val="8766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8863"/>
        <c:crosses val="autoZero"/>
        <c:crossBetween val="midCat"/>
      </c:valAx>
      <c:valAx>
        <c:axId val="8766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Cal_Curve_SSA_0808!$AC$12:$AC$17</c:f>
              <c:numCache>
                <c:formatCode>General</c:formatCode>
                <c:ptCount val="6"/>
                <c:pt idx="0">
                  <c:v>0</c:v>
                </c:pt>
                <c:pt idx="1">
                  <c:v>4.8982124723165821E-2</c:v>
                </c:pt>
                <c:pt idx="2">
                  <c:v>0.2159967190973216</c:v>
                </c:pt>
                <c:pt idx="3">
                  <c:v>0.99372995420790355</c:v>
                </c:pt>
                <c:pt idx="4">
                  <c:v>3.6417294881788145</c:v>
                </c:pt>
                <c:pt idx="5">
                  <c:v>6.7562260377080099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7-4ED6-BBD4-21D50A41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36783"/>
        <c:axId val="876025551"/>
      </c:scatterChart>
      <c:valAx>
        <c:axId val="8760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5551"/>
        <c:crosses val="autoZero"/>
        <c:crossBetween val="midCat"/>
      </c:valAx>
      <c:valAx>
        <c:axId val="8760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3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0.24008450132787496</c:v>
                </c:pt>
                <c:pt idx="2">
                  <c:v>0.5877020567498531</c:v>
                </c:pt>
                <c:pt idx="3">
                  <c:v>1.7189443742236152</c:v>
                </c:pt>
                <c:pt idx="4">
                  <c:v>4.5677770674605327</c:v>
                </c:pt>
                <c:pt idx="5">
                  <c:v>6.3737761955863315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A-433D-BC5C-8ABC2E81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2143"/>
        <c:axId val="878841695"/>
      </c:scatterChart>
      <c:valAx>
        <c:axId val="8788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41695"/>
        <c:crosses val="autoZero"/>
        <c:crossBetween val="midCat"/>
      </c:valAx>
      <c:valAx>
        <c:axId val="8788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2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1914698162729661E-2"/>
                  <c:y val="-2.67924321959755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Cal_Curve_SSA_0808!$AB$12:$AB$17</c:f>
              <c:numCache>
                <c:formatCode>General</c:formatCode>
                <c:ptCount val="6"/>
                <c:pt idx="0">
                  <c:v>0</c:v>
                </c:pt>
                <c:pt idx="1">
                  <c:v>2.1200332258473419E-2</c:v>
                </c:pt>
                <c:pt idx="2">
                  <c:v>4.1534513712111337E-2</c:v>
                </c:pt>
                <c:pt idx="3">
                  <c:v>0.11384731198081724</c:v>
                </c:pt>
                <c:pt idx="4">
                  <c:v>0.2901567797480285</c:v>
                </c:pt>
                <c:pt idx="5">
                  <c:v>0.80557545316716872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D56-8F39-FFF663C8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14575"/>
        <c:axId val="410413743"/>
      </c:scatterChart>
      <c:valAx>
        <c:axId val="4104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3743"/>
        <c:crosses val="autoZero"/>
        <c:crossBetween val="midCat"/>
      </c:valAx>
      <c:valAx>
        <c:axId val="4104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Cal_Curve_SSA_0731!$O$11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Cal_Curve_SSA_0731!$O$12:$O$17</c:f>
              <c:numCache>
                <c:formatCode>General</c:formatCode>
                <c:ptCount val="6"/>
                <c:pt idx="0">
                  <c:v>0</c:v>
                </c:pt>
                <c:pt idx="1">
                  <c:v>5132.2077427171962</c:v>
                </c:pt>
                <c:pt idx="2">
                  <c:v>7754.5029903783943</c:v>
                </c:pt>
                <c:pt idx="3">
                  <c:v>24419.928319953564</c:v>
                </c:pt>
                <c:pt idx="4">
                  <c:v>44991.202379490205</c:v>
                </c:pt>
                <c:pt idx="5">
                  <c:v>96479.646453057474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2-4888-84C5-EA6103207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8712-A6CE-4351-B5C3-21F86D3E5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378617</xdr:colOff>
      <xdr:row>18</xdr:row>
      <xdr:rowOff>116682</xdr:rowOff>
    </xdr:from>
    <xdr:to>
      <xdr:col>23</xdr:col>
      <xdr:colOff>483392</xdr:colOff>
      <xdr:row>33</xdr:row>
      <xdr:rowOff>145257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5D868-0CB5-4D21-906C-7390CB3D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70230-842F-4098-8B1E-D093E2466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831056</xdr:colOff>
      <xdr:row>18</xdr:row>
      <xdr:rowOff>159544</xdr:rowOff>
    </xdr:from>
    <xdr:to>
      <xdr:col>16</xdr:col>
      <xdr:colOff>511968</xdr:colOff>
      <xdr:row>34</xdr:row>
      <xdr:rowOff>7144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9429EC-3278-4569-9673-5656F4B63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26193</xdr:colOff>
      <xdr:row>48</xdr:row>
      <xdr:rowOff>178594</xdr:rowOff>
    </xdr:from>
    <xdr:to>
      <xdr:col>17</xdr:col>
      <xdr:colOff>121443</xdr:colOff>
      <xdr:row>64</xdr:row>
      <xdr:rowOff>26194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FDD42F-684E-4278-86B5-FDA1BBCB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483393</xdr:colOff>
      <xdr:row>18</xdr:row>
      <xdr:rowOff>21432</xdr:rowOff>
    </xdr:from>
    <xdr:to>
      <xdr:col>31</xdr:col>
      <xdr:colOff>588168</xdr:colOff>
      <xdr:row>33</xdr:row>
      <xdr:rowOff>50007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083DF3-CA0F-4A2B-B69F-8DC668F4F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488156</xdr:colOff>
      <xdr:row>34</xdr:row>
      <xdr:rowOff>2382</xdr:rowOff>
    </xdr:from>
    <xdr:to>
      <xdr:col>31</xdr:col>
      <xdr:colOff>592931</xdr:colOff>
      <xdr:row>49</xdr:row>
      <xdr:rowOff>30957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36AF74-A3AD-4F94-8FAD-3A24C41D5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526257</xdr:colOff>
      <xdr:row>49</xdr:row>
      <xdr:rowOff>73819</xdr:rowOff>
    </xdr:from>
    <xdr:to>
      <xdr:col>31</xdr:col>
      <xdr:colOff>631032</xdr:colOff>
      <xdr:row>64</xdr:row>
      <xdr:rowOff>102394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14BEF6-2267-46B5-AA8A-B88191101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45DD1-4B7E-44A8-8ED6-AB4AFC65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288130</xdr:colOff>
      <xdr:row>18</xdr:row>
      <xdr:rowOff>178594</xdr:rowOff>
    </xdr:from>
    <xdr:to>
      <xdr:col>24</xdr:col>
      <xdr:colOff>392905</xdr:colOff>
      <xdr:row>34</xdr:row>
      <xdr:rowOff>26194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50C911-720E-4082-8D4C-8947E2DE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2D562-3EFB-4531-810F-0A2D356D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423863</xdr:colOff>
      <xdr:row>18</xdr:row>
      <xdr:rowOff>145256</xdr:rowOff>
    </xdr:from>
    <xdr:to>
      <xdr:col>16</xdr:col>
      <xdr:colOff>519113</xdr:colOff>
      <xdr:row>33</xdr:row>
      <xdr:rowOff>173831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9F9662-0A87-4D62-90E8-28AD9830B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26194</xdr:colOff>
      <xdr:row>48</xdr:row>
      <xdr:rowOff>173831</xdr:rowOff>
    </xdr:from>
    <xdr:to>
      <xdr:col>17</xdr:col>
      <xdr:colOff>121444</xdr:colOff>
      <xdr:row>64</xdr:row>
      <xdr:rowOff>21431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5250CF-7705-42C6-BBCE-8B0F1FBB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7144</xdr:colOff>
      <xdr:row>19</xdr:row>
      <xdr:rowOff>2381</xdr:rowOff>
    </xdr:from>
    <xdr:to>
      <xdr:col>32</xdr:col>
      <xdr:colOff>111919</xdr:colOff>
      <xdr:row>34</xdr:row>
      <xdr:rowOff>30956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CCBDED-1CD4-469E-A8A4-9CFDFAA48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</xdr:colOff>
      <xdr:row>33</xdr:row>
      <xdr:rowOff>150019</xdr:rowOff>
    </xdr:from>
    <xdr:to>
      <xdr:col>32</xdr:col>
      <xdr:colOff>107156</xdr:colOff>
      <xdr:row>48</xdr:row>
      <xdr:rowOff>178594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62E6DC-005B-4D39-8984-1D0286B5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616744</xdr:colOff>
      <xdr:row>49</xdr:row>
      <xdr:rowOff>30957</xdr:rowOff>
    </xdr:from>
    <xdr:to>
      <xdr:col>32</xdr:col>
      <xdr:colOff>83344</xdr:colOff>
      <xdr:row>64</xdr:row>
      <xdr:rowOff>59532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4D2A1F-0192-494E-BD21-2CC71E97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FC115-F4D4-4C17-9C74-2229E59B5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B6881-364F-4473-B459-C4B681B6F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423863</xdr:colOff>
      <xdr:row>18</xdr:row>
      <xdr:rowOff>145256</xdr:rowOff>
    </xdr:from>
    <xdr:to>
      <xdr:col>16</xdr:col>
      <xdr:colOff>519113</xdr:colOff>
      <xdr:row>33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B091F-DE7C-43CC-8233-AF3766A49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26194</xdr:colOff>
      <xdr:row>48</xdr:row>
      <xdr:rowOff>173831</xdr:rowOff>
    </xdr:from>
    <xdr:to>
      <xdr:col>17</xdr:col>
      <xdr:colOff>121444</xdr:colOff>
      <xdr:row>64</xdr:row>
      <xdr:rowOff>21431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2BC888-13DF-4E00-9875-5EDD3CC5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7144</xdr:colOff>
      <xdr:row>19</xdr:row>
      <xdr:rowOff>2381</xdr:rowOff>
    </xdr:from>
    <xdr:to>
      <xdr:col>32</xdr:col>
      <xdr:colOff>111919</xdr:colOff>
      <xdr:row>34</xdr:row>
      <xdr:rowOff>30956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9C4E7D-1246-4F2B-956C-165483AB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2381</xdr:colOff>
      <xdr:row>33</xdr:row>
      <xdr:rowOff>150019</xdr:rowOff>
    </xdr:from>
    <xdr:to>
      <xdr:col>32</xdr:col>
      <xdr:colOff>107156</xdr:colOff>
      <xdr:row>48</xdr:row>
      <xdr:rowOff>178594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403D81-F1EA-4E38-8E03-7FFB2425C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616744</xdr:colOff>
      <xdr:row>49</xdr:row>
      <xdr:rowOff>30957</xdr:rowOff>
    </xdr:from>
    <xdr:to>
      <xdr:col>32</xdr:col>
      <xdr:colOff>83344</xdr:colOff>
      <xdr:row>64</xdr:row>
      <xdr:rowOff>59532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242300-ECEE-4848-B90F-EF2A26C43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42863</xdr:colOff>
      <xdr:row>18</xdr:row>
      <xdr:rowOff>121444</xdr:rowOff>
    </xdr:from>
    <xdr:to>
      <xdr:col>24</xdr:col>
      <xdr:colOff>147638</xdr:colOff>
      <xdr:row>33</xdr:row>
      <xdr:rowOff>150019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08D62C-60F9-4CE6-8D07-E6620B2B4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178594</xdr:colOff>
      <xdr:row>49</xdr:row>
      <xdr:rowOff>83344</xdr:rowOff>
    </xdr:from>
    <xdr:to>
      <xdr:col>24</xdr:col>
      <xdr:colOff>283369</xdr:colOff>
      <xdr:row>64</xdr:row>
      <xdr:rowOff>111919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4B67F1-2E8C-407E-AB6C-A6268225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97631</xdr:colOff>
      <xdr:row>19</xdr:row>
      <xdr:rowOff>26194</xdr:rowOff>
    </xdr:from>
    <xdr:to>
      <xdr:col>40</xdr:col>
      <xdr:colOff>202406</xdr:colOff>
      <xdr:row>34</xdr:row>
      <xdr:rowOff>54769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5468F3-7E73-49F8-987B-F20CEC8AF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52387</xdr:colOff>
      <xdr:row>34</xdr:row>
      <xdr:rowOff>97632</xdr:rowOff>
    </xdr:from>
    <xdr:to>
      <xdr:col>40</xdr:col>
      <xdr:colOff>157162</xdr:colOff>
      <xdr:row>49</xdr:row>
      <xdr:rowOff>126207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D20C1-3F1E-4DD9-9D01-6C73EA6D3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621506</xdr:colOff>
      <xdr:row>65</xdr:row>
      <xdr:rowOff>140495</xdr:rowOff>
    </xdr:from>
    <xdr:to>
      <xdr:col>32</xdr:col>
      <xdr:colOff>71438</xdr:colOff>
      <xdr:row>82</xdr:row>
      <xdr:rowOff>128588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CE2D9E-41D5-4047-8F45-F4F4968C3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69056</xdr:colOff>
      <xdr:row>50</xdr:row>
      <xdr:rowOff>50007</xdr:rowOff>
    </xdr:from>
    <xdr:to>
      <xdr:col>40</xdr:col>
      <xdr:colOff>173831</xdr:colOff>
      <xdr:row>65</xdr:row>
      <xdr:rowOff>78582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FD0CEF-FE9F-4DD5-B1DA-C9FDA3C1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597694</xdr:colOff>
      <xdr:row>35</xdr:row>
      <xdr:rowOff>97631</xdr:rowOff>
    </xdr:from>
    <xdr:to>
      <xdr:col>48</xdr:col>
      <xdr:colOff>64294</xdr:colOff>
      <xdr:row>50</xdr:row>
      <xdr:rowOff>126206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005905A-1B4E-4C80-B6F6-B53DFA61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416719</xdr:colOff>
      <xdr:row>19</xdr:row>
      <xdr:rowOff>2383</xdr:rowOff>
    </xdr:from>
    <xdr:to>
      <xdr:col>47</xdr:col>
      <xdr:colOff>521494</xdr:colOff>
      <xdr:row>34</xdr:row>
      <xdr:rowOff>30958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51D8FA-D680-4A41-9B77-F0315956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DAA8C-1FCA-4F3A-868A-F94A25DA7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55911-1440-4099-B2A0-7220E56C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423863</xdr:colOff>
      <xdr:row>18</xdr:row>
      <xdr:rowOff>145256</xdr:rowOff>
    </xdr:from>
    <xdr:to>
      <xdr:col>16</xdr:col>
      <xdr:colOff>519113</xdr:colOff>
      <xdr:row>33</xdr:row>
      <xdr:rowOff>173831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1DE28D-16FF-44A2-BE2C-C28CC2B37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26194</xdr:colOff>
      <xdr:row>48</xdr:row>
      <xdr:rowOff>173831</xdr:rowOff>
    </xdr:from>
    <xdr:to>
      <xdr:col>17</xdr:col>
      <xdr:colOff>121444</xdr:colOff>
      <xdr:row>64</xdr:row>
      <xdr:rowOff>21431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E8375-1638-4D48-9E41-09688B104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7144</xdr:colOff>
      <xdr:row>19</xdr:row>
      <xdr:rowOff>2381</xdr:rowOff>
    </xdr:from>
    <xdr:to>
      <xdr:col>32</xdr:col>
      <xdr:colOff>111919</xdr:colOff>
      <xdr:row>34</xdr:row>
      <xdr:rowOff>30956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BF767-1A2A-4499-A8A2-FEA913290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2381</xdr:colOff>
      <xdr:row>33</xdr:row>
      <xdr:rowOff>150019</xdr:rowOff>
    </xdr:from>
    <xdr:to>
      <xdr:col>32</xdr:col>
      <xdr:colOff>107156</xdr:colOff>
      <xdr:row>48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4333D7-F763-4D09-8E8F-813301A3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616744</xdr:colOff>
      <xdr:row>49</xdr:row>
      <xdr:rowOff>30957</xdr:rowOff>
    </xdr:from>
    <xdr:to>
      <xdr:col>32</xdr:col>
      <xdr:colOff>83344</xdr:colOff>
      <xdr:row>64</xdr:row>
      <xdr:rowOff>59532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F88883-0253-4B37-9E3B-171E2276E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42863</xdr:colOff>
      <xdr:row>18</xdr:row>
      <xdr:rowOff>121444</xdr:rowOff>
    </xdr:from>
    <xdr:to>
      <xdr:col>24</xdr:col>
      <xdr:colOff>147638</xdr:colOff>
      <xdr:row>33</xdr:row>
      <xdr:rowOff>150019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08806-55E5-4169-BDFA-A8D967B8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178594</xdr:colOff>
      <xdr:row>49</xdr:row>
      <xdr:rowOff>83344</xdr:rowOff>
    </xdr:from>
    <xdr:to>
      <xdr:col>24</xdr:col>
      <xdr:colOff>283369</xdr:colOff>
      <xdr:row>64</xdr:row>
      <xdr:rowOff>111919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0F9A6D-515B-4B41-9485-D051335B2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431007</xdr:colOff>
      <xdr:row>19</xdr:row>
      <xdr:rowOff>7143</xdr:rowOff>
    </xdr:from>
    <xdr:to>
      <xdr:col>39</xdr:col>
      <xdr:colOff>535782</xdr:colOff>
      <xdr:row>34</xdr:row>
      <xdr:rowOff>35718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97AE23-1DB1-4974-9240-CA7C02493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573881</xdr:colOff>
      <xdr:row>35</xdr:row>
      <xdr:rowOff>21431</xdr:rowOff>
    </xdr:from>
    <xdr:to>
      <xdr:col>40</xdr:col>
      <xdr:colOff>40481</xdr:colOff>
      <xdr:row>50</xdr:row>
      <xdr:rowOff>50006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472BFD-CE75-4F93-B914-1A7021B19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12055-A561-4EC0-975D-9C2B1263D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288130</xdr:colOff>
      <xdr:row>18</xdr:row>
      <xdr:rowOff>178594</xdr:rowOff>
    </xdr:from>
    <xdr:to>
      <xdr:col>24</xdr:col>
      <xdr:colOff>392905</xdr:colOff>
      <xdr:row>34</xdr:row>
      <xdr:rowOff>26194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4F3FA-6164-41D1-B24F-70795758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1BFF6-6B09-46B1-8E76-B0A892452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831056</xdr:colOff>
      <xdr:row>18</xdr:row>
      <xdr:rowOff>159544</xdr:rowOff>
    </xdr:from>
    <xdr:to>
      <xdr:col>16</xdr:col>
      <xdr:colOff>511968</xdr:colOff>
      <xdr:row>34</xdr:row>
      <xdr:rowOff>7144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FB76A-524C-4421-B92F-50D16E2FF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26193</xdr:colOff>
      <xdr:row>48</xdr:row>
      <xdr:rowOff>178594</xdr:rowOff>
    </xdr:from>
    <xdr:to>
      <xdr:col>17</xdr:col>
      <xdr:colOff>121443</xdr:colOff>
      <xdr:row>64</xdr:row>
      <xdr:rowOff>26194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44041F-9A64-4289-BA94-D6B8521D1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483393</xdr:colOff>
      <xdr:row>18</xdr:row>
      <xdr:rowOff>21432</xdr:rowOff>
    </xdr:from>
    <xdr:to>
      <xdr:col>31</xdr:col>
      <xdr:colOff>588168</xdr:colOff>
      <xdr:row>33</xdr:row>
      <xdr:rowOff>50007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F8426C-AD8B-4E0C-96B1-2F0C00A86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488156</xdr:colOff>
      <xdr:row>34</xdr:row>
      <xdr:rowOff>2382</xdr:rowOff>
    </xdr:from>
    <xdr:to>
      <xdr:col>31</xdr:col>
      <xdr:colOff>592931</xdr:colOff>
      <xdr:row>49</xdr:row>
      <xdr:rowOff>30957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6E7F99-2110-471D-A140-34FB35D4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526257</xdr:colOff>
      <xdr:row>49</xdr:row>
      <xdr:rowOff>73819</xdr:rowOff>
    </xdr:from>
    <xdr:to>
      <xdr:col>31</xdr:col>
      <xdr:colOff>631032</xdr:colOff>
      <xdr:row>64</xdr:row>
      <xdr:rowOff>102394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1FCF45-AC37-4684-B17E-7E5F15A33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75B1F-97A6-4352-83F1-03711BA3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288130</xdr:colOff>
      <xdr:row>18</xdr:row>
      <xdr:rowOff>178594</xdr:rowOff>
    </xdr:from>
    <xdr:to>
      <xdr:col>24</xdr:col>
      <xdr:colOff>392905</xdr:colOff>
      <xdr:row>34</xdr:row>
      <xdr:rowOff>26194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BB68A-CA19-4838-BBB5-5F5B9BF4F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733C2-E07A-4FC5-B44C-BA9160AF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423863</xdr:colOff>
      <xdr:row>18</xdr:row>
      <xdr:rowOff>145256</xdr:rowOff>
    </xdr:from>
    <xdr:to>
      <xdr:col>16</xdr:col>
      <xdr:colOff>519113</xdr:colOff>
      <xdr:row>33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020E56-3374-429C-8651-CC44E9953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26194</xdr:colOff>
      <xdr:row>48</xdr:row>
      <xdr:rowOff>173831</xdr:rowOff>
    </xdr:from>
    <xdr:to>
      <xdr:col>17</xdr:col>
      <xdr:colOff>121444</xdr:colOff>
      <xdr:row>64</xdr:row>
      <xdr:rowOff>21431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F93E20-DD7B-40E2-A326-934395EA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7144</xdr:colOff>
      <xdr:row>19</xdr:row>
      <xdr:rowOff>2381</xdr:rowOff>
    </xdr:from>
    <xdr:to>
      <xdr:col>32</xdr:col>
      <xdr:colOff>111919</xdr:colOff>
      <xdr:row>34</xdr:row>
      <xdr:rowOff>30956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928107-736A-4836-A904-3C07DA4A0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</xdr:colOff>
      <xdr:row>33</xdr:row>
      <xdr:rowOff>150019</xdr:rowOff>
    </xdr:from>
    <xdr:to>
      <xdr:col>32</xdr:col>
      <xdr:colOff>107156</xdr:colOff>
      <xdr:row>48</xdr:row>
      <xdr:rowOff>178594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0A27F9-F421-4CF7-8137-8655A57CF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616744</xdr:colOff>
      <xdr:row>49</xdr:row>
      <xdr:rowOff>30957</xdr:rowOff>
    </xdr:from>
    <xdr:to>
      <xdr:col>32</xdr:col>
      <xdr:colOff>83344</xdr:colOff>
      <xdr:row>64</xdr:row>
      <xdr:rowOff>59532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5B2E8B-D021-49AB-9466-150D79469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6739-4505-4BA4-8E0D-44F219E2A7AC}">
  <dimension ref="A1:AD26"/>
  <sheetViews>
    <sheetView zoomScale="80" zoomScaleNormal="80" workbookViewId="0">
      <selection activeCell="H18" sqref="H18"/>
    </sheetView>
  </sheetViews>
  <sheetFormatPr defaultRowHeight="14.4" x14ac:dyDescent="0.55000000000000004"/>
  <cols>
    <col min="2" max="2" width="10" bestFit="1" customWidth="1"/>
    <col min="8" max="8" width="14.05078125" customWidth="1"/>
    <col min="11" max="11" width="14.5234375" customWidth="1"/>
    <col min="15" max="15" width="17.7890625" customWidth="1"/>
    <col min="29" max="29" width="17.15625" customWidth="1"/>
  </cols>
  <sheetData>
    <row r="1" spans="1:30" x14ac:dyDescent="0.55000000000000004">
      <c r="A1" t="s">
        <v>1</v>
      </c>
      <c r="F1" s="1" t="s">
        <v>20</v>
      </c>
      <c r="G1" s="1"/>
      <c r="H1" s="1"/>
    </row>
    <row r="2" spans="1:30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0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241</v>
      </c>
      <c r="Q3">
        <v>277</v>
      </c>
      <c r="R3">
        <v>619</v>
      </c>
    </row>
    <row r="4" spans="1:30" x14ac:dyDescent="0.55000000000000004">
      <c r="A4">
        <v>2</v>
      </c>
      <c r="B4">
        <v>226.687667445497</v>
      </c>
      <c r="C4">
        <v>382.97261139842499</v>
      </c>
      <c r="D4">
        <v>115.035414683181</v>
      </c>
      <c r="E4">
        <v>31579.9327366006</v>
      </c>
      <c r="F4">
        <f>C4/$P$3</f>
        <v>1.5890979726075725</v>
      </c>
      <c r="G4">
        <f>D4/$Q$3</f>
        <v>0.41529030571545489</v>
      </c>
      <c r="H4">
        <f>E4/$R$3</f>
        <v>51.017661933118902</v>
      </c>
      <c r="I4">
        <f>AVERAGE(F4:H4)</f>
        <v>17.674016737147308</v>
      </c>
      <c r="J4">
        <f>B4/I4</f>
        <v>12.826041234251187</v>
      </c>
      <c r="L4" t="s">
        <v>5</v>
      </c>
      <c r="M4" t="s">
        <v>13</v>
      </c>
      <c r="N4" t="s">
        <v>16</v>
      </c>
      <c r="O4" t="s">
        <v>15</v>
      </c>
      <c r="P4">
        <v>241</v>
      </c>
      <c r="Q4">
        <v>604</v>
      </c>
      <c r="R4">
        <v>619</v>
      </c>
    </row>
    <row r="5" spans="1:30" x14ac:dyDescent="0.55000000000000004">
      <c r="A5">
        <v>4</v>
      </c>
      <c r="B5">
        <v>267.895013993009</v>
      </c>
      <c r="C5">
        <v>284.32700720366802</v>
      </c>
      <c r="D5">
        <v>99.517589944527501</v>
      </c>
      <c r="E5">
        <v>18965.967646943998</v>
      </c>
      <c r="F5">
        <f t="shared" ref="F5:F8" si="1">C5/$P$3</f>
        <v>1.1797801128782905</v>
      </c>
      <c r="G5">
        <f t="shared" ref="G5:G8" si="2">D5/$Q$3</f>
        <v>0.3592692777780776</v>
      </c>
      <c r="H5">
        <f t="shared" ref="H5:H8" si="3">E5/$R$3</f>
        <v>30.639689251928914</v>
      </c>
      <c r="I5">
        <f t="shared" ref="I5:I8" si="4">AVERAGE(F5:H5)</f>
        <v>10.726246214195093</v>
      </c>
      <c r="J5">
        <f t="shared" ref="J5:J8" si="5">B5/I5</f>
        <v>24.975653984007682</v>
      </c>
      <c r="L5" t="s">
        <v>6</v>
      </c>
      <c r="M5" t="s">
        <v>17</v>
      </c>
      <c r="N5" t="s">
        <v>18</v>
      </c>
      <c r="O5" t="s">
        <v>19</v>
      </c>
      <c r="P5">
        <v>7675</v>
      </c>
      <c r="Q5">
        <v>3641</v>
      </c>
      <c r="R5">
        <v>25978</v>
      </c>
    </row>
    <row r="6" spans="1:30" x14ac:dyDescent="0.55000000000000004">
      <c r="A6">
        <v>10</v>
      </c>
      <c r="B6">
        <v>316.65168381891999</v>
      </c>
      <c r="C6">
        <v>215.90740441579601</v>
      </c>
      <c r="D6">
        <v>68.598230038660404</v>
      </c>
      <c r="E6">
        <v>8059.6092588055899</v>
      </c>
      <c r="F6">
        <f t="shared" si="1"/>
        <v>0.8958813461236349</v>
      </c>
      <c r="G6">
        <f t="shared" si="2"/>
        <v>0.24764703985075959</v>
      </c>
      <c r="H6">
        <f t="shared" si="3"/>
        <v>13.020370369637464</v>
      </c>
      <c r="I6">
        <f t="shared" si="4"/>
        <v>4.7212995852039521</v>
      </c>
      <c r="J6">
        <f t="shared" si="5"/>
        <v>67.068754715602566</v>
      </c>
    </row>
    <row r="7" spans="1:30" x14ac:dyDescent="0.55000000000000004">
      <c r="A7">
        <v>20</v>
      </c>
      <c r="B7">
        <v>491.64451056708202</v>
      </c>
      <c r="C7">
        <v>188.35360241022801</v>
      </c>
      <c r="D7">
        <v>143.25073814290701</v>
      </c>
      <c r="E7">
        <v>4751.6252602925697</v>
      </c>
      <c r="F7">
        <f t="shared" si="1"/>
        <v>0.78155021746982578</v>
      </c>
      <c r="G7">
        <f t="shared" si="2"/>
        <v>0.51715067921627078</v>
      </c>
      <c r="H7">
        <f t="shared" si="3"/>
        <v>7.6762928276131985</v>
      </c>
      <c r="I7">
        <f t="shared" si="4"/>
        <v>2.9916645747664319</v>
      </c>
      <c r="J7">
        <f t="shared" si="5"/>
        <v>164.33811287332108</v>
      </c>
    </row>
    <row r="8" spans="1:30" x14ac:dyDescent="0.55000000000000004">
      <c r="A8">
        <v>40</v>
      </c>
      <c r="B8">
        <v>1597.15587340497</v>
      </c>
      <c r="C8">
        <v>311.49580453151702</v>
      </c>
      <c r="D8">
        <v>280.15988170199898</v>
      </c>
      <c r="E8">
        <v>5356.2261681315404</v>
      </c>
      <c r="F8">
        <f t="shared" si="1"/>
        <v>1.2925137117490333</v>
      </c>
      <c r="G8">
        <f t="shared" si="2"/>
        <v>1.0114075151696713</v>
      </c>
      <c r="H8">
        <f t="shared" si="3"/>
        <v>8.6530309662868188</v>
      </c>
      <c r="I8">
        <f t="shared" si="4"/>
        <v>3.6523173977351746</v>
      </c>
      <c r="J8">
        <f t="shared" si="5"/>
        <v>437.29930876089151</v>
      </c>
    </row>
    <row r="10" spans="1:30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AA10" t="s">
        <v>32</v>
      </c>
    </row>
    <row r="11" spans="1:30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R11" t="s">
        <v>25</v>
      </c>
      <c r="S11" t="s">
        <v>26</v>
      </c>
      <c r="T11" t="s">
        <v>27</v>
      </c>
      <c r="U11" t="s">
        <v>28</v>
      </c>
      <c r="Z11" t="str">
        <f>K11</f>
        <v>cal_pt_nt_btz</v>
      </c>
      <c r="AA11" t="str">
        <f>L11</f>
        <v>cal_pt_ng</v>
      </c>
      <c r="AB11" t="str">
        <f t="shared" ref="AB11:AD11" si="8">M11</f>
        <v>benzothiazole</v>
      </c>
      <c r="AC11" t="str">
        <f t="shared" si="8"/>
        <v>2-methylmercaptobtz</v>
      </c>
      <c r="AD11" t="str">
        <f t="shared" si="8"/>
        <v>2-phenylbenzothiazole</v>
      </c>
    </row>
    <row r="12" spans="1:30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 t="shared" ref="Z12:Z17" si="9">K12</f>
        <v>0</v>
      </c>
      <c r="AA12">
        <f t="shared" ref="AA12:AA17" si="10">L12</f>
        <v>0</v>
      </c>
      <c r="AB12">
        <f>B3/AVERAGE(C3:E3)</f>
        <v>0</v>
      </c>
      <c r="AC12">
        <f>B12/AVERAGE(C12:E12)</f>
        <v>0</v>
      </c>
      <c r="AD12">
        <f>B21/AVERAGE(C21:E21)</f>
        <v>0</v>
      </c>
    </row>
    <row r="13" spans="1:30" x14ac:dyDescent="0.55000000000000004">
      <c r="A13">
        <v>2</v>
      </c>
      <c r="B13">
        <v>524.98634598102899</v>
      </c>
      <c r="C13">
        <v>382.97261139842499</v>
      </c>
      <c r="D13">
        <v>190.84557326753901</v>
      </c>
      <c r="E13">
        <v>31579.9327366006</v>
      </c>
      <c r="F13">
        <f>C13/$P$4</f>
        <v>1.5890979726075725</v>
      </c>
      <c r="G13">
        <f>D13/$Q$4</f>
        <v>0.31596949216479969</v>
      </c>
      <c r="H13">
        <f>E13/$R$4</f>
        <v>51.017661933118902</v>
      </c>
      <c r="I13">
        <f>AVERAGE(F13:H13)</f>
        <v>17.640909799297091</v>
      </c>
      <c r="J13">
        <f>B13/I13</f>
        <v>29.759595845898339</v>
      </c>
      <c r="K13">
        <f t="shared" ref="K13:K17" si="11">L13*2</f>
        <v>4</v>
      </c>
      <c r="L13">
        <f t="shared" ref="L13:L17" si="12">A13</f>
        <v>2</v>
      </c>
      <c r="M13">
        <f t="shared" ref="M13:M17" si="13">J4</f>
        <v>12.826041234251187</v>
      </c>
      <c r="N13">
        <f>J13</f>
        <v>29.759595845898339</v>
      </c>
      <c r="O13">
        <f t="shared" ref="O13:O16" si="14">J22</f>
        <v>3833.6632871039637</v>
      </c>
      <c r="R13">
        <f t="shared" ref="R13:R17" si="15">L13</f>
        <v>2</v>
      </c>
      <c r="S13">
        <f t="shared" ref="S13:S17" si="16">B4</f>
        <v>226.687667445497</v>
      </c>
      <c r="T13">
        <f t="shared" ref="T13:T17" si="17">B13</f>
        <v>524.98634598102899</v>
      </c>
      <c r="U13">
        <f t="shared" ref="U13:U17" si="18">B22</f>
        <v>1058.3324314548299</v>
      </c>
      <c r="Z13">
        <f t="shared" si="9"/>
        <v>4</v>
      </c>
      <c r="AA13">
        <f t="shared" si="10"/>
        <v>2</v>
      </c>
      <c r="AB13">
        <f t="shared" ref="AB13:AB17" si="19">B4/AVERAGE(C4:E4)</f>
        <v>2.1200332258473419E-2</v>
      </c>
      <c r="AC13">
        <f t="shared" ref="AC13:AC17" si="20">B13/AVERAGE(C13:E13)</f>
        <v>4.8982124723165821E-2</v>
      </c>
      <c r="AD13">
        <f t="shared" ref="AD13:AD17" si="21">B22/AVERAGE(C22:E22)</f>
        <v>0.24008450132787496</v>
      </c>
    </row>
    <row r="14" spans="1:30" x14ac:dyDescent="0.55000000000000004">
      <c r="A14">
        <v>4</v>
      </c>
      <c r="B14">
        <v>1405.37572288605</v>
      </c>
      <c r="C14">
        <v>284.32700720366802</v>
      </c>
      <c r="D14">
        <v>269.109095492118</v>
      </c>
      <c r="E14">
        <v>18965.967646943998</v>
      </c>
      <c r="F14">
        <f>C14/$P$4</f>
        <v>1.1797801128782905</v>
      </c>
      <c r="G14">
        <f t="shared" ref="G14:G17" si="22">D14/$Q$4</f>
        <v>0.44554486008628807</v>
      </c>
      <c r="H14">
        <f t="shared" ref="H14:H17" si="23">E14/$R$4</f>
        <v>30.639689251928914</v>
      </c>
      <c r="I14">
        <f t="shared" ref="I14:I17" si="24">AVERAGE(F14:H14)</f>
        <v>10.755004741631163</v>
      </c>
      <c r="J14">
        <f t="shared" ref="J14:J17" si="25">B14/I14</f>
        <v>130.67179017095467</v>
      </c>
      <c r="K14">
        <f t="shared" si="11"/>
        <v>8</v>
      </c>
      <c r="L14">
        <f t="shared" si="12"/>
        <v>4</v>
      </c>
      <c r="M14">
        <f t="shared" si="13"/>
        <v>24.975653984007682</v>
      </c>
      <c r="N14">
        <f>J14</f>
        <v>130.67179017095467</v>
      </c>
      <c r="O14">
        <f t="shared" si="14"/>
        <v>9007.6503986091011</v>
      </c>
      <c r="R14">
        <f t="shared" si="15"/>
        <v>4</v>
      </c>
      <c r="S14">
        <f t="shared" si="16"/>
        <v>267.895013993009</v>
      </c>
      <c r="T14">
        <f t="shared" si="17"/>
        <v>1405.37572288605</v>
      </c>
      <c r="U14">
        <f t="shared" si="18"/>
        <v>3462.3697755420199</v>
      </c>
      <c r="Z14">
        <f t="shared" si="9"/>
        <v>8</v>
      </c>
      <c r="AA14">
        <f t="shared" si="10"/>
        <v>4</v>
      </c>
      <c r="AB14">
        <f t="shared" si="19"/>
        <v>4.1534513712111337E-2</v>
      </c>
      <c r="AC14">
        <f t="shared" si="20"/>
        <v>0.2159967190973216</v>
      </c>
      <c r="AD14">
        <f t="shared" si="21"/>
        <v>0.5877020567498531</v>
      </c>
    </row>
    <row r="15" spans="1:30" x14ac:dyDescent="0.55000000000000004">
      <c r="A15">
        <v>10</v>
      </c>
      <c r="B15">
        <v>2818.7205346914602</v>
      </c>
      <c r="C15">
        <v>215.90740441579601</v>
      </c>
      <c r="D15">
        <v>234</v>
      </c>
      <c r="E15">
        <v>8059.6092588055899</v>
      </c>
      <c r="F15">
        <f t="shared" ref="F15:F17" si="26">C15/$P$4</f>
        <v>0.8958813461236349</v>
      </c>
      <c r="G15">
        <f t="shared" si="22"/>
        <v>0.38741721854304634</v>
      </c>
      <c r="H15">
        <f t="shared" si="23"/>
        <v>13.020370369637464</v>
      </c>
      <c r="I15">
        <f t="shared" si="24"/>
        <v>4.7678896447680481</v>
      </c>
      <c r="J15">
        <f t="shared" si="25"/>
        <v>591.1882918230981</v>
      </c>
      <c r="K15">
        <f t="shared" si="11"/>
        <v>20</v>
      </c>
      <c r="L15">
        <f t="shared" si="12"/>
        <v>10</v>
      </c>
      <c r="M15">
        <f t="shared" si="13"/>
        <v>67.068754715602566</v>
      </c>
      <c r="N15">
        <f>J15</f>
        <v>591.1882918230981</v>
      </c>
      <c r="O15">
        <f t="shared" si="14"/>
        <v>24393.418806869511</v>
      </c>
      <c r="R15">
        <f t="shared" si="15"/>
        <v>10</v>
      </c>
      <c r="S15">
        <f t="shared" si="16"/>
        <v>316.65168381891999</v>
      </c>
      <c r="T15">
        <f t="shared" si="17"/>
        <v>2818.7205346914602</v>
      </c>
      <c r="U15">
        <f t="shared" si="18"/>
        <v>11714.1869638479</v>
      </c>
      <c r="Z15">
        <f t="shared" si="9"/>
        <v>20</v>
      </c>
      <c r="AA15">
        <f t="shared" si="10"/>
        <v>10</v>
      </c>
      <c r="AB15">
        <f t="shared" si="19"/>
        <v>0.11384731198081724</v>
      </c>
      <c r="AC15">
        <f t="shared" si="20"/>
        <v>0.99372995420790355</v>
      </c>
      <c r="AD15">
        <f t="shared" si="21"/>
        <v>1.7189443742236152</v>
      </c>
    </row>
    <row r="16" spans="1:30" x14ac:dyDescent="0.55000000000000004">
      <c r="A16">
        <v>20</v>
      </c>
      <c r="B16">
        <v>6391.9082869446502</v>
      </c>
      <c r="C16">
        <v>188.35360241022801</v>
      </c>
      <c r="D16">
        <v>325.57557319889298</v>
      </c>
      <c r="E16">
        <v>4751.6252602925697</v>
      </c>
      <c r="F16">
        <f t="shared" si="26"/>
        <v>0.78155021746982578</v>
      </c>
      <c r="G16">
        <f t="shared" si="22"/>
        <v>0.53903240595843205</v>
      </c>
      <c r="H16">
        <f t="shared" si="23"/>
        <v>7.6762928276131985</v>
      </c>
      <c r="I16">
        <f t="shared" si="24"/>
        <v>2.9989584836804855</v>
      </c>
      <c r="J16">
        <f t="shared" si="25"/>
        <v>2131.3760499612358</v>
      </c>
      <c r="K16">
        <f t="shared" si="11"/>
        <v>40</v>
      </c>
      <c r="L16">
        <f t="shared" si="12"/>
        <v>20</v>
      </c>
      <c r="M16">
        <f t="shared" si="13"/>
        <v>164.33811287332108</v>
      </c>
      <c r="O16">
        <f t="shared" si="14"/>
        <v>59884.535867988168</v>
      </c>
      <c r="R16">
        <f t="shared" si="15"/>
        <v>20</v>
      </c>
      <c r="S16">
        <f t="shared" si="16"/>
        <v>491.64451056708202</v>
      </c>
      <c r="T16">
        <f t="shared" si="17"/>
        <v>6391.9082869446502</v>
      </c>
      <c r="U16">
        <f t="shared" si="18"/>
        <v>35539.925149057497</v>
      </c>
      <c r="Z16">
        <f t="shared" si="9"/>
        <v>40</v>
      </c>
      <c r="AA16">
        <f t="shared" si="10"/>
        <v>20</v>
      </c>
      <c r="AB16">
        <f t="shared" si="19"/>
        <v>0.2901567797480285</v>
      </c>
      <c r="AC16">
        <f t="shared" si="20"/>
        <v>3.6417294881788145</v>
      </c>
      <c r="AD16">
        <f t="shared" si="21"/>
        <v>4.5677770674605327</v>
      </c>
    </row>
    <row r="17" spans="1:30" x14ac:dyDescent="0.55000000000000004">
      <c r="A17">
        <v>40</v>
      </c>
      <c r="B17">
        <v>14433.7843747939</v>
      </c>
      <c r="C17">
        <v>311.49580453151702</v>
      </c>
      <c r="D17">
        <v>741.38170188944503</v>
      </c>
      <c r="E17">
        <v>5356.2261681315404</v>
      </c>
      <c r="F17">
        <f t="shared" si="26"/>
        <v>1.2925137117490333</v>
      </c>
      <c r="G17">
        <f t="shared" si="22"/>
        <v>1.2274531488235845</v>
      </c>
      <c r="H17">
        <f t="shared" si="23"/>
        <v>8.6530309662868188</v>
      </c>
      <c r="I17">
        <f t="shared" si="24"/>
        <v>3.7243326089531457</v>
      </c>
      <c r="J17">
        <f t="shared" si="25"/>
        <v>3875.5358047494642</v>
      </c>
      <c r="K17">
        <f t="shared" si="11"/>
        <v>80</v>
      </c>
      <c r="L17">
        <f t="shared" si="12"/>
        <v>40</v>
      </c>
      <c r="M17">
        <f t="shared" si="13"/>
        <v>437.29930876089151</v>
      </c>
      <c r="R17">
        <f t="shared" si="15"/>
        <v>40</v>
      </c>
      <c r="S17">
        <f t="shared" si="16"/>
        <v>1597.15587340497</v>
      </c>
      <c r="T17">
        <f t="shared" si="17"/>
        <v>14433.7843747939</v>
      </c>
      <c r="U17">
        <f t="shared" si="18"/>
        <v>84420.427428142299</v>
      </c>
      <c r="Z17">
        <f t="shared" si="9"/>
        <v>80</v>
      </c>
      <c r="AA17">
        <f t="shared" si="10"/>
        <v>40</v>
      </c>
      <c r="AB17">
        <f t="shared" si="19"/>
        <v>0.80557545316716872</v>
      </c>
      <c r="AC17">
        <f t="shared" si="20"/>
        <v>6.7562260377080099</v>
      </c>
      <c r="AD17">
        <f t="shared" si="21"/>
        <v>6.3737761955863315</v>
      </c>
    </row>
    <row r="18" spans="1:30" x14ac:dyDescent="0.55000000000000004">
      <c r="M18">
        <f>SLOPE(M12:M17,K12:K17)</f>
        <v>5.4547280300692851</v>
      </c>
      <c r="N18">
        <f>SLOPE(N12:N17,L12:L17)</f>
        <v>62.278759986549858</v>
      </c>
      <c r="O18">
        <f>SLOPE(O12:O17,L12:L17)</f>
        <v>3014.0494685620911</v>
      </c>
      <c r="S18">
        <f>SLOPE(S12:S17,R12:R17)</f>
        <v>36.011080546963669</v>
      </c>
      <c r="T18">
        <f>SLOPE(T12:T17,R12:R17)</f>
        <v>359.53433320907845</v>
      </c>
      <c r="U18">
        <f>SLOPE(U12:U17,R12:R17)</f>
        <v>2156.3224811939817</v>
      </c>
      <c r="AB18">
        <f>SLOPE(AB12:AB17,Z12:Z17)</f>
        <v>1.0047746231211388E-2</v>
      </c>
      <c r="AC18">
        <f>SLOPE(AC12:AC17,AA12:AA17)</f>
        <v>0.17828208568855294</v>
      </c>
      <c r="AD18">
        <f>SLOPE(AD12:AD17,AA12:AA17)</f>
        <v>0.16890156423111574</v>
      </c>
    </row>
    <row r="19" spans="1:30" x14ac:dyDescent="0.55000000000000004">
      <c r="A19" t="s">
        <v>2</v>
      </c>
      <c r="F19" s="1" t="s">
        <v>23</v>
      </c>
      <c r="G19" s="1"/>
      <c r="H19" s="1"/>
    </row>
    <row r="20" spans="1:30" x14ac:dyDescent="0.55000000000000004">
      <c r="A20" t="s">
        <v>0</v>
      </c>
      <c r="C20" t="str">
        <f>M5</f>
        <v>dPyrene</v>
      </c>
      <c r="D20" t="str">
        <f t="shared" ref="D20:E20" si="27">N5</f>
        <v>dAnthraquinone</v>
      </c>
      <c r="E20" t="str">
        <f t="shared" si="27"/>
        <v>dC20</v>
      </c>
      <c r="F20" t="str">
        <f>C20</f>
        <v>dPyrene</v>
      </c>
      <c r="G20" t="str">
        <f t="shared" ref="G20:H20" si="28">D20</f>
        <v>dAnthraquinone</v>
      </c>
      <c r="H20" t="str">
        <f t="shared" si="28"/>
        <v>dC20</v>
      </c>
      <c r="I20" t="str">
        <f>I11</f>
        <v>mean_normnorm</v>
      </c>
      <c r="J20" t="str">
        <f>J11</f>
        <v>vol_normnorm</v>
      </c>
    </row>
    <row r="21" spans="1:30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0" x14ac:dyDescent="0.55000000000000004">
      <c r="A22">
        <v>2</v>
      </c>
      <c r="B22">
        <v>1058.3324314548299</v>
      </c>
      <c r="C22">
        <v>1312.6770180532901</v>
      </c>
      <c r="D22">
        <v>841.05966530353305</v>
      </c>
      <c r="E22">
        <v>11070.762510901901</v>
      </c>
      <c r="F22">
        <f>C22/$P$5</f>
        <v>0.1710328362284417</v>
      </c>
      <c r="G22">
        <f>D22/$Q$5</f>
        <v>0.23099688692763884</v>
      </c>
      <c r="H22">
        <f>E22/$R$5</f>
        <v>0.42615915431911239</v>
      </c>
      <c r="I22">
        <f>AVERAGE(F22:H22)</f>
        <v>0.27606295915839763</v>
      </c>
      <c r="J22">
        <f>B22/I22</f>
        <v>3833.6632871039637</v>
      </c>
    </row>
    <row r="23" spans="1:30" x14ac:dyDescent="0.55000000000000004">
      <c r="A23">
        <v>4</v>
      </c>
      <c r="B23">
        <v>3462.3697755420199</v>
      </c>
      <c r="C23">
        <v>2478.6953347164299</v>
      </c>
      <c r="D23">
        <v>1038.51867290015</v>
      </c>
      <c r="E23">
        <v>14156.8934883985</v>
      </c>
      <c r="F23">
        <f>C23/$P$5</f>
        <v>0.32295704686859023</v>
      </c>
      <c r="G23">
        <f>D23/$Q$5</f>
        <v>0.28522896811319692</v>
      </c>
      <c r="H23">
        <f>E23/$R$5</f>
        <v>0.54495702087914777</v>
      </c>
      <c r="I23">
        <f t="shared" ref="I23:I26" si="29">AVERAGE(F23:H23)</f>
        <v>0.38438101195364499</v>
      </c>
      <c r="J23">
        <f t="shared" ref="J23:J26" si="30">B23/I23</f>
        <v>9007.6503986091011</v>
      </c>
    </row>
    <row r="24" spans="1:30" x14ac:dyDescent="0.55000000000000004">
      <c r="A24">
        <v>10</v>
      </c>
      <c r="B24">
        <v>11714.1869638479</v>
      </c>
      <c r="C24">
        <v>3738.4826262935198</v>
      </c>
      <c r="D24">
        <v>1314.7442896319999</v>
      </c>
      <c r="E24">
        <v>15391.0419147144</v>
      </c>
      <c r="F24">
        <f t="shared" ref="F24:F26" si="31">C24/$P$5</f>
        <v>0.48709871352358564</v>
      </c>
      <c r="G24">
        <f t="shared" ref="G24:G26" si="32">D24/$Q$5</f>
        <v>0.36109428443614389</v>
      </c>
      <c r="H24">
        <f t="shared" ref="H24:H26" si="33">E24/$R$5</f>
        <v>0.59246446665310648</v>
      </c>
      <c r="I24">
        <f t="shared" si="29"/>
        <v>0.48021915487094535</v>
      </c>
      <c r="J24">
        <f t="shared" si="30"/>
        <v>24393.418806869511</v>
      </c>
    </row>
    <row r="25" spans="1:30" x14ac:dyDescent="0.55000000000000004">
      <c r="A25">
        <v>20</v>
      </c>
      <c r="B25">
        <v>35539.925149057497</v>
      </c>
      <c r="C25">
        <v>4307.8291612598396</v>
      </c>
      <c r="D25">
        <v>2059.8660036853698</v>
      </c>
      <c r="E25">
        <v>16974.025298319</v>
      </c>
      <c r="F25">
        <f t="shared" si="31"/>
        <v>0.56128067247685209</v>
      </c>
      <c r="G25">
        <f t="shared" si="32"/>
        <v>0.56574183017999724</v>
      </c>
      <c r="H25">
        <f t="shared" si="33"/>
        <v>0.65340000378470242</v>
      </c>
      <c r="I25">
        <f t="shared" si="29"/>
        <v>0.59347416881385051</v>
      </c>
      <c r="J25">
        <f t="shared" si="30"/>
        <v>59884.535867988168</v>
      </c>
    </row>
    <row r="26" spans="1:30" x14ac:dyDescent="0.55000000000000004">
      <c r="A26">
        <v>40</v>
      </c>
      <c r="B26">
        <v>84420.427428142299</v>
      </c>
      <c r="C26">
        <v>14944.099515772399</v>
      </c>
      <c r="D26">
        <v>3366.7908537716098</v>
      </c>
      <c r="E26">
        <v>21423.997476032298</v>
      </c>
      <c r="F26">
        <f t="shared" si="31"/>
        <v>1.9471139434231139</v>
      </c>
      <c r="G26">
        <f t="shared" si="32"/>
        <v>0.92468850694084315</v>
      </c>
      <c r="H26">
        <f t="shared" si="33"/>
        <v>0.82469772407545994</v>
      </c>
      <c r="I26">
        <f t="shared" si="29"/>
        <v>1.2321667248131389</v>
      </c>
      <c r="J26">
        <f t="shared" si="30"/>
        <v>68513.802335430591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220A-9869-4B9C-8898-68CDF82E7E6A}">
  <dimension ref="A1:H7"/>
  <sheetViews>
    <sheetView workbookViewId="0">
      <selection activeCell="H2" sqref="H2:H7"/>
    </sheetView>
  </sheetViews>
  <sheetFormatPr defaultRowHeight="14.4" x14ac:dyDescent="0.55000000000000004"/>
  <cols>
    <col min="1" max="1" width="23.83984375" customWidth="1"/>
  </cols>
  <sheetData>
    <row r="1" spans="1:8" x14ac:dyDescent="0.55000000000000004">
      <c r="A1" t="s">
        <v>44</v>
      </c>
      <c r="B1" t="s">
        <v>19</v>
      </c>
      <c r="C1" t="s">
        <v>67</v>
      </c>
      <c r="D1" t="s">
        <v>63</v>
      </c>
      <c r="E1" t="s">
        <v>61</v>
      </c>
      <c r="F1" t="s">
        <v>41</v>
      </c>
      <c r="G1" t="s">
        <v>45</v>
      </c>
      <c r="H1" t="s">
        <v>54</v>
      </c>
    </row>
    <row r="2" spans="1:8" x14ac:dyDescent="0.55000000000000004">
      <c r="A2" t="s">
        <v>46</v>
      </c>
      <c r="B2">
        <v>87216</v>
      </c>
      <c r="C2">
        <v>2566</v>
      </c>
      <c r="D2">
        <f>C2/B2</f>
        <v>2.9421207117960008E-2</v>
      </c>
      <c r="E2">
        <v>6.6100000000000006E-2</v>
      </c>
      <c r="F2">
        <f>(D2/E2)</f>
        <v>0.44510146925809385</v>
      </c>
      <c r="G2">
        <v>1.05</v>
      </c>
      <c r="H2">
        <f>F2*(1/1000)*(1/0.05)*G2</f>
        <v>9.3471308544199709E-3</v>
      </c>
    </row>
    <row r="3" spans="1:8" x14ac:dyDescent="0.55000000000000004">
      <c r="A3" t="s">
        <v>47</v>
      </c>
      <c r="B3">
        <v>88099</v>
      </c>
      <c r="C3">
        <v>215</v>
      </c>
      <c r="D3">
        <f>C3/B3</f>
        <v>2.4404363273135905E-3</v>
      </c>
      <c r="E3">
        <f>E2</f>
        <v>6.6100000000000006E-2</v>
      </c>
      <c r="F3">
        <f t="shared" ref="F3:F7" si="0">SQRT(D3/E3)</f>
        <v>0.19214673569443505</v>
      </c>
      <c r="G3">
        <v>1.1000000000000001</v>
      </c>
      <c r="H3">
        <f t="shared" ref="H3:H7" si="1">F3*(1/1000)*(1/0.05)*G3</f>
        <v>4.2272281852775715E-3</v>
      </c>
    </row>
    <row r="4" spans="1:8" x14ac:dyDescent="0.55000000000000004">
      <c r="A4" t="s">
        <v>48</v>
      </c>
      <c r="B4">
        <v>66927</v>
      </c>
      <c r="C4">
        <v>912</v>
      </c>
      <c r="D4">
        <f>C4/B4</f>
        <v>1.3626787395221659E-2</v>
      </c>
      <c r="E4">
        <f t="shared" ref="E4:E7" si="2">E3</f>
        <v>6.6100000000000006E-2</v>
      </c>
      <c r="F4">
        <f t="shared" si="0"/>
        <v>0.45404198149119945</v>
      </c>
      <c r="G4">
        <v>1.31</v>
      </c>
      <c r="H4">
        <f t="shared" si="1"/>
        <v>1.1895899915069428E-2</v>
      </c>
    </row>
    <row r="5" spans="1:8" x14ac:dyDescent="0.55000000000000004">
      <c r="A5" t="s">
        <v>49</v>
      </c>
      <c r="B5">
        <v>51776</v>
      </c>
      <c r="C5">
        <v>0</v>
      </c>
      <c r="D5">
        <f>C5/B5</f>
        <v>0</v>
      </c>
      <c r="E5">
        <f t="shared" si="2"/>
        <v>6.6100000000000006E-2</v>
      </c>
      <c r="F5">
        <f t="shared" si="0"/>
        <v>0</v>
      </c>
      <c r="G5">
        <v>1.58</v>
      </c>
      <c r="H5">
        <f t="shared" si="1"/>
        <v>0</v>
      </c>
    </row>
    <row r="6" spans="1:8" x14ac:dyDescent="0.55000000000000004">
      <c r="A6" t="s">
        <v>50</v>
      </c>
      <c r="B6">
        <v>28844</v>
      </c>
      <c r="C6">
        <v>0</v>
      </c>
      <c r="D6">
        <f>C6/B6</f>
        <v>0</v>
      </c>
      <c r="E6">
        <f t="shared" si="2"/>
        <v>6.6100000000000006E-2</v>
      </c>
      <c r="F6">
        <f t="shared" si="0"/>
        <v>0</v>
      </c>
      <c r="G6">
        <v>1.57</v>
      </c>
      <c r="H6">
        <f t="shared" si="1"/>
        <v>0</v>
      </c>
    </row>
    <row r="7" spans="1:8" x14ac:dyDescent="0.55000000000000004">
      <c r="A7" t="s">
        <v>51</v>
      </c>
      <c r="B7">
        <v>22608</v>
      </c>
      <c r="C7">
        <v>0</v>
      </c>
      <c r="D7">
        <f>C7/B7</f>
        <v>0</v>
      </c>
      <c r="E7">
        <f t="shared" si="2"/>
        <v>6.6100000000000006E-2</v>
      </c>
      <c r="F7">
        <f t="shared" si="0"/>
        <v>0</v>
      </c>
      <c r="G7">
        <v>1.67</v>
      </c>
      <c r="H7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12D0-1E01-491B-920E-633BE23558A8}">
  <dimension ref="A1:D37"/>
  <sheetViews>
    <sheetView workbookViewId="0">
      <selection sqref="A1:D37"/>
    </sheetView>
  </sheetViews>
  <sheetFormatPr defaultRowHeight="14.4" x14ac:dyDescent="0.55000000000000004"/>
  <cols>
    <col min="1" max="1" width="22.15625" bestFit="1" customWidth="1"/>
    <col min="3" max="3" width="23.89453125" customWidth="1"/>
  </cols>
  <sheetData>
    <row r="1" spans="1:4" x14ac:dyDescent="0.55000000000000004">
      <c r="A1" t="s">
        <v>69</v>
      </c>
      <c r="B1" t="s">
        <v>72</v>
      </c>
      <c r="C1" t="s">
        <v>83</v>
      </c>
      <c r="D1" t="s">
        <v>70</v>
      </c>
    </row>
    <row r="2" spans="1:4" x14ac:dyDescent="0.55000000000000004">
      <c r="A2" t="s">
        <v>71</v>
      </c>
      <c r="B2" t="s">
        <v>1</v>
      </c>
      <c r="C2" t="s">
        <v>46</v>
      </c>
      <c r="D2">
        <v>0.28999026874818834</v>
      </c>
    </row>
    <row r="3" spans="1:4" x14ac:dyDescent="0.55000000000000004">
      <c r="A3" t="str">
        <f>A2</f>
        <v>20200929_1319_blob_563</v>
      </c>
      <c r="B3" t="s">
        <v>1</v>
      </c>
      <c r="C3" t="s">
        <v>47</v>
      </c>
      <c r="D3">
        <v>0.20385954989283164</v>
      </c>
    </row>
    <row r="4" spans="1:4" x14ac:dyDescent="0.55000000000000004">
      <c r="A4" t="str">
        <f t="shared" ref="A4:A7" si="0">A3</f>
        <v>20200929_1319_blob_563</v>
      </c>
      <c r="B4" t="s">
        <v>1</v>
      </c>
      <c r="C4" t="s">
        <v>48</v>
      </c>
      <c r="D4">
        <v>0.99090127577849951</v>
      </c>
    </row>
    <row r="5" spans="1:4" x14ac:dyDescent="0.55000000000000004">
      <c r="A5" t="str">
        <f t="shared" si="0"/>
        <v>20200929_1319_blob_563</v>
      </c>
      <c r="B5" t="s">
        <v>1</v>
      </c>
      <c r="C5" t="s">
        <v>49</v>
      </c>
      <c r="D5">
        <v>0.21938982262285553</v>
      </c>
    </row>
    <row r="6" spans="1:4" x14ac:dyDescent="0.55000000000000004">
      <c r="A6" t="str">
        <f t="shared" si="0"/>
        <v>20200929_1319_blob_563</v>
      </c>
      <c r="B6" t="s">
        <v>1</v>
      </c>
      <c r="C6" t="s">
        <v>50</v>
      </c>
      <c r="D6">
        <v>1.5353452387554767</v>
      </c>
    </row>
    <row r="7" spans="1:4" x14ac:dyDescent="0.55000000000000004">
      <c r="A7" t="str">
        <f t="shared" si="0"/>
        <v>20200929_1319_blob_563</v>
      </c>
      <c r="B7" t="s">
        <v>1</v>
      </c>
      <c r="C7" t="s">
        <v>51</v>
      </c>
      <c r="D7">
        <v>0.91350427350427355</v>
      </c>
    </row>
    <row r="8" spans="1:4" x14ac:dyDescent="0.55000000000000004">
      <c r="A8" t="s">
        <v>74</v>
      </c>
      <c r="B8" t="s">
        <v>73</v>
      </c>
      <c r="C8" t="s">
        <v>46</v>
      </c>
      <c r="D8">
        <v>0.96451081331343969</v>
      </c>
    </row>
    <row r="9" spans="1:4" x14ac:dyDescent="0.55000000000000004">
      <c r="A9" t="str">
        <f>A8</f>
        <v>20200929_1128_blob_5</v>
      </c>
      <c r="B9" t="s">
        <v>73</v>
      </c>
      <c r="C9" t="s">
        <v>47</v>
      </c>
      <c r="D9">
        <v>0.26908968691506263</v>
      </c>
    </row>
    <row r="10" spans="1:4" x14ac:dyDescent="0.55000000000000004">
      <c r="A10" t="str">
        <f t="shared" ref="A10:A13" si="1">A9</f>
        <v>20200929_1128_blob_5</v>
      </c>
      <c r="B10" t="s">
        <v>73</v>
      </c>
      <c r="C10" t="s">
        <v>48</v>
      </c>
      <c r="D10">
        <v>1.3568722893620293</v>
      </c>
    </row>
    <row r="11" spans="1:4" x14ac:dyDescent="0.55000000000000004">
      <c r="A11" t="str">
        <f t="shared" si="1"/>
        <v>20200929_1128_blob_5</v>
      </c>
      <c r="B11" t="s">
        <v>73</v>
      </c>
      <c r="C11" t="s">
        <v>49</v>
      </c>
      <c r="D11">
        <v>0.88895251668421005</v>
      </c>
    </row>
    <row r="12" spans="1:4" x14ac:dyDescent="0.55000000000000004">
      <c r="A12" t="str">
        <f t="shared" si="1"/>
        <v>20200929_1128_blob_5</v>
      </c>
      <c r="B12" t="s">
        <v>73</v>
      </c>
      <c r="C12" t="s">
        <v>50</v>
      </c>
      <c r="D12">
        <v>0.46926684858450768</v>
      </c>
    </row>
    <row r="13" spans="1:4" x14ac:dyDescent="0.55000000000000004">
      <c r="A13" t="str">
        <f t="shared" si="1"/>
        <v>20200929_1128_blob_5</v>
      </c>
      <c r="B13" t="s">
        <v>73</v>
      </c>
      <c r="C13" t="s">
        <v>51</v>
      </c>
      <c r="D13">
        <v>0.58373080225493623</v>
      </c>
    </row>
    <row r="14" spans="1:4" x14ac:dyDescent="0.55000000000000004">
      <c r="A14" t="s">
        <v>75</v>
      </c>
      <c r="B14" t="s">
        <v>76</v>
      </c>
      <c r="C14" t="s">
        <v>46</v>
      </c>
      <c r="D14">
        <v>1.6978573163213839E-2</v>
      </c>
    </row>
    <row r="15" spans="1:4" x14ac:dyDescent="0.55000000000000004">
      <c r="A15" t="str">
        <f>A14</f>
        <v>20200929_1510_blob_694</v>
      </c>
      <c r="B15" t="s">
        <v>76</v>
      </c>
      <c r="C15" t="s">
        <v>47</v>
      </c>
      <c r="D15">
        <v>2.2712449767322361E-2</v>
      </c>
    </row>
    <row r="16" spans="1:4" x14ac:dyDescent="0.55000000000000004">
      <c r="A16" t="str">
        <f t="shared" ref="A16:A19" si="2">A15</f>
        <v>20200929_1510_blob_694</v>
      </c>
      <c r="B16" t="s">
        <v>76</v>
      </c>
      <c r="C16" t="s">
        <v>48</v>
      </c>
      <c r="D16">
        <v>8.0130886753655151E-2</v>
      </c>
    </row>
    <row r="17" spans="1:4" x14ac:dyDescent="0.55000000000000004">
      <c r="A17" t="str">
        <f t="shared" si="2"/>
        <v>20200929_1510_blob_694</v>
      </c>
      <c r="B17" t="s">
        <v>76</v>
      </c>
      <c r="C17" t="s">
        <v>49</v>
      </c>
      <c r="D17">
        <v>0</v>
      </c>
    </row>
    <row r="18" spans="1:4" x14ac:dyDescent="0.55000000000000004">
      <c r="A18" t="str">
        <f t="shared" si="2"/>
        <v>20200929_1510_blob_694</v>
      </c>
      <c r="B18" t="s">
        <v>76</v>
      </c>
      <c r="C18" t="s">
        <v>50</v>
      </c>
      <c r="D18">
        <v>4.4261520339833008E-2</v>
      </c>
    </row>
    <row r="19" spans="1:4" x14ac:dyDescent="0.55000000000000004">
      <c r="A19" t="str">
        <f t="shared" si="2"/>
        <v>20200929_1510_blob_694</v>
      </c>
      <c r="B19" t="s">
        <v>76</v>
      </c>
      <c r="C19" t="s">
        <v>51</v>
      </c>
      <c r="D19">
        <v>4.9556907231174299E-2</v>
      </c>
    </row>
    <row r="20" spans="1:4" x14ac:dyDescent="0.55000000000000004">
      <c r="A20" t="s">
        <v>77</v>
      </c>
      <c r="B20" t="s">
        <v>78</v>
      </c>
      <c r="C20" t="s">
        <v>46</v>
      </c>
      <c r="D20">
        <v>0.31060432272888605</v>
      </c>
    </row>
    <row r="21" spans="1:4" x14ac:dyDescent="0.55000000000000004">
      <c r="A21" t="str">
        <f>A20</f>
        <v>20200929_1128_blob_255</v>
      </c>
      <c r="B21" t="s">
        <v>78</v>
      </c>
      <c r="C21" t="s">
        <v>47</v>
      </c>
      <c r="D21">
        <v>4.4474703648431008E-2</v>
      </c>
    </row>
    <row r="22" spans="1:4" x14ac:dyDescent="0.55000000000000004">
      <c r="A22" t="str">
        <f t="shared" ref="A22:A25" si="3">A21</f>
        <v>20200929_1128_blob_255</v>
      </c>
      <c r="B22" t="s">
        <v>78</v>
      </c>
      <c r="C22" t="s">
        <v>48</v>
      </c>
      <c r="D22">
        <v>5.213442417145827E-2</v>
      </c>
    </row>
    <row r="23" spans="1:4" x14ac:dyDescent="0.55000000000000004">
      <c r="A23" t="str">
        <f t="shared" si="3"/>
        <v>20200929_1128_blob_255</v>
      </c>
      <c r="B23" t="s">
        <v>78</v>
      </c>
      <c r="C23" t="s">
        <v>49</v>
      </c>
      <c r="D23">
        <v>3.6064746344908506E-2</v>
      </c>
    </row>
    <row r="24" spans="1:4" x14ac:dyDescent="0.55000000000000004">
      <c r="A24" t="str">
        <f t="shared" si="3"/>
        <v>20200929_1128_blob_255</v>
      </c>
      <c r="B24" t="s">
        <v>78</v>
      </c>
      <c r="C24" t="s">
        <v>50</v>
      </c>
      <c r="D24">
        <v>4.6912350868186847E-2</v>
      </c>
    </row>
    <row r="25" spans="1:4" x14ac:dyDescent="0.55000000000000004">
      <c r="A25" t="str">
        <f t="shared" si="3"/>
        <v>20200929_1128_blob_255</v>
      </c>
      <c r="B25" t="s">
        <v>78</v>
      </c>
      <c r="C25" t="s">
        <v>51</v>
      </c>
      <c r="D25">
        <v>9.8211941164268457E-2</v>
      </c>
    </row>
    <row r="26" spans="1:4" x14ac:dyDescent="0.55000000000000004">
      <c r="A26" t="s">
        <v>79</v>
      </c>
      <c r="B26" t="s">
        <v>80</v>
      </c>
      <c r="C26" t="s">
        <v>46</v>
      </c>
      <c r="D26">
        <v>1.6396584304560719E-2</v>
      </c>
    </row>
    <row r="27" spans="1:4" x14ac:dyDescent="0.55000000000000004">
      <c r="A27" t="str">
        <f>A26</f>
        <v>20200929_1128_blob_654</v>
      </c>
      <c r="B27" t="s">
        <v>80</v>
      </c>
      <c r="C27" t="s">
        <v>47</v>
      </c>
      <c r="D27">
        <v>1.2444463026165566E-2</v>
      </c>
    </row>
    <row r="28" spans="1:4" x14ac:dyDescent="0.55000000000000004">
      <c r="A28" t="str">
        <f t="shared" ref="A28:A31" si="4">A27</f>
        <v>20200929_1128_blob_654</v>
      </c>
      <c r="B28" t="s">
        <v>80</v>
      </c>
      <c r="C28" t="s">
        <v>48</v>
      </c>
      <c r="D28">
        <v>4.7887622273137573E-2</v>
      </c>
    </row>
    <row r="29" spans="1:4" x14ac:dyDescent="0.55000000000000004">
      <c r="A29" t="str">
        <f t="shared" si="4"/>
        <v>20200929_1128_blob_654</v>
      </c>
      <c r="B29" t="s">
        <v>80</v>
      </c>
      <c r="C29" t="s">
        <v>49</v>
      </c>
      <c r="D29">
        <v>8.3193630333940616E-2</v>
      </c>
    </row>
    <row r="30" spans="1:4" x14ac:dyDescent="0.55000000000000004">
      <c r="A30" t="str">
        <f t="shared" si="4"/>
        <v>20200929_1128_blob_654</v>
      </c>
      <c r="B30" t="s">
        <v>80</v>
      </c>
      <c r="C30" t="s">
        <v>50</v>
      </c>
      <c r="D30">
        <v>3.6966544056022954E-2</v>
      </c>
    </row>
    <row r="31" spans="1:4" x14ac:dyDescent="0.55000000000000004">
      <c r="A31" t="str">
        <f t="shared" si="4"/>
        <v>20200929_1128_blob_654</v>
      </c>
      <c r="B31" t="s">
        <v>80</v>
      </c>
      <c r="C31" t="s">
        <v>51</v>
      </c>
      <c r="D31">
        <v>3.210353424880813E-2</v>
      </c>
    </row>
    <row r="32" spans="1:4" x14ac:dyDescent="0.55000000000000004">
      <c r="A32" t="s">
        <v>81</v>
      </c>
      <c r="B32" t="s">
        <v>82</v>
      </c>
      <c r="C32" t="s">
        <v>46</v>
      </c>
      <c r="D32">
        <v>9.3471308544199709E-3</v>
      </c>
    </row>
    <row r="33" spans="1:4" x14ac:dyDescent="0.55000000000000004">
      <c r="A33" t="str">
        <f>A32</f>
        <v>20200929_1128_blob_747</v>
      </c>
      <c r="B33" t="s">
        <v>82</v>
      </c>
      <c r="C33" t="s">
        <v>47</v>
      </c>
      <c r="D33">
        <v>4.2272281852775715E-3</v>
      </c>
    </row>
    <row r="34" spans="1:4" x14ac:dyDescent="0.55000000000000004">
      <c r="A34" t="str">
        <f t="shared" ref="A34:A37" si="5">A33</f>
        <v>20200929_1128_blob_747</v>
      </c>
      <c r="B34" t="s">
        <v>82</v>
      </c>
      <c r="C34" t="s">
        <v>48</v>
      </c>
      <c r="D34">
        <v>1.1895899915069428E-2</v>
      </c>
    </row>
    <row r="35" spans="1:4" x14ac:dyDescent="0.55000000000000004">
      <c r="A35" t="str">
        <f t="shared" si="5"/>
        <v>20200929_1128_blob_747</v>
      </c>
      <c r="B35" t="s">
        <v>82</v>
      </c>
      <c r="C35" t="s">
        <v>49</v>
      </c>
      <c r="D35">
        <v>0</v>
      </c>
    </row>
    <row r="36" spans="1:4" x14ac:dyDescent="0.55000000000000004">
      <c r="A36" t="str">
        <f t="shared" si="5"/>
        <v>20200929_1128_blob_747</v>
      </c>
      <c r="B36" t="s">
        <v>82</v>
      </c>
      <c r="C36" t="s">
        <v>50</v>
      </c>
      <c r="D36">
        <v>0</v>
      </c>
    </row>
    <row r="37" spans="1:4" x14ac:dyDescent="0.55000000000000004">
      <c r="A37" t="str">
        <f t="shared" si="5"/>
        <v>20200929_1128_blob_747</v>
      </c>
      <c r="B37" t="s">
        <v>82</v>
      </c>
      <c r="C37" t="s">
        <v>51</v>
      </c>
      <c r="D37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B21F-081B-4E40-9EA2-318603C4F66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3D73-ABD8-4C48-B90C-4B60A892D3A7}">
  <dimension ref="A1:AD26"/>
  <sheetViews>
    <sheetView topLeftCell="P1" zoomScale="80" zoomScaleNormal="80" workbookViewId="0">
      <selection activeCell="AC12" sqref="AC12:AC17"/>
    </sheetView>
  </sheetViews>
  <sheetFormatPr defaultRowHeight="14.4" x14ac:dyDescent="0.55000000000000004"/>
  <cols>
    <col min="2" max="2" width="10" bestFit="1" customWidth="1"/>
    <col min="8" max="8" width="14.05078125" customWidth="1"/>
    <col min="11" max="11" width="14.5234375" customWidth="1"/>
    <col min="15" max="15" width="17.7890625" customWidth="1"/>
  </cols>
  <sheetData>
    <row r="1" spans="1:30" x14ac:dyDescent="0.55000000000000004">
      <c r="A1" t="s">
        <v>1</v>
      </c>
      <c r="F1" s="1" t="s">
        <v>20</v>
      </c>
      <c r="G1" s="1"/>
      <c r="H1" s="1"/>
    </row>
    <row r="2" spans="1:30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0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241</v>
      </c>
      <c r="Q3">
        <v>277</v>
      </c>
      <c r="R3">
        <v>619</v>
      </c>
    </row>
    <row r="4" spans="1:30" x14ac:dyDescent="0.55000000000000004">
      <c r="A4">
        <v>2</v>
      </c>
      <c r="B4">
        <v>226.687667445497</v>
      </c>
      <c r="C4">
        <v>382.97261139842499</v>
      </c>
      <c r="D4">
        <v>115.035414683181</v>
      </c>
      <c r="E4">
        <v>31579.9327366006</v>
      </c>
      <c r="F4">
        <f>C4/$P$3</f>
        <v>1.5890979726075725</v>
      </c>
      <c r="G4">
        <f>D4/$Q$3</f>
        <v>0.41529030571545489</v>
      </c>
      <c r="H4">
        <f>E4/$R$3</f>
        <v>51.017661933118902</v>
      </c>
      <c r="I4">
        <f>AVERAGE(F4:H4)</f>
        <v>17.674016737147308</v>
      </c>
      <c r="J4">
        <f>B4/I4</f>
        <v>12.826041234251187</v>
      </c>
      <c r="L4" t="s">
        <v>5</v>
      </c>
      <c r="M4" t="s">
        <v>13</v>
      </c>
      <c r="N4" t="s">
        <v>16</v>
      </c>
      <c r="O4" t="s">
        <v>15</v>
      </c>
      <c r="P4">
        <v>241</v>
      </c>
      <c r="Q4">
        <v>604</v>
      </c>
      <c r="R4">
        <v>619</v>
      </c>
    </row>
    <row r="5" spans="1:30" x14ac:dyDescent="0.55000000000000004">
      <c r="A5">
        <v>4</v>
      </c>
      <c r="B5">
        <v>267.895013993009</v>
      </c>
      <c r="C5">
        <v>284.32700720366802</v>
      </c>
      <c r="D5">
        <v>99.517589944527501</v>
      </c>
      <c r="E5">
        <v>18965.967646943998</v>
      </c>
      <c r="F5">
        <f t="shared" ref="F5:F8" si="1">C5/$P$3</f>
        <v>1.1797801128782905</v>
      </c>
      <c r="G5">
        <f t="shared" ref="G5:G8" si="2">D5/$Q$3</f>
        <v>0.3592692777780776</v>
      </c>
      <c r="H5">
        <f t="shared" ref="H5:H8" si="3">E5/$R$3</f>
        <v>30.639689251928914</v>
      </c>
      <c r="I5">
        <f t="shared" ref="I5:I8" si="4">AVERAGE(F5:H5)</f>
        <v>10.726246214195093</v>
      </c>
      <c r="J5">
        <f t="shared" ref="J5:J8" si="5">B5/I5</f>
        <v>24.975653984007682</v>
      </c>
      <c r="L5" t="s">
        <v>6</v>
      </c>
      <c r="M5" t="s">
        <v>17</v>
      </c>
      <c r="N5" t="s">
        <v>18</v>
      </c>
      <c r="O5" t="s">
        <v>19</v>
      </c>
      <c r="P5">
        <v>7675</v>
      </c>
      <c r="Q5">
        <v>3641</v>
      </c>
      <c r="R5">
        <v>25978</v>
      </c>
    </row>
    <row r="6" spans="1:30" x14ac:dyDescent="0.55000000000000004">
      <c r="A6">
        <v>10</v>
      </c>
      <c r="B6">
        <v>316.65168381891999</v>
      </c>
      <c r="C6">
        <v>215.90740441579601</v>
      </c>
      <c r="D6">
        <v>68.598230038660404</v>
      </c>
      <c r="E6">
        <v>8059.6092588055899</v>
      </c>
      <c r="F6">
        <f t="shared" si="1"/>
        <v>0.8958813461236349</v>
      </c>
      <c r="G6">
        <f t="shared" si="2"/>
        <v>0.24764703985075959</v>
      </c>
      <c r="H6">
        <f t="shared" si="3"/>
        <v>13.020370369637464</v>
      </c>
      <c r="I6">
        <f t="shared" si="4"/>
        <v>4.7212995852039521</v>
      </c>
      <c r="J6">
        <f t="shared" si="5"/>
        <v>67.068754715602566</v>
      </c>
    </row>
    <row r="7" spans="1:30" x14ac:dyDescent="0.55000000000000004">
      <c r="A7">
        <v>20</v>
      </c>
      <c r="B7">
        <v>491.64451056708202</v>
      </c>
      <c r="C7">
        <v>188.35360241022801</v>
      </c>
      <c r="D7">
        <v>143.25073814290701</v>
      </c>
      <c r="E7">
        <v>4751.6252602925697</v>
      </c>
      <c r="F7">
        <f t="shared" si="1"/>
        <v>0.78155021746982578</v>
      </c>
      <c r="G7">
        <f t="shared" si="2"/>
        <v>0.51715067921627078</v>
      </c>
      <c r="H7">
        <f t="shared" si="3"/>
        <v>7.6762928276131985</v>
      </c>
      <c r="I7">
        <f t="shared" si="4"/>
        <v>2.9916645747664319</v>
      </c>
      <c r="J7">
        <f t="shared" si="5"/>
        <v>164.33811287332108</v>
      </c>
    </row>
    <row r="8" spans="1:30" x14ac:dyDescent="0.55000000000000004">
      <c r="A8">
        <v>40</v>
      </c>
      <c r="B8">
        <v>1597.15587340497</v>
      </c>
      <c r="C8">
        <v>311.49580453151702</v>
      </c>
      <c r="D8">
        <v>280.15988170199898</v>
      </c>
      <c r="E8">
        <v>5356.2261681315404</v>
      </c>
      <c r="F8">
        <f t="shared" si="1"/>
        <v>1.2925137117490333</v>
      </c>
      <c r="G8">
        <f t="shared" si="2"/>
        <v>1.0114075151696713</v>
      </c>
      <c r="H8">
        <f t="shared" si="3"/>
        <v>8.6530309662868188</v>
      </c>
      <c r="I8">
        <f t="shared" si="4"/>
        <v>3.6523173977351746</v>
      </c>
      <c r="J8">
        <f t="shared" si="5"/>
        <v>437.29930876089151</v>
      </c>
    </row>
    <row r="10" spans="1:30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AA10" t="s">
        <v>32</v>
      </c>
    </row>
    <row r="11" spans="1:30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R11" t="s">
        <v>25</v>
      </c>
      <c r="S11" t="s">
        <v>26</v>
      </c>
      <c r="T11" t="s">
        <v>27</v>
      </c>
      <c r="U11" t="s">
        <v>28</v>
      </c>
      <c r="Z11" t="str">
        <f>K11</f>
        <v>cal_pt_nt_btz</v>
      </c>
      <c r="AA11" t="str">
        <f>L11</f>
        <v>cal_pt_ng</v>
      </c>
      <c r="AB11" t="str">
        <f t="shared" ref="AB11:AD11" si="8">M11</f>
        <v>benzothiazole</v>
      </c>
      <c r="AC11" t="str">
        <f t="shared" si="8"/>
        <v>2-methylmercaptobtz</v>
      </c>
      <c r="AD11" t="str">
        <f t="shared" si="8"/>
        <v>2-phenylbenzothiazole</v>
      </c>
    </row>
    <row r="12" spans="1:30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 t="shared" ref="Z12:AA17" si="9">K12</f>
        <v>0</v>
      </c>
      <c r="AA12">
        <f t="shared" si="9"/>
        <v>0</v>
      </c>
      <c r="AB12">
        <f>B3/AVERAGE(C3:D3)</f>
        <v>0</v>
      </c>
      <c r="AC12">
        <f>B12/AVERAGE(C12:D12)</f>
        <v>0</v>
      </c>
      <c r="AD12">
        <f>B21/AVERAGE(C21:E21)</f>
        <v>0</v>
      </c>
    </row>
    <row r="13" spans="1:30" x14ac:dyDescent="0.55000000000000004">
      <c r="A13">
        <v>2</v>
      </c>
      <c r="B13">
        <v>524.98634598102899</v>
      </c>
      <c r="C13">
        <v>382.97261139842499</v>
      </c>
      <c r="D13">
        <v>190.84557326753901</v>
      </c>
      <c r="E13">
        <v>31579.9327366006</v>
      </c>
      <c r="F13">
        <f>C13/$P$4</f>
        <v>1.5890979726075725</v>
      </c>
      <c r="G13">
        <f>D13/$Q$4</f>
        <v>0.31596949216479969</v>
      </c>
      <c r="H13">
        <f>E13/$R$4</f>
        <v>51.017661933118902</v>
      </c>
      <c r="I13">
        <f>AVERAGE(F13:H13)</f>
        <v>17.640909799297091</v>
      </c>
      <c r="J13">
        <f>B13/I13</f>
        <v>29.759595845898339</v>
      </c>
      <c r="K13">
        <f t="shared" ref="K13:K17" si="10">L13*2</f>
        <v>4</v>
      </c>
      <c r="L13">
        <f t="shared" ref="L13:L17" si="11">A13</f>
        <v>2</v>
      </c>
      <c r="M13">
        <f t="shared" ref="M13:M17" si="12">J4</f>
        <v>12.826041234251187</v>
      </c>
      <c r="N13">
        <f>J13</f>
        <v>29.759595845898339</v>
      </c>
      <c r="O13">
        <f t="shared" ref="O13:O16" si="13">J22</f>
        <v>3833.6632871039637</v>
      </c>
      <c r="R13">
        <f t="shared" ref="R13:R17" si="14">L13</f>
        <v>2</v>
      </c>
      <c r="S13">
        <f t="shared" ref="S13:S17" si="15">B4</f>
        <v>226.687667445497</v>
      </c>
      <c r="T13">
        <f t="shared" ref="T13:T17" si="16">B13</f>
        <v>524.98634598102899</v>
      </c>
      <c r="U13">
        <f t="shared" ref="U13:U17" si="17">B22</f>
        <v>1058.3324314548299</v>
      </c>
      <c r="Z13">
        <f t="shared" si="9"/>
        <v>4</v>
      </c>
      <c r="AA13">
        <f t="shared" si="9"/>
        <v>2</v>
      </c>
      <c r="AB13">
        <f t="shared" ref="AB13:AB17" si="18">B4/AVERAGE(C4:D4)</f>
        <v>0.91037756651878088</v>
      </c>
      <c r="AC13">
        <f t="shared" ref="AC13:AC17" si="19">B13/AVERAGE(C13:D13)</f>
        <v>1.8298003096107474</v>
      </c>
      <c r="AD13">
        <f t="shared" ref="AD13:AD17" si="20">B22/AVERAGE(C22:E22)</f>
        <v>0.24008450132787496</v>
      </c>
    </row>
    <row r="14" spans="1:30" x14ac:dyDescent="0.55000000000000004">
      <c r="A14">
        <v>4</v>
      </c>
      <c r="B14">
        <v>1405.37572288605</v>
      </c>
      <c r="C14">
        <v>284.32700720366802</v>
      </c>
      <c r="D14">
        <v>269.109095492118</v>
      </c>
      <c r="E14">
        <v>18965.967646943998</v>
      </c>
      <c r="F14">
        <f>C14/$P$4</f>
        <v>1.1797801128782905</v>
      </c>
      <c r="G14">
        <f t="shared" ref="G14:G17" si="21">D14/$Q$4</f>
        <v>0.44554486008628807</v>
      </c>
      <c r="H14">
        <f t="shared" ref="H14:H17" si="22">E14/$R$4</f>
        <v>30.639689251928914</v>
      </c>
      <c r="I14">
        <f t="shared" ref="I14:I17" si="23">AVERAGE(F14:H14)</f>
        <v>10.755004741631163</v>
      </c>
      <c r="J14">
        <f t="shared" ref="J14:J17" si="24">B14/I14</f>
        <v>130.67179017095467</v>
      </c>
      <c r="K14">
        <f t="shared" si="10"/>
        <v>8</v>
      </c>
      <c r="L14">
        <f t="shared" si="11"/>
        <v>4</v>
      </c>
      <c r="M14">
        <f t="shared" si="12"/>
        <v>24.975653984007682</v>
      </c>
      <c r="N14">
        <f>J14</f>
        <v>130.67179017095467</v>
      </c>
      <c r="O14">
        <f t="shared" si="13"/>
        <v>9007.6503986091011</v>
      </c>
      <c r="R14">
        <f t="shared" si="14"/>
        <v>4</v>
      </c>
      <c r="S14">
        <f t="shared" si="15"/>
        <v>267.895013993009</v>
      </c>
      <c r="T14">
        <f t="shared" si="16"/>
        <v>1405.37572288605</v>
      </c>
      <c r="U14">
        <f t="shared" si="17"/>
        <v>3462.3697755420199</v>
      </c>
      <c r="Z14">
        <f t="shared" si="9"/>
        <v>8</v>
      </c>
      <c r="AA14">
        <f t="shared" si="9"/>
        <v>4</v>
      </c>
      <c r="AB14">
        <f t="shared" si="18"/>
        <v>1.3958514252036198</v>
      </c>
      <c r="AC14">
        <f t="shared" si="19"/>
        <v>5.0787280267422661</v>
      </c>
      <c r="AD14">
        <f t="shared" si="20"/>
        <v>0.5877020567498531</v>
      </c>
    </row>
    <row r="15" spans="1:30" x14ac:dyDescent="0.55000000000000004">
      <c r="A15">
        <v>10</v>
      </c>
      <c r="B15">
        <v>2818.7205346914602</v>
      </c>
      <c r="C15">
        <v>215.90740441579601</v>
      </c>
      <c r="D15">
        <v>234</v>
      </c>
      <c r="E15">
        <v>8059.6092588055899</v>
      </c>
      <c r="F15">
        <f t="shared" ref="F15:F17" si="25">C15/$P$4</f>
        <v>0.8958813461236349</v>
      </c>
      <c r="G15">
        <f t="shared" si="21"/>
        <v>0.38741721854304634</v>
      </c>
      <c r="H15">
        <f t="shared" si="22"/>
        <v>13.020370369637464</v>
      </c>
      <c r="I15">
        <f t="shared" si="23"/>
        <v>4.7678896447680481</v>
      </c>
      <c r="J15">
        <f t="shared" si="24"/>
        <v>591.1882918230981</v>
      </c>
      <c r="K15">
        <f t="shared" si="10"/>
        <v>20</v>
      </c>
      <c r="L15">
        <f t="shared" si="11"/>
        <v>10</v>
      </c>
      <c r="M15">
        <f t="shared" si="12"/>
        <v>67.068754715602566</v>
      </c>
      <c r="N15">
        <f>J15</f>
        <v>591.1882918230981</v>
      </c>
      <c r="O15">
        <f t="shared" si="13"/>
        <v>24393.418806869511</v>
      </c>
      <c r="R15">
        <f t="shared" si="14"/>
        <v>10</v>
      </c>
      <c r="S15">
        <f t="shared" si="15"/>
        <v>316.65168381891999</v>
      </c>
      <c r="T15">
        <f t="shared" si="16"/>
        <v>2818.7205346914602</v>
      </c>
      <c r="U15">
        <f t="shared" si="17"/>
        <v>11714.1869638479</v>
      </c>
      <c r="Z15">
        <f t="shared" si="9"/>
        <v>20</v>
      </c>
      <c r="AA15">
        <f t="shared" si="9"/>
        <v>10</v>
      </c>
      <c r="AB15">
        <f t="shared" si="18"/>
        <v>2.2259782968875403</v>
      </c>
      <c r="AC15">
        <f t="shared" si="19"/>
        <v>12.530225139777658</v>
      </c>
      <c r="AD15">
        <f t="shared" si="20"/>
        <v>1.7189443742236152</v>
      </c>
    </row>
    <row r="16" spans="1:30" x14ac:dyDescent="0.55000000000000004">
      <c r="A16">
        <v>20</v>
      </c>
      <c r="B16">
        <v>6391.9082869446502</v>
      </c>
      <c r="C16">
        <v>188.35360241022801</v>
      </c>
      <c r="D16">
        <v>325.57557319889298</v>
      </c>
      <c r="E16">
        <v>4751.6252602925697</v>
      </c>
      <c r="F16">
        <f t="shared" si="25"/>
        <v>0.78155021746982578</v>
      </c>
      <c r="G16">
        <f t="shared" si="21"/>
        <v>0.53903240595843205</v>
      </c>
      <c r="H16">
        <f t="shared" si="22"/>
        <v>7.6762928276131985</v>
      </c>
      <c r="I16">
        <f t="shared" si="23"/>
        <v>2.9989584836804855</v>
      </c>
      <c r="J16">
        <f t="shared" si="24"/>
        <v>2131.3760499612358</v>
      </c>
      <c r="K16">
        <f t="shared" si="10"/>
        <v>40</v>
      </c>
      <c r="L16">
        <f t="shared" si="11"/>
        <v>20</v>
      </c>
      <c r="M16">
        <f t="shared" si="12"/>
        <v>164.33811287332108</v>
      </c>
      <c r="O16">
        <f t="shared" si="13"/>
        <v>59884.535867988168</v>
      </c>
      <c r="R16">
        <f t="shared" si="14"/>
        <v>20</v>
      </c>
      <c r="S16">
        <f t="shared" si="15"/>
        <v>491.64451056708202</v>
      </c>
      <c r="T16">
        <f t="shared" si="16"/>
        <v>6391.9082869446502</v>
      </c>
      <c r="U16">
        <f t="shared" si="17"/>
        <v>35539.925149057497</v>
      </c>
      <c r="Z16">
        <f t="shared" si="9"/>
        <v>40</v>
      </c>
      <c r="AA16">
        <f t="shared" si="9"/>
        <v>20</v>
      </c>
      <c r="AB16">
        <f t="shared" si="18"/>
        <v>2.9652477392002221</v>
      </c>
      <c r="AC16">
        <f t="shared" si="19"/>
        <v>24.874665966837977</v>
      </c>
      <c r="AD16">
        <f t="shared" si="20"/>
        <v>4.5677770674605327</v>
      </c>
    </row>
    <row r="17" spans="1:30" x14ac:dyDescent="0.55000000000000004">
      <c r="A17">
        <v>40</v>
      </c>
      <c r="B17">
        <v>14433.7843747939</v>
      </c>
      <c r="C17">
        <v>311.49580453151702</v>
      </c>
      <c r="D17">
        <v>741.38170188944503</v>
      </c>
      <c r="E17">
        <v>5356.2261681315404</v>
      </c>
      <c r="F17">
        <f t="shared" si="25"/>
        <v>1.2925137117490333</v>
      </c>
      <c r="G17">
        <f t="shared" si="21"/>
        <v>1.2274531488235845</v>
      </c>
      <c r="H17">
        <f t="shared" si="22"/>
        <v>8.6530309662868188</v>
      </c>
      <c r="I17">
        <f t="shared" si="23"/>
        <v>3.7243326089531457</v>
      </c>
      <c r="J17">
        <f t="shared" si="24"/>
        <v>3875.5358047494642</v>
      </c>
      <c r="K17">
        <f t="shared" si="10"/>
        <v>80</v>
      </c>
      <c r="L17">
        <f t="shared" si="11"/>
        <v>40</v>
      </c>
      <c r="M17">
        <f t="shared" si="12"/>
        <v>437.29930876089151</v>
      </c>
      <c r="R17">
        <f t="shared" si="14"/>
        <v>40</v>
      </c>
      <c r="S17">
        <f t="shared" si="15"/>
        <v>1597.15587340497</v>
      </c>
      <c r="T17">
        <f t="shared" si="16"/>
        <v>14433.7843747939</v>
      </c>
      <c r="U17">
        <f t="shared" si="17"/>
        <v>84420.427428142299</v>
      </c>
      <c r="Z17">
        <f t="shared" si="9"/>
        <v>80</v>
      </c>
      <c r="AA17">
        <f t="shared" si="9"/>
        <v>40</v>
      </c>
      <c r="AB17">
        <f t="shared" si="18"/>
        <v>5.3989369512274097</v>
      </c>
      <c r="AC17">
        <f t="shared" si="19"/>
        <v>27.417784664919939</v>
      </c>
      <c r="AD17">
        <f t="shared" si="20"/>
        <v>6.3737761955863315</v>
      </c>
    </row>
    <row r="18" spans="1:30" x14ac:dyDescent="0.55000000000000004">
      <c r="M18">
        <f>SLOPE(M12:M17,K12:K17)</f>
        <v>5.4547280300692851</v>
      </c>
      <c r="N18">
        <f>SLOPE(N12:N17,L12:L17)</f>
        <v>62.278759986549858</v>
      </c>
      <c r="O18">
        <f>SLOPE(O12:O17,L12:L17)</f>
        <v>3014.0494685620911</v>
      </c>
      <c r="S18">
        <f>SLOPE(S12:S17,R12:R17)</f>
        <v>36.011080546963669</v>
      </c>
      <c r="T18">
        <f>SLOPE(T12:T17,R12:R17)</f>
        <v>359.53433320907845</v>
      </c>
      <c r="U18">
        <f>SLOPE(U12:U17,R12:R17)</f>
        <v>2156.3224811939817</v>
      </c>
      <c r="AB18">
        <f>SLOPE(AB12:AB17,Z12:Z17)</f>
        <v>6.1163052232727125E-2</v>
      </c>
      <c r="AC18">
        <f>SLOPE(AC12:AC17,AA12:AA17)</f>
        <v>0.72138786119608489</v>
      </c>
      <c r="AD18">
        <f>SLOPE(AD12:AD17,AA12:AA17)</f>
        <v>0.16890156423111574</v>
      </c>
    </row>
    <row r="19" spans="1:30" x14ac:dyDescent="0.55000000000000004">
      <c r="A19" t="s">
        <v>2</v>
      </c>
      <c r="F19" s="1" t="s">
        <v>23</v>
      </c>
      <c r="G19" s="1"/>
      <c r="H19" s="1"/>
    </row>
    <row r="20" spans="1:30" x14ac:dyDescent="0.55000000000000004">
      <c r="A20" t="s">
        <v>0</v>
      </c>
      <c r="C20" t="str">
        <f>M5</f>
        <v>dPyrene</v>
      </c>
      <c r="D20" t="str">
        <f t="shared" ref="D20:E20" si="26">N5</f>
        <v>dAnthraquinone</v>
      </c>
      <c r="E20" t="str">
        <f t="shared" si="26"/>
        <v>dC20</v>
      </c>
      <c r="F20" t="str">
        <f>C20</f>
        <v>dPyrene</v>
      </c>
      <c r="G20" t="str">
        <f t="shared" ref="G20:H20" si="27">D20</f>
        <v>dAnthraquinone</v>
      </c>
      <c r="H20" t="str">
        <f t="shared" si="27"/>
        <v>dC20</v>
      </c>
      <c r="I20" t="str">
        <f>I11</f>
        <v>mean_normnorm</v>
      </c>
      <c r="J20" t="str">
        <f>J11</f>
        <v>vol_normnorm</v>
      </c>
    </row>
    <row r="21" spans="1:30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0" x14ac:dyDescent="0.55000000000000004">
      <c r="A22">
        <v>2</v>
      </c>
      <c r="B22">
        <v>1058.3324314548299</v>
      </c>
      <c r="C22">
        <v>1312.6770180532901</v>
      </c>
      <c r="D22">
        <v>841.05966530353305</v>
      </c>
      <c r="E22">
        <v>11070.762510901901</v>
      </c>
      <c r="F22">
        <f>C22/$P$5</f>
        <v>0.1710328362284417</v>
      </c>
      <c r="G22">
        <f>D22/$Q$5</f>
        <v>0.23099688692763884</v>
      </c>
      <c r="H22">
        <f>E22/$R$5</f>
        <v>0.42615915431911239</v>
      </c>
      <c r="I22">
        <f>AVERAGE(F22:H22)</f>
        <v>0.27606295915839763</v>
      </c>
      <c r="J22">
        <f>B22/I22</f>
        <v>3833.6632871039637</v>
      </c>
    </row>
    <row r="23" spans="1:30" x14ac:dyDescent="0.55000000000000004">
      <c r="A23">
        <v>4</v>
      </c>
      <c r="B23">
        <v>3462.3697755420199</v>
      </c>
      <c r="C23">
        <v>2478.6953347164299</v>
      </c>
      <c r="D23">
        <v>1038.51867290015</v>
      </c>
      <c r="E23">
        <v>14156.8934883985</v>
      </c>
      <c r="F23">
        <f>C23/$P$5</f>
        <v>0.32295704686859023</v>
      </c>
      <c r="G23">
        <f>D23/$Q$5</f>
        <v>0.28522896811319692</v>
      </c>
      <c r="H23">
        <f>E23/$R$5</f>
        <v>0.54495702087914777</v>
      </c>
      <c r="I23">
        <f t="shared" ref="I23:I26" si="28">AVERAGE(F23:H23)</f>
        <v>0.38438101195364499</v>
      </c>
      <c r="J23">
        <f t="shared" ref="J23:J26" si="29">B23/I23</f>
        <v>9007.6503986091011</v>
      </c>
    </row>
    <row r="24" spans="1:30" x14ac:dyDescent="0.55000000000000004">
      <c r="A24">
        <v>10</v>
      </c>
      <c r="B24">
        <v>11714.1869638479</v>
      </c>
      <c r="C24">
        <v>3738.4826262935198</v>
      </c>
      <c r="D24">
        <v>1314.7442896319999</v>
      </c>
      <c r="E24">
        <v>15391.0419147144</v>
      </c>
      <c r="F24">
        <f t="shared" ref="F24:F26" si="30">C24/$P$5</f>
        <v>0.48709871352358564</v>
      </c>
      <c r="G24">
        <f t="shared" ref="G24:G26" si="31">D24/$Q$5</f>
        <v>0.36109428443614389</v>
      </c>
      <c r="H24">
        <f t="shared" ref="H24:H26" si="32">E24/$R$5</f>
        <v>0.59246446665310648</v>
      </c>
      <c r="I24">
        <f t="shared" si="28"/>
        <v>0.48021915487094535</v>
      </c>
      <c r="J24">
        <f t="shared" si="29"/>
        <v>24393.418806869511</v>
      </c>
    </row>
    <row r="25" spans="1:30" x14ac:dyDescent="0.55000000000000004">
      <c r="A25">
        <v>20</v>
      </c>
      <c r="B25">
        <v>35539.925149057497</v>
      </c>
      <c r="C25">
        <v>4307.8291612598396</v>
      </c>
      <c r="D25">
        <v>2059.8660036853698</v>
      </c>
      <c r="E25">
        <v>16974.025298319</v>
      </c>
      <c r="F25">
        <f t="shared" si="30"/>
        <v>0.56128067247685209</v>
      </c>
      <c r="G25">
        <f t="shared" si="31"/>
        <v>0.56574183017999724</v>
      </c>
      <c r="H25">
        <f t="shared" si="32"/>
        <v>0.65340000378470242</v>
      </c>
      <c r="I25">
        <f t="shared" si="28"/>
        <v>0.59347416881385051</v>
      </c>
      <c r="J25">
        <f t="shared" si="29"/>
        <v>59884.535867988168</v>
      </c>
    </row>
    <row r="26" spans="1:30" x14ac:dyDescent="0.55000000000000004">
      <c r="A26">
        <v>40</v>
      </c>
      <c r="B26">
        <v>84420.427428142299</v>
      </c>
      <c r="C26">
        <v>14944.099515772399</v>
      </c>
      <c r="D26">
        <v>3366.7908537716098</v>
      </c>
      <c r="E26">
        <v>21423.997476032298</v>
      </c>
      <c r="F26">
        <f t="shared" si="30"/>
        <v>1.9471139434231139</v>
      </c>
      <c r="G26">
        <f t="shared" si="31"/>
        <v>0.92468850694084315</v>
      </c>
      <c r="H26">
        <f t="shared" si="32"/>
        <v>0.82469772407545994</v>
      </c>
      <c r="I26">
        <f t="shared" si="28"/>
        <v>1.2321667248131389</v>
      </c>
      <c r="J26">
        <f t="shared" si="29"/>
        <v>68513.802335430591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A52E-81CE-4899-A3CE-3E3680078714}">
  <dimension ref="A1:AD26"/>
  <sheetViews>
    <sheetView topLeftCell="D1" zoomScale="80" zoomScaleNormal="80" workbookViewId="0">
      <selection activeCell="Y18" sqref="Y18"/>
    </sheetView>
  </sheetViews>
  <sheetFormatPr defaultRowHeight="14.4" x14ac:dyDescent="0.55000000000000004"/>
  <cols>
    <col min="2" max="2" width="10" bestFit="1" customWidth="1"/>
    <col min="8" max="8" width="14.05078125" customWidth="1"/>
    <col min="15" max="15" width="17.7890625" customWidth="1"/>
  </cols>
  <sheetData>
    <row r="1" spans="1:30" x14ac:dyDescent="0.55000000000000004">
      <c r="A1" t="s">
        <v>1</v>
      </c>
      <c r="F1" s="1" t="s">
        <v>20</v>
      </c>
      <c r="G1" s="1"/>
      <c r="H1" s="1"/>
    </row>
    <row r="2" spans="1:30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0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241</v>
      </c>
      <c r="Q3">
        <v>277</v>
      </c>
      <c r="R3">
        <v>619</v>
      </c>
    </row>
    <row r="4" spans="1:30" x14ac:dyDescent="0.55000000000000004">
      <c r="A4">
        <v>2</v>
      </c>
      <c r="B4">
        <v>1191.41803594668</v>
      </c>
      <c r="C4">
        <v>1185</v>
      </c>
      <c r="D4">
        <v>1268</v>
      </c>
      <c r="E4">
        <v>1526</v>
      </c>
      <c r="F4">
        <f>C4/$P$3</f>
        <v>4.9170124481327804</v>
      </c>
      <c r="G4">
        <f>D4/$Q$3</f>
        <v>4.5776173285198558</v>
      </c>
      <c r="H4">
        <f>E4/$R$3</f>
        <v>2.4652665589660745</v>
      </c>
      <c r="I4">
        <f>AVERAGE(F4:H4)</f>
        <v>3.986632111872904</v>
      </c>
      <c r="J4">
        <f>B4/I4</f>
        <v>298.85326825076834</v>
      </c>
      <c r="L4" t="s">
        <v>5</v>
      </c>
      <c r="M4" t="s">
        <v>13</v>
      </c>
      <c r="N4" t="s">
        <v>16</v>
      </c>
      <c r="O4" t="s">
        <v>15</v>
      </c>
      <c r="P4">
        <v>241</v>
      </c>
      <c r="Q4">
        <v>604</v>
      </c>
      <c r="R4">
        <v>619</v>
      </c>
    </row>
    <row r="5" spans="1:30" x14ac:dyDescent="0.55000000000000004">
      <c r="A5">
        <v>4</v>
      </c>
      <c r="B5">
        <v>859</v>
      </c>
      <c r="C5">
        <v>1000</v>
      </c>
      <c r="D5">
        <v>394</v>
      </c>
      <c r="E5">
        <v>51116</v>
      </c>
      <c r="F5">
        <f t="shared" ref="F5:F8" si="1">C5/$P$3</f>
        <v>4.1493775933609962</v>
      </c>
      <c r="G5">
        <f t="shared" ref="G5:G8" si="2">D5/$Q$3</f>
        <v>1.4223826714801444</v>
      </c>
      <c r="H5">
        <f t="shared" ref="H5:H8" si="3">E5/$R$3</f>
        <v>82.578352180936989</v>
      </c>
      <c r="I5">
        <f t="shared" ref="I5:I8" si="4">AVERAGE(F5:H5)</f>
        <v>29.383370815259379</v>
      </c>
      <c r="J5">
        <f t="shared" ref="J5:J8" si="5">B5/I5</f>
        <v>29.234222492740823</v>
      </c>
      <c r="L5" t="s">
        <v>6</v>
      </c>
      <c r="M5" t="s">
        <v>17</v>
      </c>
      <c r="N5" t="s">
        <v>18</v>
      </c>
      <c r="O5" t="s">
        <v>19</v>
      </c>
      <c r="P5">
        <v>7675</v>
      </c>
      <c r="Q5">
        <v>3641</v>
      </c>
      <c r="R5">
        <v>25978</v>
      </c>
    </row>
    <row r="6" spans="1:30" x14ac:dyDescent="0.55000000000000004">
      <c r="A6">
        <v>10</v>
      </c>
      <c r="B6">
        <v>1391</v>
      </c>
      <c r="C6">
        <v>629</v>
      </c>
      <c r="D6">
        <v>337</v>
      </c>
      <c r="E6">
        <v>20146</v>
      </c>
      <c r="F6">
        <f t="shared" si="1"/>
        <v>2.6099585062240664</v>
      </c>
      <c r="G6">
        <f t="shared" si="2"/>
        <v>1.2166064981949458</v>
      </c>
      <c r="H6">
        <f t="shared" si="3"/>
        <v>32.546042003231015</v>
      </c>
      <c r="I6">
        <f t="shared" si="4"/>
        <v>12.124202335883341</v>
      </c>
      <c r="J6">
        <f t="shared" si="5"/>
        <v>114.72919714339747</v>
      </c>
    </row>
    <row r="7" spans="1:30" x14ac:dyDescent="0.55000000000000004">
      <c r="A7">
        <v>20</v>
      </c>
      <c r="B7">
        <v>2241</v>
      </c>
      <c r="C7">
        <v>635</v>
      </c>
      <c r="D7">
        <v>301</v>
      </c>
      <c r="E7">
        <v>12443</v>
      </c>
      <c r="F7">
        <f t="shared" si="1"/>
        <v>2.6348547717842323</v>
      </c>
      <c r="G7">
        <f t="shared" si="2"/>
        <v>1.0866425992779782</v>
      </c>
      <c r="H7">
        <f t="shared" si="3"/>
        <v>20.101777059773827</v>
      </c>
      <c r="I7">
        <f t="shared" si="4"/>
        <v>7.9410914769453456</v>
      </c>
      <c r="J7">
        <f t="shared" si="5"/>
        <v>282.20302039160401</v>
      </c>
    </row>
    <row r="8" spans="1:30" x14ac:dyDescent="0.55000000000000004">
      <c r="A8">
        <v>40</v>
      </c>
      <c r="B8">
        <v>3757</v>
      </c>
      <c r="C8">
        <v>576</v>
      </c>
      <c r="D8">
        <v>182</v>
      </c>
      <c r="E8">
        <v>10921</v>
      </c>
      <c r="F8">
        <f t="shared" si="1"/>
        <v>2.3900414937759336</v>
      </c>
      <c r="G8">
        <f t="shared" si="2"/>
        <v>0.65703971119133575</v>
      </c>
      <c r="H8">
        <f t="shared" si="3"/>
        <v>17.64297253634895</v>
      </c>
      <c r="I8">
        <f t="shared" si="4"/>
        <v>6.8966845804387402</v>
      </c>
      <c r="J8">
        <f t="shared" si="5"/>
        <v>544.75450576006972</v>
      </c>
    </row>
    <row r="10" spans="1:30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Z10" t="s">
        <v>31</v>
      </c>
    </row>
    <row r="11" spans="1:30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R11" t="s">
        <v>25</v>
      </c>
      <c r="S11" t="s">
        <v>26</v>
      </c>
      <c r="T11" t="s">
        <v>27</v>
      </c>
      <c r="U11" t="s">
        <v>28</v>
      </c>
      <c r="Z11" t="s">
        <v>30</v>
      </c>
      <c r="AA11" t="s">
        <v>25</v>
      </c>
      <c r="AB11" t="s">
        <v>26</v>
      </c>
      <c r="AC11" t="s">
        <v>27</v>
      </c>
      <c r="AD11" t="s">
        <v>28</v>
      </c>
    </row>
    <row r="12" spans="1:30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>AA12*2</f>
        <v>0</v>
      </c>
      <c r="AA12">
        <f>L12</f>
        <v>0</v>
      </c>
      <c r="AB12">
        <f>B3/AVERAGE(C3:D3)</f>
        <v>0</v>
      </c>
      <c r="AC12">
        <f>B12/AVERAGE(C12:D12)</f>
        <v>0</v>
      </c>
      <c r="AD12">
        <f>B21/AVERAGE(C21:E21)</f>
        <v>0</v>
      </c>
    </row>
    <row r="13" spans="1:30" x14ac:dyDescent="0.55000000000000004">
      <c r="A13">
        <v>2</v>
      </c>
      <c r="B13">
        <v>419.93573160456401</v>
      </c>
      <c r="C13">
        <f>C4</f>
        <v>1185</v>
      </c>
      <c r="D13">
        <v>11590</v>
      </c>
      <c r="E13">
        <f>E4</f>
        <v>1526</v>
      </c>
      <c r="F13">
        <f>C13/$P$4</f>
        <v>4.9170124481327804</v>
      </c>
      <c r="G13">
        <f>D13/$Q$4</f>
        <v>19.188741721854306</v>
      </c>
      <c r="H13">
        <f>E13/$R$4</f>
        <v>2.4652665589660745</v>
      </c>
      <c r="I13">
        <f>AVERAGE(F13:H13)</f>
        <v>8.8570069096510533</v>
      </c>
      <c r="J13">
        <f>B13/I13</f>
        <v>47.412826464771108</v>
      </c>
      <c r="K13">
        <f t="shared" ref="K13:K17" si="8">L13*2</f>
        <v>4</v>
      </c>
      <c r="L13">
        <f t="shared" ref="L13:L17" si="9">A13</f>
        <v>2</v>
      </c>
      <c r="O13">
        <f t="shared" ref="O13:O17" si="10">J22</f>
        <v>5132.2077427171962</v>
      </c>
      <c r="R13">
        <f t="shared" ref="R13:R17" si="11">L13</f>
        <v>2</v>
      </c>
      <c r="U13">
        <f t="shared" ref="U13:U17" si="12">B22</f>
        <v>5011.8891396160798</v>
      </c>
      <c r="Z13">
        <f t="shared" ref="Z13:Z17" si="13">AA13*2</f>
        <v>4</v>
      </c>
      <c r="AA13">
        <f t="shared" ref="AA13:AA17" si="14">L13</f>
        <v>2</v>
      </c>
      <c r="AD13">
        <f t="shared" ref="AD13:AD17" si="15">B22/AVERAGE(C22:E22)</f>
        <v>0.33141499757638077</v>
      </c>
    </row>
    <row r="14" spans="1:30" x14ac:dyDescent="0.55000000000000004">
      <c r="A14">
        <v>4</v>
      </c>
      <c r="B14">
        <v>384</v>
      </c>
      <c r="C14">
        <v>1000</v>
      </c>
      <c r="D14">
        <v>711</v>
      </c>
      <c r="E14">
        <v>51116</v>
      </c>
      <c r="F14">
        <f>C14/$P$4</f>
        <v>4.1493775933609962</v>
      </c>
      <c r="G14">
        <f t="shared" ref="G14:G17" si="16">D14/$Q$4</f>
        <v>1.1771523178807948</v>
      </c>
      <c r="H14">
        <f t="shared" ref="H14:H17" si="17">E14/$R$4</f>
        <v>82.578352180936989</v>
      </c>
      <c r="I14">
        <f t="shared" ref="I14:I17" si="18">AVERAGE(F14:H14)</f>
        <v>29.301627364059595</v>
      </c>
      <c r="J14">
        <f t="shared" ref="J14:J17" si="19">B14/I14</f>
        <v>13.105074173149907</v>
      </c>
      <c r="K14">
        <f t="shared" si="8"/>
        <v>8</v>
      </c>
      <c r="L14">
        <f t="shared" si="9"/>
        <v>4</v>
      </c>
      <c r="M14">
        <f t="shared" ref="M14:M17" si="20">J5</f>
        <v>29.234222492740823</v>
      </c>
      <c r="N14">
        <f>J14</f>
        <v>13.105074173149907</v>
      </c>
      <c r="O14">
        <f t="shared" si="10"/>
        <v>7754.5029903783943</v>
      </c>
      <c r="R14">
        <f t="shared" si="11"/>
        <v>4</v>
      </c>
      <c r="S14">
        <f t="shared" ref="S14:S17" si="21">B5</f>
        <v>859</v>
      </c>
      <c r="T14">
        <f t="shared" ref="T14:T17" si="22">B14</f>
        <v>384</v>
      </c>
      <c r="U14">
        <f t="shared" si="12"/>
        <v>8663</v>
      </c>
      <c r="Z14">
        <f t="shared" si="13"/>
        <v>8</v>
      </c>
      <c r="AA14">
        <f t="shared" si="14"/>
        <v>4</v>
      </c>
      <c r="AB14">
        <f t="shared" ref="AB14:AB17" si="23">B5/AVERAGE(C5:D5)</f>
        <v>1.2324246771879483</v>
      </c>
      <c r="AC14">
        <f t="shared" ref="AC14:AC17" si="24">B14/AVERAGE(C14:D14)</f>
        <v>0.44886031560490941</v>
      </c>
      <c r="AD14">
        <f t="shared" si="15"/>
        <v>0.51935412961371674</v>
      </c>
    </row>
    <row r="15" spans="1:30" x14ac:dyDescent="0.55000000000000004">
      <c r="A15">
        <v>10</v>
      </c>
      <c r="B15">
        <v>768</v>
      </c>
      <c r="C15">
        <v>629</v>
      </c>
      <c r="D15">
        <v>896</v>
      </c>
      <c r="E15">
        <v>20146</v>
      </c>
      <c r="F15">
        <f t="shared" ref="F15:F17" si="25">C15/$P$4</f>
        <v>2.6099585062240664</v>
      </c>
      <c r="G15">
        <f t="shared" si="16"/>
        <v>1.4834437086092715</v>
      </c>
      <c r="H15">
        <f t="shared" si="17"/>
        <v>32.546042003231015</v>
      </c>
      <c r="I15">
        <f t="shared" si="18"/>
        <v>12.213148072688119</v>
      </c>
      <c r="J15">
        <f t="shared" si="19"/>
        <v>62.883049925305855</v>
      </c>
      <c r="K15">
        <f t="shared" si="8"/>
        <v>20</v>
      </c>
      <c r="L15">
        <f t="shared" si="9"/>
        <v>10</v>
      </c>
      <c r="M15">
        <f t="shared" si="20"/>
        <v>114.72919714339747</v>
      </c>
      <c r="N15">
        <f>J15</f>
        <v>62.883049925305855</v>
      </c>
      <c r="O15">
        <f t="shared" si="10"/>
        <v>24419.928319953564</v>
      </c>
      <c r="R15">
        <f t="shared" si="11"/>
        <v>10</v>
      </c>
      <c r="S15">
        <f t="shared" si="21"/>
        <v>1391</v>
      </c>
      <c r="T15">
        <f t="shared" si="22"/>
        <v>768</v>
      </c>
      <c r="U15">
        <f t="shared" si="12"/>
        <v>32800</v>
      </c>
      <c r="Z15">
        <f t="shared" si="13"/>
        <v>20</v>
      </c>
      <c r="AA15">
        <f t="shared" si="14"/>
        <v>10</v>
      </c>
      <c r="AB15">
        <f t="shared" si="23"/>
        <v>2.8799171842650102</v>
      </c>
      <c r="AC15">
        <f t="shared" si="24"/>
        <v>1.0072131147540984</v>
      </c>
      <c r="AD15">
        <f t="shared" si="15"/>
        <v>1.7059935158376534</v>
      </c>
    </row>
    <row r="16" spans="1:30" x14ac:dyDescent="0.55000000000000004">
      <c r="A16">
        <v>20</v>
      </c>
      <c r="B16">
        <v>1435</v>
      </c>
      <c r="C16">
        <v>635</v>
      </c>
      <c r="D16">
        <v>756</v>
      </c>
      <c r="E16">
        <v>12443</v>
      </c>
      <c r="F16">
        <f t="shared" si="25"/>
        <v>2.6348547717842323</v>
      </c>
      <c r="G16">
        <f t="shared" si="16"/>
        <v>1.2516556291390728</v>
      </c>
      <c r="H16">
        <f t="shared" si="17"/>
        <v>20.101777059773827</v>
      </c>
      <c r="I16">
        <f t="shared" si="18"/>
        <v>7.9960958202323775</v>
      </c>
      <c r="J16">
        <f t="shared" si="19"/>
        <v>179.46258177260023</v>
      </c>
      <c r="K16">
        <f t="shared" si="8"/>
        <v>40</v>
      </c>
      <c r="L16">
        <f t="shared" si="9"/>
        <v>20</v>
      </c>
      <c r="M16">
        <f t="shared" si="20"/>
        <v>282.20302039160401</v>
      </c>
      <c r="N16">
        <f>J16</f>
        <v>179.46258177260023</v>
      </c>
      <c r="O16">
        <f t="shared" si="10"/>
        <v>44991.202379490205</v>
      </c>
      <c r="R16">
        <f t="shared" si="11"/>
        <v>20</v>
      </c>
      <c r="S16">
        <f t="shared" si="21"/>
        <v>2241</v>
      </c>
      <c r="T16">
        <f t="shared" si="22"/>
        <v>1435</v>
      </c>
      <c r="U16">
        <f t="shared" si="12"/>
        <v>76272</v>
      </c>
      <c r="Z16">
        <f t="shared" si="13"/>
        <v>40</v>
      </c>
      <c r="AA16">
        <f t="shared" si="14"/>
        <v>20</v>
      </c>
      <c r="AB16">
        <f t="shared" si="23"/>
        <v>4.7884615384615383</v>
      </c>
      <c r="AC16">
        <f t="shared" si="24"/>
        <v>2.0632638389647737</v>
      </c>
      <c r="AD16">
        <f t="shared" si="15"/>
        <v>3.5010710569802317</v>
      </c>
    </row>
    <row r="17" spans="1:30" x14ac:dyDescent="0.55000000000000004">
      <c r="A17">
        <v>40</v>
      </c>
      <c r="B17">
        <v>2437</v>
      </c>
      <c r="C17">
        <v>576</v>
      </c>
      <c r="D17">
        <v>852</v>
      </c>
      <c r="E17">
        <v>10921</v>
      </c>
      <c r="F17">
        <f t="shared" si="25"/>
        <v>2.3900414937759336</v>
      </c>
      <c r="G17">
        <f t="shared" si="16"/>
        <v>1.4105960264900663</v>
      </c>
      <c r="H17">
        <f t="shared" si="17"/>
        <v>17.64297253634895</v>
      </c>
      <c r="I17">
        <f t="shared" si="18"/>
        <v>7.1478700188716502</v>
      </c>
      <c r="J17">
        <f t="shared" si="19"/>
        <v>340.94072689708764</v>
      </c>
      <c r="K17">
        <f t="shared" si="8"/>
        <v>80</v>
      </c>
      <c r="L17">
        <f t="shared" si="9"/>
        <v>40</v>
      </c>
      <c r="M17">
        <f t="shared" si="20"/>
        <v>544.75450576006972</v>
      </c>
      <c r="N17">
        <f>J17</f>
        <v>340.94072689708764</v>
      </c>
      <c r="O17">
        <f t="shared" si="10"/>
        <v>96479.646453057474</v>
      </c>
      <c r="R17">
        <f t="shared" si="11"/>
        <v>40</v>
      </c>
      <c r="S17">
        <f t="shared" si="21"/>
        <v>3757</v>
      </c>
      <c r="T17">
        <f t="shared" si="22"/>
        <v>2437</v>
      </c>
      <c r="U17">
        <f t="shared" si="12"/>
        <v>148096</v>
      </c>
      <c r="Z17">
        <f t="shared" si="13"/>
        <v>80</v>
      </c>
      <c r="AA17">
        <f t="shared" si="14"/>
        <v>40</v>
      </c>
      <c r="AB17">
        <f t="shared" si="23"/>
        <v>9.9129287598944593</v>
      </c>
      <c r="AC17">
        <f t="shared" si="24"/>
        <v>3.4131652661064424</v>
      </c>
      <c r="AD17">
        <f t="shared" si="15"/>
        <v>7.2750614049451441</v>
      </c>
    </row>
    <row r="18" spans="1:30" x14ac:dyDescent="0.55000000000000004">
      <c r="M18">
        <f>SLOPE(M12:M17,K12:K17)</f>
        <v>7.0184362764401387</v>
      </c>
      <c r="N18">
        <f>SLOPE(N12:N17,L12:L17)</f>
        <v>8.8964912836134804</v>
      </c>
      <c r="O18">
        <f>SLOPE(O12:O17,L12:L17)</f>
        <v>2402.0536605481225</v>
      </c>
      <c r="S18">
        <f>SLOPE(S12:S17,R12:R17)</f>
        <v>88.534090909090907</v>
      </c>
      <c r="T18">
        <f>SLOPE(T12:T17,R12:R17)</f>
        <v>59.797021943573668</v>
      </c>
      <c r="U18">
        <f>SLOPE(U12:U17,R12:R17)</f>
        <v>3794.3080494044602</v>
      </c>
      <c r="AB18">
        <f>SLOPE(AB12:AB17,Z12:Z17)</f>
        <v>0.12126372244868655</v>
      </c>
      <c r="AC18">
        <f>SLOPE(AC12:AC17,AA12:AA17)</f>
        <v>8.5284504613192091E-2</v>
      </c>
      <c r="AD18">
        <f>SLOPE(AD12:AD17,AA12:AA17)</f>
        <v>0.18312850317971341</v>
      </c>
    </row>
    <row r="19" spans="1:30" x14ac:dyDescent="0.55000000000000004">
      <c r="A19" t="s">
        <v>2</v>
      </c>
      <c r="F19" s="1" t="s">
        <v>23</v>
      </c>
      <c r="G19" s="1"/>
      <c r="H19" s="1"/>
    </row>
    <row r="20" spans="1:30" x14ac:dyDescent="0.55000000000000004">
      <c r="A20" t="s">
        <v>0</v>
      </c>
      <c r="C20" t="str">
        <f>M5</f>
        <v>dPyrene</v>
      </c>
      <c r="D20" t="str">
        <f t="shared" ref="D20:E20" si="26">N5</f>
        <v>dAnthraquinone</v>
      </c>
      <c r="E20" t="str">
        <f t="shared" si="26"/>
        <v>dC20</v>
      </c>
      <c r="F20" t="str">
        <f>C20</f>
        <v>dPyrene</v>
      </c>
      <c r="G20" t="str">
        <f t="shared" ref="G20:H20" si="27">D20</f>
        <v>dAnthraquinone</v>
      </c>
      <c r="H20" t="str">
        <f t="shared" si="27"/>
        <v>dC20</v>
      </c>
      <c r="I20" t="str">
        <f>I11</f>
        <v>mean_normnorm</v>
      </c>
      <c r="J20" t="str">
        <f>J11</f>
        <v>vol_normnorm</v>
      </c>
    </row>
    <row r="21" spans="1:30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0" x14ac:dyDescent="0.55000000000000004">
      <c r="A22">
        <v>2</v>
      </c>
      <c r="B22">
        <v>5011.8891396160798</v>
      </c>
      <c r="C22">
        <v>6543.1074020169799</v>
      </c>
      <c r="D22">
        <v>2467.0713034304199</v>
      </c>
      <c r="E22">
        <v>36357.917273320098</v>
      </c>
      <c r="F22">
        <f>C22/$P$5</f>
        <v>0.8525221370706163</v>
      </c>
      <c r="G22">
        <f>D22/$Q$5</f>
        <v>0.67758069305971436</v>
      </c>
      <c r="H22">
        <f>E22/$R$5</f>
        <v>1.3995656814735582</v>
      </c>
      <c r="I22">
        <f>AVERAGE(F22:H22)</f>
        <v>0.97655617053462951</v>
      </c>
      <c r="J22">
        <f>B22/I22</f>
        <v>5132.2077427171962</v>
      </c>
    </row>
    <row r="23" spans="1:30" x14ac:dyDescent="0.55000000000000004">
      <c r="A23">
        <v>4</v>
      </c>
      <c r="B23">
        <v>8663</v>
      </c>
      <c r="C23">
        <v>8641</v>
      </c>
      <c r="D23">
        <v>2676</v>
      </c>
      <c r="E23">
        <v>38724</v>
      </c>
      <c r="F23">
        <f>C23/$P$5</f>
        <v>1.1258631921824105</v>
      </c>
      <c r="G23">
        <f>D23/$Q$5</f>
        <v>0.73496292227410054</v>
      </c>
      <c r="H23">
        <f>E23/$R$5</f>
        <v>1.4906459311725306</v>
      </c>
      <c r="I23">
        <f t="shared" ref="I23:I26" si="28">AVERAGE(F23:H23)</f>
        <v>1.117157348543014</v>
      </c>
      <c r="J23">
        <f t="shared" ref="J23:J26" si="29">B23/I23</f>
        <v>7754.5029903783943</v>
      </c>
    </row>
    <row r="24" spans="1:30" x14ac:dyDescent="0.55000000000000004">
      <c r="A24">
        <v>10</v>
      </c>
      <c r="B24">
        <v>32800</v>
      </c>
      <c r="C24">
        <v>11224</v>
      </c>
      <c r="D24">
        <v>3298</v>
      </c>
      <c r="E24">
        <v>43157</v>
      </c>
      <c r="F24">
        <f t="shared" ref="F24:F26" si="30">C24/$P$5</f>
        <v>1.4624104234527688</v>
      </c>
      <c r="G24">
        <f t="shared" ref="G24:G26" si="31">D24/$Q$5</f>
        <v>0.90579511123317769</v>
      </c>
      <c r="H24">
        <f t="shared" ref="H24:H26" si="32">E24/$R$5</f>
        <v>1.6612903225806452</v>
      </c>
      <c r="I24">
        <f t="shared" si="28"/>
        <v>1.3431652857555305</v>
      </c>
      <c r="J24">
        <f t="shared" si="29"/>
        <v>24419.928319953564</v>
      </c>
    </row>
    <row r="25" spans="1:30" x14ac:dyDescent="0.55000000000000004">
      <c r="A25">
        <v>20</v>
      </c>
      <c r="B25">
        <v>76272</v>
      </c>
      <c r="C25">
        <v>18148</v>
      </c>
      <c r="D25">
        <v>3828</v>
      </c>
      <c r="E25">
        <v>43380</v>
      </c>
      <c r="F25">
        <f t="shared" si="30"/>
        <v>2.3645602605863192</v>
      </c>
      <c r="G25">
        <f t="shared" si="31"/>
        <v>1.0513595166163141</v>
      </c>
      <c r="H25">
        <f t="shared" si="32"/>
        <v>1.6698745092000924</v>
      </c>
      <c r="I25">
        <f t="shared" si="28"/>
        <v>1.6952647621342418</v>
      </c>
      <c r="J25">
        <f t="shared" si="29"/>
        <v>44991.202379490205</v>
      </c>
    </row>
    <row r="26" spans="1:30" x14ac:dyDescent="0.55000000000000004">
      <c r="A26">
        <v>40</v>
      </c>
      <c r="B26">
        <v>148096</v>
      </c>
      <c r="C26">
        <v>10072</v>
      </c>
      <c r="D26">
        <v>5630</v>
      </c>
      <c r="E26">
        <v>45368</v>
      </c>
      <c r="F26">
        <f t="shared" si="30"/>
        <v>1.312312703583062</v>
      </c>
      <c r="G26">
        <f t="shared" si="31"/>
        <v>1.5462784949189783</v>
      </c>
      <c r="H26">
        <f t="shared" si="32"/>
        <v>1.7464008006774963</v>
      </c>
      <c r="I26">
        <f t="shared" si="28"/>
        <v>1.5349973330598454</v>
      </c>
      <c r="J26">
        <f t="shared" si="29"/>
        <v>96479.646453057474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AA43-AB70-4761-8E8D-7197D1946EF0}">
  <dimension ref="A1:AD26"/>
  <sheetViews>
    <sheetView zoomScale="80" zoomScaleNormal="80" workbookViewId="0">
      <selection activeCell="AC16" sqref="AC16"/>
    </sheetView>
  </sheetViews>
  <sheetFormatPr defaultRowHeight="14.4" x14ac:dyDescent="0.55000000000000004"/>
  <cols>
    <col min="2" max="2" width="10" bestFit="1" customWidth="1"/>
    <col min="8" max="8" width="14.05078125" customWidth="1"/>
    <col min="15" max="15" width="17.7890625" customWidth="1"/>
  </cols>
  <sheetData>
    <row r="1" spans="1:30" x14ac:dyDescent="0.55000000000000004">
      <c r="A1" t="s">
        <v>1</v>
      </c>
      <c r="F1" s="1" t="s">
        <v>20</v>
      </c>
      <c r="G1" s="1"/>
      <c r="H1" s="1"/>
    </row>
    <row r="2" spans="1:30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0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241</v>
      </c>
      <c r="Q3">
        <v>277</v>
      </c>
      <c r="R3">
        <v>619</v>
      </c>
    </row>
    <row r="4" spans="1:30" x14ac:dyDescent="0.55000000000000004">
      <c r="A4">
        <v>2</v>
      </c>
      <c r="B4">
        <v>1191.41803594668</v>
      </c>
      <c r="C4">
        <v>1185</v>
      </c>
      <c r="D4">
        <v>1268</v>
      </c>
      <c r="E4">
        <v>1526</v>
      </c>
      <c r="F4">
        <f>C4/$P$3</f>
        <v>4.9170124481327804</v>
      </c>
      <c r="G4">
        <f>D4/$Q$3</f>
        <v>4.5776173285198558</v>
      </c>
      <c r="H4">
        <f>E4/$R$3</f>
        <v>2.4652665589660745</v>
      </c>
      <c r="I4">
        <f>AVERAGE(F4:H4)</f>
        <v>3.986632111872904</v>
      </c>
      <c r="J4">
        <f>B4/I4</f>
        <v>298.85326825076834</v>
      </c>
      <c r="L4" t="s">
        <v>5</v>
      </c>
      <c r="M4" t="s">
        <v>13</v>
      </c>
      <c r="N4" t="s">
        <v>16</v>
      </c>
      <c r="O4" t="s">
        <v>15</v>
      </c>
      <c r="P4">
        <v>241</v>
      </c>
      <c r="Q4">
        <v>604</v>
      </c>
      <c r="R4">
        <v>619</v>
      </c>
    </row>
    <row r="5" spans="1:30" x14ac:dyDescent="0.55000000000000004">
      <c r="A5">
        <v>4</v>
      </c>
      <c r="B5">
        <v>859</v>
      </c>
      <c r="C5">
        <v>1000</v>
      </c>
      <c r="D5">
        <v>394</v>
      </c>
      <c r="E5">
        <v>51116</v>
      </c>
      <c r="F5">
        <f t="shared" ref="F5:F8" si="1">C5/$P$3</f>
        <v>4.1493775933609962</v>
      </c>
      <c r="G5">
        <f t="shared" ref="G5:G8" si="2">D5/$Q$3</f>
        <v>1.4223826714801444</v>
      </c>
      <c r="H5">
        <f t="shared" ref="H5:H8" si="3">E5/$R$3</f>
        <v>82.578352180936989</v>
      </c>
      <c r="I5">
        <f t="shared" ref="I5:I8" si="4">AVERAGE(F5:H5)</f>
        <v>29.383370815259379</v>
      </c>
      <c r="J5">
        <f t="shared" ref="J5:J8" si="5">B5/I5</f>
        <v>29.234222492740823</v>
      </c>
      <c r="L5" t="s">
        <v>6</v>
      </c>
      <c r="M5" t="s">
        <v>17</v>
      </c>
      <c r="N5" t="s">
        <v>18</v>
      </c>
      <c r="O5" t="s">
        <v>19</v>
      </c>
      <c r="P5">
        <v>7675</v>
      </c>
      <c r="Q5">
        <v>3641</v>
      </c>
      <c r="R5">
        <v>25978</v>
      </c>
    </row>
    <row r="6" spans="1:30" x14ac:dyDescent="0.55000000000000004">
      <c r="A6">
        <v>10</v>
      </c>
      <c r="B6">
        <v>1391</v>
      </c>
      <c r="C6">
        <v>629</v>
      </c>
      <c r="D6">
        <v>337</v>
      </c>
      <c r="E6">
        <v>20146</v>
      </c>
      <c r="F6">
        <f t="shared" si="1"/>
        <v>2.6099585062240664</v>
      </c>
      <c r="G6">
        <f t="shared" si="2"/>
        <v>1.2166064981949458</v>
      </c>
      <c r="H6">
        <f t="shared" si="3"/>
        <v>32.546042003231015</v>
      </c>
      <c r="I6">
        <f t="shared" si="4"/>
        <v>12.124202335883341</v>
      </c>
      <c r="J6">
        <f t="shared" si="5"/>
        <v>114.72919714339747</v>
      </c>
    </row>
    <row r="7" spans="1:30" x14ac:dyDescent="0.55000000000000004">
      <c r="A7">
        <v>20</v>
      </c>
      <c r="B7">
        <v>2241</v>
      </c>
      <c r="C7">
        <v>635</v>
      </c>
      <c r="D7">
        <v>301</v>
      </c>
      <c r="E7">
        <v>12443</v>
      </c>
      <c r="F7">
        <f t="shared" si="1"/>
        <v>2.6348547717842323</v>
      </c>
      <c r="G7">
        <f t="shared" si="2"/>
        <v>1.0866425992779782</v>
      </c>
      <c r="H7">
        <f t="shared" si="3"/>
        <v>20.101777059773827</v>
      </c>
      <c r="I7">
        <f t="shared" si="4"/>
        <v>7.9410914769453456</v>
      </c>
      <c r="J7">
        <f t="shared" si="5"/>
        <v>282.20302039160401</v>
      </c>
    </row>
    <row r="8" spans="1:30" x14ac:dyDescent="0.55000000000000004">
      <c r="A8">
        <v>40</v>
      </c>
      <c r="B8">
        <v>3757</v>
      </c>
      <c r="C8">
        <v>576</v>
      </c>
      <c r="D8">
        <v>182</v>
      </c>
      <c r="E8">
        <v>10921</v>
      </c>
      <c r="F8">
        <f t="shared" si="1"/>
        <v>2.3900414937759336</v>
      </c>
      <c r="G8">
        <f t="shared" si="2"/>
        <v>0.65703971119133575</v>
      </c>
      <c r="H8">
        <f t="shared" si="3"/>
        <v>17.64297253634895</v>
      </c>
      <c r="I8">
        <f t="shared" si="4"/>
        <v>6.8966845804387402</v>
      </c>
      <c r="J8">
        <f t="shared" si="5"/>
        <v>544.75450576006972</v>
      </c>
    </row>
    <row r="10" spans="1:30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Z10" t="s">
        <v>31</v>
      </c>
    </row>
    <row r="11" spans="1:30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R11" t="s">
        <v>25</v>
      </c>
      <c r="S11" t="s">
        <v>26</v>
      </c>
      <c r="T11" t="s">
        <v>27</v>
      </c>
      <c r="U11" t="s">
        <v>28</v>
      </c>
      <c r="Z11" t="s">
        <v>30</v>
      </c>
      <c r="AA11" t="s">
        <v>25</v>
      </c>
      <c r="AB11" t="s">
        <v>26</v>
      </c>
      <c r="AC11" t="s">
        <v>27</v>
      </c>
      <c r="AD11" t="s">
        <v>28</v>
      </c>
    </row>
    <row r="12" spans="1:30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>AA12*2</f>
        <v>0</v>
      </c>
      <c r="AA12">
        <f>L12</f>
        <v>0</v>
      </c>
      <c r="AB12">
        <f>B3/AVERAGE(C3:E3)</f>
        <v>0</v>
      </c>
      <c r="AC12">
        <f>B12/AVERAGE(C12:E12)</f>
        <v>0</v>
      </c>
      <c r="AD12">
        <f>B21/AVERAGE(C21:E21)</f>
        <v>0</v>
      </c>
    </row>
    <row r="13" spans="1:30" x14ac:dyDescent="0.55000000000000004">
      <c r="A13">
        <v>2</v>
      </c>
      <c r="B13">
        <v>419.93573160456401</v>
      </c>
      <c r="C13">
        <f>C4</f>
        <v>1185</v>
      </c>
      <c r="D13">
        <v>11590</v>
      </c>
      <c r="E13">
        <f>E4</f>
        <v>1526</v>
      </c>
      <c r="F13">
        <f>C13/$P$4</f>
        <v>4.9170124481327804</v>
      </c>
      <c r="G13">
        <f>D13/$Q$4</f>
        <v>19.188741721854306</v>
      </c>
      <c r="H13">
        <f>E13/$R$4</f>
        <v>2.4652665589660745</v>
      </c>
      <c r="I13">
        <f>AVERAGE(F13:H13)</f>
        <v>8.8570069096510533</v>
      </c>
      <c r="J13">
        <f>B13/I13</f>
        <v>47.412826464771108</v>
      </c>
      <c r="K13">
        <f t="shared" ref="K13:K17" si="8">L13*2</f>
        <v>4</v>
      </c>
      <c r="L13">
        <f t="shared" ref="L13:L17" si="9">A13</f>
        <v>2</v>
      </c>
      <c r="O13">
        <f t="shared" ref="O13:O17" si="10">J22</f>
        <v>5132.2077427171962</v>
      </c>
      <c r="R13">
        <f t="shared" ref="R13:R17" si="11">L13</f>
        <v>2</v>
      </c>
      <c r="U13">
        <f t="shared" ref="U13:U17" si="12">B22</f>
        <v>5011.8891396160798</v>
      </c>
      <c r="Z13">
        <f t="shared" ref="Z13:Z17" si="13">AA13*2</f>
        <v>4</v>
      </c>
      <c r="AA13">
        <f t="shared" ref="AA13:AA17" si="14">L13</f>
        <v>2</v>
      </c>
      <c r="AD13">
        <f t="shared" ref="AD13:AD17" si="15">B22/AVERAGE(C22:E22)</f>
        <v>0.33141499757638077</v>
      </c>
    </row>
    <row r="14" spans="1:30" x14ac:dyDescent="0.55000000000000004">
      <c r="A14">
        <v>4</v>
      </c>
      <c r="B14">
        <v>384</v>
      </c>
      <c r="C14">
        <v>1000</v>
      </c>
      <c r="D14">
        <v>711</v>
      </c>
      <c r="E14">
        <v>51116</v>
      </c>
      <c r="F14">
        <f>C14/$P$4</f>
        <v>4.1493775933609962</v>
      </c>
      <c r="G14">
        <f t="shared" ref="G14:G17" si="16">D14/$Q$4</f>
        <v>1.1771523178807948</v>
      </c>
      <c r="H14">
        <f t="shared" ref="H14:H17" si="17">E14/$R$4</f>
        <v>82.578352180936989</v>
      </c>
      <c r="I14">
        <f t="shared" ref="I14:I17" si="18">AVERAGE(F14:H14)</f>
        <v>29.301627364059595</v>
      </c>
      <c r="J14">
        <f t="shared" ref="J14:J17" si="19">B14/I14</f>
        <v>13.105074173149907</v>
      </c>
      <c r="K14">
        <f t="shared" si="8"/>
        <v>8</v>
      </c>
      <c r="L14">
        <f t="shared" si="9"/>
        <v>4</v>
      </c>
      <c r="M14">
        <f t="shared" ref="M14:M17" si="20">J5</f>
        <v>29.234222492740823</v>
      </c>
      <c r="N14">
        <f>J14</f>
        <v>13.105074173149907</v>
      </c>
      <c r="O14">
        <f t="shared" si="10"/>
        <v>7754.5029903783943</v>
      </c>
      <c r="R14">
        <f t="shared" si="11"/>
        <v>4</v>
      </c>
      <c r="S14">
        <f t="shared" ref="S14:S17" si="21">B5</f>
        <v>859</v>
      </c>
      <c r="T14">
        <f t="shared" ref="T14:T17" si="22">B14</f>
        <v>384</v>
      </c>
      <c r="U14">
        <f t="shared" si="12"/>
        <v>8663</v>
      </c>
      <c r="Z14">
        <f t="shared" si="13"/>
        <v>8</v>
      </c>
      <c r="AA14">
        <f t="shared" si="14"/>
        <v>4</v>
      </c>
      <c r="AB14">
        <f t="shared" ref="AB14:AB17" si="23">B5/AVERAGE(C5:E5)</f>
        <v>4.9076366406398786E-2</v>
      </c>
      <c r="AC14">
        <f t="shared" ref="AC14:AC17" si="24">B14/AVERAGE(C14:E14)</f>
        <v>2.1807030495769208E-2</v>
      </c>
      <c r="AD14">
        <f t="shared" si="15"/>
        <v>0.51935412961371674</v>
      </c>
    </row>
    <row r="15" spans="1:30" x14ac:dyDescent="0.55000000000000004">
      <c r="A15">
        <v>10</v>
      </c>
      <c r="B15">
        <v>768</v>
      </c>
      <c r="C15">
        <v>629</v>
      </c>
      <c r="D15">
        <v>896</v>
      </c>
      <c r="E15">
        <v>20146</v>
      </c>
      <c r="F15">
        <f t="shared" ref="F15:F17" si="25">C15/$P$4</f>
        <v>2.6099585062240664</v>
      </c>
      <c r="G15">
        <f t="shared" si="16"/>
        <v>1.4834437086092715</v>
      </c>
      <c r="H15">
        <f t="shared" si="17"/>
        <v>32.546042003231015</v>
      </c>
      <c r="I15">
        <f t="shared" si="18"/>
        <v>12.213148072688119</v>
      </c>
      <c r="J15">
        <f t="shared" si="19"/>
        <v>62.883049925305855</v>
      </c>
      <c r="K15">
        <f t="shared" si="8"/>
        <v>20</v>
      </c>
      <c r="L15">
        <f t="shared" si="9"/>
        <v>10</v>
      </c>
      <c r="M15">
        <f t="shared" si="20"/>
        <v>114.72919714339747</v>
      </c>
      <c r="N15">
        <f>J15</f>
        <v>62.883049925305855</v>
      </c>
      <c r="O15">
        <f t="shared" si="10"/>
        <v>24419.928319953564</v>
      </c>
      <c r="R15">
        <f t="shared" si="11"/>
        <v>10</v>
      </c>
      <c r="S15">
        <f t="shared" si="21"/>
        <v>1391</v>
      </c>
      <c r="T15">
        <f t="shared" si="22"/>
        <v>768</v>
      </c>
      <c r="U15">
        <f t="shared" si="12"/>
        <v>32800</v>
      </c>
      <c r="Z15">
        <f t="shared" si="13"/>
        <v>20</v>
      </c>
      <c r="AA15">
        <f t="shared" si="14"/>
        <v>10</v>
      </c>
      <c r="AB15">
        <f t="shared" si="23"/>
        <v>0.19766009852216751</v>
      </c>
      <c r="AC15">
        <f t="shared" si="24"/>
        <v>0.10631719809884177</v>
      </c>
      <c r="AD15">
        <f t="shared" si="15"/>
        <v>1.7059935158376534</v>
      </c>
    </row>
    <row r="16" spans="1:30" x14ac:dyDescent="0.55000000000000004">
      <c r="A16">
        <v>20</v>
      </c>
      <c r="B16">
        <v>1435</v>
      </c>
      <c r="C16">
        <v>635</v>
      </c>
      <c r="D16">
        <v>756</v>
      </c>
      <c r="E16">
        <v>12443</v>
      </c>
      <c r="F16">
        <f t="shared" si="25"/>
        <v>2.6348547717842323</v>
      </c>
      <c r="G16">
        <f t="shared" si="16"/>
        <v>1.2516556291390728</v>
      </c>
      <c r="H16">
        <f t="shared" si="17"/>
        <v>20.101777059773827</v>
      </c>
      <c r="I16">
        <f t="shared" si="18"/>
        <v>7.9960958202323775</v>
      </c>
      <c r="J16">
        <f t="shared" si="19"/>
        <v>179.46258177260023</v>
      </c>
      <c r="K16">
        <f t="shared" si="8"/>
        <v>40</v>
      </c>
      <c r="L16">
        <f t="shared" si="9"/>
        <v>20</v>
      </c>
      <c r="M16">
        <f t="shared" si="20"/>
        <v>282.20302039160401</v>
      </c>
      <c r="N16">
        <f>J16</f>
        <v>179.46258177260023</v>
      </c>
      <c r="O16">
        <f t="shared" si="10"/>
        <v>44991.202379490205</v>
      </c>
      <c r="R16">
        <f t="shared" si="11"/>
        <v>20</v>
      </c>
      <c r="S16">
        <f t="shared" si="21"/>
        <v>2241</v>
      </c>
      <c r="T16">
        <f t="shared" si="22"/>
        <v>1435</v>
      </c>
      <c r="U16">
        <f t="shared" si="12"/>
        <v>76272</v>
      </c>
      <c r="Z16">
        <f t="shared" si="13"/>
        <v>40</v>
      </c>
      <c r="AA16">
        <f t="shared" si="14"/>
        <v>20</v>
      </c>
      <c r="AB16">
        <f t="shared" si="23"/>
        <v>0.50250392406009414</v>
      </c>
      <c r="AC16">
        <f t="shared" si="24"/>
        <v>0.3111898221772445</v>
      </c>
      <c r="AD16">
        <f t="shared" si="15"/>
        <v>3.5010710569802317</v>
      </c>
    </row>
    <row r="17" spans="1:30" x14ac:dyDescent="0.55000000000000004">
      <c r="A17">
        <v>40</v>
      </c>
      <c r="B17">
        <v>2437</v>
      </c>
      <c r="C17">
        <v>576</v>
      </c>
      <c r="D17">
        <v>852</v>
      </c>
      <c r="E17">
        <v>10921</v>
      </c>
      <c r="F17">
        <f t="shared" si="25"/>
        <v>2.3900414937759336</v>
      </c>
      <c r="G17">
        <f t="shared" si="16"/>
        <v>1.4105960264900663</v>
      </c>
      <c r="H17">
        <f t="shared" si="17"/>
        <v>17.64297253634895</v>
      </c>
      <c r="I17">
        <f t="shared" si="18"/>
        <v>7.1478700188716502</v>
      </c>
      <c r="J17">
        <f t="shared" si="19"/>
        <v>340.94072689708764</v>
      </c>
      <c r="K17">
        <f t="shared" si="8"/>
        <v>80</v>
      </c>
      <c r="L17">
        <f t="shared" si="9"/>
        <v>40</v>
      </c>
      <c r="M17">
        <f t="shared" si="20"/>
        <v>544.75450576006972</v>
      </c>
      <c r="N17">
        <f>J17</f>
        <v>340.94072689708764</v>
      </c>
      <c r="O17">
        <f t="shared" si="10"/>
        <v>96479.646453057474</v>
      </c>
      <c r="R17">
        <f t="shared" si="11"/>
        <v>40</v>
      </c>
      <c r="S17">
        <f t="shared" si="21"/>
        <v>3757</v>
      </c>
      <c r="T17">
        <f t="shared" si="22"/>
        <v>2437</v>
      </c>
      <c r="U17">
        <f t="shared" si="12"/>
        <v>148096</v>
      </c>
      <c r="Z17">
        <f t="shared" si="13"/>
        <v>80</v>
      </c>
      <c r="AA17">
        <f t="shared" si="14"/>
        <v>40</v>
      </c>
      <c r="AB17">
        <f t="shared" si="23"/>
        <v>0.96506550218340614</v>
      </c>
      <c r="AC17">
        <f t="shared" si="24"/>
        <v>0.59203174346100906</v>
      </c>
      <c r="AD17">
        <f t="shared" si="15"/>
        <v>7.2750614049451441</v>
      </c>
    </row>
    <row r="18" spans="1:30" x14ac:dyDescent="0.55000000000000004">
      <c r="M18">
        <f>SLOPE(M12:M17,K12:K17)</f>
        <v>7.0184362764401387</v>
      </c>
      <c r="N18">
        <f>SLOPE(N12:N17,L12:L17)</f>
        <v>8.8964912836134804</v>
      </c>
      <c r="O18">
        <f>SLOPE(O12:O17,L12:L17)</f>
        <v>2402.0536605481225</v>
      </c>
      <c r="S18">
        <f>SLOPE(S12:S17,R12:R17)</f>
        <v>88.534090909090907</v>
      </c>
      <c r="T18">
        <f>SLOPE(T12:T17,R12:R17)</f>
        <v>59.797021943573668</v>
      </c>
      <c r="U18">
        <f>SLOPE(U12:U17,R12:R17)</f>
        <v>3794.3080494044602</v>
      </c>
      <c r="AB18">
        <f>SLOPE(AB12:AB17,Z12:Z17)</f>
        <v>1.2467612573490798E-2</v>
      </c>
      <c r="AC18">
        <f>SLOPE(AC12:AC17,AA12:AA17)</f>
        <v>1.5469777165272678E-2</v>
      </c>
      <c r="AD18">
        <f>SLOPE(AD12:AD17,AA12:AA17)</f>
        <v>0.18312850317971341</v>
      </c>
    </row>
    <row r="19" spans="1:30" x14ac:dyDescent="0.55000000000000004">
      <c r="A19" t="s">
        <v>2</v>
      </c>
      <c r="F19" s="1" t="s">
        <v>23</v>
      </c>
      <c r="G19" s="1"/>
      <c r="H19" s="1"/>
    </row>
    <row r="20" spans="1:30" x14ac:dyDescent="0.55000000000000004">
      <c r="A20" t="s">
        <v>0</v>
      </c>
      <c r="C20" t="str">
        <f>M5</f>
        <v>dPyrene</v>
      </c>
      <c r="D20" t="str">
        <f t="shared" ref="D20:E20" si="26">N5</f>
        <v>dAnthraquinone</v>
      </c>
      <c r="E20" t="str">
        <f t="shared" si="26"/>
        <v>dC20</v>
      </c>
      <c r="F20" t="str">
        <f>C20</f>
        <v>dPyrene</v>
      </c>
      <c r="G20" t="str">
        <f t="shared" ref="G20:H20" si="27">D20</f>
        <v>dAnthraquinone</v>
      </c>
      <c r="H20" t="str">
        <f t="shared" si="27"/>
        <v>dC20</v>
      </c>
      <c r="I20" t="str">
        <f>I11</f>
        <v>mean_normnorm</v>
      </c>
      <c r="J20" t="str">
        <f>J11</f>
        <v>vol_normnorm</v>
      </c>
    </row>
    <row r="21" spans="1:30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0" x14ac:dyDescent="0.55000000000000004">
      <c r="A22">
        <v>2</v>
      </c>
      <c r="B22">
        <v>5011.8891396160798</v>
      </c>
      <c r="C22">
        <v>6543.1074020169799</v>
      </c>
      <c r="D22">
        <v>2467.0713034304199</v>
      </c>
      <c r="E22">
        <v>36357.917273320098</v>
      </c>
      <c r="F22">
        <f>C22/$P$5</f>
        <v>0.8525221370706163</v>
      </c>
      <c r="G22">
        <f>D22/$Q$5</f>
        <v>0.67758069305971436</v>
      </c>
      <c r="H22">
        <f>E22/$R$5</f>
        <v>1.3995656814735582</v>
      </c>
      <c r="I22">
        <f>AVERAGE(F22:H22)</f>
        <v>0.97655617053462951</v>
      </c>
      <c r="J22">
        <f>B22/I22</f>
        <v>5132.2077427171962</v>
      </c>
    </row>
    <row r="23" spans="1:30" x14ac:dyDescent="0.55000000000000004">
      <c r="A23">
        <v>4</v>
      </c>
      <c r="B23">
        <v>8663</v>
      </c>
      <c r="C23">
        <v>8641</v>
      </c>
      <c r="D23">
        <v>2676</v>
      </c>
      <c r="E23">
        <v>38724</v>
      </c>
      <c r="F23">
        <f>C23/$P$5</f>
        <v>1.1258631921824105</v>
      </c>
      <c r="G23">
        <f>D23/$Q$5</f>
        <v>0.73496292227410054</v>
      </c>
      <c r="H23">
        <f>E23/$R$5</f>
        <v>1.4906459311725306</v>
      </c>
      <c r="I23">
        <f t="shared" ref="I23:I26" si="28">AVERAGE(F23:H23)</f>
        <v>1.117157348543014</v>
      </c>
      <c r="J23">
        <f t="shared" ref="J23:J26" si="29">B23/I23</f>
        <v>7754.5029903783943</v>
      </c>
    </row>
    <row r="24" spans="1:30" x14ac:dyDescent="0.55000000000000004">
      <c r="A24">
        <v>10</v>
      </c>
      <c r="B24">
        <v>32800</v>
      </c>
      <c r="C24">
        <v>11224</v>
      </c>
      <c r="D24">
        <v>3298</v>
      </c>
      <c r="E24">
        <v>43157</v>
      </c>
      <c r="F24">
        <f t="shared" ref="F24:F26" si="30">C24/$P$5</f>
        <v>1.4624104234527688</v>
      </c>
      <c r="G24">
        <f t="shared" ref="G24:G26" si="31">D24/$Q$5</f>
        <v>0.90579511123317769</v>
      </c>
      <c r="H24">
        <f t="shared" ref="H24:H26" si="32">E24/$R$5</f>
        <v>1.6612903225806452</v>
      </c>
      <c r="I24">
        <f t="shared" si="28"/>
        <v>1.3431652857555305</v>
      </c>
      <c r="J24">
        <f t="shared" si="29"/>
        <v>24419.928319953564</v>
      </c>
    </row>
    <row r="25" spans="1:30" x14ac:dyDescent="0.55000000000000004">
      <c r="A25">
        <v>20</v>
      </c>
      <c r="B25">
        <v>76272</v>
      </c>
      <c r="C25">
        <v>18148</v>
      </c>
      <c r="D25">
        <v>3828</v>
      </c>
      <c r="E25">
        <v>43380</v>
      </c>
      <c r="F25">
        <f t="shared" si="30"/>
        <v>2.3645602605863192</v>
      </c>
      <c r="G25">
        <f t="shared" si="31"/>
        <v>1.0513595166163141</v>
      </c>
      <c r="H25">
        <f t="shared" si="32"/>
        <v>1.6698745092000924</v>
      </c>
      <c r="I25">
        <f t="shared" si="28"/>
        <v>1.6952647621342418</v>
      </c>
      <c r="J25">
        <f t="shared" si="29"/>
        <v>44991.202379490205</v>
      </c>
    </row>
    <row r="26" spans="1:30" x14ac:dyDescent="0.55000000000000004">
      <c r="A26">
        <v>40</v>
      </c>
      <c r="B26">
        <v>148096</v>
      </c>
      <c r="C26">
        <v>10072</v>
      </c>
      <c r="D26">
        <v>5630</v>
      </c>
      <c r="E26">
        <v>45368</v>
      </c>
      <c r="F26">
        <f t="shared" si="30"/>
        <v>1.312312703583062</v>
      </c>
      <c r="G26">
        <f t="shared" si="31"/>
        <v>1.5462784949189783</v>
      </c>
      <c r="H26">
        <f t="shared" si="32"/>
        <v>1.7464008006774963</v>
      </c>
      <c r="I26">
        <f t="shared" si="28"/>
        <v>1.5349973330598454</v>
      </c>
      <c r="J26">
        <f t="shared" si="29"/>
        <v>96479.646453057474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ABB0-BCBB-4174-89ED-592495CC39E7}">
  <dimension ref="A1:AG26"/>
  <sheetViews>
    <sheetView topLeftCell="AE8" zoomScale="80" zoomScaleNormal="80" workbookViewId="0">
      <selection activeCell="AS14" sqref="AS14"/>
    </sheetView>
  </sheetViews>
  <sheetFormatPr defaultRowHeight="14.4" x14ac:dyDescent="0.55000000000000004"/>
  <cols>
    <col min="2" max="2" width="10" bestFit="1" customWidth="1"/>
    <col min="8" max="8" width="14.05078125" customWidth="1"/>
    <col min="15" max="15" width="17.7890625" customWidth="1"/>
    <col min="32" max="32" width="16.20703125" customWidth="1"/>
  </cols>
  <sheetData>
    <row r="1" spans="1:33" x14ac:dyDescent="0.55000000000000004">
      <c r="A1" t="s">
        <v>1</v>
      </c>
      <c r="F1" s="1" t="s">
        <v>20</v>
      </c>
      <c r="G1" s="1"/>
      <c r="H1" s="1"/>
    </row>
    <row r="2" spans="1:33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3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5347.6195535729303</v>
      </c>
      <c r="Q3">
        <v>3792.16454595907</v>
      </c>
      <c r="R3">
        <v>10883.906771809799</v>
      </c>
    </row>
    <row r="4" spans="1:33" x14ac:dyDescent="0.55000000000000004">
      <c r="A4">
        <v>2</v>
      </c>
      <c r="B4">
        <v>455.77490835336903</v>
      </c>
      <c r="C4">
        <v>1614.88122083194</v>
      </c>
      <c r="D4">
        <v>39.3650680930877</v>
      </c>
      <c r="E4">
        <v>61693.293822790598</v>
      </c>
      <c r="F4">
        <f>C4/$P$3</f>
        <v>0.30198132171780656</v>
      </c>
      <c r="G4">
        <f>D4/$Q$3</f>
        <v>1.038063291189068E-2</v>
      </c>
      <c r="H4">
        <f>E4/$R$3</f>
        <v>5.6683041408055086</v>
      </c>
      <c r="I4">
        <f>AVERAGE(F4:H4)</f>
        <v>1.9935553651450686</v>
      </c>
      <c r="J4">
        <f>B4/I4</f>
        <v>228.62415377172275</v>
      </c>
      <c r="L4" t="s">
        <v>5</v>
      </c>
      <c r="M4" t="s">
        <v>13</v>
      </c>
      <c r="N4" t="s">
        <v>16</v>
      </c>
      <c r="O4" t="s">
        <v>15</v>
      </c>
      <c r="P4">
        <v>5347.6195535729303</v>
      </c>
      <c r="Q4">
        <v>872.21145687954504</v>
      </c>
      <c r="R4">
        <v>10883.906771809799</v>
      </c>
    </row>
    <row r="5" spans="1:33" x14ac:dyDescent="0.55000000000000004">
      <c r="A5">
        <v>4</v>
      </c>
      <c r="F5">
        <f t="shared" ref="F5:F8" si="1">C5/$P$3</f>
        <v>0</v>
      </c>
      <c r="G5">
        <f t="shared" ref="G5:G8" si="2">D5/$Q$3</f>
        <v>0</v>
      </c>
      <c r="H5">
        <f t="shared" ref="H5:H8" si="3">E5/$R$3</f>
        <v>0</v>
      </c>
      <c r="I5">
        <f t="shared" ref="I5:I8" si="4">AVERAGE(F5:H5)</f>
        <v>0</v>
      </c>
      <c r="J5" t="e">
        <f t="shared" ref="J5:J8" si="5">B5/I5</f>
        <v>#DIV/0!</v>
      </c>
      <c r="L5" t="s">
        <v>6</v>
      </c>
      <c r="M5" t="s">
        <v>17</v>
      </c>
      <c r="N5" t="s">
        <v>18</v>
      </c>
      <c r="O5" t="s">
        <v>19</v>
      </c>
      <c r="P5">
        <v>12910.1714953308</v>
      </c>
      <c r="Q5">
        <v>9689.8102142363605</v>
      </c>
      <c r="R5">
        <v>48178.981622929103</v>
      </c>
    </row>
    <row r="6" spans="1:33" x14ac:dyDescent="0.55000000000000004">
      <c r="A6">
        <v>10</v>
      </c>
      <c r="B6">
        <v>954.048278539732</v>
      </c>
      <c r="C6">
        <v>809.74948319383805</v>
      </c>
      <c r="D6">
        <v>98.637997420548302</v>
      </c>
      <c r="E6">
        <v>15894.860771543101</v>
      </c>
      <c r="F6">
        <f t="shared" si="1"/>
        <v>0.15142241797152833</v>
      </c>
      <c r="G6">
        <f t="shared" si="2"/>
        <v>2.6011001428104415E-2</v>
      </c>
      <c r="H6">
        <f t="shared" si="3"/>
        <v>1.4604003052205554</v>
      </c>
      <c r="I6">
        <f t="shared" si="4"/>
        <v>0.54594457487339609</v>
      </c>
      <c r="J6">
        <f t="shared" si="5"/>
        <v>1747.5185622294621</v>
      </c>
    </row>
    <row r="7" spans="1:33" x14ac:dyDescent="0.55000000000000004">
      <c r="A7">
        <v>20</v>
      </c>
      <c r="B7">
        <v>2351.9314774797799</v>
      </c>
      <c r="C7">
        <v>517.25269572553896</v>
      </c>
      <c r="D7">
        <v>163.57360758327499</v>
      </c>
      <c r="E7">
        <v>9874.6051796193497</v>
      </c>
      <c r="F7">
        <f t="shared" si="1"/>
        <v>9.6725784350149682E-2</v>
      </c>
      <c r="G7">
        <f t="shared" si="2"/>
        <v>4.3134628152562367E-2</v>
      </c>
      <c r="H7">
        <f t="shared" si="3"/>
        <v>0.90726660808923665</v>
      </c>
      <c r="I7">
        <f t="shared" si="4"/>
        <v>0.34904234019731623</v>
      </c>
      <c r="J7">
        <f t="shared" si="5"/>
        <v>6738.2412006240147</v>
      </c>
    </row>
    <row r="8" spans="1:33" x14ac:dyDescent="0.55000000000000004">
      <c r="A8">
        <v>40</v>
      </c>
      <c r="B8">
        <v>5391.4684863820803</v>
      </c>
      <c r="C8">
        <v>299.40051485286102</v>
      </c>
      <c r="D8">
        <v>239.33134326424201</v>
      </c>
      <c r="E8">
        <v>7330.5246149924596</v>
      </c>
      <c r="F8">
        <f t="shared" si="1"/>
        <v>5.5987624372571744E-2</v>
      </c>
      <c r="G8">
        <f t="shared" si="2"/>
        <v>6.3112067096158436E-2</v>
      </c>
      <c r="H8">
        <f t="shared" si="3"/>
        <v>0.67351960731408622</v>
      </c>
      <c r="I8">
        <f t="shared" si="4"/>
        <v>0.26420643292760548</v>
      </c>
      <c r="J8">
        <f t="shared" si="5"/>
        <v>20406.272574973154</v>
      </c>
    </row>
    <row r="10" spans="1:33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Z10" t="s">
        <v>31</v>
      </c>
    </row>
    <row r="11" spans="1:33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Q11" t="s">
        <v>30</v>
      </c>
      <c r="R11" t="s">
        <v>25</v>
      </c>
      <c r="S11" t="s">
        <v>26</v>
      </c>
      <c r="T11" t="s">
        <v>27</v>
      </c>
      <c r="U11" t="s">
        <v>28</v>
      </c>
      <c r="Z11" t="s">
        <v>30</v>
      </c>
      <c r="AA11" t="s">
        <v>25</v>
      </c>
      <c r="AB11" t="s">
        <v>26</v>
      </c>
      <c r="AC11" t="s">
        <v>27</v>
      </c>
      <c r="AD11" t="s">
        <v>28</v>
      </c>
      <c r="AE11" t="s">
        <v>36</v>
      </c>
      <c r="AF11" t="s">
        <v>55</v>
      </c>
      <c r="AG11" t="s">
        <v>62</v>
      </c>
    </row>
    <row r="12" spans="1:33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Q12">
        <f>R12*2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>AA12*2</f>
        <v>0</v>
      </c>
      <c r="AA12">
        <f>L12</f>
        <v>0</v>
      </c>
      <c r="AB12">
        <f>B3/AVERAGE(C3:E3)</f>
        <v>0</v>
      </c>
      <c r="AC12">
        <f>B12/AVERAGE(C12:E12)</f>
        <v>0</v>
      </c>
      <c r="AD12">
        <f>B21/AVERAGE(C21:E21)</f>
        <v>0</v>
      </c>
    </row>
    <row r="13" spans="1:33" x14ac:dyDescent="0.55000000000000004">
      <c r="A13">
        <v>2</v>
      </c>
      <c r="B13">
        <v>217.68962430916301</v>
      </c>
      <c r="C13">
        <v>1614.88122083194</v>
      </c>
      <c r="D13">
        <v>360.19994224769403</v>
      </c>
      <c r="E13">
        <v>61693.293822790598</v>
      </c>
      <c r="F13">
        <f>C13/$P$4</f>
        <v>0.30198132171780656</v>
      </c>
      <c r="G13">
        <f>D13/$Q$4</f>
        <v>0.41297318374647157</v>
      </c>
      <c r="H13">
        <f>E13/$R$4</f>
        <v>5.6683041408055086</v>
      </c>
      <c r="I13">
        <f>AVERAGE(F13:H13)</f>
        <v>2.1277528820899287</v>
      </c>
      <c r="J13">
        <f>B13/I13</f>
        <v>102.30963667892821</v>
      </c>
      <c r="K13">
        <f t="shared" ref="K13:K17" si="8">L13*2</f>
        <v>4</v>
      </c>
      <c r="L13">
        <f t="shared" ref="L13:L17" si="9">A13</f>
        <v>2</v>
      </c>
      <c r="O13">
        <f t="shared" ref="O13:O17" si="10">J22</f>
        <v>1985.7123124087016</v>
      </c>
      <c r="Q13">
        <f t="shared" ref="Q13:Q17" si="11">R13*2</f>
        <v>4</v>
      </c>
      <c r="R13">
        <f t="shared" ref="R13:R17" si="12">L13</f>
        <v>2</v>
      </c>
      <c r="S13">
        <f t="shared" ref="S13:S17" si="13">B4</f>
        <v>455.77490835336903</v>
      </c>
      <c r="T13">
        <f>B13</f>
        <v>217.68962430916301</v>
      </c>
      <c r="U13">
        <f t="shared" ref="U13:U17" si="14">B22</f>
        <v>268.33985943158001</v>
      </c>
      <c r="Z13">
        <f t="shared" ref="Z13:Z17" si="15">AA13*2</f>
        <v>4</v>
      </c>
      <c r="AA13">
        <f t="shared" ref="AA13:AA17" si="16">L13</f>
        <v>2</v>
      </c>
      <c r="AB13">
        <f t="shared" ref="AB13:AB17" si="17">B4/AVERAGE(C4:E4)</f>
        <v>2.1584495982776626E-2</v>
      </c>
      <c r="AC13">
        <f>B13/AVERAGE(C13:E13)</f>
        <v>1.0257351048655208E-2</v>
      </c>
      <c r="AD13">
        <f>B22/AVERAGE(C22:E22)</f>
        <v>6.0406325181798934E-2</v>
      </c>
      <c r="AF13">
        <f>B13/D13</f>
        <v>0.60435774350976212</v>
      </c>
      <c r="AG13">
        <f t="shared" ref="AG13:AG16" si="18">B22/E22</f>
        <v>2.3640990538593719E-2</v>
      </c>
    </row>
    <row r="14" spans="1:33" x14ac:dyDescent="0.55000000000000004">
      <c r="A14">
        <v>4</v>
      </c>
      <c r="F14">
        <f>C14/$P$4</f>
        <v>0</v>
      </c>
      <c r="G14">
        <f>D14/$Q$4</f>
        <v>0</v>
      </c>
      <c r="H14">
        <f>E14/$R$4</f>
        <v>0</v>
      </c>
      <c r="I14">
        <f t="shared" ref="I14:I17" si="19">AVERAGE(F14:H14)</f>
        <v>0</v>
      </c>
      <c r="J14" t="e">
        <f>B14/I14</f>
        <v>#DIV/0!</v>
      </c>
      <c r="K14">
        <f t="shared" si="8"/>
        <v>8</v>
      </c>
      <c r="L14">
        <f t="shared" si="9"/>
        <v>4</v>
      </c>
      <c r="M14" t="e">
        <f t="shared" ref="M14:M17" si="20">J5</f>
        <v>#DIV/0!</v>
      </c>
      <c r="N14" t="e">
        <f>J14</f>
        <v>#DIV/0!</v>
      </c>
      <c r="O14" t="e">
        <f t="shared" si="10"/>
        <v>#DIV/0!</v>
      </c>
      <c r="Q14">
        <f t="shared" si="11"/>
        <v>8</v>
      </c>
      <c r="R14">
        <f t="shared" si="12"/>
        <v>4</v>
      </c>
      <c r="Z14">
        <f t="shared" si="15"/>
        <v>8</v>
      </c>
      <c r="AA14">
        <f t="shared" si="16"/>
        <v>4</v>
      </c>
    </row>
    <row r="15" spans="1:33" x14ac:dyDescent="0.55000000000000004">
      <c r="A15">
        <v>10</v>
      </c>
      <c r="B15">
        <v>2569.1186085997301</v>
      </c>
      <c r="C15">
        <v>809.74948319383805</v>
      </c>
      <c r="D15">
        <v>746.59421291870103</v>
      </c>
      <c r="E15">
        <v>15894.860771543101</v>
      </c>
      <c r="F15">
        <f>C15/$P$4</f>
        <v>0.15142241797152833</v>
      </c>
      <c r="G15">
        <f>D15/$Q$4</f>
        <v>0.85597845227778047</v>
      </c>
      <c r="H15">
        <f>E15/$R$4</f>
        <v>1.4604003052205554</v>
      </c>
      <c r="I15">
        <f t="shared" si="19"/>
        <v>0.82260039182328804</v>
      </c>
      <c r="J15">
        <f>B15/I15</f>
        <v>3123.1672561026826</v>
      </c>
      <c r="K15">
        <f t="shared" si="8"/>
        <v>20</v>
      </c>
      <c r="L15">
        <f t="shared" si="9"/>
        <v>10</v>
      </c>
      <c r="M15">
        <f t="shared" si="20"/>
        <v>1747.5185622294621</v>
      </c>
      <c r="N15">
        <f>J15</f>
        <v>3123.1672561026826</v>
      </c>
      <c r="O15">
        <f t="shared" si="10"/>
        <v>24537.186039392258</v>
      </c>
      <c r="Q15">
        <f t="shared" si="11"/>
        <v>20</v>
      </c>
      <c r="R15">
        <f t="shared" si="12"/>
        <v>10</v>
      </c>
      <c r="S15">
        <f t="shared" si="13"/>
        <v>954.048278539732</v>
      </c>
      <c r="T15">
        <f>B15</f>
        <v>2569.1186085997301</v>
      </c>
      <c r="U15">
        <f t="shared" si="14"/>
        <v>4361.54500653383</v>
      </c>
      <c r="Z15">
        <f t="shared" si="15"/>
        <v>20</v>
      </c>
      <c r="AA15">
        <f t="shared" si="16"/>
        <v>10</v>
      </c>
      <c r="AB15">
        <f t="shared" si="17"/>
        <v>0.17033283045447511</v>
      </c>
      <c r="AC15">
        <f>B15/AVERAGE(C15:E15)</f>
        <v>0.44165179773603225</v>
      </c>
      <c r="AD15">
        <f t="shared" ref="AD15:AD17" si="21">B24/AVERAGE(C24:E24)</f>
        <v>0.78804686363908671</v>
      </c>
      <c r="AE15">
        <f t="shared" ref="AE15:AE17" si="22">B6/D6</f>
        <v>9.6722186529405789</v>
      </c>
      <c r="AF15">
        <f t="shared" ref="AF14:AF17" si="23">B15/D15</f>
        <v>3.4411177640342752</v>
      </c>
      <c r="AG15">
        <f t="shared" si="18"/>
        <v>0.31908245806913793</v>
      </c>
    </row>
    <row r="16" spans="1:33" x14ac:dyDescent="0.55000000000000004">
      <c r="A16">
        <v>20</v>
      </c>
      <c r="B16">
        <v>6891.8679310776697</v>
      </c>
      <c r="C16">
        <v>517.25269572553896</v>
      </c>
      <c r="D16">
        <v>640.73363154704498</v>
      </c>
      <c r="E16">
        <v>9874.6051796193497</v>
      </c>
      <c r="F16">
        <f t="shared" ref="F16:F17" si="24">C16/$P$4</f>
        <v>9.6725784350149682E-2</v>
      </c>
      <c r="G16">
        <f t="shared" ref="G16:G17" si="25">D16/$Q$4</f>
        <v>0.73460813486600662</v>
      </c>
      <c r="H16">
        <f t="shared" ref="H16:H17" si="26">E16/$R$4</f>
        <v>0.90726660808923665</v>
      </c>
      <c r="I16">
        <f t="shared" si="19"/>
        <v>0.57953350910179768</v>
      </c>
      <c r="J16">
        <f t="shared" ref="J16:J17" si="27">B16/I16</f>
        <v>11892.095664596129</v>
      </c>
      <c r="K16">
        <f t="shared" si="8"/>
        <v>40</v>
      </c>
      <c r="L16">
        <f t="shared" si="9"/>
        <v>20</v>
      </c>
      <c r="M16">
        <f t="shared" si="20"/>
        <v>6738.2412006240147</v>
      </c>
      <c r="N16">
        <f>J16</f>
        <v>11892.095664596129</v>
      </c>
      <c r="O16">
        <f t="shared" si="10"/>
        <v>68057.211190310598</v>
      </c>
      <c r="Q16">
        <f t="shared" si="11"/>
        <v>40</v>
      </c>
      <c r="R16">
        <f t="shared" si="12"/>
        <v>20</v>
      </c>
      <c r="S16">
        <f t="shared" si="13"/>
        <v>2351.9314774797799</v>
      </c>
      <c r="T16">
        <f t="shared" ref="T16:T17" si="28">B16</f>
        <v>6891.8679310776697</v>
      </c>
      <c r="U16">
        <f t="shared" si="14"/>
        <v>14685.2174297167</v>
      </c>
      <c r="Z16">
        <f t="shared" si="15"/>
        <v>40</v>
      </c>
      <c r="AA16">
        <f t="shared" si="16"/>
        <v>20</v>
      </c>
      <c r="AB16">
        <f t="shared" si="17"/>
        <v>0.66845154021898923</v>
      </c>
      <c r="AC16">
        <f t="shared" ref="AC16:AC17" si="29">B16/AVERAGE(C16:E16)</f>
        <v>1.8740477955988126</v>
      </c>
      <c r="AD16">
        <f t="shared" si="21"/>
        <v>2.2434363774184041</v>
      </c>
      <c r="AE16">
        <f t="shared" si="22"/>
        <v>14.378428844533593</v>
      </c>
      <c r="AF16">
        <f t="shared" si="23"/>
        <v>10.756213802040207</v>
      </c>
      <c r="AG16">
        <f t="shared" si="18"/>
        <v>0.91888963434284976</v>
      </c>
    </row>
    <row r="17" spans="1:33" x14ac:dyDescent="0.55000000000000004">
      <c r="A17">
        <v>40</v>
      </c>
      <c r="B17">
        <v>16398.900877358701</v>
      </c>
      <c r="C17">
        <v>299.40051485286102</v>
      </c>
      <c r="D17">
        <v>295.10061871752401</v>
      </c>
      <c r="E17">
        <v>7330.5246149924596</v>
      </c>
      <c r="F17">
        <f t="shared" si="24"/>
        <v>5.5987624372571744E-2</v>
      </c>
      <c r="G17">
        <f t="shared" si="25"/>
        <v>0.33833609543869853</v>
      </c>
      <c r="H17">
        <f t="shared" si="26"/>
        <v>0.67351960731408622</v>
      </c>
      <c r="I17">
        <f t="shared" si="19"/>
        <v>0.35594777570845215</v>
      </c>
      <c r="J17">
        <f t="shared" si="27"/>
        <v>46071.086818057905</v>
      </c>
      <c r="K17">
        <f t="shared" si="8"/>
        <v>80</v>
      </c>
      <c r="L17">
        <f t="shared" si="9"/>
        <v>40</v>
      </c>
      <c r="M17">
        <f t="shared" si="20"/>
        <v>20406.272574973154</v>
      </c>
      <c r="N17">
        <f>J17</f>
        <v>46071.086818057905</v>
      </c>
      <c r="O17">
        <f t="shared" si="10"/>
        <v>203280.21507821977</v>
      </c>
      <c r="Q17">
        <f t="shared" si="11"/>
        <v>80</v>
      </c>
      <c r="R17">
        <f t="shared" si="12"/>
        <v>40</v>
      </c>
      <c r="S17">
        <f t="shared" si="13"/>
        <v>5391.4684863820803</v>
      </c>
      <c r="T17">
        <f t="shared" si="28"/>
        <v>16398.900877358701</v>
      </c>
      <c r="U17">
        <f t="shared" si="14"/>
        <v>49191.1732541823</v>
      </c>
      <c r="Z17">
        <f t="shared" si="15"/>
        <v>80</v>
      </c>
      <c r="AA17">
        <f t="shared" si="16"/>
        <v>40</v>
      </c>
      <c r="AB17">
        <f t="shared" si="17"/>
        <v>2.0553918295097668</v>
      </c>
      <c r="AC17">
        <f t="shared" si="29"/>
        <v>6.2077656518652482</v>
      </c>
      <c r="AD17">
        <f t="shared" si="21"/>
        <v>7.0163279467031527</v>
      </c>
      <c r="AE17">
        <f t="shared" si="22"/>
        <v>22.527214416832333</v>
      </c>
      <c r="AF17">
        <f t="shared" si="23"/>
        <v>55.570540477436424</v>
      </c>
      <c r="AG17">
        <f>B26/E26</f>
        <v>2.9344725431708167</v>
      </c>
    </row>
    <row r="18" spans="1:33" x14ac:dyDescent="0.55000000000000004">
      <c r="M18" t="e">
        <f>SLOPE(M12:M17,K12:K17)</f>
        <v>#DIV/0!</v>
      </c>
      <c r="N18" t="e">
        <f>SLOPE(N12:N17,L12:L17)</f>
        <v>#DIV/0!</v>
      </c>
      <c r="O18" t="e">
        <f>SLOPE(O12:O17,L12:L17)</f>
        <v>#DIV/0!</v>
      </c>
      <c r="S18">
        <f>SLOPE(S12:S17,Q12:Q17)</f>
        <v>66.221415028163136</v>
      </c>
      <c r="T18">
        <f>SLOPE(T12:T17,R12:R17)</f>
        <v>416.41946182078823</v>
      </c>
      <c r="U18">
        <f>SLOPE(U12:U17,R12:R17)</f>
        <v>1235.9567472149361</v>
      </c>
      <c r="AB18">
        <f>SLOPE(AB12:AB17,Z12:Z17)</f>
        <v>2.5929651075941827E-2</v>
      </c>
      <c r="AC18">
        <f>SLOPE(AC12:AC17,AA12:AA17)</f>
        <v>0.15680566836587501</v>
      </c>
      <c r="AD18">
        <f>SLOPE(AD12:AD17,AA12:AA17)</f>
        <v>0.17612893039437541</v>
      </c>
    </row>
    <row r="19" spans="1:33" x14ac:dyDescent="0.55000000000000004">
      <c r="A19" t="s">
        <v>2</v>
      </c>
      <c r="F19" s="1" t="s">
        <v>23</v>
      </c>
      <c r="G19" s="1"/>
      <c r="H19" s="1"/>
    </row>
    <row r="20" spans="1:33" x14ac:dyDescent="0.55000000000000004">
      <c r="A20" t="s">
        <v>0</v>
      </c>
      <c r="C20" t="str">
        <f>M5</f>
        <v>dPyrene</v>
      </c>
      <c r="D20" t="str">
        <f t="shared" ref="D20:E20" si="30">N5</f>
        <v>dAnthraquinone</v>
      </c>
      <c r="E20" t="str">
        <f t="shared" si="30"/>
        <v>dC20</v>
      </c>
      <c r="F20" t="str">
        <f>C20</f>
        <v>dPyrene</v>
      </c>
      <c r="G20" t="str">
        <f t="shared" ref="G20:H20" si="31">D20</f>
        <v>dAnthraquinone</v>
      </c>
      <c r="H20" t="str">
        <f t="shared" si="31"/>
        <v>dC20</v>
      </c>
      <c r="I20" t="str">
        <f>I11</f>
        <v>mean_normnorm</v>
      </c>
      <c r="J20" t="str">
        <f>J11</f>
        <v>vol_normnorm</v>
      </c>
    </row>
    <row r="21" spans="1:33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3" x14ac:dyDescent="0.55000000000000004">
      <c r="A22">
        <v>2</v>
      </c>
      <c r="B22">
        <v>268.33985943158001</v>
      </c>
      <c r="C22">
        <v>1325.6180063639599</v>
      </c>
      <c r="D22">
        <v>650.50682705974702</v>
      </c>
      <c r="E22">
        <v>11350.618282830301</v>
      </c>
      <c r="F22">
        <f>C22/$P$5</f>
        <v>0.1026801237182166</v>
      </c>
      <c r="G22">
        <f>D22/$Q$5</f>
        <v>6.7133082349127571E-2</v>
      </c>
      <c r="H22">
        <f>E22/$R$5</f>
        <v>0.23559273983135356</v>
      </c>
      <c r="I22">
        <f>AVERAGE(F22:H22)</f>
        <v>0.13513531529956591</v>
      </c>
      <c r="J22">
        <f>B22/I22</f>
        <v>1985.7123124087016</v>
      </c>
    </row>
    <row r="23" spans="1:33" x14ac:dyDescent="0.55000000000000004">
      <c r="A23">
        <v>4</v>
      </c>
      <c r="F23">
        <f>C23/$P$5</f>
        <v>0</v>
      </c>
      <c r="G23">
        <f>D23/$Q$5</f>
        <v>0</v>
      </c>
      <c r="H23">
        <f>E23/$R$5</f>
        <v>0</v>
      </c>
      <c r="I23">
        <f t="shared" ref="I23:I26" si="32">AVERAGE(F23:H23)</f>
        <v>0</v>
      </c>
      <c r="J23" t="e">
        <f t="shared" ref="J23:J26" si="33">B23/I23</f>
        <v>#DIV/0!</v>
      </c>
    </row>
    <row r="24" spans="1:33" x14ac:dyDescent="0.55000000000000004">
      <c r="A24">
        <v>10</v>
      </c>
      <c r="B24">
        <v>4361.54500653383</v>
      </c>
      <c r="C24">
        <v>2071.9058293709099</v>
      </c>
      <c r="D24">
        <v>862.95190277073505</v>
      </c>
      <c r="E24">
        <v>13669.0215843479</v>
      </c>
      <c r="F24">
        <f t="shared" ref="F24:F26" si="34">C24/$P$5</f>
        <v>0.16048631345604145</v>
      </c>
      <c r="G24">
        <f t="shared" ref="G24:G26" si="35">D24/$Q$5</f>
        <v>8.9057668178358945E-2</v>
      </c>
      <c r="H24">
        <f t="shared" ref="H24:H26" si="36">E24/$R$5</f>
        <v>0.28371337715952483</v>
      </c>
      <c r="I24">
        <f t="shared" si="32"/>
        <v>0.1777524529313084</v>
      </c>
      <c r="J24">
        <f t="shared" si="33"/>
        <v>24537.186039392258</v>
      </c>
    </row>
    <row r="25" spans="1:33" x14ac:dyDescent="0.55000000000000004">
      <c r="A25">
        <v>20</v>
      </c>
      <c r="B25">
        <v>14685.2174297167</v>
      </c>
      <c r="C25">
        <v>2396.4436026426401</v>
      </c>
      <c r="D25">
        <v>1259.6511497732899</v>
      </c>
      <c r="E25">
        <v>15981.4812147913</v>
      </c>
      <c r="F25">
        <f t="shared" si="34"/>
        <v>0.18562445924977511</v>
      </c>
      <c r="G25">
        <f t="shared" si="35"/>
        <v>0.12999750479349931</v>
      </c>
      <c r="H25">
        <f t="shared" si="36"/>
        <v>0.33171064801389394</v>
      </c>
      <c r="I25">
        <f t="shared" si="32"/>
        <v>0.21577753735238944</v>
      </c>
      <c r="J25">
        <f t="shared" si="33"/>
        <v>68057.211190310598</v>
      </c>
    </row>
    <row r="26" spans="1:33" x14ac:dyDescent="0.55000000000000004">
      <c r="A26">
        <v>40</v>
      </c>
      <c r="B26">
        <v>49191.1732541823</v>
      </c>
      <c r="C26">
        <v>2432.1040587349298</v>
      </c>
      <c r="D26">
        <v>1837.55894412973</v>
      </c>
      <c r="E26">
        <v>16763.207878247598</v>
      </c>
      <c r="F26">
        <f t="shared" si="34"/>
        <v>0.18838665773065408</v>
      </c>
      <c r="G26">
        <f t="shared" si="35"/>
        <v>0.18963828016259504</v>
      </c>
      <c r="H26">
        <f t="shared" si="36"/>
        <v>0.34793611889608178</v>
      </c>
      <c r="I26">
        <f t="shared" si="32"/>
        <v>0.24198701892977695</v>
      </c>
      <c r="J26">
        <f t="shared" si="33"/>
        <v>203280.21507821977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8022-B2E7-49E2-AB18-EB2DFB01F9CF}">
  <dimension ref="A1:AG34"/>
  <sheetViews>
    <sheetView topLeftCell="U15" zoomScale="80" zoomScaleNormal="80" workbookViewId="0">
      <selection activeCell="AA11" activeCellId="1" sqref="AG11:AG17 AA11:AA17"/>
    </sheetView>
  </sheetViews>
  <sheetFormatPr defaultRowHeight="14.4" x14ac:dyDescent="0.55000000000000004"/>
  <cols>
    <col min="2" max="2" width="10" bestFit="1" customWidth="1"/>
    <col min="8" max="8" width="14.05078125" customWidth="1"/>
    <col min="15" max="15" width="17.7890625" customWidth="1"/>
  </cols>
  <sheetData>
    <row r="1" spans="1:33" x14ac:dyDescent="0.55000000000000004">
      <c r="A1" t="s">
        <v>1</v>
      </c>
      <c r="F1" s="1" t="s">
        <v>20</v>
      </c>
      <c r="G1" s="1"/>
      <c r="H1" s="1"/>
    </row>
    <row r="2" spans="1:33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3" x14ac:dyDescent="0.55000000000000004">
      <c r="A3">
        <f>A12*2</f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5347.6195535729303</v>
      </c>
      <c r="Q3">
        <v>3792.16454595907</v>
      </c>
      <c r="R3">
        <v>10883.906771809799</v>
      </c>
    </row>
    <row r="4" spans="1:33" x14ac:dyDescent="0.55000000000000004">
      <c r="A4">
        <f t="shared" ref="A4:A8" si="1">A13*2</f>
        <v>4</v>
      </c>
      <c r="F4">
        <f>C4/$P$3</f>
        <v>0</v>
      </c>
      <c r="G4">
        <f>D4/$Q$3</f>
        <v>0</v>
      </c>
      <c r="H4">
        <f>E4/$R$3</f>
        <v>0</v>
      </c>
      <c r="I4">
        <f>AVERAGE(F4:H4)</f>
        <v>0</v>
      </c>
      <c r="J4" t="e">
        <f>B4/I4</f>
        <v>#DIV/0!</v>
      </c>
      <c r="L4" t="s">
        <v>5</v>
      </c>
      <c r="M4" t="s">
        <v>13</v>
      </c>
      <c r="N4" t="s">
        <v>16</v>
      </c>
      <c r="O4" t="s">
        <v>15</v>
      </c>
      <c r="P4">
        <v>5347.6195535729303</v>
      </c>
      <c r="Q4">
        <v>872.21145687954504</v>
      </c>
      <c r="R4">
        <v>10883.906771809799</v>
      </c>
    </row>
    <row r="5" spans="1:33" x14ac:dyDescent="0.55000000000000004">
      <c r="A5">
        <f t="shared" si="1"/>
        <v>8</v>
      </c>
      <c r="F5">
        <f t="shared" ref="F5:F8" si="2">C5/$P$3</f>
        <v>0</v>
      </c>
      <c r="G5">
        <f t="shared" ref="G5:G8" si="3">D5/$Q$3</f>
        <v>0</v>
      </c>
      <c r="H5">
        <f t="shared" ref="H5:H8" si="4">E5/$R$3</f>
        <v>0</v>
      </c>
      <c r="I5">
        <f t="shared" ref="I5:I8" si="5">AVERAGE(F5:H5)</f>
        <v>0</v>
      </c>
      <c r="J5" t="e">
        <f t="shared" ref="J5:J8" si="6">B5/I5</f>
        <v>#DIV/0!</v>
      </c>
      <c r="L5" t="s">
        <v>6</v>
      </c>
      <c r="M5" t="s">
        <v>17</v>
      </c>
      <c r="N5" t="s">
        <v>18</v>
      </c>
      <c r="O5" t="s">
        <v>19</v>
      </c>
      <c r="P5">
        <v>12910.1714953308</v>
      </c>
      <c r="Q5">
        <v>9689.8102142363605</v>
      </c>
      <c r="R5">
        <v>48178.981622929103</v>
      </c>
    </row>
    <row r="6" spans="1:33" x14ac:dyDescent="0.55000000000000004">
      <c r="A6">
        <f t="shared" si="1"/>
        <v>20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 t="e">
        <f t="shared" si="6"/>
        <v>#DIV/0!</v>
      </c>
    </row>
    <row r="7" spans="1:33" x14ac:dyDescent="0.55000000000000004">
      <c r="A7">
        <f t="shared" si="1"/>
        <v>40</v>
      </c>
      <c r="B7">
        <v>9675.5578687192501</v>
      </c>
      <c r="C7">
        <v>1402.2185370877801</v>
      </c>
      <c r="D7">
        <v>505.36687811831899</v>
      </c>
      <c r="E7">
        <v>29177.2726247801</v>
      </c>
      <c r="F7">
        <f t="shared" si="2"/>
        <v>0.26221359299034452</v>
      </c>
      <c r="G7">
        <f t="shared" si="3"/>
        <v>0.13326607323957973</v>
      </c>
      <c r="H7">
        <f t="shared" si="4"/>
        <v>2.6807720092156249</v>
      </c>
      <c r="I7">
        <f t="shared" si="5"/>
        <v>1.0254172251485165</v>
      </c>
      <c r="J7">
        <f t="shared" si="6"/>
        <v>9435.7278495276769</v>
      </c>
    </row>
    <row r="8" spans="1:33" x14ac:dyDescent="0.55000000000000004">
      <c r="A8">
        <f t="shared" si="1"/>
        <v>80</v>
      </c>
      <c r="B8">
        <v>28293.968007973799</v>
      </c>
      <c r="C8">
        <v>777.08826881376797</v>
      </c>
      <c r="D8">
        <v>971.56064216231903</v>
      </c>
      <c r="E8">
        <v>17755.108241736001</v>
      </c>
      <c r="F8">
        <f t="shared" si="2"/>
        <v>0.14531480054421006</v>
      </c>
      <c r="G8">
        <f t="shared" si="3"/>
        <v>0.25620213215632059</v>
      </c>
      <c r="H8">
        <f t="shared" si="4"/>
        <v>1.6313175603197163</v>
      </c>
      <c r="I8">
        <f t="shared" si="5"/>
        <v>0.67761149767341566</v>
      </c>
      <c r="J8">
        <f t="shared" si="6"/>
        <v>41755.442617371984</v>
      </c>
    </row>
    <row r="10" spans="1:33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Z10" t="s">
        <v>31</v>
      </c>
    </row>
    <row r="11" spans="1:33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7">N4</f>
        <v>dC16</v>
      </c>
      <c r="E11" t="str">
        <f t="shared" si="7"/>
        <v>Pentaerythritol 13C</v>
      </c>
      <c r="F11" t="str">
        <f>C11</f>
        <v>dC10 acid</v>
      </c>
      <c r="G11" t="str">
        <f t="shared" ref="G11:H11" si="8">D11</f>
        <v>dC16</v>
      </c>
      <c r="H11" t="str">
        <f t="shared" si="8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Q11" t="s">
        <v>30</v>
      </c>
      <c r="R11" t="s">
        <v>25</v>
      </c>
      <c r="S11" t="s">
        <v>26</v>
      </c>
      <c r="T11" t="s">
        <v>27</v>
      </c>
      <c r="U11" t="s">
        <v>28</v>
      </c>
      <c r="Z11" t="s">
        <v>30</v>
      </c>
      <c r="AA11" t="s">
        <v>25</v>
      </c>
      <c r="AB11" t="s">
        <v>26</v>
      </c>
      <c r="AC11" t="s">
        <v>27</v>
      </c>
      <c r="AD11" t="s">
        <v>28</v>
      </c>
      <c r="AE11" t="s">
        <v>35</v>
      </c>
      <c r="AG11" t="s">
        <v>68</v>
      </c>
    </row>
    <row r="12" spans="1:33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Q12">
        <f>R12*2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>AA12*2</f>
        <v>0</v>
      </c>
      <c r="AA12">
        <f>L12</f>
        <v>0</v>
      </c>
      <c r="AB12">
        <f>B3/AVERAGE(C3:E3)</f>
        <v>0</v>
      </c>
      <c r="AC12">
        <f>B12/AVERAGE(C12:E12)</f>
        <v>0</v>
      </c>
      <c r="AD12">
        <f>B21/AVERAGE(C21:E21)</f>
        <v>0</v>
      </c>
      <c r="AE12">
        <v>0</v>
      </c>
      <c r="AG12">
        <v>0</v>
      </c>
    </row>
    <row r="13" spans="1:33" x14ac:dyDescent="0.55000000000000004">
      <c r="A13">
        <v>2</v>
      </c>
      <c r="F13">
        <f>C13/$P$4</f>
        <v>0</v>
      </c>
      <c r="G13">
        <f>D13/$Q$4</f>
        <v>0</v>
      </c>
      <c r="H13">
        <f>E13/$R$4</f>
        <v>0</v>
      </c>
      <c r="I13">
        <f>AVERAGE(F13:H13)</f>
        <v>0</v>
      </c>
      <c r="J13" t="e">
        <f>B13/I13</f>
        <v>#DIV/0!</v>
      </c>
      <c r="K13">
        <f t="shared" ref="K13:K17" si="9">L13*2</f>
        <v>4</v>
      </c>
      <c r="L13">
        <f t="shared" ref="L13:L17" si="10">A13</f>
        <v>2</v>
      </c>
      <c r="O13" t="e">
        <f t="shared" ref="O13:O17" si="11">J22</f>
        <v>#DIV/0!</v>
      </c>
      <c r="Q13">
        <f t="shared" ref="Q13:Q17" si="12">R13*2</f>
        <v>4</v>
      </c>
      <c r="R13">
        <f t="shared" ref="R13:R17" si="13">L13</f>
        <v>2</v>
      </c>
      <c r="Z13">
        <f t="shared" ref="Z13:Z17" si="14">AA13*2</f>
        <v>4</v>
      </c>
      <c r="AA13">
        <f t="shared" ref="AA13:AA17" si="15">L13</f>
        <v>2</v>
      </c>
    </row>
    <row r="14" spans="1:33" x14ac:dyDescent="0.55000000000000004">
      <c r="A14">
        <v>4</v>
      </c>
      <c r="F14">
        <f>C14/$P$4</f>
        <v>0</v>
      </c>
      <c r="G14">
        <f>D14/$Q$4</f>
        <v>0</v>
      </c>
      <c r="H14">
        <f>E14/$R$4</f>
        <v>0</v>
      </c>
      <c r="I14">
        <f t="shared" ref="I14:I17" si="16">AVERAGE(F14:H14)</f>
        <v>0</v>
      </c>
      <c r="J14" t="e">
        <f>B14/I14</f>
        <v>#DIV/0!</v>
      </c>
      <c r="K14">
        <f t="shared" si="9"/>
        <v>8</v>
      </c>
      <c r="L14">
        <f t="shared" si="10"/>
        <v>4</v>
      </c>
      <c r="Q14">
        <f t="shared" si="12"/>
        <v>8</v>
      </c>
      <c r="R14">
        <f t="shared" si="13"/>
        <v>4</v>
      </c>
      <c r="Z14">
        <f t="shared" si="14"/>
        <v>8</v>
      </c>
      <c r="AA14">
        <f t="shared" si="15"/>
        <v>4</v>
      </c>
    </row>
    <row r="15" spans="1:33" x14ac:dyDescent="0.55000000000000004">
      <c r="A15">
        <v>10</v>
      </c>
      <c r="F15">
        <f>C15/$P$4</f>
        <v>0</v>
      </c>
      <c r="G15">
        <f>D15/$Q$4</f>
        <v>0</v>
      </c>
      <c r="H15">
        <f>E15/$R$4</f>
        <v>0</v>
      </c>
      <c r="I15">
        <f t="shared" si="16"/>
        <v>0</v>
      </c>
      <c r="J15" t="e">
        <f>B15/I15</f>
        <v>#DIV/0!</v>
      </c>
      <c r="K15">
        <f t="shared" si="9"/>
        <v>20</v>
      </c>
      <c r="L15">
        <f t="shared" si="10"/>
        <v>10</v>
      </c>
      <c r="Q15">
        <f t="shared" si="12"/>
        <v>20</v>
      </c>
      <c r="R15">
        <f t="shared" si="13"/>
        <v>10</v>
      </c>
      <c r="Z15">
        <f t="shared" si="14"/>
        <v>20</v>
      </c>
      <c r="AA15">
        <f t="shared" si="15"/>
        <v>10</v>
      </c>
    </row>
    <row r="16" spans="1:33" x14ac:dyDescent="0.55000000000000004">
      <c r="A16">
        <v>20</v>
      </c>
      <c r="B16">
        <v>20010.0273573628</v>
      </c>
      <c r="C16">
        <v>1402.2185370877801</v>
      </c>
      <c r="D16">
        <v>1446.90818869686</v>
      </c>
      <c r="E16">
        <v>29177.2726247801</v>
      </c>
      <c r="F16">
        <f t="shared" ref="F16:F17" si="17">C16/$P$4</f>
        <v>0.26221359299034452</v>
      </c>
      <c r="G16">
        <f t="shared" ref="G16:G17" si="18">D16/$Q$4</f>
        <v>1.6588961051639595</v>
      </c>
      <c r="H16">
        <f t="shared" ref="H16:H17" si="19">E16/$R$4</f>
        <v>2.6807720092156249</v>
      </c>
      <c r="I16">
        <f t="shared" si="16"/>
        <v>1.5339605691233096</v>
      </c>
      <c r="J16">
        <f t="shared" ref="J16:J17" si="20">B16/I16</f>
        <v>13044.681695305211</v>
      </c>
      <c r="K16">
        <f t="shared" si="9"/>
        <v>40</v>
      </c>
      <c r="L16">
        <f t="shared" si="10"/>
        <v>20</v>
      </c>
      <c r="M16">
        <f t="shared" ref="M16:M17" si="21">J7</f>
        <v>9435.7278495276769</v>
      </c>
      <c r="N16">
        <f>J16</f>
        <v>13044.681695305211</v>
      </c>
      <c r="O16">
        <f t="shared" si="11"/>
        <v>59424.982727560709</v>
      </c>
      <c r="Q16">
        <f t="shared" si="12"/>
        <v>40</v>
      </c>
      <c r="R16">
        <f t="shared" si="13"/>
        <v>20</v>
      </c>
      <c r="S16">
        <f t="shared" ref="S16:S17" si="22">B7</f>
        <v>9675.5578687192501</v>
      </c>
      <c r="T16">
        <f t="shared" ref="T16:T17" si="23">B16</f>
        <v>20010.0273573628</v>
      </c>
      <c r="U16">
        <f t="shared" ref="U16:U17" si="24">B25</f>
        <v>86412.029711146897</v>
      </c>
      <c r="Z16">
        <f t="shared" si="14"/>
        <v>40</v>
      </c>
      <c r="AA16">
        <f t="shared" si="15"/>
        <v>20</v>
      </c>
      <c r="AB16">
        <f t="shared" ref="AB16" si="25">B7/AVERAGE(C7:E7)</f>
        <v>0.93378819902664856</v>
      </c>
      <c r="AC16">
        <f t="shared" ref="AC16:AC17" si="26">B16/AVERAGE(C16:E16)</f>
        <v>1.8743937279677321</v>
      </c>
      <c r="AD16">
        <f t="shared" ref="AD16:AD17" si="27">B25/AVERAGE(C25:E25)</f>
        <v>2.3287283248718476</v>
      </c>
      <c r="AE16">
        <f>B7/D7</f>
        <v>19.145611411545577</v>
      </c>
      <c r="AG16">
        <f>B25/E25</f>
        <v>1.0984975877956928</v>
      </c>
    </row>
    <row r="17" spans="1:33" x14ac:dyDescent="0.55000000000000004">
      <c r="A17">
        <v>40</v>
      </c>
      <c r="B17">
        <v>42157.963087852899</v>
      </c>
      <c r="C17">
        <v>777.08826881376797</v>
      </c>
      <c r="D17">
        <v>2481.7366941416699</v>
      </c>
      <c r="E17">
        <v>17755.108241736001</v>
      </c>
      <c r="F17">
        <f t="shared" si="17"/>
        <v>0.14531480054421006</v>
      </c>
      <c r="G17">
        <f t="shared" si="18"/>
        <v>2.8453383346057159</v>
      </c>
      <c r="H17">
        <f t="shared" si="19"/>
        <v>1.6313175603197163</v>
      </c>
      <c r="I17">
        <f t="shared" si="16"/>
        <v>1.5406568984898807</v>
      </c>
      <c r="J17">
        <f t="shared" si="20"/>
        <v>27363.628546482505</v>
      </c>
      <c r="K17">
        <f t="shared" si="9"/>
        <v>80</v>
      </c>
      <c r="L17">
        <f t="shared" si="10"/>
        <v>40</v>
      </c>
      <c r="M17">
        <f t="shared" si="21"/>
        <v>41755.442617371984</v>
      </c>
      <c r="N17">
        <f>J17</f>
        <v>27363.628546482505</v>
      </c>
      <c r="O17">
        <f t="shared" si="11"/>
        <v>103274.84718942005</v>
      </c>
      <c r="Q17">
        <f t="shared" si="12"/>
        <v>80</v>
      </c>
      <c r="R17">
        <f t="shared" si="13"/>
        <v>40</v>
      </c>
      <c r="S17">
        <f t="shared" si="22"/>
        <v>28293.968007973799</v>
      </c>
      <c r="T17">
        <f t="shared" si="23"/>
        <v>42157.963087852899</v>
      </c>
      <c r="U17">
        <f t="shared" si="24"/>
        <v>161170.613971802</v>
      </c>
      <c r="Z17">
        <f t="shared" si="14"/>
        <v>80</v>
      </c>
      <c r="AA17">
        <f t="shared" si="15"/>
        <v>40</v>
      </c>
      <c r="AB17">
        <f>B8/AVERAGE(C8:E8)</f>
        <v>4.3520796203165482</v>
      </c>
      <c r="AC17">
        <f t="shared" si="26"/>
        <v>6.0185729169122384</v>
      </c>
      <c r="AD17">
        <f t="shared" si="27"/>
        <v>4.1988864664365151</v>
      </c>
      <c r="AE17">
        <f>B8/D8</f>
        <v>29.122184226197497</v>
      </c>
      <c r="AG17">
        <f>B26/E26</f>
        <v>2.0268763385255206</v>
      </c>
    </row>
    <row r="18" spans="1:33" x14ac:dyDescent="0.55000000000000004">
      <c r="M18">
        <f>SLOPE(M12:M17,K12:K17)</f>
        <v>521.94303271714978</v>
      </c>
      <c r="N18">
        <f>SLOPE(N12:N17,L12:L17)</f>
        <v>684.09071366206263</v>
      </c>
      <c r="O18" t="e">
        <f>SLOPE(O12:O17,L12:L17)</f>
        <v>#DIV/0!</v>
      </c>
      <c r="S18">
        <f>SLOPE(S12:S17,Q12:Q17)</f>
        <v>353.67460009967255</v>
      </c>
      <c r="T18">
        <f>SLOPE(T12:T17,R12:R17)</f>
        <v>1053.9490771963224</v>
      </c>
      <c r="U18">
        <f>SLOPE(U12:U17,R12:R17)</f>
        <v>4029.2653492950499</v>
      </c>
      <c r="AB18">
        <f>SLOPE(AB12:AB17,Z12:Z17)</f>
        <v>5.4400995253956842E-2</v>
      </c>
      <c r="AC18">
        <f>SLOPE(AC12:AC17,AA12:AA17)</f>
        <v>0.15046432292280595</v>
      </c>
      <c r="AD18">
        <f>SLOPE(AD12:AD17,AA12:AA17)</f>
        <v>0.10497216166091289</v>
      </c>
    </row>
    <row r="19" spans="1:33" x14ac:dyDescent="0.55000000000000004">
      <c r="A19" t="s">
        <v>2</v>
      </c>
      <c r="F19" s="1" t="s">
        <v>23</v>
      </c>
      <c r="G19" s="1"/>
      <c r="H19" s="1"/>
    </row>
    <row r="20" spans="1:33" x14ac:dyDescent="0.55000000000000004">
      <c r="A20" t="s">
        <v>0</v>
      </c>
      <c r="C20" t="str">
        <f>M5</f>
        <v>dPyrene</v>
      </c>
      <c r="D20" t="str">
        <f t="shared" ref="D20:E20" si="28">N5</f>
        <v>dAnthraquinone</v>
      </c>
      <c r="E20" t="str">
        <f t="shared" si="28"/>
        <v>dC20</v>
      </c>
      <c r="F20" t="str">
        <f>C20</f>
        <v>dPyrene</v>
      </c>
      <c r="G20" t="str">
        <f t="shared" ref="G20:H20" si="29">D20</f>
        <v>dAnthraquinone</v>
      </c>
      <c r="H20" t="str">
        <f t="shared" si="29"/>
        <v>dC20</v>
      </c>
      <c r="I20" t="str">
        <f>I11</f>
        <v>mean_normnorm</v>
      </c>
      <c r="J20" t="str">
        <f>J11</f>
        <v>vol_normnorm</v>
      </c>
    </row>
    <row r="21" spans="1:33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3" x14ac:dyDescent="0.55000000000000004">
      <c r="A22">
        <v>2</v>
      </c>
      <c r="F22">
        <f>C22/$P$5</f>
        <v>0</v>
      </c>
      <c r="G22">
        <f>D22/$Q$5</f>
        <v>0</v>
      </c>
      <c r="H22">
        <f>E22/$R$5</f>
        <v>0</v>
      </c>
      <c r="I22">
        <f>AVERAGE(F22:H22)</f>
        <v>0</v>
      </c>
      <c r="J22" t="e">
        <f>B22/I22</f>
        <v>#DIV/0!</v>
      </c>
    </row>
    <row r="23" spans="1:33" x14ac:dyDescent="0.55000000000000004">
      <c r="A23">
        <v>4</v>
      </c>
      <c r="F23">
        <f>C23/$P$5</f>
        <v>0</v>
      </c>
      <c r="G23">
        <f>D23/$Q$5</f>
        <v>0</v>
      </c>
      <c r="H23">
        <f>E23/$R$5</f>
        <v>0</v>
      </c>
      <c r="I23">
        <f t="shared" ref="I23:I26" si="30">AVERAGE(F23:H23)</f>
        <v>0</v>
      </c>
      <c r="J23" t="e">
        <f t="shared" ref="J23:J26" si="31">B23/I23</f>
        <v>#DIV/0!</v>
      </c>
    </row>
    <row r="24" spans="1:33" x14ac:dyDescent="0.55000000000000004">
      <c r="A24">
        <v>10</v>
      </c>
      <c r="F24">
        <f t="shared" ref="F24:F26" si="32">C24/$P$5</f>
        <v>0</v>
      </c>
      <c r="G24">
        <f t="shared" ref="G24:G26" si="33">D24/$Q$5</f>
        <v>0</v>
      </c>
      <c r="H24">
        <f t="shared" ref="H24:H26" si="34">E24/$R$5</f>
        <v>0</v>
      </c>
      <c r="I24">
        <f t="shared" si="30"/>
        <v>0</v>
      </c>
      <c r="J24" t="e">
        <f t="shared" si="31"/>
        <v>#DIV/0!</v>
      </c>
    </row>
    <row r="25" spans="1:33" x14ac:dyDescent="0.55000000000000004">
      <c r="A25">
        <v>20</v>
      </c>
      <c r="B25">
        <v>86412.029711146897</v>
      </c>
      <c r="C25">
        <v>24883.726401192602</v>
      </c>
      <c r="D25">
        <v>7773.3227588969603</v>
      </c>
      <c r="E25">
        <v>78663.832011271094</v>
      </c>
      <c r="F25">
        <f t="shared" si="32"/>
        <v>1.927451266638267</v>
      </c>
      <c r="G25">
        <f t="shared" si="33"/>
        <v>0.80221620310749964</v>
      </c>
      <c r="H25">
        <f t="shared" si="34"/>
        <v>1.6327416927765404</v>
      </c>
      <c r="I25">
        <f t="shared" si="30"/>
        <v>1.4541363875074358</v>
      </c>
      <c r="J25">
        <f t="shared" si="31"/>
        <v>59424.982727560709</v>
      </c>
    </row>
    <row r="26" spans="1:33" x14ac:dyDescent="0.55000000000000004">
      <c r="A26">
        <v>40</v>
      </c>
      <c r="B26">
        <v>161170.613971802</v>
      </c>
      <c r="C26">
        <v>25105.559552283699</v>
      </c>
      <c r="D26">
        <v>10530.0901103904</v>
      </c>
      <c r="E26">
        <v>79516.747474119606</v>
      </c>
      <c r="F26">
        <f t="shared" si="32"/>
        <v>1.9446340864924672</v>
      </c>
      <c r="G26">
        <f t="shared" si="33"/>
        <v>1.0867178899871013</v>
      </c>
      <c r="H26">
        <f t="shared" si="34"/>
        <v>1.6504447540310065</v>
      </c>
      <c r="I26">
        <f t="shared" si="30"/>
        <v>1.5605989101701916</v>
      </c>
      <c r="J26">
        <f t="shared" si="31"/>
        <v>103274.84718942005</v>
      </c>
    </row>
    <row r="28" spans="1:33" x14ac:dyDescent="0.55000000000000004">
      <c r="A28" t="s">
        <v>33</v>
      </c>
      <c r="D28" t="s">
        <v>14</v>
      </c>
      <c r="G28" t="s">
        <v>34</v>
      </c>
      <c r="I28" t="s">
        <v>21</v>
      </c>
      <c r="J28" t="s">
        <v>22</v>
      </c>
    </row>
    <row r="29" spans="1:33" x14ac:dyDescent="0.55000000000000004">
      <c r="A29">
        <v>0</v>
      </c>
      <c r="D29">
        <v>1</v>
      </c>
    </row>
    <row r="30" spans="1:33" x14ac:dyDescent="0.55000000000000004">
      <c r="A30">
        <v>4</v>
      </c>
      <c r="G30">
        <v>0</v>
      </c>
    </row>
    <row r="31" spans="1:33" x14ac:dyDescent="0.55000000000000004">
      <c r="A31">
        <v>8</v>
      </c>
      <c r="G31">
        <v>0</v>
      </c>
    </row>
    <row r="32" spans="1:33" x14ac:dyDescent="0.55000000000000004">
      <c r="A32">
        <v>20</v>
      </c>
      <c r="G32">
        <v>0</v>
      </c>
    </row>
    <row r="33" spans="1:10" x14ac:dyDescent="0.55000000000000004">
      <c r="A33">
        <v>40</v>
      </c>
      <c r="B33">
        <v>9675.5578687192501</v>
      </c>
      <c r="D33">
        <v>505.36687811831899</v>
      </c>
      <c r="G33">
        <v>0.13326607323957973</v>
      </c>
      <c r="I33">
        <f>G33</f>
        <v>0.13326607323957973</v>
      </c>
      <c r="J33">
        <f>B33/I33</f>
        <v>72603.308805572509</v>
      </c>
    </row>
    <row r="34" spans="1:10" x14ac:dyDescent="0.55000000000000004">
      <c r="A34">
        <v>80</v>
      </c>
      <c r="B34">
        <v>28293.968007973799</v>
      </c>
      <c r="D34">
        <v>971.56064216231903</v>
      </c>
      <c r="G34">
        <v>0.25620213215632059</v>
      </c>
      <c r="I34">
        <f>G34</f>
        <v>0.25620213215632059</v>
      </c>
      <c r="J34">
        <f>B34/I34</f>
        <v>110436.11452347461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85E3-E665-44FD-A335-60074985F4BC}">
  <dimension ref="A1:I9"/>
  <sheetViews>
    <sheetView tabSelected="1" workbookViewId="0">
      <selection activeCell="A9" sqref="A9"/>
    </sheetView>
  </sheetViews>
  <sheetFormatPr defaultRowHeight="14.4" x14ac:dyDescent="0.55000000000000004"/>
  <cols>
    <col min="1" max="1" width="21.1015625" customWidth="1"/>
    <col min="2" max="2" width="10.5234375" customWidth="1"/>
    <col min="14" max="14" width="20.05078125" bestFit="1" customWidth="1"/>
  </cols>
  <sheetData>
    <row r="1" spans="1:9" x14ac:dyDescent="0.55000000000000004">
      <c r="A1" t="s">
        <v>44</v>
      </c>
      <c r="B1" t="s">
        <v>42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45</v>
      </c>
      <c r="I1" t="s">
        <v>54</v>
      </c>
    </row>
    <row r="2" spans="1:9" x14ac:dyDescent="0.55000000000000004">
      <c r="A2" t="s">
        <v>46</v>
      </c>
      <c r="B2" t="s">
        <v>43</v>
      </c>
      <c r="C2">
        <v>5084</v>
      </c>
      <c r="D2">
        <v>26678</v>
      </c>
      <c r="E2">
        <f>D2/C2</f>
        <v>5.2474429583005504</v>
      </c>
      <c r="F2">
        <v>0.38</v>
      </c>
      <c r="G2">
        <f>E2/F2</f>
        <v>13.809060416580396</v>
      </c>
      <c r="H2">
        <v>1.05</v>
      </c>
      <c r="I2">
        <f>G2*(1/1000)*(1/0.05)*H2</f>
        <v>0.28999026874818834</v>
      </c>
    </row>
    <row r="3" spans="1:9" x14ac:dyDescent="0.55000000000000004">
      <c r="A3" t="s">
        <v>47</v>
      </c>
      <c r="C3">
        <v>7072</v>
      </c>
      <c r="D3">
        <v>24902</v>
      </c>
      <c r="E3">
        <f t="shared" ref="E3:E9" si="0">D3/C3</f>
        <v>3.5212104072398192</v>
      </c>
      <c r="F3">
        <f>F2</f>
        <v>0.38</v>
      </c>
      <c r="G3">
        <f t="shared" ref="G3:G9" si="1">E3/F3</f>
        <v>9.2663431769468918</v>
      </c>
      <c r="H3">
        <v>1.1000000000000001</v>
      </c>
      <c r="I3">
        <f t="shared" ref="I3:I9" si="2">G3*(1/1000)*(1/0.05)*H3</f>
        <v>0.20385954989283164</v>
      </c>
    </row>
    <row r="4" spans="1:9" x14ac:dyDescent="0.55000000000000004">
      <c r="A4" t="s">
        <v>48</v>
      </c>
      <c r="C4">
        <v>6906</v>
      </c>
      <c r="D4">
        <v>99252</v>
      </c>
      <c r="E4">
        <f t="shared" si="0"/>
        <v>14.371850564726325</v>
      </c>
      <c r="F4">
        <f t="shared" ref="F4:F9" si="3">F3</f>
        <v>0.38</v>
      </c>
      <c r="G4">
        <f t="shared" si="1"/>
        <v>37.82065938085875</v>
      </c>
      <c r="H4">
        <v>1.31</v>
      </c>
      <c r="I4">
        <f t="shared" si="2"/>
        <v>0.99090127577849951</v>
      </c>
    </row>
    <row r="5" spans="1:9" x14ac:dyDescent="0.55000000000000004">
      <c r="A5" t="s">
        <v>49</v>
      </c>
      <c r="C5">
        <v>4525</v>
      </c>
      <c r="D5">
        <v>11938</v>
      </c>
      <c r="E5">
        <f t="shared" si="0"/>
        <v>2.6382320441988951</v>
      </c>
      <c r="F5">
        <f t="shared" si="3"/>
        <v>0.38</v>
      </c>
      <c r="G5">
        <f t="shared" si="1"/>
        <v>6.9427159057865664</v>
      </c>
      <c r="H5">
        <v>1.58</v>
      </c>
      <c r="I5">
        <f t="shared" si="2"/>
        <v>0.21938982262285553</v>
      </c>
    </row>
    <row r="6" spans="1:9" x14ac:dyDescent="0.55000000000000004">
      <c r="A6" t="s">
        <v>50</v>
      </c>
      <c r="C6">
        <v>1898</v>
      </c>
      <c r="D6">
        <v>35266</v>
      </c>
      <c r="E6">
        <f t="shared" si="0"/>
        <v>18.580611169652265</v>
      </c>
      <c r="F6">
        <f t="shared" si="3"/>
        <v>0.38</v>
      </c>
      <c r="G6">
        <f t="shared" si="1"/>
        <v>48.896345183295431</v>
      </c>
      <c r="H6">
        <v>1.57</v>
      </c>
      <c r="I6">
        <f t="shared" si="2"/>
        <v>1.5353452387554767</v>
      </c>
    </row>
    <row r="7" spans="1:9" x14ac:dyDescent="0.55000000000000004">
      <c r="A7" t="s">
        <v>51</v>
      </c>
      <c r="C7">
        <v>2223</v>
      </c>
      <c r="D7">
        <v>23104</v>
      </c>
      <c r="E7">
        <f t="shared" si="0"/>
        <v>10.393162393162394</v>
      </c>
      <c r="F7">
        <f t="shared" si="3"/>
        <v>0.38</v>
      </c>
      <c r="G7">
        <f t="shared" si="1"/>
        <v>27.350427350427353</v>
      </c>
      <c r="H7">
        <v>1.67</v>
      </c>
      <c r="I7">
        <f t="shared" si="2"/>
        <v>0.91350427350427355</v>
      </c>
    </row>
    <row r="8" spans="1:9" x14ac:dyDescent="0.55000000000000004">
      <c r="A8" t="s">
        <v>52</v>
      </c>
      <c r="C8">
        <v>1463</v>
      </c>
      <c r="D8">
        <v>1440</v>
      </c>
      <c r="E8">
        <f t="shared" si="0"/>
        <v>0.98427887901572109</v>
      </c>
      <c r="F8">
        <f t="shared" si="3"/>
        <v>0.38</v>
      </c>
      <c r="G8">
        <f t="shared" si="1"/>
        <v>2.5902075763571606</v>
      </c>
      <c r="H8">
        <v>1.77</v>
      </c>
      <c r="I8">
        <f t="shared" si="2"/>
        <v>9.1693348203043479E-2</v>
      </c>
    </row>
    <row r="9" spans="1:9" x14ac:dyDescent="0.55000000000000004">
      <c r="A9" t="s">
        <v>53</v>
      </c>
      <c r="C9">
        <v>1165</v>
      </c>
      <c r="D9">
        <v>3998</v>
      </c>
      <c r="E9">
        <f t="shared" si="0"/>
        <v>3.4317596566523605</v>
      </c>
      <c r="F9">
        <f t="shared" si="3"/>
        <v>0.38</v>
      </c>
      <c r="G9">
        <f t="shared" si="1"/>
        <v>9.0309464648746332</v>
      </c>
      <c r="I9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FEF1-EA44-401E-8933-119551D4571C}">
  <dimension ref="A1:H9"/>
  <sheetViews>
    <sheetView workbookViewId="0">
      <selection activeCell="H2" sqref="H2:H7"/>
    </sheetView>
  </sheetViews>
  <sheetFormatPr defaultRowHeight="14.4" x14ac:dyDescent="0.55000000000000004"/>
  <cols>
    <col min="1" max="1" width="25" customWidth="1"/>
    <col min="2" max="2" width="13.83984375" customWidth="1"/>
  </cols>
  <sheetData>
    <row r="1" spans="1:8" x14ac:dyDescent="0.55000000000000004">
      <c r="A1" t="s">
        <v>44</v>
      </c>
      <c r="B1" t="s">
        <v>56</v>
      </c>
      <c r="C1" t="s">
        <v>57</v>
      </c>
      <c r="D1" t="s">
        <v>58</v>
      </c>
      <c r="E1" t="s">
        <v>59</v>
      </c>
      <c r="F1" t="s">
        <v>41</v>
      </c>
      <c r="G1" t="s">
        <v>45</v>
      </c>
      <c r="H1" t="s">
        <v>54</v>
      </c>
    </row>
    <row r="2" spans="1:8" x14ac:dyDescent="0.55000000000000004">
      <c r="A2" t="s">
        <v>46</v>
      </c>
      <c r="B2">
        <v>1345</v>
      </c>
      <c r="C2">
        <v>111504</v>
      </c>
      <c r="D2">
        <f>C2/B2</f>
        <v>82.902602230483268</v>
      </c>
      <c r="E2">
        <v>3.9300000000000002E-2</v>
      </c>
      <c r="F2">
        <f>SQRT(D2/E2)</f>
        <v>45.929086348259027</v>
      </c>
      <c r="G2">
        <v>1.05</v>
      </c>
      <c r="H2">
        <f>F2*(1/1000)*(1/0.05)*G2</f>
        <v>0.96451081331343969</v>
      </c>
    </row>
    <row r="3" spans="1:8" x14ac:dyDescent="0.55000000000000004">
      <c r="A3" t="s">
        <v>47</v>
      </c>
      <c r="B3">
        <v>2050</v>
      </c>
      <c r="C3">
        <v>12053</v>
      </c>
      <c r="D3">
        <f t="shared" ref="D3:D9" si="0">C3/B3</f>
        <v>5.8795121951219516</v>
      </c>
      <c r="E3">
        <f>E2</f>
        <v>3.9300000000000002E-2</v>
      </c>
      <c r="F3">
        <f t="shared" ref="F3:F7" si="1">SQRT(D3/E3)</f>
        <v>12.231349405230119</v>
      </c>
      <c r="G3">
        <v>1.1000000000000001</v>
      </c>
      <c r="H3">
        <f t="shared" ref="H3:H9" si="2">F3*(1/1000)*(1/0.05)*G3</f>
        <v>0.26908968691506263</v>
      </c>
    </row>
    <row r="4" spans="1:8" x14ac:dyDescent="0.55000000000000004">
      <c r="A4" t="s">
        <v>48</v>
      </c>
      <c r="B4">
        <v>332</v>
      </c>
      <c r="C4">
        <v>34995</v>
      </c>
      <c r="D4">
        <f t="shared" si="0"/>
        <v>105.4066265060241</v>
      </c>
      <c r="E4">
        <f t="shared" ref="E4:E9" si="3">E3</f>
        <v>3.9300000000000002E-2</v>
      </c>
      <c r="F4">
        <f t="shared" si="1"/>
        <v>51.789018677940042</v>
      </c>
      <c r="G4">
        <v>1.31</v>
      </c>
      <c r="H4">
        <f t="shared" si="2"/>
        <v>1.3568722893620293</v>
      </c>
    </row>
    <row r="5" spans="1:8" x14ac:dyDescent="0.55000000000000004">
      <c r="A5" t="s">
        <v>49</v>
      </c>
      <c r="B5">
        <v>554</v>
      </c>
      <c r="C5">
        <v>17230</v>
      </c>
      <c r="D5">
        <f t="shared" si="0"/>
        <v>31.101083032490976</v>
      </c>
      <c r="E5">
        <f t="shared" si="3"/>
        <v>3.9300000000000002E-2</v>
      </c>
      <c r="F5">
        <f t="shared" si="1"/>
        <v>28.131408755829426</v>
      </c>
      <c r="G5">
        <v>1.58</v>
      </c>
      <c r="H5">
        <f t="shared" si="2"/>
        <v>0.88895251668421005</v>
      </c>
    </row>
    <row r="6" spans="1:8" x14ac:dyDescent="0.55000000000000004">
      <c r="A6" t="s">
        <v>50</v>
      </c>
      <c r="B6">
        <v>697</v>
      </c>
      <c r="C6">
        <v>6117.9480000000003</v>
      </c>
      <c r="D6">
        <f t="shared" si="0"/>
        <v>8.7775437589670027</v>
      </c>
      <c r="E6">
        <f t="shared" si="3"/>
        <v>3.9300000000000002E-2</v>
      </c>
      <c r="F6">
        <f t="shared" si="1"/>
        <v>14.944804095048015</v>
      </c>
      <c r="G6">
        <v>1.57</v>
      </c>
      <c r="H6">
        <f t="shared" si="2"/>
        <v>0.46926684858450768</v>
      </c>
    </row>
    <row r="7" spans="1:8" x14ac:dyDescent="0.55000000000000004">
      <c r="A7" t="s">
        <v>51</v>
      </c>
      <c r="B7">
        <v>252</v>
      </c>
      <c r="C7">
        <v>3025</v>
      </c>
      <c r="D7">
        <f t="shared" si="0"/>
        <v>12.003968253968255</v>
      </c>
      <c r="E7">
        <f t="shared" si="3"/>
        <v>3.9300000000000002E-2</v>
      </c>
      <c r="F7">
        <f t="shared" si="1"/>
        <v>17.476970127393301</v>
      </c>
      <c r="G7">
        <v>1.67</v>
      </c>
      <c r="H7">
        <f t="shared" si="2"/>
        <v>0.58373080225493623</v>
      </c>
    </row>
    <row r="8" spans="1:8" x14ac:dyDescent="0.55000000000000004">
      <c r="A8" t="s">
        <v>52</v>
      </c>
      <c r="C8">
        <v>2439</v>
      </c>
      <c r="D8" t="e">
        <f t="shared" si="0"/>
        <v>#DIV/0!</v>
      </c>
      <c r="E8">
        <f t="shared" si="3"/>
        <v>3.9300000000000002E-2</v>
      </c>
      <c r="F8" t="e">
        <f t="shared" ref="F3:F9" si="4">D8/E8</f>
        <v>#DIV/0!</v>
      </c>
      <c r="G8">
        <v>1.77</v>
      </c>
      <c r="H8" t="e">
        <f t="shared" si="2"/>
        <v>#DIV/0!</v>
      </c>
    </row>
    <row r="9" spans="1:8" x14ac:dyDescent="0.55000000000000004">
      <c r="A9" t="s">
        <v>53</v>
      </c>
      <c r="C9">
        <v>3146</v>
      </c>
      <c r="D9" t="e">
        <f t="shared" si="0"/>
        <v>#DIV/0!</v>
      </c>
      <c r="E9">
        <f t="shared" si="3"/>
        <v>3.9300000000000002E-2</v>
      </c>
      <c r="F9" t="e">
        <f t="shared" si="4"/>
        <v>#DIV/0!</v>
      </c>
      <c r="H9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F929-BE4B-49AF-8136-0228A7B89FF7}">
  <dimension ref="A1:H7"/>
  <sheetViews>
    <sheetView workbookViewId="0">
      <selection activeCell="H2" sqref="H2:H7"/>
    </sheetView>
  </sheetViews>
  <sheetFormatPr defaultRowHeight="14.4" x14ac:dyDescent="0.55000000000000004"/>
  <cols>
    <col min="1" max="1" width="24.68359375" customWidth="1"/>
    <col min="4" max="4" width="12.1015625" customWidth="1"/>
  </cols>
  <sheetData>
    <row r="1" spans="1:8" x14ac:dyDescent="0.55000000000000004">
      <c r="A1" t="s">
        <v>44</v>
      </c>
      <c r="B1" t="s">
        <v>56</v>
      </c>
      <c r="C1" t="s">
        <v>60</v>
      </c>
      <c r="D1" t="s">
        <v>58</v>
      </c>
      <c r="E1" t="s">
        <v>61</v>
      </c>
      <c r="F1" t="s">
        <v>41</v>
      </c>
      <c r="G1" t="s">
        <v>45</v>
      </c>
      <c r="H1" t="s">
        <v>54</v>
      </c>
    </row>
    <row r="2" spans="1:8" x14ac:dyDescent="0.55000000000000004">
      <c r="A2" t="s">
        <v>46</v>
      </c>
      <c r="B2">
        <v>1345</v>
      </c>
      <c r="C2">
        <v>541</v>
      </c>
      <c r="D2">
        <f>C2/B2</f>
        <v>0.40223048327137545</v>
      </c>
      <c r="E2">
        <v>0.4975</v>
      </c>
      <c r="F2">
        <f>(D2/E2)</f>
        <v>0.80850348396256377</v>
      </c>
      <c r="G2">
        <v>1.05</v>
      </c>
      <c r="H2">
        <f>F2*(1/1000)*(1/0.05)*G2</f>
        <v>1.6978573163213839E-2</v>
      </c>
    </row>
    <row r="3" spans="1:8" x14ac:dyDescent="0.55000000000000004">
      <c r="A3" t="s">
        <v>47</v>
      </c>
      <c r="B3">
        <v>2050</v>
      </c>
      <c r="C3">
        <v>1087</v>
      </c>
      <c r="D3">
        <f t="shared" ref="D3:D7" si="0">C3/B3</f>
        <v>0.53024390243902442</v>
      </c>
      <c r="E3">
        <f>E2</f>
        <v>0.4975</v>
      </c>
      <c r="F3">
        <f t="shared" ref="F3:F7" si="1">SQRT(D3/E3)</f>
        <v>1.0323840803328344</v>
      </c>
      <c r="G3">
        <v>1.1000000000000001</v>
      </c>
      <c r="H3">
        <f t="shared" ref="H3:H7" si="2">F3*(1/1000)*(1/0.05)*G3</f>
        <v>2.2712449767322361E-2</v>
      </c>
    </row>
    <row r="4" spans="1:8" x14ac:dyDescent="0.55000000000000004">
      <c r="A4" t="s">
        <v>48</v>
      </c>
      <c r="B4">
        <v>332</v>
      </c>
      <c r="C4">
        <v>1545</v>
      </c>
      <c r="D4">
        <f t="shared" si="0"/>
        <v>4.653614457831325</v>
      </c>
      <c r="E4">
        <f t="shared" ref="E4:E7" si="3">E3</f>
        <v>0.4975</v>
      </c>
      <c r="F4">
        <f t="shared" si="1"/>
        <v>3.0584307921242422</v>
      </c>
      <c r="G4">
        <v>1.31</v>
      </c>
      <c r="H4">
        <f t="shared" si="2"/>
        <v>8.0130886753655151E-2</v>
      </c>
    </row>
    <row r="5" spans="1:8" x14ac:dyDescent="0.55000000000000004">
      <c r="A5" t="s">
        <v>49</v>
      </c>
      <c r="B5">
        <v>554</v>
      </c>
      <c r="C5">
        <v>0</v>
      </c>
      <c r="D5">
        <f t="shared" si="0"/>
        <v>0</v>
      </c>
      <c r="E5">
        <f t="shared" si="3"/>
        <v>0.4975</v>
      </c>
      <c r="F5">
        <f t="shared" si="1"/>
        <v>0</v>
      </c>
      <c r="G5">
        <v>1.58</v>
      </c>
      <c r="H5">
        <f t="shared" si="2"/>
        <v>0</v>
      </c>
    </row>
    <row r="6" spans="1:8" x14ac:dyDescent="0.55000000000000004">
      <c r="A6" t="s">
        <v>50</v>
      </c>
      <c r="B6">
        <v>697</v>
      </c>
      <c r="C6">
        <v>689</v>
      </c>
      <c r="D6">
        <f t="shared" si="0"/>
        <v>0.98852223816355811</v>
      </c>
      <c r="E6">
        <f t="shared" si="3"/>
        <v>0.4975</v>
      </c>
      <c r="F6">
        <f t="shared" si="1"/>
        <v>1.4096025585934078</v>
      </c>
      <c r="G6">
        <v>1.57</v>
      </c>
      <c r="H6">
        <f t="shared" si="2"/>
        <v>4.4261520339833008E-2</v>
      </c>
    </row>
    <row r="7" spans="1:8" x14ac:dyDescent="0.55000000000000004">
      <c r="A7" t="s">
        <v>51</v>
      </c>
      <c r="B7">
        <v>252</v>
      </c>
      <c r="C7">
        <v>276</v>
      </c>
      <c r="D7">
        <f t="shared" si="0"/>
        <v>1.0952380952380953</v>
      </c>
      <c r="E7">
        <f t="shared" si="3"/>
        <v>0.4975</v>
      </c>
      <c r="F7">
        <f t="shared" si="1"/>
        <v>1.4837397374603083</v>
      </c>
      <c r="G7">
        <v>1.67</v>
      </c>
      <c r="H7">
        <f t="shared" si="2"/>
        <v>4.9556907231174299E-2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8E56-7A2E-4D9E-AFE9-5822CA5584FE}">
  <dimension ref="A1:H7"/>
  <sheetViews>
    <sheetView topLeftCell="G1" workbookViewId="0">
      <selection activeCell="H2" sqref="H2:H7"/>
    </sheetView>
  </sheetViews>
  <sheetFormatPr defaultRowHeight="14.4" x14ac:dyDescent="0.55000000000000004"/>
  <sheetData>
    <row r="1" spans="1:8" x14ac:dyDescent="0.55000000000000004">
      <c r="A1" t="s">
        <v>44</v>
      </c>
      <c r="B1" t="s">
        <v>56</v>
      </c>
      <c r="C1" t="s">
        <v>64</v>
      </c>
      <c r="D1" t="s">
        <v>63</v>
      </c>
      <c r="E1" t="s">
        <v>61</v>
      </c>
      <c r="F1" t="s">
        <v>41</v>
      </c>
      <c r="G1" t="s">
        <v>45</v>
      </c>
      <c r="H1" t="s">
        <v>54</v>
      </c>
    </row>
    <row r="2" spans="1:8" x14ac:dyDescent="0.55000000000000004">
      <c r="A2" t="s">
        <v>46</v>
      </c>
      <c r="B2">
        <v>1345</v>
      </c>
      <c r="C2">
        <v>9897</v>
      </c>
      <c r="D2">
        <f>C2/B2</f>
        <v>7.3583643122676579</v>
      </c>
      <c r="E2">
        <v>0.4975</v>
      </c>
      <c r="F2">
        <f>(D2/E2)</f>
        <v>14.79068203470886</v>
      </c>
      <c r="G2">
        <v>1.05</v>
      </c>
      <c r="H2">
        <f>F2*(1/1000)*(1/0.05)*G2</f>
        <v>0.31060432272888605</v>
      </c>
    </row>
    <row r="3" spans="1:8" x14ac:dyDescent="0.55000000000000004">
      <c r="A3" t="s">
        <v>47</v>
      </c>
      <c r="B3">
        <v>2050</v>
      </c>
      <c r="C3">
        <v>4168</v>
      </c>
      <c r="D3">
        <f t="shared" ref="D3:D7" si="0">C3/B3</f>
        <v>2.0331707317073171</v>
      </c>
      <c r="E3">
        <f>E2</f>
        <v>0.4975</v>
      </c>
      <c r="F3">
        <f t="shared" ref="F3:F7" si="1">SQRT(D3/E3)</f>
        <v>2.0215774385650453</v>
      </c>
      <c r="G3">
        <v>1.1000000000000001</v>
      </c>
      <c r="H3">
        <f t="shared" ref="H3:H7" si="2">F3*(1/1000)*(1/0.05)*G3</f>
        <v>4.4474703648431008E-2</v>
      </c>
    </row>
    <row r="4" spans="1:8" x14ac:dyDescent="0.55000000000000004">
      <c r="A4" t="s">
        <v>48</v>
      </c>
      <c r="B4">
        <v>332</v>
      </c>
      <c r="C4">
        <v>654</v>
      </c>
      <c r="D4">
        <f t="shared" si="0"/>
        <v>1.9698795180722892</v>
      </c>
      <c r="E4">
        <f t="shared" ref="E4:E7" si="3">E3</f>
        <v>0.4975</v>
      </c>
      <c r="F4">
        <f t="shared" si="1"/>
        <v>1.9898635179945903</v>
      </c>
      <c r="G4">
        <v>1.31</v>
      </c>
      <c r="H4">
        <f t="shared" si="2"/>
        <v>5.213442417145827E-2</v>
      </c>
    </row>
    <row r="5" spans="1:8" x14ac:dyDescent="0.55000000000000004">
      <c r="A5" t="s">
        <v>49</v>
      </c>
      <c r="B5">
        <v>554</v>
      </c>
      <c r="C5">
        <v>359</v>
      </c>
      <c r="D5">
        <f t="shared" si="0"/>
        <v>0.64801444043321299</v>
      </c>
      <c r="E5">
        <f t="shared" si="3"/>
        <v>0.4975</v>
      </c>
      <c r="F5">
        <f t="shared" si="1"/>
        <v>1.1412894412945729</v>
      </c>
      <c r="G5">
        <v>1.58</v>
      </c>
      <c r="H5">
        <f t="shared" si="2"/>
        <v>3.6064746344908506E-2</v>
      </c>
    </row>
    <row r="6" spans="1:8" x14ac:dyDescent="0.55000000000000004">
      <c r="A6" t="s">
        <v>50</v>
      </c>
      <c r="B6">
        <v>697</v>
      </c>
      <c r="C6">
        <v>774</v>
      </c>
      <c r="D6">
        <f t="shared" si="0"/>
        <v>1.1104734576757531</v>
      </c>
      <c r="E6">
        <f t="shared" si="3"/>
        <v>0.4975</v>
      </c>
      <c r="F6">
        <f t="shared" si="1"/>
        <v>1.4940239129995809</v>
      </c>
      <c r="G6">
        <v>1.57</v>
      </c>
      <c r="H6">
        <f t="shared" si="2"/>
        <v>4.6912350868186847E-2</v>
      </c>
    </row>
    <row r="7" spans="1:8" x14ac:dyDescent="0.55000000000000004">
      <c r="A7" t="s">
        <v>51</v>
      </c>
      <c r="B7">
        <v>252</v>
      </c>
      <c r="C7">
        <v>1084</v>
      </c>
      <c r="D7">
        <f t="shared" si="0"/>
        <v>4.3015873015873014</v>
      </c>
      <c r="E7">
        <f t="shared" si="3"/>
        <v>0.4975</v>
      </c>
      <c r="F7">
        <f t="shared" si="1"/>
        <v>2.9404772803673191</v>
      </c>
      <c r="G7">
        <v>1.67</v>
      </c>
      <c r="H7">
        <f t="shared" si="2"/>
        <v>9.8211941164268457E-2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CC43-6894-4CB3-AA2B-A5DB4C3C85FA}">
  <dimension ref="A1:H7"/>
  <sheetViews>
    <sheetView topLeftCell="G1" workbookViewId="0">
      <selection activeCell="H2" sqref="H2:H7"/>
    </sheetView>
  </sheetViews>
  <sheetFormatPr defaultRowHeight="14.4" x14ac:dyDescent="0.55000000000000004"/>
  <sheetData>
    <row r="1" spans="1:8" x14ac:dyDescent="0.55000000000000004">
      <c r="A1" t="s">
        <v>44</v>
      </c>
      <c r="B1" t="s">
        <v>66</v>
      </c>
      <c r="C1" t="s">
        <v>65</v>
      </c>
      <c r="D1" t="s">
        <v>63</v>
      </c>
      <c r="E1" t="s">
        <v>61</v>
      </c>
      <c r="F1" t="s">
        <v>41</v>
      </c>
      <c r="G1" t="s">
        <v>45</v>
      </c>
      <c r="H1" t="s">
        <v>54</v>
      </c>
    </row>
    <row r="2" spans="1:8" x14ac:dyDescent="0.55000000000000004">
      <c r="A2" t="s">
        <v>46</v>
      </c>
      <c r="B2">
        <v>12581</v>
      </c>
      <c r="C2">
        <v>4887</v>
      </c>
      <c r="D2">
        <f>C2/B2</f>
        <v>0.38844289007233129</v>
      </c>
      <c r="E2">
        <v>0.4975</v>
      </c>
      <c r="F2">
        <f>(D2/E2)</f>
        <v>0.78078972878860564</v>
      </c>
      <c r="G2">
        <v>1.05</v>
      </c>
      <c r="H2">
        <f>F2*(1/1000)*(1/0.05)*G2</f>
        <v>1.6396584304560719E-2</v>
      </c>
    </row>
    <row r="3" spans="1:8" x14ac:dyDescent="0.55000000000000004">
      <c r="A3" t="s">
        <v>47</v>
      </c>
      <c r="B3">
        <v>14612</v>
      </c>
      <c r="C3">
        <v>2326</v>
      </c>
      <c r="D3">
        <f t="shared" ref="D3:D7" si="0">C3/B3</f>
        <v>0.15918423213796878</v>
      </c>
      <c r="E3">
        <f>E2</f>
        <v>0.4975</v>
      </c>
      <c r="F3">
        <f t="shared" ref="F3:F7" si="1">SQRT(D3/E3)</f>
        <v>0.56565741028025296</v>
      </c>
      <c r="G3">
        <v>1.1000000000000001</v>
      </c>
      <c r="H3">
        <f t="shared" ref="H3:H7" si="2">F3*(1/1000)*(1/0.05)*G3</f>
        <v>1.2444463026165566E-2</v>
      </c>
    </row>
    <row r="4" spans="1:8" x14ac:dyDescent="0.55000000000000004">
      <c r="A4" t="s">
        <v>48</v>
      </c>
      <c r="B4">
        <v>9619</v>
      </c>
      <c r="C4">
        <v>15987</v>
      </c>
      <c r="D4">
        <f t="shared" si="0"/>
        <v>1.6620230793221749</v>
      </c>
      <c r="E4">
        <f t="shared" ref="E4:E7" si="3">E3</f>
        <v>0.4975</v>
      </c>
      <c r="F4">
        <f t="shared" si="1"/>
        <v>1.8277718424861666</v>
      </c>
      <c r="G4">
        <v>1.31</v>
      </c>
      <c r="H4">
        <f t="shared" si="2"/>
        <v>4.7887622273137573E-2</v>
      </c>
    </row>
    <row r="5" spans="1:8" x14ac:dyDescent="0.55000000000000004">
      <c r="A5" t="s">
        <v>49</v>
      </c>
      <c r="B5">
        <v>7411</v>
      </c>
      <c r="C5">
        <v>25555</v>
      </c>
      <c r="D5">
        <f t="shared" si="0"/>
        <v>3.4482525974902174</v>
      </c>
      <c r="E5">
        <f t="shared" si="3"/>
        <v>0.4975</v>
      </c>
      <c r="F5">
        <f t="shared" si="1"/>
        <v>2.6327098206943234</v>
      </c>
      <c r="G5">
        <v>1.58</v>
      </c>
      <c r="H5">
        <f t="shared" si="2"/>
        <v>8.3193630333940616E-2</v>
      </c>
    </row>
    <row r="6" spans="1:8" x14ac:dyDescent="0.55000000000000004">
      <c r="A6" t="s">
        <v>50</v>
      </c>
      <c r="B6">
        <v>5395</v>
      </c>
      <c r="C6">
        <v>3720</v>
      </c>
      <c r="D6">
        <f t="shared" si="0"/>
        <v>0.68952734012974981</v>
      </c>
      <c r="E6">
        <f t="shared" si="3"/>
        <v>0.4975</v>
      </c>
      <c r="F6">
        <f t="shared" si="1"/>
        <v>1.17727847312175</v>
      </c>
      <c r="G6">
        <v>1.57</v>
      </c>
      <c r="H6">
        <f t="shared" si="2"/>
        <v>3.6966544056022954E-2</v>
      </c>
    </row>
    <row r="7" spans="1:8" x14ac:dyDescent="0.55000000000000004">
      <c r="A7" t="s">
        <v>51</v>
      </c>
      <c r="B7">
        <v>3059</v>
      </c>
      <c r="C7">
        <v>1406</v>
      </c>
      <c r="D7">
        <f t="shared" si="0"/>
        <v>0.45962732919254656</v>
      </c>
      <c r="E7">
        <f t="shared" si="3"/>
        <v>0.4975</v>
      </c>
      <c r="F7">
        <f t="shared" si="1"/>
        <v>0.96118366014395595</v>
      </c>
      <c r="G7">
        <v>1.67</v>
      </c>
      <c r="H7">
        <f t="shared" si="2"/>
        <v>3.210353424880813E-2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Cal_Curve_SSA_0808</vt:lpstr>
      <vt:lpstr>Cal_Curve_SSA_0731</vt:lpstr>
      <vt:lpstr>Cal_Curve_mdom_1001 </vt:lpstr>
      <vt:lpstr>Cal_Curve_mdom_0928</vt:lpstr>
      <vt:lpstr>btz_quant_tseries_mdom</vt:lpstr>
      <vt:lpstr>methbtz_tseries_mdom</vt:lpstr>
      <vt:lpstr>butylbtz_tseries_mdom</vt:lpstr>
      <vt:lpstr>3-Methyl-3H-benzothiazol-2-one_</vt:lpstr>
      <vt:lpstr>2.3h.Benzothiazolone</vt:lpstr>
      <vt:lpstr>phenylbtz</vt:lpstr>
      <vt:lpstr>combined_man_quant</vt:lpstr>
      <vt:lpstr>Cal_Curve_0807</vt:lpstr>
      <vt:lpstr>Cal_Curve_SSA_0808 (2)</vt:lpstr>
      <vt:lpstr>Cal_Curve_SSA_0731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Barnes</dc:creator>
  <cp:lastModifiedBy>Emily Barnes</cp:lastModifiedBy>
  <dcterms:created xsi:type="dcterms:W3CDTF">2021-01-21T20:00:48Z</dcterms:created>
  <dcterms:modified xsi:type="dcterms:W3CDTF">2021-04-01T06:26:20Z</dcterms:modified>
</cp:coreProperties>
</file>