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ropbox\Experiment\SpectralDecomposition\T2star and T2\"/>
    </mc:Choice>
  </mc:AlternateContent>
  <bookViews>
    <workbookView xWindow="0" yWindow="0" windowWidth="19284" windowHeight="3552"/>
  </bookViews>
  <sheets>
    <sheet name="T2star survey electronic spins" sheetId="3" r:id="rId1"/>
    <sheet name="T2star_survey" sheetId="4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2" i="3" l="1"/>
  <c r="F20" i="4" l="1"/>
  <c r="H19" i="4"/>
  <c r="I17" i="4"/>
  <c r="H17" i="4"/>
  <c r="I15" i="4"/>
  <c r="H15" i="4"/>
  <c r="D13" i="4"/>
  <c r="I13" i="4" s="1"/>
  <c r="C13" i="4"/>
  <c r="H13" i="4" s="1"/>
  <c r="I12" i="4"/>
  <c r="H12" i="4"/>
  <c r="D12" i="4"/>
  <c r="C12" i="4"/>
  <c r="I11" i="4"/>
  <c r="E11" i="4"/>
  <c r="C11" i="4"/>
  <c r="H11" i="4" s="1"/>
  <c r="I10" i="4"/>
  <c r="H10" i="4"/>
  <c r="E10" i="4"/>
  <c r="I9" i="4"/>
  <c r="H9" i="4"/>
  <c r="E9" i="4"/>
  <c r="I8" i="4"/>
  <c r="I7" i="4"/>
  <c r="H7" i="4"/>
  <c r="F6" i="4"/>
  <c r="I6" i="4" s="1"/>
  <c r="E6" i="4"/>
  <c r="C6" i="4"/>
  <c r="H5" i="4"/>
  <c r="E5" i="4"/>
  <c r="C5" i="4"/>
  <c r="I4" i="4"/>
  <c r="H4" i="4"/>
  <c r="E4" i="4"/>
  <c r="I3" i="4"/>
  <c r="H3" i="4"/>
  <c r="E3" i="4"/>
  <c r="I2" i="4"/>
  <c r="H2" i="4"/>
  <c r="E2" i="4"/>
  <c r="M12" i="3"/>
  <c r="F12" i="3"/>
  <c r="L12" i="3" s="1"/>
  <c r="H6" i="4" l="1"/>
  <c r="I3" i="3"/>
  <c r="I4" i="3"/>
  <c r="I5" i="3"/>
  <c r="I6" i="3"/>
  <c r="I7" i="3"/>
  <c r="I11" i="3"/>
  <c r="I10" i="3"/>
  <c r="L13" i="3" l="1"/>
  <c r="H14" i="3"/>
  <c r="M14" i="3" s="1"/>
  <c r="H13" i="3"/>
  <c r="M13" i="3" s="1"/>
  <c r="F14" i="3"/>
  <c r="L14" i="3" s="1"/>
  <c r="F13" i="3"/>
  <c r="L20" i="3"/>
  <c r="J21" i="3"/>
  <c r="M8" i="3"/>
  <c r="L8" i="3"/>
  <c r="J7" i="3"/>
  <c r="F7" i="3"/>
  <c r="F6" i="3"/>
  <c r="L6" i="3" s="1"/>
  <c r="M7" i="3"/>
  <c r="L16" i="3"/>
  <c r="L18" i="3"/>
  <c r="L4" i="3"/>
  <c r="L5" i="3"/>
  <c r="L7" i="3"/>
  <c r="L10" i="3"/>
  <c r="L11" i="3"/>
  <c r="M3" i="3"/>
  <c r="L3" i="3"/>
  <c r="M9" i="3" l="1"/>
  <c r="M16" i="3" l="1"/>
  <c r="M4" i="3"/>
  <c r="M5" i="3"/>
  <c r="M10" i="3"/>
  <c r="M11" i="3"/>
  <c r="M18" i="3"/>
</calcChain>
</file>

<file path=xl/sharedStrings.xml><?xml version="1.0" encoding="utf-8"?>
<sst xmlns="http://schemas.openxmlformats.org/spreadsheetml/2006/main" count="363" uniqueCount="98">
  <si>
    <t>Host</t>
  </si>
  <si>
    <t>Bath</t>
  </si>
  <si>
    <t>Reference</t>
  </si>
  <si>
    <t>Comment</t>
  </si>
  <si>
    <t>Where to Find</t>
  </si>
  <si>
    <t>Diamond</t>
  </si>
  <si>
    <t>double quantum</t>
  </si>
  <si>
    <t>single</t>
  </si>
  <si>
    <t>NV</t>
  </si>
  <si>
    <t>magnetic shielding required</t>
  </si>
  <si>
    <t>abstract</t>
  </si>
  <si>
    <t>n/a</t>
  </si>
  <si>
    <t>cryogenic temperatures</t>
  </si>
  <si>
    <t>ensemble</t>
  </si>
  <si>
    <t>ask Natalie</t>
  </si>
  <si>
    <t>P</t>
  </si>
  <si>
    <t>Silicon</t>
  </si>
  <si>
    <t>PL?</t>
  </si>
  <si>
    <t>Silicon Carbide</t>
  </si>
  <si>
    <t>PL5</t>
  </si>
  <si>
    <t>worked in strain basis to protect against magnetic noise</t>
  </si>
  <si>
    <t>PL6</t>
  </si>
  <si>
    <t>Fig. 2b, 3c</t>
  </si>
  <si>
    <t>Concentration (cm^-3)</t>
  </si>
  <si>
    <t>3rd paragraph</t>
  </si>
  <si>
    <r>
      <t xml:space="preserve">0.05 ppm N, 0.01% </t>
    </r>
    <r>
      <rPr>
        <vertAlign val="superscript"/>
        <sz val="12"/>
        <color rgb="FF000000"/>
        <rFont val="Calibri"/>
        <family val="2"/>
      </rPr>
      <t>13</t>
    </r>
    <r>
      <rPr>
        <sz val="12"/>
        <color rgb="FF000000"/>
        <rFont val="Calibri"/>
        <family val="2"/>
      </rPr>
      <t>C</t>
    </r>
  </si>
  <si>
    <r>
      <t>NV</t>
    </r>
    <r>
      <rPr>
        <vertAlign val="superscript"/>
        <sz val="12"/>
        <color rgb="FF000000"/>
        <rFont val="Calibri"/>
        <family val="2"/>
      </rPr>
      <t>-</t>
    </r>
  </si>
  <si>
    <r>
      <t xml:space="preserve">0.001% </t>
    </r>
    <r>
      <rPr>
        <vertAlign val="superscript"/>
        <sz val="12"/>
        <color rgb="FF000000"/>
        <rFont val="Calibri"/>
        <family val="2"/>
      </rPr>
      <t>13</t>
    </r>
    <r>
      <rPr>
        <sz val="12"/>
        <color rgb="FF000000"/>
        <rFont val="Calibri"/>
        <family val="2"/>
      </rPr>
      <t>C</t>
    </r>
  </si>
  <si>
    <r>
      <t>SiV</t>
    </r>
    <r>
      <rPr>
        <vertAlign val="superscript"/>
        <sz val="12"/>
        <color rgb="FF000000"/>
        <rFont val="Calibri"/>
        <family val="2"/>
      </rPr>
      <t>-</t>
    </r>
  </si>
  <si>
    <r>
      <t>SiV</t>
    </r>
    <r>
      <rPr>
        <vertAlign val="superscript"/>
        <sz val="12"/>
        <color rgb="FF000000"/>
        <rFont val="Calibri"/>
        <family val="2"/>
      </rPr>
      <t>0</t>
    </r>
  </si>
  <si>
    <r>
      <t>0.08% </t>
    </r>
    <r>
      <rPr>
        <vertAlign val="superscript"/>
        <sz val="12"/>
        <color rgb="FF000000"/>
        <rFont val="Calibri"/>
        <family val="2"/>
      </rPr>
      <t>29</t>
    </r>
    <r>
      <rPr>
        <sz val="12"/>
        <color rgb="FF000000"/>
        <rFont val="Calibri"/>
        <family val="2"/>
      </rPr>
      <t>Si</t>
    </r>
  </si>
  <si>
    <t>0.75 ppm N, 0.01% 13C</t>
  </si>
  <si>
    <r>
      <t xml:space="preserve">10 ppm N, 0.05% </t>
    </r>
    <r>
      <rPr>
        <vertAlign val="superscript"/>
        <sz val="12"/>
        <color rgb="FF000000"/>
        <rFont val="Calibri"/>
        <family val="2"/>
      </rPr>
      <t>13</t>
    </r>
    <r>
      <rPr>
        <sz val="12"/>
        <color rgb="FF000000"/>
        <rFont val="Calibri"/>
        <family val="2"/>
      </rPr>
      <t>C</t>
    </r>
  </si>
  <si>
    <r>
      <t xml:space="preserve">4.7% </t>
    </r>
    <r>
      <rPr>
        <vertAlign val="superscript"/>
        <sz val="12"/>
        <color rgb="FF000000"/>
        <rFont val="Calibri"/>
        <family val="2"/>
      </rPr>
      <t>29</t>
    </r>
    <r>
      <rPr>
        <sz val="12"/>
        <color rgb="FF000000"/>
        <rFont val="Calibri"/>
        <family val="2"/>
      </rPr>
      <t xml:space="preserve">Si, 1.1% </t>
    </r>
    <r>
      <rPr>
        <vertAlign val="superscript"/>
        <sz val="12"/>
        <color rgb="FF000000"/>
        <rFont val="Calibri"/>
        <family val="2"/>
      </rPr>
      <t>13</t>
    </r>
    <r>
      <rPr>
        <sz val="12"/>
        <color rgb="FF000000"/>
        <rFont val="Calibri"/>
        <family val="2"/>
      </rPr>
      <t>C (likely)</t>
    </r>
  </si>
  <si>
    <r>
      <t xml:space="preserve">4.7% </t>
    </r>
    <r>
      <rPr>
        <vertAlign val="superscript"/>
        <sz val="12"/>
        <color rgb="FF000000"/>
        <rFont val="Calibri"/>
        <family val="2"/>
      </rPr>
      <t>29</t>
    </r>
    <r>
      <rPr>
        <sz val="12"/>
        <color rgb="FF000000"/>
        <rFont val="Calibri"/>
        <family val="2"/>
      </rPr>
      <t xml:space="preserve">Si, 1.1% </t>
    </r>
    <r>
      <rPr>
        <vertAlign val="superscript"/>
        <sz val="12"/>
        <color rgb="FF000000"/>
        <rFont val="Calibri"/>
        <family val="2"/>
      </rPr>
      <t>13</t>
    </r>
    <r>
      <rPr>
        <sz val="12"/>
        <color rgb="FF000000"/>
        <rFont val="Calibri"/>
        <family val="2"/>
      </rPr>
      <t>C</t>
    </r>
  </si>
  <si>
    <t>Interrogated Spins</t>
  </si>
  <si>
    <t>single center</t>
  </si>
  <si>
    <r>
      <t>T</t>
    </r>
    <r>
      <rPr>
        <b/>
        <vertAlign val="subscript"/>
        <sz val="12"/>
        <color theme="0"/>
        <rFont val="Calibri"/>
        <family val="2"/>
      </rPr>
      <t>2</t>
    </r>
    <r>
      <rPr>
        <b/>
        <sz val="12"/>
        <color theme="0"/>
        <rFont val="Calibri"/>
        <family val="2"/>
      </rPr>
      <t>* (us)</t>
    </r>
  </si>
  <si>
    <t>&lt; 100 ppm N, 1.1 13C%</t>
  </si>
  <si>
    <r>
      <t xml:space="preserve">1.1% </t>
    </r>
    <r>
      <rPr>
        <vertAlign val="superscript"/>
        <sz val="12"/>
        <color rgb="FF000000"/>
        <rFont val="Calibri"/>
        <family val="2"/>
      </rPr>
      <t>13</t>
    </r>
    <r>
      <rPr>
        <sz val="12"/>
        <color rgb="FF000000"/>
        <rFont val="Calibri"/>
        <family val="2"/>
      </rPr>
      <t>C</t>
    </r>
  </si>
  <si>
    <t>abstract, supplement S4</t>
  </si>
  <si>
    <t>Fig. 4b, note [19]</t>
  </si>
  <si>
    <t>Kubo2011</t>
  </si>
  <si>
    <t>last page, bottom left</t>
  </si>
  <si>
    <t>Grezes2015</t>
  </si>
  <si>
    <t>FOM2 (us)</t>
  </si>
  <si>
    <t>FOM1 (us)</t>
  </si>
  <si>
    <t>0.4 ppm NV, 0.6 ppm N, 0.03% 13C</t>
  </si>
  <si>
    <t>1.7 ppm NV, 27 ppm N, 0.01% 13C</t>
  </si>
  <si>
    <t>Barry2016</t>
  </si>
  <si>
    <t>NV-</t>
  </si>
  <si>
    <t>Ishikawa2012</t>
  </si>
  <si>
    <t>4th paragraph, page 3 last paragraph</t>
  </si>
  <si>
    <t>table supplement</t>
  </si>
  <si>
    <t>0.01% 13C</t>
  </si>
  <si>
    <t>Mn</t>
  </si>
  <si>
    <t>ZincOxide</t>
  </si>
  <si>
    <t>George2013</t>
  </si>
  <si>
    <t>N</t>
  </si>
  <si>
    <t>supplement</t>
  </si>
  <si>
    <t>Cr</t>
  </si>
  <si>
    <t>Koehl2017</t>
  </si>
  <si>
    <t>GalliumNitride</t>
  </si>
  <si>
    <t>1st paragraph page 6, Fig 4</t>
  </si>
  <si>
    <t>Jamie</t>
  </si>
  <si>
    <t>Thor, double quantum</t>
  </si>
  <si>
    <t>Leo, double quantum + spin bath driving</t>
  </si>
  <si>
    <t>Jamie, double quantum + spin bath driving</t>
  </si>
  <si>
    <t>Cryogenic</t>
  </si>
  <si>
    <t>no</t>
  </si>
  <si>
    <t>yes</t>
  </si>
  <si>
    <t>mixed</t>
  </si>
  <si>
    <t>EPR</t>
  </si>
  <si>
    <t>Measurement</t>
  </si>
  <si>
    <t>optical</t>
  </si>
  <si>
    <t>DEER (optical)</t>
  </si>
  <si>
    <r>
      <t>T</t>
    </r>
    <r>
      <rPr>
        <b/>
        <vertAlign val="subscript"/>
        <sz val="12"/>
        <color theme="0"/>
        <rFont val="Calibri"/>
        <family val="2"/>
      </rPr>
      <t>2</t>
    </r>
    <r>
      <rPr>
        <b/>
        <sz val="12"/>
        <color theme="0"/>
        <rFont val="Calibri"/>
        <family val="2"/>
      </rPr>
      <t xml:space="preserve"> (us)</t>
    </r>
  </si>
  <si>
    <t>18.5</t>
  </si>
  <si>
    <t>2nd page 1st pargraph, fig. 3d, suppl.</t>
  </si>
  <si>
    <t>Bath Concentration (cm^-3)</t>
  </si>
  <si>
    <t>Defect</t>
  </si>
  <si>
    <t>Bauch2017</t>
  </si>
  <si>
    <t>Acosta2010</t>
  </si>
  <si>
    <t>Acosta2009</t>
  </si>
  <si>
    <t>Rose2017</t>
  </si>
  <si>
    <t>Abe2010</t>
  </si>
  <si>
    <t>Zhou2017</t>
  </si>
  <si>
    <t>Klimov2015</t>
  </si>
  <si>
    <t>Koehl2011</t>
  </si>
  <si>
    <t>Angerer2016</t>
  </si>
  <si>
    <t>Maurer2012</t>
  </si>
  <si>
    <t>Christle2014</t>
  </si>
  <si>
    <t>55 ppm N, 45 ppm NV, 1.1% 13C</t>
  </si>
  <si>
    <t>Kucsko2017</t>
  </si>
  <si>
    <t>supplement 1.1, 2</t>
  </si>
  <si>
    <t>Interrogated Vol (um^3)</t>
  </si>
  <si>
    <t>Ishikawa2012
(single NV)</t>
  </si>
  <si>
    <t>20 ppm N, 45 ppm NV, 1.1% 13C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</si>
</sst>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E+00"/>
    <numFmt numFmtId="165" formatCode="0.000"/>
    <numFmt numFmtId="166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2"/>
      <color rgb="FF000000"/>
      <name val="Calibri"/>
      <family val="2"/>
    </font>
    <font>
      <vertAlign val="superscript"/>
      <sz val="12"/>
      <color rgb="FF000000"/>
      <name val="Calibri"/>
      <family val="2"/>
    </font>
    <font>
      <b/>
      <vertAlign val="subscript"/>
      <sz val="12"/>
      <color theme="0"/>
      <name val="Calibri"/>
      <family val="2"/>
    </font>
    <font>
      <b/>
      <sz val="12"/>
      <color theme="0"/>
      <name val="Calibri"/>
      <family val="2"/>
    </font>
    <font>
      <b/>
      <sz val="14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0" fontId="1" fillId="2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164" fontId="0" fillId="3" borderId="0" xfId="0" applyNumberFormat="1" applyFill="1" applyAlignment="1">
      <alignment horizontal="center"/>
    </xf>
    <xf numFmtId="11" fontId="0" fillId="3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11" fontId="0" fillId="0" borderId="0" xfId="0" applyNumberFormat="1" applyFill="1" applyAlignment="1">
      <alignment horizontal="center"/>
    </xf>
    <xf numFmtId="164" fontId="0" fillId="0" borderId="0" xfId="0" applyNumberFormat="1" applyFill="1" applyAlignment="1">
      <alignment horizontal="center"/>
    </xf>
    <xf numFmtId="165" fontId="0" fillId="3" borderId="0" xfId="0" applyNumberFormat="1" applyFill="1" applyAlignment="1">
      <alignment horizontal="center"/>
    </xf>
    <xf numFmtId="166" fontId="0" fillId="3" borderId="0" xfId="0" applyNumberFormat="1" applyFill="1" applyAlignment="1">
      <alignment horizontal="center"/>
    </xf>
    <xf numFmtId="49" fontId="0" fillId="3" borderId="0" xfId="0" applyNumberFormat="1" applyFill="1" applyAlignment="1">
      <alignment horizontal="center"/>
    </xf>
    <xf numFmtId="164" fontId="0" fillId="0" borderId="0" xfId="0" applyNumberFormat="1" applyAlignment="1">
      <alignment horizontal="center"/>
    </xf>
    <xf numFmtId="0" fontId="6" fillId="4" borderId="0" xfId="0" applyFont="1" applyFill="1" applyAlignment="1">
      <alignment horizontal="center" vertical="center"/>
    </xf>
    <xf numFmtId="0" fontId="0" fillId="3" borderId="0" xfId="0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28"/>
  <sheetViews>
    <sheetView tabSelected="1" zoomScale="70" zoomScaleNormal="70" workbookViewId="0">
      <selection activeCell="I13" sqref="I13"/>
    </sheetView>
  </sheetViews>
  <sheetFormatPr defaultRowHeight="14.4" x14ac:dyDescent="0.3"/>
  <cols>
    <col min="4" max="4" width="11.6640625" customWidth="1"/>
    <col min="5" max="5" width="20" customWidth="1"/>
    <col min="6" max="8" width="23" customWidth="1"/>
    <col min="9" max="9" width="25.77734375" customWidth="1"/>
    <col min="10" max="12" width="18" customWidth="1"/>
    <col min="13" max="13" width="16.33203125" customWidth="1"/>
    <col min="14" max="14" width="31.21875" customWidth="1"/>
    <col min="15" max="15" width="19.109375" customWidth="1"/>
    <col min="16" max="16" width="11.21875" customWidth="1"/>
    <col min="17" max="17" width="16.109375" customWidth="1"/>
    <col min="18" max="18" width="36" customWidth="1"/>
    <col min="19" max="19" width="37.77734375" customWidth="1"/>
  </cols>
  <sheetData>
    <row r="2" spans="1:19" ht="18" x14ac:dyDescent="0.4">
      <c r="A2" s="1"/>
      <c r="B2" s="1"/>
      <c r="C2" s="1"/>
      <c r="D2" s="3" t="s">
        <v>80</v>
      </c>
      <c r="E2" s="3" t="s">
        <v>0</v>
      </c>
      <c r="F2" s="3" t="s">
        <v>23</v>
      </c>
      <c r="G2" s="3" t="s">
        <v>95</v>
      </c>
      <c r="H2" s="3" t="s">
        <v>35</v>
      </c>
      <c r="I2" s="3" t="s">
        <v>79</v>
      </c>
      <c r="J2" s="3" t="s">
        <v>37</v>
      </c>
      <c r="K2" s="3" t="s">
        <v>76</v>
      </c>
      <c r="L2" s="3" t="s">
        <v>46</v>
      </c>
      <c r="M2" s="3" t="s">
        <v>45</v>
      </c>
      <c r="N2" s="3" t="s">
        <v>1</v>
      </c>
      <c r="O2" s="3" t="s">
        <v>2</v>
      </c>
      <c r="P2" s="3" t="s">
        <v>68</v>
      </c>
      <c r="Q2" s="3" t="s">
        <v>73</v>
      </c>
      <c r="R2" s="3" t="s">
        <v>3</v>
      </c>
      <c r="S2" s="3" t="s">
        <v>4</v>
      </c>
    </row>
    <row r="3" spans="1:19" ht="17.399999999999999" x14ac:dyDescent="0.3">
      <c r="A3" s="14" t="s">
        <v>13</v>
      </c>
      <c r="B3" s="14"/>
      <c r="C3" s="14"/>
      <c r="D3" s="4" t="s">
        <v>26</v>
      </c>
      <c r="E3" s="4" t="s">
        <v>5</v>
      </c>
      <c r="F3" s="4">
        <v>2500000000000</v>
      </c>
      <c r="G3" s="4"/>
      <c r="H3" s="5">
        <v>25000</v>
      </c>
      <c r="I3" s="5">
        <f>0.05* 176000000000000000</f>
        <v>8800000000000000</v>
      </c>
      <c r="J3" s="4">
        <v>68</v>
      </c>
      <c r="K3" s="4"/>
      <c r="L3" s="6">
        <f>F3 * J3</f>
        <v>170000000000000</v>
      </c>
      <c r="M3" s="6">
        <f>H3 * J3</f>
        <v>1700000</v>
      </c>
      <c r="N3" s="4" t="s">
        <v>25</v>
      </c>
      <c r="O3" s="4" t="s">
        <v>81</v>
      </c>
      <c r="P3" s="4" t="s">
        <v>69</v>
      </c>
      <c r="Q3" s="4" t="s">
        <v>74</v>
      </c>
      <c r="R3" s="4" t="s">
        <v>65</v>
      </c>
      <c r="S3" s="4" t="s">
        <v>53</v>
      </c>
    </row>
    <row r="4" spans="1:19" ht="20.399999999999999" customHeight="1" x14ac:dyDescent="0.3">
      <c r="A4" s="14"/>
      <c r="B4" s="14"/>
      <c r="C4" s="14"/>
      <c r="D4" s="4" t="s">
        <v>26</v>
      </c>
      <c r="E4" s="4" t="s">
        <v>5</v>
      </c>
      <c r="F4" s="4">
        <v>1000000000000000</v>
      </c>
      <c r="G4" s="4"/>
      <c r="H4" s="5">
        <v>10000000</v>
      </c>
      <c r="I4" s="5">
        <f>0.75* 176000000000000000</f>
        <v>1.32E+17</v>
      </c>
      <c r="J4" s="4">
        <v>58</v>
      </c>
      <c r="K4" s="4"/>
      <c r="L4" s="6">
        <f t="shared" ref="L4:L16" si="0">F4 * J4</f>
        <v>5.8E+16</v>
      </c>
      <c r="M4" s="6">
        <f t="shared" ref="M4:M14" si="1">H4 * J4</f>
        <v>580000000</v>
      </c>
      <c r="N4" s="4" t="s">
        <v>31</v>
      </c>
      <c r="O4" s="4" t="s">
        <v>81</v>
      </c>
      <c r="P4" s="4" t="s">
        <v>69</v>
      </c>
      <c r="Q4" s="4" t="s">
        <v>74</v>
      </c>
      <c r="R4" s="4" t="s">
        <v>66</v>
      </c>
      <c r="S4" s="4" t="s">
        <v>53</v>
      </c>
    </row>
    <row r="5" spans="1:19" ht="17.399999999999999" x14ac:dyDescent="0.3">
      <c r="A5" s="14"/>
      <c r="B5" s="14"/>
      <c r="C5" s="14"/>
      <c r="D5" s="4" t="s">
        <v>26</v>
      </c>
      <c r="E5" s="4" t="s">
        <v>5</v>
      </c>
      <c r="F5" s="4">
        <v>1E+16</v>
      </c>
      <c r="G5" s="4"/>
      <c r="H5" s="5">
        <v>10000000</v>
      </c>
      <c r="I5" s="5">
        <f>10* 176000000000000000</f>
        <v>1.76E+18</v>
      </c>
      <c r="J5" s="4">
        <v>5</v>
      </c>
      <c r="K5" s="4"/>
      <c r="L5" s="6">
        <f t="shared" si="0"/>
        <v>5E+16</v>
      </c>
      <c r="M5" s="6">
        <f t="shared" si="1"/>
        <v>50000000</v>
      </c>
      <c r="N5" s="4" t="s">
        <v>32</v>
      </c>
      <c r="O5" s="4" t="s">
        <v>81</v>
      </c>
      <c r="P5" s="4" t="s">
        <v>69</v>
      </c>
      <c r="Q5" s="4" t="s">
        <v>74</v>
      </c>
      <c r="R5" s="4" t="s">
        <v>67</v>
      </c>
      <c r="S5" s="4" t="s">
        <v>53</v>
      </c>
    </row>
    <row r="6" spans="1:19" ht="17.399999999999999" x14ac:dyDescent="0.3">
      <c r="A6" s="14"/>
      <c r="B6" s="14"/>
      <c r="C6" s="14"/>
      <c r="D6" s="4" t="s">
        <v>26</v>
      </c>
      <c r="E6" s="4" t="s">
        <v>5</v>
      </c>
      <c r="F6" s="4">
        <f>1.7 *1.76 *100000000000000000</f>
        <v>2.992E+17</v>
      </c>
      <c r="G6" s="4"/>
      <c r="H6" s="5" t="s">
        <v>11</v>
      </c>
      <c r="I6" s="5">
        <f>27* 176000000000000000</f>
        <v>4.752E+18</v>
      </c>
      <c r="J6" s="4">
        <v>0.5</v>
      </c>
      <c r="K6" s="4"/>
      <c r="L6" s="6">
        <f t="shared" si="0"/>
        <v>1.496E+17</v>
      </c>
      <c r="M6" s="6" t="s">
        <v>11</v>
      </c>
      <c r="N6" s="4" t="s">
        <v>48</v>
      </c>
      <c r="O6" s="4" t="s">
        <v>49</v>
      </c>
      <c r="P6" s="4" t="s">
        <v>69</v>
      </c>
      <c r="Q6" s="4" t="s">
        <v>74</v>
      </c>
      <c r="R6" s="4"/>
      <c r="S6" s="4"/>
    </row>
    <row r="7" spans="1:19" ht="17.399999999999999" x14ac:dyDescent="0.3">
      <c r="A7" s="14"/>
      <c r="B7" s="14"/>
      <c r="C7" s="14"/>
      <c r="D7" s="4" t="s">
        <v>26</v>
      </c>
      <c r="E7" s="4" t="s">
        <v>5</v>
      </c>
      <c r="F7" s="5">
        <f>0.4*1.76*100000000000000000</f>
        <v>7.0400000000000008E+16</v>
      </c>
      <c r="G7" s="5"/>
      <c r="H7" s="5">
        <v>10000000000</v>
      </c>
      <c r="I7" s="5">
        <f>0.6* 176000000000000000</f>
        <v>1.056E+17</v>
      </c>
      <c r="J7" s="11">
        <f>1/3.1415/0.13</f>
        <v>2.4486098017850364</v>
      </c>
      <c r="K7" s="11"/>
      <c r="L7" s="6">
        <f t="shared" si="0"/>
        <v>1.7238213004566659E+17</v>
      </c>
      <c r="M7" s="6">
        <f t="shared" si="1"/>
        <v>24486098017.850365</v>
      </c>
      <c r="N7" s="4" t="s">
        <v>47</v>
      </c>
      <c r="O7" s="4" t="s">
        <v>44</v>
      </c>
      <c r="P7" s="4" t="s">
        <v>69</v>
      </c>
      <c r="Q7" s="4" t="s">
        <v>74</v>
      </c>
      <c r="R7" s="4"/>
      <c r="S7" s="4" t="s">
        <v>52</v>
      </c>
    </row>
    <row r="8" spans="1:19" ht="28.8" x14ac:dyDescent="0.3">
      <c r="A8" s="14"/>
      <c r="B8" s="14"/>
      <c r="C8" s="14"/>
      <c r="D8" s="4" t="s">
        <v>50</v>
      </c>
      <c r="E8" s="4" t="s">
        <v>5</v>
      </c>
      <c r="F8" s="6">
        <v>50000000000</v>
      </c>
      <c r="G8" s="6"/>
      <c r="H8" s="5">
        <v>1</v>
      </c>
      <c r="I8" s="5">
        <v>7000000000000000</v>
      </c>
      <c r="J8" s="12" t="s">
        <v>77</v>
      </c>
      <c r="K8" s="12"/>
      <c r="L8" s="6">
        <f t="shared" si="0"/>
        <v>925000000000</v>
      </c>
      <c r="M8" s="6">
        <f t="shared" si="1"/>
        <v>18.5</v>
      </c>
      <c r="N8" s="4" t="s">
        <v>54</v>
      </c>
      <c r="O8" s="15" t="s">
        <v>96</v>
      </c>
      <c r="P8" s="4" t="s">
        <v>69</v>
      </c>
      <c r="Q8" s="4" t="s">
        <v>74</v>
      </c>
      <c r="R8" s="4"/>
      <c r="S8" s="4" t="s">
        <v>78</v>
      </c>
    </row>
    <row r="9" spans="1:19" ht="17.399999999999999" x14ac:dyDescent="0.3">
      <c r="A9" s="14"/>
      <c r="B9" s="14"/>
      <c r="C9" s="14"/>
      <c r="D9" s="4" t="s">
        <v>26</v>
      </c>
      <c r="E9" s="4" t="s">
        <v>5</v>
      </c>
      <c r="F9" s="4" t="s">
        <v>11</v>
      </c>
      <c r="G9" s="4"/>
      <c r="H9" s="5">
        <v>100000000000</v>
      </c>
      <c r="I9" s="5"/>
      <c r="J9" s="4">
        <v>0.2</v>
      </c>
      <c r="K9" s="4"/>
      <c r="L9" s="6" t="s">
        <v>11</v>
      </c>
      <c r="M9" s="6">
        <f t="shared" si="1"/>
        <v>20000000000</v>
      </c>
      <c r="N9" s="4" t="s">
        <v>11</v>
      </c>
      <c r="O9" s="4" t="s">
        <v>42</v>
      </c>
      <c r="P9" s="4" t="s">
        <v>69</v>
      </c>
      <c r="Q9" s="4" t="s">
        <v>74</v>
      </c>
      <c r="R9" s="4"/>
      <c r="S9" s="4" t="s">
        <v>43</v>
      </c>
    </row>
    <row r="10" spans="1:19" ht="17.399999999999999" x14ac:dyDescent="0.3">
      <c r="A10" s="14"/>
      <c r="B10" s="14"/>
      <c r="C10" s="14"/>
      <c r="D10" s="4" t="s">
        <v>26</v>
      </c>
      <c r="E10" s="4" t="s">
        <v>5</v>
      </c>
      <c r="F10" s="4">
        <v>7E+17</v>
      </c>
      <c r="G10" s="4"/>
      <c r="H10" s="5">
        <v>525000000000</v>
      </c>
      <c r="I10" s="5">
        <f>100* 176000000000000000</f>
        <v>1.76E+19</v>
      </c>
      <c r="J10" s="4">
        <v>0.15</v>
      </c>
      <c r="K10" s="4"/>
      <c r="L10" s="6">
        <f t="shared" si="0"/>
        <v>1.05E+17</v>
      </c>
      <c r="M10" s="6">
        <f t="shared" si="1"/>
        <v>78750000000</v>
      </c>
      <c r="N10" s="4" t="s">
        <v>38</v>
      </c>
      <c r="O10" s="4" t="s">
        <v>82</v>
      </c>
      <c r="P10" s="4" t="s">
        <v>69</v>
      </c>
      <c r="Q10" s="4" t="s">
        <v>74</v>
      </c>
      <c r="R10" s="4"/>
      <c r="S10" s="4" t="s">
        <v>24</v>
      </c>
    </row>
    <row r="11" spans="1:19" ht="15.6" customHeight="1" x14ac:dyDescent="0.3">
      <c r="A11" s="14"/>
      <c r="B11" s="14"/>
      <c r="C11" s="14"/>
      <c r="D11" s="4" t="s">
        <v>26</v>
      </c>
      <c r="E11" s="4" t="s">
        <v>5</v>
      </c>
      <c r="F11" s="4">
        <v>2.8E+18</v>
      </c>
      <c r="G11" s="4"/>
      <c r="H11" s="5">
        <v>218000000</v>
      </c>
      <c r="I11" s="5">
        <f>100* 176000000000000000</f>
        <v>1.76E+19</v>
      </c>
      <c r="J11" s="4">
        <v>0.1</v>
      </c>
      <c r="K11" s="4"/>
      <c r="L11" s="6">
        <f t="shared" si="0"/>
        <v>2.8E+17</v>
      </c>
      <c r="M11" s="6">
        <f t="shared" si="1"/>
        <v>21800000</v>
      </c>
      <c r="N11" s="4" t="s">
        <v>38</v>
      </c>
      <c r="O11" s="4" t="s">
        <v>83</v>
      </c>
      <c r="P11" s="4" t="s">
        <v>69</v>
      </c>
      <c r="Q11" s="4" t="s">
        <v>74</v>
      </c>
      <c r="R11" s="4"/>
      <c r="S11" s="4" t="s">
        <v>10</v>
      </c>
    </row>
    <row r="12" spans="1:19" ht="15.6" customHeight="1" x14ac:dyDescent="0.3">
      <c r="A12" s="14"/>
      <c r="B12" s="14"/>
      <c r="C12" s="14"/>
      <c r="D12" s="4" t="s">
        <v>26</v>
      </c>
      <c r="E12" s="4" t="s">
        <v>5</v>
      </c>
      <c r="F12" s="4">
        <f>45 * 1.76 * 100000000000000000</f>
        <v>7.92E+18</v>
      </c>
      <c r="G12" s="4"/>
      <c r="H12" s="5">
        <v>100000</v>
      </c>
      <c r="I12" s="4">
        <f>20 * 1.76 * 100000000000000000</f>
        <v>3.5200000000000005E+18</v>
      </c>
      <c r="J12" s="4">
        <v>5.5E-2</v>
      </c>
      <c r="K12" s="4"/>
      <c r="L12" s="6">
        <f t="shared" si="0"/>
        <v>4.356E+17</v>
      </c>
      <c r="M12" s="6">
        <f t="shared" si="1"/>
        <v>5500</v>
      </c>
      <c r="N12" s="4" t="s">
        <v>97</v>
      </c>
      <c r="O12" s="1" t="s">
        <v>93</v>
      </c>
      <c r="P12" s="4" t="s">
        <v>69</v>
      </c>
      <c r="Q12" s="4" t="s">
        <v>74</v>
      </c>
      <c r="R12" s="4"/>
      <c r="S12" s="4" t="s">
        <v>94</v>
      </c>
    </row>
    <row r="13" spans="1:19" ht="15.6" customHeight="1" x14ac:dyDescent="0.3">
      <c r="A13" s="14"/>
      <c r="B13" s="14"/>
      <c r="C13" s="14"/>
      <c r="D13" s="1" t="s">
        <v>58</v>
      </c>
      <c r="E13" s="1" t="s">
        <v>5</v>
      </c>
      <c r="F13" s="13">
        <f>0.75*1.76*100000000000000000</f>
        <v>1.32E+17</v>
      </c>
      <c r="G13" s="13"/>
      <c r="H13" s="13">
        <f>0.75*1.76*100000000000000000 *0.000000000001*10000</f>
        <v>1320000000</v>
      </c>
      <c r="I13" s="13"/>
      <c r="J13" s="1">
        <v>15</v>
      </c>
      <c r="K13" s="1" t="s">
        <v>11</v>
      </c>
      <c r="L13" s="1">
        <f t="shared" si="0"/>
        <v>1.98E+18</v>
      </c>
      <c r="M13" s="6">
        <f t="shared" si="1"/>
        <v>19800000000</v>
      </c>
      <c r="N13" s="1"/>
      <c r="O13" s="1" t="s">
        <v>81</v>
      </c>
      <c r="P13" s="1" t="s">
        <v>69</v>
      </c>
      <c r="Q13" s="1" t="s">
        <v>75</v>
      </c>
      <c r="R13" s="1" t="s">
        <v>64</v>
      </c>
      <c r="S13" s="1" t="s">
        <v>59</v>
      </c>
    </row>
    <row r="14" spans="1:19" ht="15.6" customHeight="1" x14ac:dyDescent="0.3">
      <c r="A14" s="14"/>
      <c r="B14" s="14"/>
      <c r="C14" s="14"/>
      <c r="D14" s="1" t="s">
        <v>58</v>
      </c>
      <c r="E14" s="1" t="s">
        <v>5</v>
      </c>
      <c r="F14" s="13">
        <f>10*1.76*100000000000000000</f>
        <v>1.7600000000000003E+18</v>
      </c>
      <c r="G14" s="13"/>
      <c r="H14" s="13">
        <f>10*1.76*100000000000000000 *0.000000000001*1000</f>
        <v>1760000000.0000002</v>
      </c>
      <c r="I14" s="13"/>
      <c r="J14" s="1">
        <v>1</v>
      </c>
      <c r="K14" s="1" t="s">
        <v>11</v>
      </c>
      <c r="L14" s="1">
        <f t="shared" si="0"/>
        <v>1.7600000000000003E+18</v>
      </c>
      <c r="M14" s="6">
        <f t="shared" si="1"/>
        <v>1760000000.0000002</v>
      </c>
      <c r="N14" s="1"/>
      <c r="O14" s="1" t="s">
        <v>81</v>
      </c>
      <c r="P14" s="1" t="s">
        <v>69</v>
      </c>
      <c r="Q14" s="1" t="s">
        <v>75</v>
      </c>
      <c r="R14" s="1" t="s">
        <v>64</v>
      </c>
      <c r="S14" s="1" t="s">
        <v>59</v>
      </c>
    </row>
    <row r="15" spans="1:19" ht="17.399999999999999" x14ac:dyDescent="0.3">
      <c r="A15" s="14"/>
      <c r="B15" s="14"/>
      <c r="C15" s="14"/>
      <c r="D15" s="4" t="s">
        <v>29</v>
      </c>
      <c r="E15" s="4" t="s">
        <v>5</v>
      </c>
      <c r="F15" s="4" t="s">
        <v>13</v>
      </c>
      <c r="G15" s="4"/>
      <c r="H15" s="4" t="s">
        <v>11</v>
      </c>
      <c r="I15" s="4"/>
      <c r="J15" s="4" t="s">
        <v>14</v>
      </c>
      <c r="K15" s="4"/>
      <c r="L15" s="4"/>
      <c r="M15" s="4" t="s">
        <v>11</v>
      </c>
      <c r="N15" s="4" t="s">
        <v>39</v>
      </c>
      <c r="O15" s="4" t="s">
        <v>84</v>
      </c>
      <c r="P15" s="4" t="s">
        <v>70</v>
      </c>
      <c r="Q15" s="4" t="s">
        <v>74</v>
      </c>
      <c r="R15" s="4"/>
      <c r="S15" s="4"/>
    </row>
    <row r="16" spans="1:19" ht="17.399999999999999" x14ac:dyDescent="0.3">
      <c r="A16" s="14"/>
      <c r="B16" s="14"/>
      <c r="C16" s="14"/>
      <c r="D16" s="7" t="s">
        <v>15</v>
      </c>
      <c r="E16" s="7" t="s">
        <v>16</v>
      </c>
      <c r="F16" s="8">
        <v>1000000000000000</v>
      </c>
      <c r="G16" s="8"/>
      <c r="H16" s="9">
        <v>1000000000000000</v>
      </c>
      <c r="I16" s="9"/>
      <c r="J16" s="7">
        <v>1.8</v>
      </c>
      <c r="K16" s="7"/>
      <c r="L16" s="8">
        <f t="shared" si="0"/>
        <v>1800000000000000</v>
      </c>
      <c r="M16" s="8">
        <f>H16 * J16</f>
        <v>1800000000000000</v>
      </c>
      <c r="N16" s="7" t="s">
        <v>30</v>
      </c>
      <c r="O16" s="7" t="s">
        <v>85</v>
      </c>
      <c r="P16" s="7" t="s">
        <v>70</v>
      </c>
      <c r="Q16" s="7" t="s">
        <v>72</v>
      </c>
      <c r="R16" s="7"/>
      <c r="S16" s="7" t="s">
        <v>41</v>
      </c>
    </row>
    <row r="17" spans="1:19" ht="17.399999999999999" x14ac:dyDescent="0.3">
      <c r="A17" s="14"/>
      <c r="B17" s="14"/>
      <c r="C17" s="14"/>
      <c r="D17" s="4" t="s">
        <v>19</v>
      </c>
      <c r="E17" s="4" t="s">
        <v>18</v>
      </c>
      <c r="F17" s="4" t="s">
        <v>13</v>
      </c>
      <c r="G17" s="4"/>
      <c r="H17" s="4" t="s">
        <v>11</v>
      </c>
      <c r="I17" s="4"/>
      <c r="J17" s="4">
        <v>2</v>
      </c>
      <c r="K17" s="4"/>
      <c r="L17" s="4"/>
      <c r="M17" s="4" t="s">
        <v>11</v>
      </c>
      <c r="N17" s="4" t="s">
        <v>34</v>
      </c>
      <c r="O17" s="4" t="s">
        <v>86</v>
      </c>
      <c r="P17" s="4" t="s">
        <v>71</v>
      </c>
      <c r="Q17" s="4"/>
      <c r="R17" s="4" t="s">
        <v>20</v>
      </c>
      <c r="S17" s="4"/>
    </row>
    <row r="18" spans="1:19" ht="17.399999999999999" x14ac:dyDescent="0.3">
      <c r="A18" s="14"/>
      <c r="B18" s="14"/>
      <c r="C18" s="14"/>
      <c r="D18" s="7" t="s">
        <v>21</v>
      </c>
      <c r="E18" s="7" t="s">
        <v>18</v>
      </c>
      <c r="F18" s="7">
        <v>2.8E+18</v>
      </c>
      <c r="G18" s="7"/>
      <c r="H18" s="9">
        <v>1000</v>
      </c>
      <c r="I18" s="9"/>
      <c r="J18" s="7">
        <v>0.3</v>
      </c>
      <c r="K18" s="7"/>
      <c r="L18" s="8">
        <f t="shared" ref="L18:L20" si="2">F18 * J18</f>
        <v>8.4E+17</v>
      </c>
      <c r="M18" s="8">
        <f>H18 * J18</f>
        <v>300</v>
      </c>
      <c r="N18" s="7" t="s">
        <v>33</v>
      </c>
      <c r="O18" s="7" t="s">
        <v>87</v>
      </c>
      <c r="P18" s="7" t="s">
        <v>71</v>
      </c>
      <c r="Q18" s="7"/>
      <c r="R18" s="7"/>
      <c r="S18" s="7" t="s">
        <v>40</v>
      </c>
    </row>
    <row r="19" spans="1:19" ht="17.399999999999999" x14ac:dyDescent="0.3">
      <c r="A19" s="14"/>
      <c r="B19" s="14"/>
      <c r="C19" s="14"/>
      <c r="D19" s="4" t="s">
        <v>17</v>
      </c>
      <c r="E19" s="4" t="s">
        <v>18</v>
      </c>
      <c r="F19" s="4" t="s">
        <v>13</v>
      </c>
      <c r="G19" s="4"/>
      <c r="H19" s="4" t="s">
        <v>11</v>
      </c>
      <c r="I19" s="4"/>
      <c r="J19" s="4">
        <v>1.44</v>
      </c>
      <c r="K19" s="4"/>
      <c r="L19" s="4"/>
      <c r="M19" s="4"/>
      <c r="N19" s="4" t="s">
        <v>33</v>
      </c>
      <c r="O19" s="4" t="s">
        <v>88</v>
      </c>
      <c r="P19" s="4" t="s">
        <v>70</v>
      </c>
      <c r="Q19" s="4"/>
      <c r="R19" s="4"/>
      <c r="S19" s="4" t="s">
        <v>22</v>
      </c>
    </row>
    <row r="20" spans="1:19" ht="17.399999999999999" x14ac:dyDescent="0.3">
      <c r="A20" s="14"/>
      <c r="B20" s="14"/>
      <c r="C20" s="14"/>
      <c r="D20" s="7" t="s">
        <v>60</v>
      </c>
      <c r="E20" s="7" t="s">
        <v>18</v>
      </c>
      <c r="F20" s="8">
        <v>5000000000000000</v>
      </c>
      <c r="G20" s="8"/>
      <c r="H20" s="7" t="s">
        <v>11</v>
      </c>
      <c r="I20" s="7"/>
      <c r="J20" s="7">
        <v>3.6999999999999998E-2</v>
      </c>
      <c r="K20" s="7"/>
      <c r="L20" s="8">
        <f t="shared" si="2"/>
        <v>185000000000000</v>
      </c>
      <c r="M20" s="8"/>
      <c r="N20" s="1" t="s">
        <v>33</v>
      </c>
      <c r="O20" s="7" t="s">
        <v>61</v>
      </c>
      <c r="P20" s="7" t="s">
        <v>70</v>
      </c>
      <c r="Q20" s="7" t="s">
        <v>74</v>
      </c>
      <c r="R20" s="7"/>
      <c r="S20" s="7" t="s">
        <v>63</v>
      </c>
    </row>
    <row r="21" spans="1:19" x14ac:dyDescent="0.3">
      <c r="A21" s="14"/>
      <c r="B21" s="14"/>
      <c r="C21" s="14"/>
      <c r="D21" s="4" t="s">
        <v>60</v>
      </c>
      <c r="E21" s="4" t="s">
        <v>62</v>
      </c>
      <c r="F21" s="4" t="s">
        <v>11</v>
      </c>
      <c r="G21" s="4"/>
      <c r="H21" s="4" t="s">
        <v>11</v>
      </c>
      <c r="I21" s="4"/>
      <c r="J21" s="10">
        <f>0.037/27</f>
        <v>1.3703703703703703E-3</v>
      </c>
      <c r="K21" s="10"/>
      <c r="L21" s="4"/>
      <c r="M21" s="4"/>
      <c r="N21" s="4"/>
      <c r="O21" s="4" t="s">
        <v>61</v>
      </c>
      <c r="P21" s="4" t="s">
        <v>70</v>
      </c>
      <c r="Q21" s="4" t="s">
        <v>74</v>
      </c>
      <c r="R21" s="4"/>
      <c r="S21" s="4" t="s">
        <v>63</v>
      </c>
    </row>
    <row r="22" spans="1:19" x14ac:dyDescent="0.3">
      <c r="A22" s="14"/>
      <c r="B22" s="14"/>
      <c r="C22" s="14"/>
      <c r="D22" s="7" t="s">
        <v>55</v>
      </c>
      <c r="E22" s="7" t="s">
        <v>56</v>
      </c>
      <c r="F22" s="8">
        <v>4E+16</v>
      </c>
      <c r="G22" s="8"/>
      <c r="H22" s="7" t="s">
        <v>11</v>
      </c>
      <c r="I22" s="7"/>
      <c r="J22" s="1"/>
      <c r="K22" s="1"/>
      <c r="L22" s="1"/>
      <c r="M22" s="1"/>
      <c r="N22" s="1"/>
      <c r="O22" s="1" t="s">
        <v>57</v>
      </c>
      <c r="P22" s="1" t="s">
        <v>70</v>
      </c>
      <c r="Q22" s="1"/>
      <c r="R22" s="1"/>
      <c r="S22" s="1"/>
    </row>
    <row r="25" spans="1:19" ht="17.399999999999999" x14ac:dyDescent="0.3">
      <c r="A25" s="14" t="s">
        <v>36</v>
      </c>
      <c r="B25" s="14"/>
      <c r="C25" s="14"/>
      <c r="D25" s="1" t="s">
        <v>26</v>
      </c>
      <c r="E25" s="1" t="s">
        <v>5</v>
      </c>
      <c r="F25" s="1" t="s">
        <v>11</v>
      </c>
      <c r="G25" s="1"/>
      <c r="H25" s="1" t="s">
        <v>7</v>
      </c>
      <c r="I25" s="1"/>
      <c r="J25" s="1">
        <v>120</v>
      </c>
      <c r="K25" s="1"/>
      <c r="L25" s="1"/>
      <c r="M25" s="2">
        <v>120</v>
      </c>
      <c r="N25" s="1" t="s">
        <v>27</v>
      </c>
      <c r="O25" s="1" t="s">
        <v>89</v>
      </c>
      <c r="P25" s="1"/>
      <c r="Q25" s="1"/>
      <c r="R25" s="1" t="s">
        <v>6</v>
      </c>
    </row>
    <row r="26" spans="1:19" ht="17.399999999999999" x14ac:dyDescent="0.3">
      <c r="A26" s="14"/>
      <c r="B26" s="14"/>
      <c r="C26" s="14"/>
      <c r="D26" s="1" t="s">
        <v>8</v>
      </c>
      <c r="E26" s="1" t="s">
        <v>5</v>
      </c>
      <c r="F26" s="1" t="s">
        <v>11</v>
      </c>
      <c r="G26" s="1"/>
      <c r="H26" s="1" t="s">
        <v>7</v>
      </c>
      <c r="I26" s="1"/>
      <c r="J26" s="1">
        <v>450</v>
      </c>
      <c r="K26" s="1"/>
      <c r="L26" s="1"/>
      <c r="M26" s="2">
        <v>450</v>
      </c>
      <c r="N26" s="1" t="s">
        <v>27</v>
      </c>
      <c r="O26" s="1" t="s">
        <v>90</v>
      </c>
      <c r="P26" s="1"/>
      <c r="Q26" s="1"/>
      <c r="R26" s="1" t="s">
        <v>9</v>
      </c>
    </row>
    <row r="27" spans="1:19" ht="17.399999999999999" x14ac:dyDescent="0.3">
      <c r="A27" s="14"/>
      <c r="B27" s="14"/>
      <c r="C27" s="14"/>
      <c r="D27" s="1" t="s">
        <v>28</v>
      </c>
      <c r="E27" s="1" t="s">
        <v>5</v>
      </c>
      <c r="F27" s="1" t="s">
        <v>11</v>
      </c>
      <c r="G27" s="1"/>
      <c r="H27" s="1" t="s">
        <v>7</v>
      </c>
      <c r="I27" s="1"/>
      <c r="J27" s="1">
        <v>1E-3</v>
      </c>
      <c r="K27" s="1"/>
      <c r="L27" s="1"/>
      <c r="M27" s="2">
        <v>1E-3</v>
      </c>
      <c r="N27" s="1" t="s">
        <v>11</v>
      </c>
      <c r="O27" s="1"/>
      <c r="P27" s="1"/>
      <c r="Q27" s="1"/>
      <c r="R27" s="1" t="s">
        <v>12</v>
      </c>
    </row>
    <row r="28" spans="1:19" ht="17.399999999999999" x14ac:dyDescent="0.3">
      <c r="A28" s="14"/>
      <c r="B28" s="14"/>
      <c r="C28" s="14"/>
      <c r="D28" s="1" t="s">
        <v>17</v>
      </c>
      <c r="E28" s="1" t="s">
        <v>18</v>
      </c>
      <c r="F28" s="1" t="s">
        <v>11</v>
      </c>
      <c r="G28" s="1"/>
      <c r="H28" s="1" t="s">
        <v>7</v>
      </c>
      <c r="I28" s="1"/>
      <c r="J28" s="1">
        <v>4</v>
      </c>
      <c r="K28" s="1"/>
      <c r="L28" s="1"/>
      <c r="M28" s="2">
        <v>1</v>
      </c>
      <c r="N28" s="1" t="s">
        <v>33</v>
      </c>
      <c r="O28" s="1" t="s">
        <v>91</v>
      </c>
      <c r="P28" s="1"/>
      <c r="Q28" s="1"/>
      <c r="R28" s="1" t="s">
        <v>12</v>
      </c>
    </row>
  </sheetData>
  <mergeCells count="2">
    <mergeCell ref="A25:C28"/>
    <mergeCell ref="A3:C2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"/>
  <sheetViews>
    <sheetView workbookViewId="0">
      <selection sqref="A1:O20"/>
    </sheetView>
  </sheetViews>
  <sheetFormatPr defaultRowHeight="14.4" x14ac:dyDescent="0.3"/>
  <cols>
    <col min="2" max="2" width="17.77734375" customWidth="1"/>
    <col min="3" max="3" width="15.5546875" customWidth="1"/>
    <col min="4" max="4" width="20.21875" customWidth="1"/>
    <col min="5" max="5" width="14.109375" customWidth="1"/>
    <col min="6" max="6" width="16.33203125" customWidth="1"/>
    <col min="7" max="7" width="29.44140625" customWidth="1"/>
    <col min="8" max="8" width="15.88671875" customWidth="1"/>
    <col min="9" max="9" width="22.109375" customWidth="1"/>
    <col min="10" max="10" width="13.33203125" customWidth="1"/>
  </cols>
  <sheetData>
    <row r="1" spans="1:15" ht="18" x14ac:dyDescent="0.4">
      <c r="A1" s="3" t="s">
        <v>80</v>
      </c>
      <c r="B1" s="3" t="s">
        <v>0</v>
      </c>
      <c r="C1" s="3" t="s">
        <v>23</v>
      </c>
      <c r="D1" s="3" t="s">
        <v>35</v>
      </c>
      <c r="E1" s="3" t="s">
        <v>79</v>
      </c>
      <c r="F1" s="3" t="s">
        <v>37</v>
      </c>
      <c r="G1" s="3" t="s">
        <v>76</v>
      </c>
      <c r="H1" s="3" t="s">
        <v>46</v>
      </c>
      <c r="I1" s="3" t="s">
        <v>45</v>
      </c>
      <c r="J1" s="3" t="s">
        <v>1</v>
      </c>
      <c r="K1" s="3" t="s">
        <v>2</v>
      </c>
      <c r="L1" s="3" t="s">
        <v>68</v>
      </c>
      <c r="M1" s="3" t="s">
        <v>73</v>
      </c>
      <c r="N1" s="3" t="s">
        <v>3</v>
      </c>
      <c r="O1" s="3" t="s">
        <v>4</v>
      </c>
    </row>
    <row r="2" spans="1:15" ht="17.399999999999999" x14ac:dyDescent="0.3">
      <c r="A2" s="4" t="s">
        <v>26</v>
      </c>
      <c r="B2" s="4" t="s">
        <v>5</v>
      </c>
      <c r="C2" s="4">
        <v>2500000000000</v>
      </c>
      <c r="D2" s="5">
        <v>25000</v>
      </c>
      <c r="E2" s="5">
        <f>0.05* 176000000000000000</f>
        <v>8800000000000000</v>
      </c>
      <c r="F2" s="4">
        <v>68</v>
      </c>
      <c r="G2" s="4"/>
      <c r="H2" s="6">
        <f>C2 * F2</f>
        <v>170000000000000</v>
      </c>
      <c r="I2" s="6">
        <f>D2 * F2</f>
        <v>1700000</v>
      </c>
      <c r="J2" s="4" t="s">
        <v>25</v>
      </c>
      <c r="K2" s="4" t="s">
        <v>81</v>
      </c>
      <c r="L2" s="4" t="s">
        <v>69</v>
      </c>
      <c r="M2" s="4" t="s">
        <v>74</v>
      </c>
      <c r="N2" s="4" t="s">
        <v>65</v>
      </c>
      <c r="O2" s="4" t="s">
        <v>53</v>
      </c>
    </row>
    <row r="3" spans="1:15" ht="17.399999999999999" x14ac:dyDescent="0.3">
      <c r="A3" s="4" t="s">
        <v>26</v>
      </c>
      <c r="B3" s="4" t="s">
        <v>5</v>
      </c>
      <c r="C3" s="4">
        <v>1000000000000000</v>
      </c>
      <c r="D3" s="5">
        <v>10000000</v>
      </c>
      <c r="E3" s="5">
        <f>0.75* 176000000000000000</f>
        <v>1.32E+17</v>
      </c>
      <c r="F3" s="4">
        <v>58</v>
      </c>
      <c r="G3" s="4"/>
      <c r="H3" s="6">
        <f t="shared" ref="H3:H15" si="0">C3 * F3</f>
        <v>5.8E+16</v>
      </c>
      <c r="I3" s="6">
        <f t="shared" ref="I3:I13" si="1">D3 * F3</f>
        <v>580000000</v>
      </c>
      <c r="J3" s="4" t="s">
        <v>31</v>
      </c>
      <c r="K3" s="4" t="s">
        <v>81</v>
      </c>
      <c r="L3" s="4" t="s">
        <v>69</v>
      </c>
      <c r="M3" s="4" t="s">
        <v>74</v>
      </c>
      <c r="N3" s="4" t="s">
        <v>66</v>
      </c>
      <c r="O3" s="4" t="s">
        <v>53</v>
      </c>
    </row>
    <row r="4" spans="1:15" ht="17.399999999999999" x14ac:dyDescent="0.3">
      <c r="A4" s="4" t="s">
        <v>26</v>
      </c>
      <c r="B4" s="4" t="s">
        <v>5</v>
      </c>
      <c r="C4" s="4">
        <v>1E+16</v>
      </c>
      <c r="D4" s="5">
        <v>10000000</v>
      </c>
      <c r="E4" s="5">
        <f>10* 176000000000000000</f>
        <v>1.76E+18</v>
      </c>
      <c r="F4" s="4">
        <v>5</v>
      </c>
      <c r="G4" s="4"/>
      <c r="H4" s="6">
        <f t="shared" si="0"/>
        <v>5E+16</v>
      </c>
      <c r="I4" s="6">
        <f t="shared" si="1"/>
        <v>50000000</v>
      </c>
      <c r="J4" s="4" t="s">
        <v>32</v>
      </c>
      <c r="K4" s="4" t="s">
        <v>81</v>
      </c>
      <c r="L4" s="4" t="s">
        <v>69</v>
      </c>
      <c r="M4" s="4" t="s">
        <v>74</v>
      </c>
      <c r="N4" s="4" t="s">
        <v>67</v>
      </c>
      <c r="O4" s="4" t="s">
        <v>53</v>
      </c>
    </row>
    <row r="5" spans="1:15" ht="17.399999999999999" x14ac:dyDescent="0.3">
      <c r="A5" s="4" t="s">
        <v>26</v>
      </c>
      <c r="B5" s="4" t="s">
        <v>5</v>
      </c>
      <c r="C5" s="4">
        <f>1.7 *1.76 *100000000000000000</f>
        <v>2.992E+17</v>
      </c>
      <c r="D5" s="5" t="s">
        <v>11</v>
      </c>
      <c r="E5" s="5">
        <f>27* 176000000000000000</f>
        <v>4.752E+18</v>
      </c>
      <c r="F5" s="4">
        <v>0.5</v>
      </c>
      <c r="G5" s="4"/>
      <c r="H5" s="6">
        <f t="shared" si="0"/>
        <v>1.496E+17</v>
      </c>
      <c r="I5" s="6" t="s">
        <v>11</v>
      </c>
      <c r="J5" s="4" t="s">
        <v>48</v>
      </c>
      <c r="K5" s="4" t="s">
        <v>49</v>
      </c>
      <c r="L5" s="4" t="s">
        <v>69</v>
      </c>
      <c r="M5" s="4" t="s">
        <v>74</v>
      </c>
      <c r="N5" s="4"/>
      <c r="O5" s="4"/>
    </row>
    <row r="6" spans="1:15" ht="17.399999999999999" x14ac:dyDescent="0.3">
      <c r="A6" s="4" t="s">
        <v>26</v>
      </c>
      <c r="B6" s="4" t="s">
        <v>5</v>
      </c>
      <c r="C6" s="5">
        <f>0.4*1.76*100000000000000000</f>
        <v>7.0400000000000008E+16</v>
      </c>
      <c r="D6" s="5">
        <v>10000000000</v>
      </c>
      <c r="E6" s="5">
        <f>0.6* 176000000000000000</f>
        <v>1.056E+17</v>
      </c>
      <c r="F6" s="11">
        <f>1/3.1415/0.13</f>
        <v>2.4486098017850364</v>
      </c>
      <c r="G6" s="11"/>
      <c r="H6" s="6">
        <f t="shared" si="0"/>
        <v>1.7238213004566659E+17</v>
      </c>
      <c r="I6" s="6">
        <f t="shared" si="1"/>
        <v>24486098017.850365</v>
      </c>
      <c r="J6" s="4" t="s">
        <v>47</v>
      </c>
      <c r="K6" s="4" t="s">
        <v>44</v>
      </c>
      <c r="L6" s="4" t="s">
        <v>69</v>
      </c>
      <c r="M6" s="4" t="s">
        <v>74</v>
      </c>
      <c r="N6" s="4"/>
      <c r="O6" s="4" t="s">
        <v>52</v>
      </c>
    </row>
    <row r="7" spans="1:15" x14ac:dyDescent="0.3">
      <c r="A7" s="4" t="s">
        <v>50</v>
      </c>
      <c r="B7" s="4" t="s">
        <v>5</v>
      </c>
      <c r="C7" s="6">
        <v>50000000000</v>
      </c>
      <c r="D7" s="5">
        <v>1</v>
      </c>
      <c r="E7" s="5">
        <v>7000000000000000</v>
      </c>
      <c r="F7" s="12" t="s">
        <v>77</v>
      </c>
      <c r="G7" s="12"/>
      <c r="H7" s="6">
        <f t="shared" si="0"/>
        <v>925000000000</v>
      </c>
      <c r="I7" s="6">
        <f t="shared" si="1"/>
        <v>18.5</v>
      </c>
      <c r="J7" s="4" t="s">
        <v>54</v>
      </c>
      <c r="K7" s="4" t="s">
        <v>51</v>
      </c>
      <c r="L7" s="4" t="s">
        <v>69</v>
      </c>
      <c r="M7" s="4" t="s">
        <v>74</v>
      </c>
      <c r="N7" s="4"/>
      <c r="O7" s="4" t="s">
        <v>78</v>
      </c>
    </row>
    <row r="8" spans="1:15" ht="17.399999999999999" x14ac:dyDescent="0.3">
      <c r="A8" s="4" t="s">
        <v>26</v>
      </c>
      <c r="B8" s="4" t="s">
        <v>5</v>
      </c>
      <c r="C8" s="4" t="s">
        <v>11</v>
      </c>
      <c r="D8" s="5">
        <v>100000000000</v>
      </c>
      <c r="E8" s="5"/>
      <c r="F8" s="4">
        <v>0.2</v>
      </c>
      <c r="G8" s="4"/>
      <c r="H8" s="6" t="s">
        <v>11</v>
      </c>
      <c r="I8" s="6">
        <f t="shared" si="1"/>
        <v>20000000000</v>
      </c>
      <c r="J8" s="4" t="s">
        <v>11</v>
      </c>
      <c r="K8" s="4" t="s">
        <v>42</v>
      </c>
      <c r="L8" s="4" t="s">
        <v>69</v>
      </c>
      <c r="M8" s="4" t="s">
        <v>74</v>
      </c>
      <c r="N8" s="4"/>
      <c r="O8" s="4" t="s">
        <v>43</v>
      </c>
    </row>
    <row r="9" spans="1:15" ht="17.399999999999999" x14ac:dyDescent="0.3">
      <c r="A9" s="4" t="s">
        <v>26</v>
      </c>
      <c r="B9" s="4" t="s">
        <v>5</v>
      </c>
      <c r="C9" s="4">
        <v>7E+17</v>
      </c>
      <c r="D9" s="5">
        <v>525000000000</v>
      </c>
      <c r="E9" s="5">
        <f>100* 176000000000000000</f>
        <v>1.76E+19</v>
      </c>
      <c r="F9" s="4">
        <v>0.15</v>
      </c>
      <c r="G9" s="4"/>
      <c r="H9" s="6">
        <f t="shared" si="0"/>
        <v>1.05E+17</v>
      </c>
      <c r="I9" s="6">
        <f t="shared" si="1"/>
        <v>78750000000</v>
      </c>
      <c r="J9" s="4" t="s">
        <v>38</v>
      </c>
      <c r="K9" s="4" t="s">
        <v>82</v>
      </c>
      <c r="L9" s="4" t="s">
        <v>69</v>
      </c>
      <c r="M9" s="4" t="s">
        <v>74</v>
      </c>
      <c r="N9" s="4"/>
      <c r="O9" s="4" t="s">
        <v>24</v>
      </c>
    </row>
    <row r="10" spans="1:15" ht="17.399999999999999" x14ac:dyDescent="0.3">
      <c r="A10" s="4" t="s">
        <v>26</v>
      </c>
      <c r="B10" s="4" t="s">
        <v>5</v>
      </c>
      <c r="C10" s="4">
        <v>2.8E+18</v>
      </c>
      <c r="D10" s="5">
        <v>218000000</v>
      </c>
      <c r="E10" s="5">
        <f>100* 176000000000000000</f>
        <v>1.76E+19</v>
      </c>
      <c r="F10" s="4">
        <v>0.1</v>
      </c>
      <c r="G10" s="4"/>
      <c r="H10" s="6">
        <f t="shared" si="0"/>
        <v>2.8E+17</v>
      </c>
      <c r="I10" s="6">
        <f t="shared" si="1"/>
        <v>21800000</v>
      </c>
      <c r="J10" s="4" t="s">
        <v>38</v>
      </c>
      <c r="K10" s="4" t="s">
        <v>83</v>
      </c>
      <c r="L10" s="4" t="s">
        <v>69</v>
      </c>
      <c r="M10" s="4" t="s">
        <v>74</v>
      </c>
      <c r="N10" s="4"/>
      <c r="O10" s="4" t="s">
        <v>10</v>
      </c>
    </row>
    <row r="11" spans="1:15" ht="17.399999999999999" x14ac:dyDescent="0.3">
      <c r="A11" s="4" t="s">
        <v>26</v>
      </c>
      <c r="B11" s="4" t="s">
        <v>5</v>
      </c>
      <c r="C11" s="4">
        <f>45 * 1.76 * 100000000000000000</f>
        <v>7.92E+18</v>
      </c>
      <c r="D11" s="5">
        <v>100000</v>
      </c>
      <c r="E11" s="4">
        <f>55 * 1.76 * 100000000000000000</f>
        <v>9.68E+18</v>
      </c>
      <c r="F11" s="4">
        <v>5.5E-2</v>
      </c>
      <c r="G11" s="4"/>
      <c r="H11" s="6">
        <f t="shared" si="0"/>
        <v>4.356E+17</v>
      </c>
      <c r="I11" s="6">
        <f t="shared" si="1"/>
        <v>5500</v>
      </c>
      <c r="J11" s="4" t="s">
        <v>92</v>
      </c>
      <c r="K11" s="1" t="s">
        <v>93</v>
      </c>
      <c r="L11" s="4" t="s">
        <v>69</v>
      </c>
      <c r="M11" s="4" t="s">
        <v>74</v>
      </c>
      <c r="N11" s="4"/>
      <c r="O11" s="4" t="s">
        <v>94</v>
      </c>
    </row>
    <row r="12" spans="1:15" x14ac:dyDescent="0.3">
      <c r="A12" s="1" t="s">
        <v>58</v>
      </c>
      <c r="B12" s="1" t="s">
        <v>5</v>
      </c>
      <c r="C12" s="13">
        <f>0.75*1.76*100000000000000000</f>
        <v>1.32E+17</v>
      </c>
      <c r="D12" s="13">
        <f>0.75*1.76*100000000000000000 *0.000000000001*10000</f>
        <v>1320000000</v>
      </c>
      <c r="E12" s="13"/>
      <c r="F12" s="1">
        <v>15</v>
      </c>
      <c r="G12" s="1" t="s">
        <v>11</v>
      </c>
      <c r="H12" s="1">
        <f t="shared" si="0"/>
        <v>1.98E+18</v>
      </c>
      <c r="I12" s="6">
        <f t="shared" si="1"/>
        <v>19800000000</v>
      </c>
      <c r="J12" s="1"/>
      <c r="K12" s="1" t="s">
        <v>81</v>
      </c>
      <c r="L12" s="1" t="s">
        <v>69</v>
      </c>
      <c r="M12" s="1" t="s">
        <v>75</v>
      </c>
      <c r="N12" s="1" t="s">
        <v>64</v>
      </c>
      <c r="O12" s="1" t="s">
        <v>59</v>
      </c>
    </row>
    <row r="13" spans="1:15" x14ac:dyDescent="0.3">
      <c r="A13" s="1" t="s">
        <v>58</v>
      </c>
      <c r="B13" s="1" t="s">
        <v>5</v>
      </c>
      <c r="C13" s="13">
        <f>10*1.76*100000000000000000</f>
        <v>1.7600000000000003E+18</v>
      </c>
      <c r="D13" s="13">
        <f>10*1.76*100000000000000000 *0.000000000001*1000</f>
        <v>1760000000.0000002</v>
      </c>
      <c r="E13" s="13"/>
      <c r="F13" s="1">
        <v>1</v>
      </c>
      <c r="G13" s="1" t="s">
        <v>11</v>
      </c>
      <c r="H13" s="1">
        <f t="shared" si="0"/>
        <v>1.7600000000000003E+18</v>
      </c>
      <c r="I13" s="6">
        <f t="shared" si="1"/>
        <v>1760000000.0000002</v>
      </c>
      <c r="J13" s="1"/>
      <c r="K13" s="1" t="s">
        <v>81</v>
      </c>
      <c r="L13" s="1" t="s">
        <v>69</v>
      </c>
      <c r="M13" s="1" t="s">
        <v>75</v>
      </c>
      <c r="N13" s="1" t="s">
        <v>64</v>
      </c>
      <c r="O13" s="1" t="s">
        <v>59</v>
      </c>
    </row>
    <row r="14" spans="1:15" ht="17.399999999999999" x14ac:dyDescent="0.3">
      <c r="A14" s="4" t="s">
        <v>29</v>
      </c>
      <c r="B14" s="4" t="s">
        <v>5</v>
      </c>
      <c r="C14" s="4" t="s">
        <v>13</v>
      </c>
      <c r="D14" s="4" t="s">
        <v>11</v>
      </c>
      <c r="E14" s="4"/>
      <c r="F14" s="4" t="s">
        <v>14</v>
      </c>
      <c r="G14" s="4"/>
      <c r="H14" s="4"/>
      <c r="I14" s="4" t="s">
        <v>11</v>
      </c>
      <c r="J14" s="4" t="s">
        <v>39</v>
      </c>
      <c r="K14" s="4" t="s">
        <v>84</v>
      </c>
      <c r="L14" s="4" t="s">
        <v>70</v>
      </c>
      <c r="M14" s="4" t="s">
        <v>74</v>
      </c>
      <c r="N14" s="4"/>
      <c r="O14" s="4"/>
    </row>
    <row r="15" spans="1:15" ht="17.399999999999999" x14ac:dyDescent="0.3">
      <c r="A15" s="7" t="s">
        <v>15</v>
      </c>
      <c r="B15" s="7" t="s">
        <v>16</v>
      </c>
      <c r="C15" s="8">
        <v>1000000000000000</v>
      </c>
      <c r="D15" s="9">
        <v>1000000000000000</v>
      </c>
      <c r="E15" s="9"/>
      <c r="F15" s="7">
        <v>1.8</v>
      </c>
      <c r="G15" s="7"/>
      <c r="H15" s="8">
        <f t="shared" si="0"/>
        <v>1800000000000000</v>
      </c>
      <c r="I15" s="8">
        <f>D15 * F15</f>
        <v>1800000000000000</v>
      </c>
      <c r="J15" s="7" t="s">
        <v>30</v>
      </c>
      <c r="K15" s="7" t="s">
        <v>85</v>
      </c>
      <c r="L15" s="7" t="s">
        <v>70</v>
      </c>
      <c r="M15" s="7" t="s">
        <v>72</v>
      </c>
      <c r="N15" s="7"/>
      <c r="O15" s="7" t="s">
        <v>41</v>
      </c>
    </row>
    <row r="16" spans="1:15" ht="17.399999999999999" x14ac:dyDescent="0.3">
      <c r="A16" s="4" t="s">
        <v>19</v>
      </c>
      <c r="B16" s="4" t="s">
        <v>18</v>
      </c>
      <c r="C16" s="4" t="s">
        <v>13</v>
      </c>
      <c r="D16" s="4" t="s">
        <v>11</v>
      </c>
      <c r="E16" s="4"/>
      <c r="F16" s="4">
        <v>2</v>
      </c>
      <c r="G16" s="4"/>
      <c r="H16" s="4"/>
      <c r="I16" s="4" t="s">
        <v>11</v>
      </c>
      <c r="J16" s="4" t="s">
        <v>34</v>
      </c>
      <c r="K16" s="4" t="s">
        <v>86</v>
      </c>
      <c r="L16" s="4" t="s">
        <v>71</v>
      </c>
      <c r="M16" s="4"/>
      <c r="N16" s="4" t="s">
        <v>20</v>
      </c>
      <c r="O16" s="4"/>
    </row>
    <row r="17" spans="1:15" ht="17.399999999999999" x14ac:dyDescent="0.3">
      <c r="A17" s="7" t="s">
        <v>21</v>
      </c>
      <c r="B17" s="7" t="s">
        <v>18</v>
      </c>
      <c r="C17" s="7">
        <v>2.8E+18</v>
      </c>
      <c r="D17" s="9">
        <v>1000</v>
      </c>
      <c r="E17" s="9"/>
      <c r="F17" s="7">
        <v>0.3</v>
      </c>
      <c r="G17" s="7"/>
      <c r="H17" s="8">
        <f t="shared" ref="H17:H19" si="2">C17 * F17</f>
        <v>8.4E+17</v>
      </c>
      <c r="I17" s="8">
        <f>D17 * F17</f>
        <v>300</v>
      </c>
      <c r="J17" s="7" t="s">
        <v>33</v>
      </c>
      <c r="K17" s="7" t="s">
        <v>87</v>
      </c>
      <c r="L17" s="7" t="s">
        <v>71</v>
      </c>
      <c r="M17" s="7"/>
      <c r="N17" s="7"/>
      <c r="O17" s="7" t="s">
        <v>40</v>
      </c>
    </row>
    <row r="18" spans="1:15" ht="17.399999999999999" x14ac:dyDescent="0.3">
      <c r="A18" s="4" t="s">
        <v>17</v>
      </c>
      <c r="B18" s="4" t="s">
        <v>18</v>
      </c>
      <c r="C18" s="4" t="s">
        <v>13</v>
      </c>
      <c r="D18" s="4" t="s">
        <v>11</v>
      </c>
      <c r="E18" s="4"/>
      <c r="F18" s="4">
        <v>1.44</v>
      </c>
      <c r="G18" s="4"/>
      <c r="H18" s="4"/>
      <c r="I18" s="4"/>
      <c r="J18" s="4" t="s">
        <v>33</v>
      </c>
      <c r="K18" s="4" t="s">
        <v>88</v>
      </c>
      <c r="L18" s="4" t="s">
        <v>70</v>
      </c>
      <c r="M18" s="4"/>
      <c r="N18" s="4"/>
      <c r="O18" s="4" t="s">
        <v>22</v>
      </c>
    </row>
    <row r="19" spans="1:15" ht="17.399999999999999" x14ac:dyDescent="0.3">
      <c r="A19" s="7" t="s">
        <v>60</v>
      </c>
      <c r="B19" s="7" t="s">
        <v>18</v>
      </c>
      <c r="C19" s="8">
        <v>5000000000000000</v>
      </c>
      <c r="D19" s="7" t="s">
        <v>11</v>
      </c>
      <c r="E19" s="7"/>
      <c r="F19" s="7">
        <v>3.6999999999999998E-2</v>
      </c>
      <c r="G19" s="7"/>
      <c r="H19" s="8">
        <f t="shared" si="2"/>
        <v>185000000000000</v>
      </c>
      <c r="I19" s="8"/>
      <c r="J19" s="1" t="s">
        <v>33</v>
      </c>
      <c r="K19" s="7" t="s">
        <v>61</v>
      </c>
      <c r="L19" s="7" t="s">
        <v>70</v>
      </c>
      <c r="M19" s="7" t="s">
        <v>74</v>
      </c>
      <c r="N19" s="7"/>
      <c r="O19" s="7" t="s">
        <v>63</v>
      </c>
    </row>
    <row r="20" spans="1:15" x14ac:dyDescent="0.3">
      <c r="A20" s="4" t="s">
        <v>60</v>
      </c>
      <c r="B20" s="4" t="s">
        <v>62</v>
      </c>
      <c r="C20" s="4" t="s">
        <v>11</v>
      </c>
      <c r="D20" s="4" t="s">
        <v>11</v>
      </c>
      <c r="E20" s="4"/>
      <c r="F20" s="10">
        <f>0.037/27</f>
        <v>1.3703703703703703E-3</v>
      </c>
      <c r="G20" s="10"/>
      <c r="H20" s="4"/>
      <c r="I20" s="4"/>
      <c r="J20" s="4"/>
      <c r="K20" s="4" t="s">
        <v>61</v>
      </c>
      <c r="L20" s="4" t="s">
        <v>70</v>
      </c>
      <c r="M20" s="4" t="s">
        <v>74</v>
      </c>
      <c r="N20" s="4"/>
      <c r="O20" s="4" t="s">
        <v>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T2star survey electronic spins</vt:lpstr>
      <vt:lpstr>T2star_survey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2017-07-21T03:46:15Z</dcterms:created>
  <dcterms:modified xsi:type="dcterms:W3CDTF">2017-08-08T07:29:56Z</dcterms:modified>
</cp:coreProperties>
</file>