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ome\UMICH\Valsalva\data\HFpEF data\"/>
    </mc:Choice>
  </mc:AlternateContent>
  <bookViews>
    <workbookView xWindow="0" yWindow="0" windowWidth="15530" windowHeight="8300" activeTab="1"/>
  </bookViews>
  <sheets>
    <sheet name="Blad1" sheetId="1" r:id="rId1"/>
    <sheet name="Identifcation results" sheetId="3" r:id="rId2"/>
    <sheet name="My calculat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6" i="3" l="1"/>
  <c r="B7" i="3"/>
  <c r="C7" i="3"/>
  <c r="D7" i="3"/>
  <c r="E7" i="3"/>
  <c r="F7" i="3"/>
  <c r="G7" i="3"/>
  <c r="H7" i="3"/>
  <c r="I7" i="3"/>
  <c r="J7" i="3"/>
  <c r="K7" i="3"/>
  <c r="L7" i="3"/>
  <c r="M7" i="3"/>
  <c r="C6" i="3"/>
  <c r="D6" i="3"/>
  <c r="E6" i="3"/>
  <c r="F6" i="3"/>
  <c r="G6" i="3"/>
  <c r="H6" i="3"/>
  <c r="I6" i="3"/>
  <c r="J6" i="3"/>
  <c r="K6" i="3"/>
  <c r="L6" i="3"/>
  <c r="M6" i="3"/>
  <c r="B6" i="3"/>
  <c r="BD47" i="1" l="1"/>
  <c r="BD46" i="1"/>
  <c r="BD45" i="1"/>
  <c r="BD44" i="1"/>
  <c r="BD43" i="1"/>
  <c r="BD42" i="1"/>
  <c r="BD41" i="1"/>
  <c r="BD40" i="1"/>
  <c r="BD39" i="1"/>
  <c r="BD38" i="1"/>
  <c r="AY23" i="1"/>
  <c r="AY25" i="1"/>
  <c r="AY26" i="1"/>
  <c r="AY28" i="1"/>
  <c r="AY29" i="1"/>
  <c r="F5" i="1" l="1"/>
  <c r="F6" i="1"/>
  <c r="F7" i="1"/>
  <c r="F8" i="1"/>
  <c r="F9" i="1"/>
  <c r="F10" i="1"/>
  <c r="F11" i="1"/>
  <c r="F12" i="1"/>
  <c r="F13" i="1"/>
  <c r="F14" i="1"/>
  <c r="F15" i="1"/>
  <c r="F4" i="1"/>
  <c r="AD17" i="1" l="1"/>
  <c r="AD16" i="1"/>
  <c r="AF21" i="1"/>
  <c r="AG21" i="1"/>
  <c r="AH21" i="1"/>
  <c r="AI21" i="1"/>
  <c r="AF22" i="1"/>
  <c r="AG22" i="1"/>
  <c r="AH22" i="1"/>
  <c r="AI22" i="1"/>
  <c r="AF23" i="1"/>
  <c r="AG23" i="1"/>
  <c r="AH23" i="1"/>
  <c r="AI23" i="1"/>
  <c r="AF24" i="1"/>
  <c r="AG24" i="1"/>
  <c r="AH24" i="1"/>
  <c r="AI24" i="1"/>
  <c r="AF25" i="1"/>
  <c r="AG25" i="1"/>
  <c r="AH25" i="1"/>
  <c r="AI25" i="1"/>
  <c r="AF26" i="1"/>
  <c r="AG26" i="1"/>
  <c r="AH26" i="1"/>
  <c r="AI26" i="1"/>
  <c r="AF27" i="1"/>
  <c r="AG27" i="1"/>
  <c r="AH27" i="1"/>
  <c r="AI27" i="1"/>
  <c r="AF28" i="1"/>
  <c r="AG28" i="1"/>
  <c r="AH28" i="1"/>
  <c r="AF29" i="1"/>
  <c r="AG29" i="1"/>
  <c r="AH29" i="1"/>
  <c r="AI29" i="1"/>
  <c r="AF30" i="1"/>
  <c r="AG30" i="1"/>
  <c r="AH30" i="1"/>
  <c r="AI30" i="1"/>
  <c r="AF31" i="1"/>
  <c r="AG31" i="1"/>
  <c r="AH31" i="1"/>
  <c r="AI31" i="1"/>
  <c r="AG20" i="1"/>
  <c r="AF20" i="1"/>
  <c r="AB21" i="1"/>
  <c r="AC21" i="1"/>
  <c r="AB22" i="1"/>
  <c r="AC22" i="1"/>
  <c r="AB23" i="1"/>
  <c r="AC23" i="1"/>
  <c r="AB24" i="1"/>
  <c r="AC24" i="1"/>
  <c r="AB25" i="1"/>
  <c r="AC25" i="1"/>
  <c r="AB26" i="1"/>
  <c r="AC26" i="1"/>
  <c r="AB27" i="1"/>
  <c r="AC27" i="1"/>
  <c r="AB28" i="1"/>
  <c r="AC28" i="1"/>
  <c r="AB29" i="1"/>
  <c r="AC29" i="1"/>
  <c r="AB30" i="1"/>
  <c r="AC30" i="1"/>
  <c r="AB31" i="1"/>
  <c r="AC31" i="1"/>
  <c r="BK5" i="1"/>
  <c r="AE21" i="1" s="1"/>
  <c r="BK6" i="1"/>
  <c r="AE22" i="1" s="1"/>
  <c r="BK7" i="1"/>
  <c r="AE23" i="1" s="1"/>
  <c r="BK8" i="1"/>
  <c r="AE24" i="1" s="1"/>
  <c r="BK9" i="1"/>
  <c r="AE25" i="1" s="1"/>
  <c r="BK10" i="1"/>
  <c r="AE26" i="1" s="1"/>
  <c r="BK11" i="1"/>
  <c r="BK12" i="1"/>
  <c r="AE28" i="1" s="1"/>
  <c r="BK13" i="1"/>
  <c r="AE29" i="1" s="1"/>
  <c r="BK14" i="1"/>
  <c r="AE30" i="1" s="1"/>
  <c r="BK15" i="1"/>
  <c r="AE31" i="1" s="1"/>
  <c r="BK4" i="1"/>
  <c r="AC20" i="1"/>
  <c r="AB20" i="1"/>
  <c r="AY11" i="1"/>
  <c r="AD27" i="1" s="1"/>
  <c r="AY12" i="1"/>
  <c r="AD28" i="1" s="1"/>
  <c r="AY13" i="1"/>
  <c r="AD29" i="1" s="1"/>
  <c r="AY14" i="1"/>
  <c r="AD30" i="1" s="1"/>
  <c r="AY15" i="1"/>
  <c r="AD31" i="1" s="1"/>
  <c r="AY4" i="1"/>
  <c r="AD20" i="1" s="1"/>
  <c r="AY5" i="1"/>
  <c r="AD21" i="1" s="1"/>
  <c r="AY6" i="1"/>
  <c r="AD22" i="1" s="1"/>
  <c r="AY7" i="1"/>
  <c r="AD23" i="1" s="1"/>
  <c r="AY8" i="1"/>
  <c r="AD24" i="1" s="1"/>
  <c r="AY10" i="1"/>
  <c r="AD26" i="1" s="1"/>
  <c r="AY9" i="1"/>
  <c r="AD25" i="1" s="1"/>
  <c r="B6" i="2"/>
  <c r="B2" i="2"/>
  <c r="Z28" i="1"/>
  <c r="AA28" i="1"/>
  <c r="Z29" i="1"/>
  <c r="AA29" i="1"/>
  <c r="Z30" i="1"/>
  <c r="AA30" i="1"/>
  <c r="Z31" i="1"/>
  <c r="AA31" i="1"/>
  <c r="Z21" i="1"/>
  <c r="AA21" i="1"/>
  <c r="Z22" i="1"/>
  <c r="AA22" i="1"/>
  <c r="Z23" i="1"/>
  <c r="AA23" i="1"/>
  <c r="Z24" i="1"/>
  <c r="AA24" i="1"/>
  <c r="Z25" i="1"/>
  <c r="AA25" i="1"/>
  <c r="Z26" i="1"/>
  <c r="AA26" i="1"/>
  <c r="Z27" i="1"/>
  <c r="Z20" i="1"/>
  <c r="Y28" i="1"/>
  <c r="Y29" i="1"/>
  <c r="Y30" i="1"/>
  <c r="Y31" i="1"/>
  <c r="Y27" i="1"/>
  <c r="Y21" i="1"/>
  <c r="Y22" i="1"/>
  <c r="Y23" i="1"/>
  <c r="Y24" i="1"/>
  <c r="Y25" i="1"/>
  <c r="Y26" i="1"/>
  <c r="Y20" i="1"/>
  <c r="X31" i="1"/>
  <c r="X28" i="1"/>
  <c r="X29" i="1"/>
  <c r="X30" i="1"/>
  <c r="X25" i="1"/>
  <c r="X26" i="1"/>
  <c r="X27" i="1"/>
  <c r="X21" i="1"/>
  <c r="X22" i="1"/>
  <c r="X23" i="1"/>
  <c r="X24" i="1"/>
  <c r="X20" i="1"/>
  <c r="AY31" i="1" l="1"/>
  <c r="AY34" i="1"/>
  <c r="AY37" i="1"/>
  <c r="AY40" i="1"/>
  <c r="AY42" i="1"/>
  <c r="AY43" i="1"/>
  <c r="AY44" i="1"/>
  <c r="AY45" i="1"/>
  <c r="AY46" i="1"/>
  <c r="AY47" i="1"/>
  <c r="AY22" i="1"/>
  <c r="M13" i="1" l="1"/>
  <c r="N13" i="1" s="1"/>
  <c r="T13" i="1"/>
  <c r="U13" i="1" s="1"/>
  <c r="M14" i="1" l="1"/>
  <c r="N14" i="1" s="1"/>
  <c r="M12" i="1"/>
  <c r="N12" i="1" s="1"/>
  <c r="M11" i="1"/>
  <c r="N11" i="1" s="1"/>
  <c r="T15" i="1"/>
  <c r="U15" i="1" s="1"/>
  <c r="T14" i="1"/>
  <c r="U14" i="1" s="1"/>
  <c r="T12" i="1"/>
  <c r="U12" i="1" s="1"/>
  <c r="T11" i="1"/>
  <c r="U11" i="1" s="1"/>
  <c r="T20" i="1" l="1"/>
  <c r="U20" i="1" s="1"/>
  <c r="T10" i="1" l="1"/>
  <c r="U10" i="1" s="1"/>
  <c r="T9" i="1"/>
  <c r="U9" i="1" s="1"/>
  <c r="T8" i="1"/>
  <c r="U8" i="1" s="1"/>
  <c r="T7" i="1"/>
  <c r="U7" i="1" s="1"/>
  <c r="T6" i="1"/>
  <c r="U6" i="1" s="1"/>
  <c r="T5" i="1"/>
  <c r="U5" i="1" s="1"/>
  <c r="T4" i="1"/>
  <c r="U4" i="1" s="1"/>
  <c r="M10" i="1"/>
  <c r="N10" i="1" s="1"/>
  <c r="M9" i="1"/>
  <c r="N9" i="1" s="1"/>
  <c r="M8" i="1"/>
  <c r="N8" i="1" s="1"/>
  <c r="M7" i="1"/>
  <c r="N7" i="1" s="1"/>
  <c r="M6" i="1"/>
  <c r="N6" i="1" s="1"/>
  <c r="M4" i="1"/>
  <c r="N4" i="1" s="1"/>
  <c r="M5" i="1"/>
  <c r="N5" i="1" s="1"/>
</calcChain>
</file>

<file path=xl/sharedStrings.xml><?xml version="1.0" encoding="utf-8"?>
<sst xmlns="http://schemas.openxmlformats.org/spreadsheetml/2006/main" count="334" uniqueCount="207">
  <si>
    <t>gender</t>
  </si>
  <si>
    <t>age</t>
  </si>
  <si>
    <t>PCr/ATP</t>
  </si>
  <si>
    <t>T1 PCr</t>
  </si>
  <si>
    <t>T1 gATP</t>
  </si>
  <si>
    <t>[s]</t>
  </si>
  <si>
    <t>corrected PCr/ATP</t>
  </si>
  <si>
    <t>TR</t>
  </si>
  <si>
    <t>[beats]</t>
  </si>
  <si>
    <t>partial saturation correction factor</t>
  </si>
  <si>
    <t>[-]</t>
  </si>
  <si>
    <t>tCr</t>
  </si>
  <si>
    <t>[% of water]</t>
  </si>
  <si>
    <t>https://doi.org/10.3389/fphys.2017.00939</t>
  </si>
  <si>
    <t>biopsy estimated</t>
  </si>
  <si>
    <t>[umol/g wet weight]</t>
  </si>
  <si>
    <t>1H-MRS estimated</t>
  </si>
  <si>
    <t>see data for renewal June 2019</t>
  </si>
  <si>
    <t>tCr estimated</t>
  </si>
  <si>
    <t>conversion factor</t>
  </si>
  <si>
    <t>http://archive.ismrm.org/2017/5486.html</t>
  </si>
  <si>
    <t>see abstract ISMRM 2017;25:5486</t>
  </si>
  <si>
    <t>healthy control value</t>
  </si>
  <si>
    <r>
      <t>n</t>
    </r>
    <r>
      <rPr>
        <sz val="11"/>
        <color theme="6" tint="-0.499984740745262"/>
        <rFont val="Calibri"/>
        <family val="2"/>
        <scheme val="minor"/>
      </rPr>
      <t xml:space="preserve"> = 13</t>
    </r>
  </si>
  <si>
    <r>
      <t xml:space="preserve">Bakermans </t>
    </r>
    <r>
      <rPr>
        <i/>
        <sz val="11"/>
        <color theme="6" tint="-0.499984740745262"/>
        <rFont val="Calibri"/>
        <family val="2"/>
        <scheme val="minor"/>
      </rPr>
      <t>et al</t>
    </r>
    <r>
      <rPr>
        <sz val="11"/>
        <color theme="6" tint="-0.499984740745262"/>
        <rFont val="Calibri"/>
        <family val="2"/>
        <scheme val="minor"/>
      </rPr>
      <t>. Frontiers 2017</t>
    </r>
  </si>
  <si>
    <t>resting state 31P-MRS</t>
  </si>
  <si>
    <t>resting state 1H-MRS</t>
  </si>
  <si>
    <t>LV EDV</t>
  </si>
  <si>
    <t>LV ESV</t>
  </si>
  <si>
    <t>[mL]</t>
  </si>
  <si>
    <t>LV mass</t>
  </si>
  <si>
    <t>[g]</t>
  </si>
  <si>
    <t>RV EDV</t>
  </si>
  <si>
    <t>RV ESV</t>
  </si>
  <si>
    <t>resting state 1H MRI</t>
  </si>
  <si>
    <t>LV SV</t>
  </si>
  <si>
    <t>LV EF</t>
  </si>
  <si>
    <t>[%]</t>
  </si>
  <si>
    <t>RV SV</t>
  </si>
  <si>
    <t>RV EF</t>
  </si>
  <si>
    <t>LV CO</t>
  </si>
  <si>
    <t>RV CO</t>
  </si>
  <si>
    <t>HR</t>
  </si>
  <si>
    <t>[b/min]</t>
  </si>
  <si>
    <t>septal T1</t>
  </si>
  <si>
    <t>[ms]</t>
  </si>
  <si>
    <t>septal T2</t>
  </si>
  <si>
    <t>F</t>
  </si>
  <si>
    <t>[y]</t>
  </si>
  <si>
    <t>M</t>
  </si>
  <si>
    <t>183</t>
  </si>
  <si>
    <t>116</t>
  </si>
  <si>
    <t>131</t>
  </si>
  <si>
    <t>166</t>
  </si>
  <si>
    <t>169</t>
  </si>
  <si>
    <t>132</t>
  </si>
  <si>
    <t>153</t>
  </si>
  <si>
    <t>[mm Hg]</t>
  </si>
  <si>
    <t>heart rate</t>
  </si>
  <si>
    <t>systolic right atrial pressure</t>
  </si>
  <si>
    <t>diastolic right atrial pressure</t>
  </si>
  <si>
    <t>systolic right ventricle pressure</t>
  </si>
  <si>
    <t>diastolic right ventricular pressure</t>
  </si>
  <si>
    <t>systolic pulmonary artery pressure</t>
  </si>
  <si>
    <t>diastolic pulmonary artery pressure</t>
  </si>
  <si>
    <t>pulmonary capillary wedge pressure</t>
  </si>
  <si>
    <t>CO</t>
  </si>
  <si>
    <t>77</t>
  </si>
  <si>
    <t>65</t>
  </si>
  <si>
    <t>83</t>
  </si>
  <si>
    <t>81</t>
  </si>
  <si>
    <t>59</t>
  </si>
  <si>
    <t>85</t>
  </si>
  <si>
    <t>75</t>
  </si>
  <si>
    <t>8</t>
  </si>
  <si>
    <t>3</t>
  </si>
  <si>
    <t>7</t>
  </si>
  <si>
    <t>2</t>
  </si>
  <si>
    <t>12</t>
  </si>
  <si>
    <t>5</t>
  </si>
  <si>
    <t>9</t>
  </si>
  <si>
    <t>11</t>
  </si>
  <si>
    <t>4</t>
  </si>
  <si>
    <t>40</t>
  </si>
  <si>
    <t>17</t>
  </si>
  <si>
    <t>18</t>
  </si>
  <si>
    <t>10</t>
  </si>
  <si>
    <t>33</t>
  </si>
  <si>
    <t>0</t>
  </si>
  <si>
    <t>34</t>
  </si>
  <si>
    <t>41</t>
  </si>
  <si>
    <t>15</t>
  </si>
  <si>
    <t>25</t>
  </si>
  <si>
    <t>28</t>
  </si>
  <si>
    <t>36</t>
  </si>
  <si>
    <t>32</t>
  </si>
  <si>
    <t>29</t>
  </si>
  <si>
    <t>14</t>
  </si>
  <si>
    <t>19</t>
  </si>
  <si>
    <t>6.36</t>
  </si>
  <si>
    <t>6.3</t>
  </si>
  <si>
    <t>10.5</t>
  </si>
  <si>
    <t>16</t>
  </si>
  <si>
    <t>5.03</t>
  </si>
  <si>
    <t>13</t>
  </si>
  <si>
    <t>4.6</t>
  </si>
  <si>
    <t>11.5</t>
  </si>
  <si>
    <t>7.8</t>
  </si>
  <si>
    <t>[L/min]</t>
  </si>
  <si>
    <t>resting state right heart catheterisation</t>
  </si>
  <si>
    <t>27</t>
  </si>
  <si>
    <t>21</t>
  </si>
  <si>
    <t>30</t>
  </si>
  <si>
    <t>23</t>
  </si>
  <si>
    <t>20W exercise right heart catheterisation</t>
  </si>
  <si>
    <t>80</t>
  </si>
  <si>
    <t>100</t>
  </si>
  <si>
    <t>60</t>
  </si>
  <si>
    <t>exercise intensity</t>
  </si>
  <si>
    <t>max exercise right heart catheterisation</t>
  </si>
  <si>
    <t>45</t>
  </si>
  <si>
    <t>38</t>
  </si>
  <si>
    <t>43</t>
  </si>
  <si>
    <t>systemic systolic blood pressure</t>
  </si>
  <si>
    <t>systemic diastolic blood pressure</t>
  </si>
  <si>
    <t>reported cardiovascular comorbidity</t>
  </si>
  <si>
    <t>HCM with mild LVOT obstruction, type 2 diabetes</t>
  </si>
  <si>
    <t>type 2 diabetes, infarction</t>
  </si>
  <si>
    <t>well-functioning aortic valve and tube prosthesis (artificial)</t>
  </si>
  <si>
    <t>minor-mild mitral valve and tricuspid valve insufficiency</t>
  </si>
  <si>
    <t>minor-mild aortic valve insufficiency</t>
  </si>
  <si>
    <t>[W]</t>
  </si>
  <si>
    <t>110010A</t>
  </si>
  <si>
    <t>hypertension</t>
  </si>
  <si>
    <t>hypertension, apical infarction (2005; percutaneous coronary intervention)</t>
  </si>
  <si>
    <t>hypertension, type 2 diabetes, atrial fibrilation (ablation), minor mitral valve insufficiency</t>
  </si>
  <si>
    <t>hypertension, minor aortic valve sclerosis (no stenosis)</t>
  </si>
  <si>
    <t>poor quality</t>
  </si>
  <si>
    <t>110014B</t>
  </si>
  <si>
    <t>mild aortic valve insufficiency (AI max vel 485cm/s; AI max pressure gradient 94.4mmhg; AI dec slope 355cm/sec2; AI dec time 0.30sec; AI P1/2t 400msec)</t>
  </si>
  <si>
    <t>PCWP</t>
  </si>
  <si>
    <t>trends</t>
  </si>
  <si>
    <t>RHC CO</t>
  </si>
  <si>
    <t>RHC ex CO</t>
  </si>
  <si>
    <t>My sizes</t>
  </si>
  <si>
    <t>LV</t>
  </si>
  <si>
    <t>RV</t>
  </si>
  <si>
    <t>SEP</t>
  </si>
  <si>
    <t>Amref cm2</t>
  </si>
  <si>
    <t>Vw ml</t>
  </si>
  <si>
    <t>LH</t>
  </si>
  <si>
    <t>Heart</t>
  </si>
  <si>
    <t>SV</t>
  </si>
  <si>
    <t>Scale the size of the VP</t>
  </si>
  <si>
    <t>tissue size</t>
  </si>
  <si>
    <t>venous size</t>
  </si>
  <si>
    <t>arterial size</t>
  </si>
  <si>
    <t>total blood volume</t>
  </si>
  <si>
    <t>RHC SV</t>
  </si>
  <si>
    <t>RHC Ex SV</t>
  </si>
  <si>
    <t>(But reporst show 300 - 400) https://www.proquest.com/docview/1301824718/fulltextPDF/62F06EBEA2FC4E51PQ/1?accountid=14667</t>
  </si>
  <si>
    <t>dilate the heart - acc to the LV volume</t>
  </si>
  <si>
    <t>RHC HR</t>
  </si>
  <si>
    <t>Ex HR</t>
  </si>
  <si>
    <t>Max Ex HR</t>
  </si>
  <si>
    <t>params</t>
  </si>
  <si>
    <t>LV passive stiffness</t>
  </si>
  <si>
    <t>RV to LV impairment</t>
  </si>
  <si>
    <t>TPR</t>
  </si>
  <si>
    <t>TSR</t>
  </si>
  <si>
    <t>C_p, a</t>
  </si>
  <si>
    <t>Levy 86 reports 300</t>
  </si>
  <si>
    <t>Boys</t>
  </si>
  <si>
    <t>girls</t>
  </si>
  <si>
    <t>body weight</t>
  </si>
  <si>
    <t>height</t>
  </si>
  <si>
    <t xml:space="preserve">body mass index </t>
  </si>
  <si>
    <t>[kg]</t>
  </si>
  <si>
    <t>[cm]</t>
  </si>
  <si>
    <t>[kg/m2]</t>
  </si>
  <si>
    <t>Patient</t>
  </si>
  <si>
    <t>settings.pulm_C_PA</t>
  </si>
  <si>
    <t>settings.heart_vntr_xi_AmRef</t>
  </si>
  <si>
    <t>settings.syst_TPR</t>
  </si>
  <si>
    <t>settings.syst_TR_frac</t>
  </si>
  <si>
    <t>settings.heart_vntr_D_A</t>
  </si>
  <si>
    <t>settings.syst_art_k_E</t>
  </si>
  <si>
    <t>settings.V_PV_init</t>
  </si>
  <si>
    <t>settings.chi_phi</t>
  </si>
  <si>
    <t>settings.heart_R_vlv</t>
  </si>
  <si>
    <t>settings.heart_R_LA</t>
  </si>
  <si>
    <t>settings.tissues_chi_Ra</t>
  </si>
  <si>
    <t>settings.tissues_chi_Rv</t>
  </si>
  <si>
    <t>pulm_C_PA</t>
  </si>
  <si>
    <t>heart_vntr_xi_AmRef</t>
  </si>
  <si>
    <t>syst_TPR</t>
  </si>
  <si>
    <t>syst_TR_frac</t>
  </si>
  <si>
    <t>heart_vntr_D_A</t>
  </si>
  <si>
    <t>syst_art_k_E</t>
  </si>
  <si>
    <t>V_PV_init</t>
  </si>
  <si>
    <t>chi_phi</t>
  </si>
  <si>
    <t>heart_R_vlv</t>
  </si>
  <si>
    <t>heart_R_LA</t>
  </si>
  <si>
    <t>tissues_chi_Ra</t>
  </si>
  <si>
    <t>tissues_chi_Rv</t>
  </si>
  <si>
    <t>5rel</t>
  </si>
  <si>
    <t>7rel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</si>
</sst>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11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  <xf numFmtId="0" fontId="4" fillId="0" borderId="0" xfId="0" applyFont="1"/>
    <xf numFmtId="0" fontId="5" fillId="0" borderId="0" xfId="0" applyFont="1"/>
    <xf numFmtId="0" fontId="4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0" fontId="6" fillId="0" borderId="0" xfId="0" applyFont="1"/>
    <xf numFmtId="0" fontId="6" fillId="0" borderId="0" xfId="0" applyNumberFormat="1" applyFont="1" applyAlignment="1">
      <alignment horizontal="right"/>
    </xf>
    <xf numFmtId="2" fontId="6" fillId="0" borderId="0" xfId="0" applyNumberFormat="1" applyFont="1" applyAlignment="1">
      <alignment horizontal="right"/>
    </xf>
    <xf numFmtId="2" fontId="6" fillId="0" borderId="0" xfId="0" applyNumberFormat="1" applyFont="1"/>
    <xf numFmtId="0" fontId="0" fillId="0" borderId="0" xfId="0" applyFont="1"/>
    <xf numFmtId="11" fontId="0" fillId="0" borderId="0" xfId="0" applyNumberFormat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Blad1!$AX$21</c:f>
              <c:strCache>
                <c:ptCount val="1"/>
                <c:pt idx="0">
                  <c:v>PCWP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Blad1!$AW$22:$AW$47</c:f>
              <c:numCache>
                <c:formatCode>General</c:formatCode>
                <c:ptCount val="26"/>
                <c:pt idx="0">
                  <c:v>6.36</c:v>
                </c:pt>
                <c:pt idx="1">
                  <c:v>11</c:v>
                </c:pt>
                <c:pt idx="3">
                  <c:v>6.3</c:v>
                </c:pt>
                <c:pt idx="4">
                  <c:v>15.1</c:v>
                </c:pt>
                <c:pt idx="6">
                  <c:v>6.2</c:v>
                </c:pt>
                <c:pt idx="7">
                  <c:v>7.96</c:v>
                </c:pt>
                <c:pt idx="9">
                  <c:v>5.03</c:v>
                </c:pt>
                <c:pt idx="10">
                  <c:v>7</c:v>
                </c:pt>
                <c:pt idx="12">
                  <c:v>4.5999999999999996</c:v>
                </c:pt>
                <c:pt idx="13">
                  <c:v>14.5</c:v>
                </c:pt>
                <c:pt idx="15">
                  <c:v>5.87</c:v>
                </c:pt>
                <c:pt idx="16">
                  <c:v>11.5</c:v>
                </c:pt>
                <c:pt idx="18">
                  <c:v>7.8</c:v>
                </c:pt>
                <c:pt idx="19">
                  <c:v>7.2</c:v>
                </c:pt>
                <c:pt idx="20">
                  <c:v>0</c:v>
                </c:pt>
                <c:pt idx="21">
                  <c:v>3</c:v>
                </c:pt>
                <c:pt idx="22">
                  <c:v>6.8</c:v>
                </c:pt>
                <c:pt idx="23">
                  <c:v>5.6</c:v>
                </c:pt>
                <c:pt idx="24">
                  <c:v>4.5</c:v>
                </c:pt>
                <c:pt idx="25">
                  <c:v>8.6</c:v>
                </c:pt>
              </c:numCache>
            </c:numRef>
          </c:xVal>
          <c:yVal>
            <c:numRef>
              <c:f>Blad1!$AX$22:$AX$47</c:f>
              <c:numCache>
                <c:formatCode>General</c:formatCode>
                <c:ptCount val="26"/>
                <c:pt idx="0">
                  <c:v>19</c:v>
                </c:pt>
                <c:pt idx="1">
                  <c:v>15</c:v>
                </c:pt>
                <c:pt idx="3">
                  <c:v>10</c:v>
                </c:pt>
                <c:pt idx="4">
                  <c:v>21</c:v>
                </c:pt>
                <c:pt idx="6">
                  <c:v>8</c:v>
                </c:pt>
                <c:pt idx="7">
                  <c:v>30</c:v>
                </c:pt>
                <c:pt idx="9">
                  <c:v>16</c:v>
                </c:pt>
                <c:pt idx="10">
                  <c:v>24</c:v>
                </c:pt>
                <c:pt idx="12">
                  <c:v>13</c:v>
                </c:pt>
                <c:pt idx="13">
                  <c:v>25</c:v>
                </c:pt>
                <c:pt idx="15">
                  <c:v>14</c:v>
                </c:pt>
                <c:pt idx="16">
                  <c:v>23</c:v>
                </c:pt>
                <c:pt idx="18">
                  <c:v>29</c:v>
                </c:pt>
                <c:pt idx="19">
                  <c:v>40</c:v>
                </c:pt>
                <c:pt idx="20">
                  <c:v>0</c:v>
                </c:pt>
                <c:pt idx="21">
                  <c:v>20</c:v>
                </c:pt>
                <c:pt idx="22">
                  <c:v>29</c:v>
                </c:pt>
                <c:pt idx="23">
                  <c:v>14</c:v>
                </c:pt>
                <c:pt idx="24">
                  <c:v>18</c:v>
                </c:pt>
                <c:pt idx="25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FD-486F-AC4D-64B3B3E939FD}"/>
            </c:ext>
          </c:extLst>
        </c:ser>
        <c:ser>
          <c:idx val="1"/>
          <c:order val="1"/>
          <c:tx>
            <c:strRef>
              <c:f>Blad1!$AY$21</c:f>
              <c:strCache>
                <c:ptCount val="1"/>
                <c:pt idx="0">
                  <c:v>trends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Blad1!$AW$22:$AW$47</c:f>
              <c:numCache>
                <c:formatCode>General</c:formatCode>
                <c:ptCount val="26"/>
                <c:pt idx="0">
                  <c:v>6.36</c:v>
                </c:pt>
                <c:pt idx="1">
                  <c:v>11</c:v>
                </c:pt>
                <c:pt idx="3">
                  <c:v>6.3</c:v>
                </c:pt>
                <c:pt idx="4">
                  <c:v>15.1</c:v>
                </c:pt>
                <c:pt idx="6">
                  <c:v>6.2</c:v>
                </c:pt>
                <c:pt idx="7">
                  <c:v>7.96</c:v>
                </c:pt>
                <c:pt idx="9">
                  <c:v>5.03</c:v>
                </c:pt>
                <c:pt idx="10">
                  <c:v>7</c:v>
                </c:pt>
                <c:pt idx="12">
                  <c:v>4.5999999999999996</c:v>
                </c:pt>
                <c:pt idx="13">
                  <c:v>14.5</c:v>
                </c:pt>
                <c:pt idx="15">
                  <c:v>5.87</c:v>
                </c:pt>
                <c:pt idx="16">
                  <c:v>11.5</c:v>
                </c:pt>
                <c:pt idx="18">
                  <c:v>7.8</c:v>
                </c:pt>
                <c:pt idx="19">
                  <c:v>7.2</c:v>
                </c:pt>
                <c:pt idx="20">
                  <c:v>0</c:v>
                </c:pt>
                <c:pt idx="21">
                  <c:v>3</c:v>
                </c:pt>
                <c:pt idx="22">
                  <c:v>6.8</c:v>
                </c:pt>
                <c:pt idx="23">
                  <c:v>5.6</c:v>
                </c:pt>
                <c:pt idx="24">
                  <c:v>4.5</c:v>
                </c:pt>
                <c:pt idx="25">
                  <c:v>8.6</c:v>
                </c:pt>
              </c:numCache>
            </c:numRef>
          </c:xVal>
          <c:yVal>
            <c:numRef>
              <c:f>Blad1!$AY$22:$AY$47</c:f>
              <c:numCache>
                <c:formatCode>General</c:formatCode>
                <c:ptCount val="26"/>
                <c:pt idx="0">
                  <c:v>7.6319999999999997</c:v>
                </c:pt>
                <c:pt idx="1">
                  <c:v>13.2</c:v>
                </c:pt>
                <c:pt idx="3">
                  <c:v>7.56</c:v>
                </c:pt>
                <c:pt idx="4">
                  <c:v>18.119999999999997</c:v>
                </c:pt>
                <c:pt idx="6">
                  <c:v>7.4399999999999995</c:v>
                </c:pt>
                <c:pt idx="7">
                  <c:v>9.5519999999999996</c:v>
                </c:pt>
                <c:pt idx="9">
                  <c:v>6.0360000000000005</c:v>
                </c:pt>
                <c:pt idx="12">
                  <c:v>5.52</c:v>
                </c:pt>
                <c:pt idx="15">
                  <c:v>7.0439999999999996</c:v>
                </c:pt>
                <c:pt idx="18">
                  <c:v>9.36</c:v>
                </c:pt>
                <c:pt idx="20">
                  <c:v>0</c:v>
                </c:pt>
                <c:pt idx="21">
                  <c:v>3.5999999999999996</c:v>
                </c:pt>
                <c:pt idx="22">
                  <c:v>8.16</c:v>
                </c:pt>
                <c:pt idx="23">
                  <c:v>6.72</c:v>
                </c:pt>
                <c:pt idx="24">
                  <c:v>5.3999999999999995</c:v>
                </c:pt>
                <c:pt idx="25">
                  <c:v>10.319999999999999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FD-486F-AC4D-64B3B3E93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7642096"/>
        <c:axId val="787647088"/>
      </c:scatterChart>
      <c:valAx>
        <c:axId val="78764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647088"/>
        <c:crosses val="autoZero"/>
        <c:crossBetween val="midCat"/>
      </c:valAx>
      <c:valAx>
        <c:axId val="78764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642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Blad1!$AX$21</c:f>
              <c:strCache>
                <c:ptCount val="1"/>
                <c:pt idx="0">
                  <c:v>PCWP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Blad1!$AW$22:$AW$57</c:f>
              <c:numCache>
                <c:formatCode>General</c:formatCode>
                <c:ptCount val="36"/>
                <c:pt idx="0">
                  <c:v>6.36</c:v>
                </c:pt>
                <c:pt idx="1">
                  <c:v>11</c:v>
                </c:pt>
                <c:pt idx="3">
                  <c:v>6.3</c:v>
                </c:pt>
                <c:pt idx="4">
                  <c:v>15.1</c:v>
                </c:pt>
                <c:pt idx="6">
                  <c:v>6.2</c:v>
                </c:pt>
                <c:pt idx="7">
                  <c:v>7.96</c:v>
                </c:pt>
                <c:pt idx="9">
                  <c:v>5.03</c:v>
                </c:pt>
                <c:pt idx="10">
                  <c:v>7</c:v>
                </c:pt>
                <c:pt idx="12">
                  <c:v>4.5999999999999996</c:v>
                </c:pt>
                <c:pt idx="13">
                  <c:v>14.5</c:v>
                </c:pt>
                <c:pt idx="15">
                  <c:v>5.87</c:v>
                </c:pt>
                <c:pt idx="16">
                  <c:v>11.5</c:v>
                </c:pt>
                <c:pt idx="18">
                  <c:v>7.8</c:v>
                </c:pt>
                <c:pt idx="19">
                  <c:v>7.2</c:v>
                </c:pt>
                <c:pt idx="20">
                  <c:v>0</c:v>
                </c:pt>
                <c:pt idx="21">
                  <c:v>3</c:v>
                </c:pt>
                <c:pt idx="22">
                  <c:v>6.8</c:v>
                </c:pt>
                <c:pt idx="23">
                  <c:v>5.6</c:v>
                </c:pt>
                <c:pt idx="24">
                  <c:v>4.5</c:v>
                </c:pt>
                <c:pt idx="25">
                  <c:v>8.6</c:v>
                </c:pt>
              </c:numCache>
            </c:numRef>
          </c:xVal>
          <c:yVal>
            <c:numRef>
              <c:f>Blad1!$AX$22:$AX$57</c:f>
              <c:numCache>
                <c:formatCode>General</c:formatCode>
                <c:ptCount val="36"/>
                <c:pt idx="0">
                  <c:v>19</c:v>
                </c:pt>
                <c:pt idx="1">
                  <c:v>15</c:v>
                </c:pt>
                <c:pt idx="3">
                  <c:v>10</c:v>
                </c:pt>
                <c:pt idx="4">
                  <c:v>21</c:v>
                </c:pt>
                <c:pt idx="6">
                  <c:v>8</c:v>
                </c:pt>
                <c:pt idx="7">
                  <c:v>30</c:v>
                </c:pt>
                <c:pt idx="9">
                  <c:v>16</c:v>
                </c:pt>
                <c:pt idx="10">
                  <c:v>24</c:v>
                </c:pt>
                <c:pt idx="12">
                  <c:v>13</c:v>
                </c:pt>
                <c:pt idx="13">
                  <c:v>25</c:v>
                </c:pt>
                <c:pt idx="15">
                  <c:v>14</c:v>
                </c:pt>
                <c:pt idx="16">
                  <c:v>23</c:v>
                </c:pt>
                <c:pt idx="18">
                  <c:v>29</c:v>
                </c:pt>
                <c:pt idx="19">
                  <c:v>40</c:v>
                </c:pt>
                <c:pt idx="20">
                  <c:v>0</c:v>
                </c:pt>
                <c:pt idx="21">
                  <c:v>20</c:v>
                </c:pt>
                <c:pt idx="22">
                  <c:v>29</c:v>
                </c:pt>
                <c:pt idx="23">
                  <c:v>14</c:v>
                </c:pt>
                <c:pt idx="24">
                  <c:v>18</c:v>
                </c:pt>
                <c:pt idx="25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B6-4EC4-A704-C78BE6937D1D}"/>
            </c:ext>
          </c:extLst>
        </c:ser>
        <c:ser>
          <c:idx val="1"/>
          <c:order val="1"/>
          <c:tx>
            <c:strRef>
              <c:f>Blad1!$AY$21</c:f>
              <c:strCache>
                <c:ptCount val="1"/>
                <c:pt idx="0">
                  <c:v>trends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Blad1!$AW$22:$AW$57</c:f>
              <c:numCache>
                <c:formatCode>General</c:formatCode>
                <c:ptCount val="36"/>
                <c:pt idx="0">
                  <c:v>6.36</c:v>
                </c:pt>
                <c:pt idx="1">
                  <c:v>11</c:v>
                </c:pt>
                <c:pt idx="3">
                  <c:v>6.3</c:v>
                </c:pt>
                <c:pt idx="4">
                  <c:v>15.1</c:v>
                </c:pt>
                <c:pt idx="6">
                  <c:v>6.2</c:v>
                </c:pt>
                <c:pt idx="7">
                  <c:v>7.96</c:v>
                </c:pt>
                <c:pt idx="9">
                  <c:v>5.03</c:v>
                </c:pt>
                <c:pt idx="10">
                  <c:v>7</c:v>
                </c:pt>
                <c:pt idx="12">
                  <c:v>4.5999999999999996</c:v>
                </c:pt>
                <c:pt idx="13">
                  <c:v>14.5</c:v>
                </c:pt>
                <c:pt idx="15">
                  <c:v>5.87</c:v>
                </c:pt>
                <c:pt idx="16">
                  <c:v>11.5</c:v>
                </c:pt>
                <c:pt idx="18">
                  <c:v>7.8</c:v>
                </c:pt>
                <c:pt idx="19">
                  <c:v>7.2</c:v>
                </c:pt>
                <c:pt idx="20">
                  <c:v>0</c:v>
                </c:pt>
                <c:pt idx="21">
                  <c:v>3</c:v>
                </c:pt>
                <c:pt idx="22">
                  <c:v>6.8</c:v>
                </c:pt>
                <c:pt idx="23">
                  <c:v>5.6</c:v>
                </c:pt>
                <c:pt idx="24">
                  <c:v>4.5</c:v>
                </c:pt>
                <c:pt idx="25">
                  <c:v>8.6</c:v>
                </c:pt>
              </c:numCache>
            </c:numRef>
          </c:xVal>
          <c:yVal>
            <c:numRef>
              <c:f>Blad1!$AY$22:$AY$57</c:f>
              <c:numCache>
                <c:formatCode>General</c:formatCode>
                <c:ptCount val="36"/>
                <c:pt idx="0">
                  <c:v>7.6319999999999997</c:v>
                </c:pt>
                <c:pt idx="1">
                  <c:v>13.2</c:v>
                </c:pt>
                <c:pt idx="3">
                  <c:v>7.56</c:v>
                </c:pt>
                <c:pt idx="4">
                  <c:v>18.119999999999997</c:v>
                </c:pt>
                <c:pt idx="6">
                  <c:v>7.4399999999999995</c:v>
                </c:pt>
                <c:pt idx="7">
                  <c:v>9.5519999999999996</c:v>
                </c:pt>
                <c:pt idx="9">
                  <c:v>6.0360000000000005</c:v>
                </c:pt>
                <c:pt idx="12">
                  <c:v>5.52</c:v>
                </c:pt>
                <c:pt idx="15">
                  <c:v>7.0439999999999996</c:v>
                </c:pt>
                <c:pt idx="18">
                  <c:v>9.36</c:v>
                </c:pt>
                <c:pt idx="20">
                  <c:v>0</c:v>
                </c:pt>
                <c:pt idx="21">
                  <c:v>3.5999999999999996</c:v>
                </c:pt>
                <c:pt idx="22">
                  <c:v>8.16</c:v>
                </c:pt>
                <c:pt idx="23">
                  <c:v>6.72</c:v>
                </c:pt>
                <c:pt idx="24">
                  <c:v>5.3999999999999995</c:v>
                </c:pt>
                <c:pt idx="25">
                  <c:v>10.319999999999999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B6-4EC4-A704-C78BE6937D1D}"/>
            </c:ext>
          </c:extLst>
        </c:ser>
        <c:ser>
          <c:idx val="2"/>
          <c:order val="2"/>
          <c:tx>
            <c:strRef>
              <c:f>Blad1!$AZ$21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Blad1!$AW$22:$AW$57</c:f>
              <c:numCache>
                <c:formatCode>General</c:formatCode>
                <c:ptCount val="36"/>
                <c:pt idx="0">
                  <c:v>6.36</c:v>
                </c:pt>
                <c:pt idx="1">
                  <c:v>11</c:v>
                </c:pt>
                <c:pt idx="3">
                  <c:v>6.3</c:v>
                </c:pt>
                <c:pt idx="4">
                  <c:v>15.1</c:v>
                </c:pt>
                <c:pt idx="6">
                  <c:v>6.2</c:v>
                </c:pt>
                <c:pt idx="7">
                  <c:v>7.96</c:v>
                </c:pt>
                <c:pt idx="9">
                  <c:v>5.03</c:v>
                </c:pt>
                <c:pt idx="10">
                  <c:v>7</c:v>
                </c:pt>
                <c:pt idx="12">
                  <c:v>4.5999999999999996</c:v>
                </c:pt>
                <c:pt idx="13">
                  <c:v>14.5</c:v>
                </c:pt>
                <c:pt idx="15">
                  <c:v>5.87</c:v>
                </c:pt>
                <c:pt idx="16">
                  <c:v>11.5</c:v>
                </c:pt>
                <c:pt idx="18">
                  <c:v>7.8</c:v>
                </c:pt>
                <c:pt idx="19">
                  <c:v>7.2</c:v>
                </c:pt>
                <c:pt idx="20">
                  <c:v>0</c:v>
                </c:pt>
                <c:pt idx="21">
                  <c:v>3</c:v>
                </c:pt>
                <c:pt idx="22">
                  <c:v>6.8</c:v>
                </c:pt>
                <c:pt idx="23">
                  <c:v>5.6</c:v>
                </c:pt>
                <c:pt idx="24">
                  <c:v>4.5</c:v>
                </c:pt>
                <c:pt idx="25">
                  <c:v>8.6</c:v>
                </c:pt>
              </c:numCache>
            </c:numRef>
          </c:xVal>
          <c:yVal>
            <c:numRef>
              <c:f>Blad1!$AZ$22:$AZ$57</c:f>
              <c:numCache>
                <c:formatCode>General</c:formatCode>
                <c:ptCount val="3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B6-4EC4-A704-C78BE6937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7644176"/>
        <c:axId val="787649584"/>
      </c:scatterChart>
      <c:valAx>
        <c:axId val="78764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649584"/>
        <c:crosses val="autoZero"/>
        <c:crossBetween val="midCat"/>
      </c:valAx>
      <c:valAx>
        <c:axId val="78764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644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Blad1!$Y$19</c:f>
              <c:strCache>
                <c:ptCount val="1"/>
                <c:pt idx="0">
                  <c:v>RV CO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Blad1!$X$20:$X$31</c:f>
              <c:numCache>
                <c:formatCode>General</c:formatCode>
                <c:ptCount val="12"/>
                <c:pt idx="0">
                  <c:v>4.08</c:v>
                </c:pt>
                <c:pt idx="1">
                  <c:v>4.38</c:v>
                </c:pt>
                <c:pt idx="2">
                  <c:v>6.38</c:v>
                </c:pt>
                <c:pt idx="3">
                  <c:v>4.3899999999999997</c:v>
                </c:pt>
                <c:pt idx="4">
                  <c:v>3.94</c:v>
                </c:pt>
                <c:pt idx="5">
                  <c:v>6.26</c:v>
                </c:pt>
                <c:pt idx="6">
                  <c:v>5.87</c:v>
                </c:pt>
                <c:pt idx="7">
                  <c:v>5.16</c:v>
                </c:pt>
                <c:pt idx="8">
                  <c:v>5.49</c:v>
                </c:pt>
                <c:pt idx="9">
                  <c:v>5.77</c:v>
                </c:pt>
                <c:pt idx="10">
                  <c:v>4.49</c:v>
                </c:pt>
                <c:pt idx="11">
                  <c:v>5.62</c:v>
                </c:pt>
              </c:numCache>
            </c:numRef>
          </c:xVal>
          <c:yVal>
            <c:numRef>
              <c:f>Blad1!$Y$20:$Y$31</c:f>
              <c:numCache>
                <c:formatCode>General</c:formatCode>
                <c:ptCount val="12"/>
                <c:pt idx="0">
                  <c:v>3.8</c:v>
                </c:pt>
                <c:pt idx="1">
                  <c:v>4.5999999999999996</c:v>
                </c:pt>
                <c:pt idx="2">
                  <c:v>6.46</c:v>
                </c:pt>
                <c:pt idx="3">
                  <c:v>4.08</c:v>
                </c:pt>
                <c:pt idx="4">
                  <c:v>3.89</c:v>
                </c:pt>
                <c:pt idx="5">
                  <c:v>5.86</c:v>
                </c:pt>
                <c:pt idx="6">
                  <c:v>6.11</c:v>
                </c:pt>
                <c:pt idx="7">
                  <c:v>5.73</c:v>
                </c:pt>
                <c:pt idx="8">
                  <c:v>4.63</c:v>
                </c:pt>
                <c:pt idx="9">
                  <c:v>2.65</c:v>
                </c:pt>
                <c:pt idx="10">
                  <c:v>5.12</c:v>
                </c:pt>
                <c:pt idx="11">
                  <c:v>5.67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6B-4FD1-8644-B04F8A455E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7760047"/>
        <c:axId val="1407762959"/>
      </c:scatterChart>
      <c:valAx>
        <c:axId val="1407760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762959"/>
        <c:crosses val="autoZero"/>
        <c:crossBetween val="midCat"/>
      </c:valAx>
      <c:valAx>
        <c:axId val="140776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760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measuredCO</a:t>
            </a:r>
            <a:r>
              <a:rPr lang="en-GB"/>
              <a:t> grafu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Blad1!$X$19</c:f>
              <c:strCache>
                <c:ptCount val="1"/>
                <c:pt idx="0">
                  <c:v>LV 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Blad1!$X$20:$X$31</c:f>
              <c:numCache>
                <c:formatCode>General</c:formatCode>
                <c:ptCount val="12"/>
                <c:pt idx="0">
                  <c:v>4.08</c:v>
                </c:pt>
                <c:pt idx="1">
                  <c:v>4.38</c:v>
                </c:pt>
                <c:pt idx="2">
                  <c:v>6.38</c:v>
                </c:pt>
                <c:pt idx="3">
                  <c:v>4.3899999999999997</c:v>
                </c:pt>
                <c:pt idx="4">
                  <c:v>3.94</c:v>
                </c:pt>
                <c:pt idx="5">
                  <c:v>6.26</c:v>
                </c:pt>
                <c:pt idx="6">
                  <c:v>5.87</c:v>
                </c:pt>
                <c:pt idx="7">
                  <c:v>5.16</c:v>
                </c:pt>
                <c:pt idx="8">
                  <c:v>5.49</c:v>
                </c:pt>
                <c:pt idx="9">
                  <c:v>5.77</c:v>
                </c:pt>
                <c:pt idx="10">
                  <c:v>4.49</c:v>
                </c:pt>
                <c:pt idx="11">
                  <c:v>5.62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F1-46FD-824C-73C551F05189}"/>
            </c:ext>
          </c:extLst>
        </c:ser>
        <c:ser>
          <c:idx val="1"/>
          <c:order val="1"/>
          <c:tx>
            <c:strRef>
              <c:f>Blad1!$Y$19</c:f>
              <c:strCache>
                <c:ptCount val="1"/>
                <c:pt idx="0">
                  <c:v>RV 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Blad1!$Y$20:$Y$31</c:f>
              <c:numCache>
                <c:formatCode>General</c:formatCode>
                <c:ptCount val="12"/>
                <c:pt idx="0">
                  <c:v>3.8</c:v>
                </c:pt>
                <c:pt idx="1">
                  <c:v>4.5999999999999996</c:v>
                </c:pt>
                <c:pt idx="2">
                  <c:v>6.46</c:v>
                </c:pt>
                <c:pt idx="3">
                  <c:v>4.08</c:v>
                </c:pt>
                <c:pt idx="4">
                  <c:v>3.89</c:v>
                </c:pt>
                <c:pt idx="5">
                  <c:v>5.86</c:v>
                </c:pt>
                <c:pt idx="6">
                  <c:v>6.11</c:v>
                </c:pt>
                <c:pt idx="7">
                  <c:v>5.73</c:v>
                </c:pt>
                <c:pt idx="8">
                  <c:v>4.63</c:v>
                </c:pt>
                <c:pt idx="9">
                  <c:v>2.65</c:v>
                </c:pt>
                <c:pt idx="10">
                  <c:v>5.12</c:v>
                </c:pt>
                <c:pt idx="11">
                  <c:v>5.67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F1-46FD-824C-73C551F05189}"/>
            </c:ext>
          </c:extLst>
        </c:ser>
        <c:ser>
          <c:idx val="2"/>
          <c:order val="2"/>
          <c:tx>
            <c:strRef>
              <c:f>Blad1!$Z$19</c:f>
              <c:strCache>
                <c:ptCount val="1"/>
                <c:pt idx="0">
                  <c:v>RHC 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Blad1!$Z$20:$Z$31</c:f>
              <c:numCache>
                <c:formatCode>0.00</c:formatCode>
                <c:ptCount val="12"/>
                <c:pt idx="0">
                  <c:v>6.36</c:v>
                </c:pt>
                <c:pt idx="1">
                  <c:v>6.3</c:v>
                </c:pt>
                <c:pt idx="2">
                  <c:v>10.5</c:v>
                </c:pt>
                <c:pt idx="3">
                  <c:v>5.03</c:v>
                </c:pt>
                <c:pt idx="4">
                  <c:v>4.5999999999999996</c:v>
                </c:pt>
                <c:pt idx="5">
                  <c:v>11.5</c:v>
                </c:pt>
                <c:pt idx="6">
                  <c:v>7.8</c:v>
                </c:pt>
                <c:pt idx="7">
                  <c:v>3</c:v>
                </c:pt>
                <c:pt idx="8">
                  <c:v>6.8</c:v>
                </c:pt>
                <c:pt idx="9">
                  <c:v>5.6</c:v>
                </c:pt>
                <c:pt idx="10">
                  <c:v>4.5</c:v>
                </c:pt>
                <c:pt idx="11">
                  <c:v>8.6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F1-46FD-824C-73C551F05189}"/>
            </c:ext>
          </c:extLst>
        </c:ser>
        <c:ser>
          <c:idx val="3"/>
          <c:order val="3"/>
          <c:tx>
            <c:strRef>
              <c:f>Blad1!$AA$19</c:f>
              <c:strCache>
                <c:ptCount val="1"/>
                <c:pt idx="0">
                  <c:v>RHC ex 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Blad1!$AA$20:$AA$31</c:f>
              <c:numCache>
                <c:formatCode>General</c:formatCode>
                <c:ptCount val="12"/>
                <c:pt idx="1">
                  <c:v>11</c:v>
                </c:pt>
                <c:pt idx="2">
                  <c:v>15.1</c:v>
                </c:pt>
                <c:pt idx="3">
                  <c:v>7.96</c:v>
                </c:pt>
                <c:pt idx="4">
                  <c:v>7</c:v>
                </c:pt>
                <c:pt idx="5">
                  <c:v>14.5</c:v>
                </c:pt>
                <c:pt idx="6">
                  <c:v>11.5</c:v>
                </c:pt>
                <c:pt idx="8">
                  <c:v>7.2</c:v>
                </c:pt>
                <c:pt idx="9">
                  <c:v>8.6999999999999993</c:v>
                </c:pt>
                <c:pt idx="10">
                  <c:v>5.6</c:v>
                </c:pt>
                <c:pt idx="11">
                  <c:v>14.1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3F1-46FD-824C-73C551F051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0350015"/>
        <c:axId val="1420350431"/>
      </c:radarChart>
      <c:catAx>
        <c:axId val="1420350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350431"/>
        <c:crosses val="autoZero"/>
        <c:auto val="1"/>
        <c:lblAlgn val="ctr"/>
        <c:lblOffset val="100"/>
        <c:noMultiLvlLbl val="0"/>
      </c:catAx>
      <c:valAx>
        <c:axId val="1420350431"/>
        <c:scaling>
          <c:orientation val="minMax"/>
          <c:max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350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Blad1!$AB$19</c:f>
              <c:strCache>
                <c:ptCount val="1"/>
                <c:pt idx="0">
                  <c:v>LV SV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Blad1!$AB$20:$AB$31</c:f>
              <c:numCache>
                <c:formatCode>General</c:formatCode>
                <c:ptCount val="12"/>
                <c:pt idx="0">
                  <c:v>57.49</c:v>
                </c:pt>
                <c:pt idx="1">
                  <c:v>52.09</c:v>
                </c:pt>
                <c:pt idx="2">
                  <c:v>88.59</c:v>
                </c:pt>
                <c:pt idx="3">
                  <c:v>78.44</c:v>
                </c:pt>
                <c:pt idx="4">
                  <c:v>72.930000000000007</c:v>
                </c:pt>
                <c:pt idx="5">
                  <c:v>82.33</c:v>
                </c:pt>
                <c:pt idx="6">
                  <c:v>81.510000000000005</c:v>
                </c:pt>
                <c:pt idx="7">
                  <c:v>93.85</c:v>
                </c:pt>
                <c:pt idx="8">
                  <c:v>73.2</c:v>
                </c:pt>
                <c:pt idx="9">
                  <c:v>81.22</c:v>
                </c:pt>
                <c:pt idx="10">
                  <c:v>57.54</c:v>
                </c:pt>
                <c:pt idx="11">
                  <c:v>100.35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47-4421-8853-2306306A7830}"/>
            </c:ext>
          </c:extLst>
        </c:ser>
        <c:ser>
          <c:idx val="1"/>
          <c:order val="1"/>
          <c:tx>
            <c:strRef>
              <c:f>Blad1!$AC$19</c:f>
              <c:strCache>
                <c:ptCount val="1"/>
                <c:pt idx="0">
                  <c:v>RV SV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Blad1!$AC$20:$AC$31</c:f>
              <c:numCache>
                <c:formatCode>General</c:formatCode>
                <c:ptCount val="12"/>
                <c:pt idx="0">
                  <c:v>53.48</c:v>
                </c:pt>
                <c:pt idx="1">
                  <c:v>54.71</c:v>
                </c:pt>
                <c:pt idx="2">
                  <c:v>89.72</c:v>
                </c:pt>
                <c:pt idx="3">
                  <c:v>72.819999999999993</c:v>
                </c:pt>
                <c:pt idx="4">
                  <c:v>71.97</c:v>
                </c:pt>
                <c:pt idx="5">
                  <c:v>77.069999999999993</c:v>
                </c:pt>
                <c:pt idx="6">
                  <c:v>84.8</c:v>
                </c:pt>
                <c:pt idx="7">
                  <c:v>104.13</c:v>
                </c:pt>
                <c:pt idx="8">
                  <c:v>61.69</c:v>
                </c:pt>
                <c:pt idx="9">
                  <c:v>37.369999999999997</c:v>
                </c:pt>
                <c:pt idx="10">
                  <c:v>65.59</c:v>
                </c:pt>
                <c:pt idx="11">
                  <c:v>101.18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47-4421-8853-2306306A7830}"/>
            </c:ext>
          </c:extLst>
        </c:ser>
        <c:ser>
          <c:idx val="2"/>
          <c:order val="2"/>
          <c:tx>
            <c:strRef>
              <c:f>Blad1!$AD$19</c:f>
              <c:strCache>
                <c:ptCount val="1"/>
                <c:pt idx="0">
                  <c:v>RHC SV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Blad1!$AD$20:$AD$31</c:f>
              <c:numCache>
                <c:formatCode>General</c:formatCode>
                <c:ptCount val="12"/>
                <c:pt idx="0">
                  <c:v>80.506329113924053</c:v>
                </c:pt>
                <c:pt idx="1">
                  <c:v>75.903614457831324</c:v>
                </c:pt>
                <c:pt idx="2">
                  <c:v>132.91139240506328</c:v>
                </c:pt>
                <c:pt idx="3">
                  <c:v>71.857142857142861</c:v>
                </c:pt>
                <c:pt idx="4">
                  <c:v>82.142857142857139</c:v>
                </c:pt>
                <c:pt idx="5">
                  <c:v>122.34042553191489</c:v>
                </c:pt>
                <c:pt idx="6">
                  <c:v>111.42857142857143</c:v>
                </c:pt>
                <c:pt idx="7">
                  <c:v>57.692307692307693</c:v>
                </c:pt>
                <c:pt idx="8">
                  <c:v>79.069767441860463</c:v>
                </c:pt>
                <c:pt idx="9">
                  <c:v>77.777777777777786</c:v>
                </c:pt>
                <c:pt idx="10">
                  <c:v>56.25</c:v>
                </c:pt>
                <c:pt idx="11">
                  <c:v>148.27586206896549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47-4421-8853-2306306A7830}"/>
            </c:ext>
          </c:extLst>
        </c:ser>
        <c:ser>
          <c:idx val="3"/>
          <c:order val="3"/>
          <c:tx>
            <c:strRef>
              <c:f>Blad1!$AE$19</c:f>
              <c:strCache>
                <c:ptCount val="1"/>
                <c:pt idx="0">
                  <c:v>RHC Ex SV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Blad1!$AE$20:$AE$31</c:f>
              <c:numCache>
                <c:formatCode>General</c:formatCode>
                <c:ptCount val="12"/>
                <c:pt idx="1">
                  <c:v>110</c:v>
                </c:pt>
                <c:pt idx="2">
                  <c:v>160.63829787234044</c:v>
                </c:pt>
                <c:pt idx="3">
                  <c:v>117.05882352941177</c:v>
                </c:pt>
                <c:pt idx="4">
                  <c:v>109.375</c:v>
                </c:pt>
                <c:pt idx="5">
                  <c:v>139.42307692307693</c:v>
                </c:pt>
                <c:pt idx="6">
                  <c:v>119.79166666666667</c:v>
                </c:pt>
                <c:pt idx="8">
                  <c:v>83.720930232558132</c:v>
                </c:pt>
                <c:pt idx="9">
                  <c:v>90.625</c:v>
                </c:pt>
                <c:pt idx="10">
                  <c:v>69.999999999999986</c:v>
                </c:pt>
                <c:pt idx="11">
                  <c:v>178.48101265822785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747-4421-8853-2306306A78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948831"/>
        <c:axId val="1204949247"/>
      </c:radarChart>
      <c:catAx>
        <c:axId val="12049488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949247"/>
        <c:crosses val="autoZero"/>
        <c:auto val="1"/>
        <c:lblAlgn val="ctr"/>
        <c:lblOffset val="100"/>
        <c:noMultiLvlLbl val="0"/>
      </c:catAx>
      <c:valAx>
        <c:axId val="120494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948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Blad1!$AF$19</c:f>
              <c:strCache>
                <c:ptCount val="1"/>
                <c:pt idx="0">
                  <c:v>HR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Blad1!$AF$20:$AF$31</c:f>
              <c:numCache>
                <c:formatCode>General</c:formatCode>
                <c:ptCount val="12"/>
                <c:pt idx="0">
                  <c:v>71</c:v>
                </c:pt>
                <c:pt idx="1">
                  <c:v>84</c:v>
                </c:pt>
                <c:pt idx="2">
                  <c:v>72</c:v>
                </c:pt>
                <c:pt idx="3">
                  <c:v>56</c:v>
                </c:pt>
                <c:pt idx="4">
                  <c:v>54</c:v>
                </c:pt>
                <c:pt idx="5">
                  <c:v>76</c:v>
                </c:pt>
                <c:pt idx="6">
                  <c:v>72</c:v>
                </c:pt>
                <c:pt idx="7">
                  <c:v>55</c:v>
                </c:pt>
                <c:pt idx="8">
                  <c:v>75</c:v>
                </c:pt>
                <c:pt idx="9">
                  <c:v>71</c:v>
                </c:pt>
                <c:pt idx="10">
                  <c:v>78</c:v>
                </c:pt>
                <c:pt idx="11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6F-4013-A4C7-E8A95A1A5370}"/>
            </c:ext>
          </c:extLst>
        </c:ser>
        <c:ser>
          <c:idx val="1"/>
          <c:order val="1"/>
          <c:tx>
            <c:strRef>
              <c:f>Blad1!$AG$19</c:f>
              <c:strCache>
                <c:ptCount val="1"/>
                <c:pt idx="0">
                  <c:v>RHC HR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Blad1!$AG$20:$AG$31</c:f>
              <c:numCache>
                <c:formatCode>General</c:formatCode>
                <c:ptCount val="12"/>
                <c:pt idx="0">
                  <c:v>79</c:v>
                </c:pt>
                <c:pt idx="1">
                  <c:v>83</c:v>
                </c:pt>
                <c:pt idx="2">
                  <c:v>79</c:v>
                </c:pt>
                <c:pt idx="3">
                  <c:v>70</c:v>
                </c:pt>
                <c:pt idx="4">
                  <c:v>56</c:v>
                </c:pt>
                <c:pt idx="5">
                  <c:v>94</c:v>
                </c:pt>
                <c:pt idx="6">
                  <c:v>70</c:v>
                </c:pt>
                <c:pt idx="7">
                  <c:v>52</c:v>
                </c:pt>
                <c:pt idx="8">
                  <c:v>86</c:v>
                </c:pt>
                <c:pt idx="9">
                  <c:v>72</c:v>
                </c:pt>
                <c:pt idx="10">
                  <c:v>80</c:v>
                </c:pt>
                <c:pt idx="11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6F-4013-A4C7-E8A95A1A5370}"/>
            </c:ext>
          </c:extLst>
        </c:ser>
        <c:ser>
          <c:idx val="2"/>
          <c:order val="2"/>
          <c:tx>
            <c:strRef>
              <c:f>Blad1!$AH$19</c:f>
              <c:strCache>
                <c:ptCount val="1"/>
                <c:pt idx="0">
                  <c:v>Ex HR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Blad1!$AH$20:$AH$31</c:f>
              <c:numCache>
                <c:formatCode>General</c:formatCode>
                <c:ptCount val="12"/>
                <c:pt idx="1">
                  <c:v>100</c:v>
                </c:pt>
                <c:pt idx="2">
                  <c:v>94</c:v>
                </c:pt>
                <c:pt idx="3">
                  <c:v>68</c:v>
                </c:pt>
                <c:pt idx="4">
                  <c:v>64</c:v>
                </c:pt>
                <c:pt idx="5">
                  <c:v>104</c:v>
                </c:pt>
                <c:pt idx="6">
                  <c:v>96</c:v>
                </c:pt>
                <c:pt idx="7">
                  <c:v>83</c:v>
                </c:pt>
                <c:pt idx="8">
                  <c:v>86</c:v>
                </c:pt>
                <c:pt idx="9">
                  <c:v>96</c:v>
                </c:pt>
                <c:pt idx="10">
                  <c:v>80</c:v>
                </c:pt>
                <c:pt idx="11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6F-4013-A4C7-E8A95A1A5370}"/>
            </c:ext>
          </c:extLst>
        </c:ser>
        <c:ser>
          <c:idx val="3"/>
          <c:order val="3"/>
          <c:tx>
            <c:strRef>
              <c:f>Blad1!$AI$19</c:f>
              <c:strCache>
                <c:ptCount val="1"/>
                <c:pt idx="0">
                  <c:v>Max Ex HR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Blad1!$AI$20:$AI$31</c:f>
              <c:numCache>
                <c:formatCode>General</c:formatCode>
                <c:ptCount val="12"/>
                <c:pt idx="1">
                  <c:v>134</c:v>
                </c:pt>
                <c:pt idx="2">
                  <c:v>113</c:v>
                </c:pt>
                <c:pt idx="3">
                  <c:v>145</c:v>
                </c:pt>
                <c:pt idx="4">
                  <c:v>102</c:v>
                </c:pt>
                <c:pt idx="5">
                  <c:v>117</c:v>
                </c:pt>
                <c:pt idx="6">
                  <c:v>111</c:v>
                </c:pt>
                <c:pt idx="7">
                  <c:v>87</c:v>
                </c:pt>
                <c:pt idx="9">
                  <c:v>103</c:v>
                </c:pt>
                <c:pt idx="10">
                  <c:v>110</c:v>
                </c:pt>
                <c:pt idx="11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6F-4013-A4C7-E8A95A1A53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952159"/>
        <c:axId val="1204953407"/>
      </c:radarChart>
      <c:catAx>
        <c:axId val="12049521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953407"/>
        <c:crosses val="autoZero"/>
        <c:auto val="1"/>
        <c:lblAlgn val="ctr"/>
        <c:lblOffset val="100"/>
        <c:noMultiLvlLbl val="0"/>
      </c:catAx>
      <c:valAx>
        <c:axId val="120495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952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Blad1!$AX$21</c:f>
              <c:strCache>
                <c:ptCount val="1"/>
                <c:pt idx="0">
                  <c:v>PCWP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Blad1!$AW$22:$AW$41</c:f>
              <c:numCache>
                <c:formatCode>General</c:formatCode>
                <c:ptCount val="20"/>
                <c:pt idx="0">
                  <c:v>6.36</c:v>
                </c:pt>
                <c:pt idx="1">
                  <c:v>11</c:v>
                </c:pt>
                <c:pt idx="3">
                  <c:v>6.3</c:v>
                </c:pt>
                <c:pt idx="4">
                  <c:v>15.1</c:v>
                </c:pt>
                <c:pt idx="6">
                  <c:v>6.2</c:v>
                </c:pt>
                <c:pt idx="7">
                  <c:v>7.96</c:v>
                </c:pt>
                <c:pt idx="9">
                  <c:v>5.03</c:v>
                </c:pt>
                <c:pt idx="10">
                  <c:v>7</c:v>
                </c:pt>
                <c:pt idx="12">
                  <c:v>4.5999999999999996</c:v>
                </c:pt>
                <c:pt idx="13">
                  <c:v>14.5</c:v>
                </c:pt>
                <c:pt idx="15">
                  <c:v>5.87</c:v>
                </c:pt>
                <c:pt idx="16">
                  <c:v>11.5</c:v>
                </c:pt>
                <c:pt idx="18">
                  <c:v>7.8</c:v>
                </c:pt>
                <c:pt idx="19">
                  <c:v>7.2</c:v>
                </c:pt>
              </c:numCache>
            </c:numRef>
          </c:xVal>
          <c:yVal>
            <c:numRef>
              <c:f>Blad1!$AX$22:$AX$41</c:f>
              <c:numCache>
                <c:formatCode>General</c:formatCode>
                <c:ptCount val="20"/>
                <c:pt idx="0">
                  <c:v>19</c:v>
                </c:pt>
                <c:pt idx="1">
                  <c:v>15</c:v>
                </c:pt>
                <c:pt idx="3">
                  <c:v>10</c:v>
                </c:pt>
                <c:pt idx="4">
                  <c:v>21</c:v>
                </c:pt>
                <c:pt idx="6">
                  <c:v>8</c:v>
                </c:pt>
                <c:pt idx="7">
                  <c:v>30</c:v>
                </c:pt>
                <c:pt idx="9">
                  <c:v>16</c:v>
                </c:pt>
                <c:pt idx="10">
                  <c:v>24</c:v>
                </c:pt>
                <c:pt idx="12">
                  <c:v>13</c:v>
                </c:pt>
                <c:pt idx="13">
                  <c:v>25</c:v>
                </c:pt>
                <c:pt idx="15">
                  <c:v>14</c:v>
                </c:pt>
                <c:pt idx="16">
                  <c:v>23</c:v>
                </c:pt>
                <c:pt idx="18">
                  <c:v>29</c:v>
                </c:pt>
                <c:pt idx="19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AE-474E-A44F-57CF57B41A86}"/>
            </c:ext>
          </c:extLst>
        </c:ser>
        <c:ser>
          <c:idx val="1"/>
          <c:order val="1"/>
          <c:tx>
            <c:strRef>
              <c:f>Blad1!$AY$21</c:f>
              <c:strCache>
                <c:ptCount val="1"/>
                <c:pt idx="0">
                  <c:v>trends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Blad1!$AW$22:$AW$41</c:f>
              <c:numCache>
                <c:formatCode>General</c:formatCode>
                <c:ptCount val="20"/>
                <c:pt idx="0">
                  <c:v>6.36</c:v>
                </c:pt>
                <c:pt idx="1">
                  <c:v>11</c:v>
                </c:pt>
                <c:pt idx="3">
                  <c:v>6.3</c:v>
                </c:pt>
                <c:pt idx="4">
                  <c:v>15.1</c:v>
                </c:pt>
                <c:pt idx="6">
                  <c:v>6.2</c:v>
                </c:pt>
                <c:pt idx="7">
                  <c:v>7.96</c:v>
                </c:pt>
                <c:pt idx="9">
                  <c:v>5.03</c:v>
                </c:pt>
                <c:pt idx="10">
                  <c:v>7</c:v>
                </c:pt>
                <c:pt idx="12">
                  <c:v>4.5999999999999996</c:v>
                </c:pt>
                <c:pt idx="13">
                  <c:v>14.5</c:v>
                </c:pt>
                <c:pt idx="15">
                  <c:v>5.87</c:v>
                </c:pt>
                <c:pt idx="16">
                  <c:v>11.5</c:v>
                </c:pt>
                <c:pt idx="18">
                  <c:v>7.8</c:v>
                </c:pt>
                <c:pt idx="19">
                  <c:v>7.2</c:v>
                </c:pt>
              </c:numCache>
            </c:numRef>
          </c:xVal>
          <c:yVal>
            <c:numRef>
              <c:f>Blad1!$AY$22:$AY$41</c:f>
              <c:numCache>
                <c:formatCode>General</c:formatCode>
                <c:ptCount val="20"/>
                <c:pt idx="0">
                  <c:v>7.6319999999999997</c:v>
                </c:pt>
                <c:pt idx="1">
                  <c:v>13.2</c:v>
                </c:pt>
                <c:pt idx="3">
                  <c:v>7.56</c:v>
                </c:pt>
                <c:pt idx="4">
                  <c:v>18.119999999999997</c:v>
                </c:pt>
                <c:pt idx="6">
                  <c:v>7.4399999999999995</c:v>
                </c:pt>
                <c:pt idx="7">
                  <c:v>9.5519999999999996</c:v>
                </c:pt>
                <c:pt idx="9">
                  <c:v>6.0360000000000005</c:v>
                </c:pt>
                <c:pt idx="12">
                  <c:v>5.52</c:v>
                </c:pt>
                <c:pt idx="15">
                  <c:v>7.0439999999999996</c:v>
                </c:pt>
                <c:pt idx="18">
                  <c:v>9.36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AE-474E-A44F-57CF57B41A86}"/>
            </c:ext>
          </c:extLst>
        </c:ser>
        <c:ser>
          <c:idx val="2"/>
          <c:order val="2"/>
          <c:tx>
            <c:strRef>
              <c:f>Blad1!$AZ$21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Blad1!$AW$22:$AW$41</c:f>
              <c:numCache>
                <c:formatCode>General</c:formatCode>
                <c:ptCount val="20"/>
                <c:pt idx="0">
                  <c:v>6.36</c:v>
                </c:pt>
                <c:pt idx="1">
                  <c:v>11</c:v>
                </c:pt>
                <c:pt idx="3">
                  <c:v>6.3</c:v>
                </c:pt>
                <c:pt idx="4">
                  <c:v>15.1</c:v>
                </c:pt>
                <c:pt idx="6">
                  <c:v>6.2</c:v>
                </c:pt>
                <c:pt idx="7">
                  <c:v>7.96</c:v>
                </c:pt>
                <c:pt idx="9">
                  <c:v>5.03</c:v>
                </c:pt>
                <c:pt idx="10">
                  <c:v>7</c:v>
                </c:pt>
                <c:pt idx="12">
                  <c:v>4.5999999999999996</c:v>
                </c:pt>
                <c:pt idx="13">
                  <c:v>14.5</c:v>
                </c:pt>
                <c:pt idx="15">
                  <c:v>5.87</c:v>
                </c:pt>
                <c:pt idx="16">
                  <c:v>11.5</c:v>
                </c:pt>
                <c:pt idx="18">
                  <c:v>7.8</c:v>
                </c:pt>
                <c:pt idx="19">
                  <c:v>7.2</c:v>
                </c:pt>
              </c:numCache>
            </c:numRef>
          </c:xVal>
          <c:yVal>
            <c:numRef>
              <c:f>Blad1!$AZ$22:$AZ$41</c:f>
              <c:numCache>
                <c:formatCode>General</c:formatCode>
                <c:ptCount val="2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BAE-474E-A44F-57CF57B41A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2863343"/>
        <c:axId val="1412867503"/>
      </c:scatterChart>
      <c:valAx>
        <c:axId val="1412863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67503"/>
        <c:crosses val="autoZero"/>
        <c:crossBetween val="midCat"/>
      </c:valAx>
      <c:valAx>
        <c:axId val="1412867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633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LOG  healthy/patient  variable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'Identifcation results'!$A$6</c:f>
              <c:strCache>
                <c:ptCount val="1"/>
                <c:pt idx="0">
                  <c:v>5rel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'Identifcation results'!$B$5:$M$5</c:f>
              <c:strCache>
                <c:ptCount val="12"/>
                <c:pt idx="0">
                  <c:v>pulm_C_PA</c:v>
                </c:pt>
                <c:pt idx="1">
                  <c:v>heart_vntr_xi_AmRef</c:v>
                </c:pt>
                <c:pt idx="2">
                  <c:v>syst_TPR</c:v>
                </c:pt>
                <c:pt idx="3">
                  <c:v>syst_TR_frac</c:v>
                </c:pt>
                <c:pt idx="4">
                  <c:v>heart_vntr_D_A</c:v>
                </c:pt>
                <c:pt idx="5">
                  <c:v>syst_art_k_E</c:v>
                </c:pt>
                <c:pt idx="6">
                  <c:v>V_PV_init</c:v>
                </c:pt>
                <c:pt idx="7">
                  <c:v>chi_phi</c:v>
                </c:pt>
                <c:pt idx="8">
                  <c:v>heart_R_vlv</c:v>
                </c:pt>
                <c:pt idx="9">
                  <c:v>heart_R_LA</c:v>
                </c:pt>
                <c:pt idx="10">
                  <c:v>tissues_chi_Ra</c:v>
                </c:pt>
                <c:pt idx="11">
                  <c:v>tissues_chi_Rv</c:v>
                </c:pt>
              </c:strCache>
            </c:strRef>
          </c:cat>
          <c:val>
            <c:numRef>
              <c:f>'Identifcation results'!$B$6:$M$6</c:f>
              <c:numCache>
                <c:formatCode>0.00E+00</c:formatCode>
                <c:ptCount val="12"/>
                <c:pt idx="0">
                  <c:v>-1.3979343648609703</c:v>
                </c:pt>
                <c:pt idx="1">
                  <c:v>-8.9175566943340112E-2</c:v>
                </c:pt>
                <c:pt idx="2">
                  <c:v>0.53489753922303429</c:v>
                </c:pt>
                <c:pt idx="3">
                  <c:v>5.421792644601222E-2</c:v>
                </c:pt>
                <c:pt idx="4">
                  <c:v>9.0455764646743583E-2</c:v>
                </c:pt>
                <c:pt idx="5">
                  <c:v>0.43389518273758398</c:v>
                </c:pt>
                <c:pt idx="6">
                  <c:v>0</c:v>
                </c:pt>
                <c:pt idx="7">
                  <c:v>-0.43962361344496154</c:v>
                </c:pt>
                <c:pt idx="8">
                  <c:v>-1.87671216584292</c:v>
                </c:pt>
                <c:pt idx="9">
                  <c:v>7.55466482731071E-2</c:v>
                </c:pt>
                <c:pt idx="10">
                  <c:v>-0.36074440363431964</c:v>
                </c:pt>
                <c:pt idx="11">
                  <c:v>-0.68736233390197599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B8-4E97-8AB6-F89AFA937C24}"/>
            </c:ext>
          </c:extLst>
        </c:ser>
        <c:ser>
          <c:idx val="1"/>
          <c:order val="1"/>
          <c:tx>
            <c:strRef>
              <c:f>'Identifcation results'!$A$7</c:f>
              <c:strCache>
                <c:ptCount val="1"/>
                <c:pt idx="0">
                  <c:v>7rel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'Identifcation results'!$B$5:$M$5</c:f>
              <c:strCache>
                <c:ptCount val="12"/>
                <c:pt idx="0">
                  <c:v>pulm_C_PA</c:v>
                </c:pt>
                <c:pt idx="1">
                  <c:v>heart_vntr_xi_AmRef</c:v>
                </c:pt>
                <c:pt idx="2">
                  <c:v>syst_TPR</c:v>
                </c:pt>
                <c:pt idx="3">
                  <c:v>syst_TR_frac</c:v>
                </c:pt>
                <c:pt idx="4">
                  <c:v>heart_vntr_D_A</c:v>
                </c:pt>
                <c:pt idx="5">
                  <c:v>syst_art_k_E</c:v>
                </c:pt>
                <c:pt idx="6">
                  <c:v>V_PV_init</c:v>
                </c:pt>
                <c:pt idx="7">
                  <c:v>chi_phi</c:v>
                </c:pt>
                <c:pt idx="8">
                  <c:v>heart_R_vlv</c:v>
                </c:pt>
                <c:pt idx="9">
                  <c:v>heart_R_LA</c:v>
                </c:pt>
                <c:pt idx="10">
                  <c:v>tissues_chi_Ra</c:v>
                </c:pt>
                <c:pt idx="11">
                  <c:v>tissues_chi_Rv</c:v>
                </c:pt>
              </c:strCache>
            </c:strRef>
          </c:cat>
          <c:val>
            <c:numRef>
              <c:f>'Identifcation results'!$B$7:$M$7</c:f>
              <c:numCache>
                <c:formatCode>0.00E+00</c:formatCode>
                <c:ptCount val="12"/>
                <c:pt idx="0">
                  <c:v>-1.3979340328743681</c:v>
                </c:pt>
                <c:pt idx="1">
                  <c:v>-7.863871695533077E-2</c:v>
                </c:pt>
                <c:pt idx="2">
                  <c:v>0.4951098885960401</c:v>
                </c:pt>
                <c:pt idx="3">
                  <c:v>5.4217823790332312E-2</c:v>
                </c:pt>
                <c:pt idx="4">
                  <c:v>3.8047894085337618E-2</c:v>
                </c:pt>
                <c:pt idx="5">
                  <c:v>0.31926875173900587</c:v>
                </c:pt>
                <c:pt idx="6">
                  <c:v>0</c:v>
                </c:pt>
                <c:pt idx="7">
                  <c:v>-0.45704126527431477</c:v>
                </c:pt>
                <c:pt idx="8">
                  <c:v>-2.4837611428376558</c:v>
                </c:pt>
                <c:pt idx="9">
                  <c:v>-0.37675039721792292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B8-4E97-8AB6-F89AFA937C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8757919"/>
        <c:axId val="2108759583"/>
      </c:radarChart>
      <c:catAx>
        <c:axId val="2108757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8759583"/>
        <c:crosses val="autoZero"/>
        <c:auto val="1"/>
        <c:lblAlgn val="ctr"/>
        <c:lblOffset val="100"/>
        <c:noMultiLvlLbl val="0"/>
      </c:catAx>
      <c:valAx>
        <c:axId val="2108759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8757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LOG  healthy/patient  variable</a:t>
            </a:r>
            <a:endParaRPr lang="en-GB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'Identifcation results'!$A$6</c:f>
              <c:strCache>
                <c:ptCount val="1"/>
                <c:pt idx="0">
                  <c:v>5rel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'Identifcation results'!$B$5:$M$5</c:f>
              <c:strCache>
                <c:ptCount val="12"/>
                <c:pt idx="0">
                  <c:v>pulm_C_PA</c:v>
                </c:pt>
                <c:pt idx="1">
                  <c:v>heart_vntr_xi_AmRef</c:v>
                </c:pt>
                <c:pt idx="2">
                  <c:v>syst_TPR</c:v>
                </c:pt>
                <c:pt idx="3">
                  <c:v>syst_TR_frac</c:v>
                </c:pt>
                <c:pt idx="4">
                  <c:v>heart_vntr_D_A</c:v>
                </c:pt>
                <c:pt idx="5">
                  <c:v>syst_art_k_E</c:v>
                </c:pt>
                <c:pt idx="6">
                  <c:v>V_PV_init</c:v>
                </c:pt>
                <c:pt idx="7">
                  <c:v>chi_phi</c:v>
                </c:pt>
                <c:pt idx="8">
                  <c:v>heart_R_vlv</c:v>
                </c:pt>
                <c:pt idx="9">
                  <c:v>heart_R_LA</c:v>
                </c:pt>
                <c:pt idx="10">
                  <c:v>tissues_chi_Ra</c:v>
                </c:pt>
                <c:pt idx="11">
                  <c:v>tissues_chi_Rv</c:v>
                </c:pt>
              </c:strCache>
            </c:strRef>
          </c:cat>
          <c:val>
            <c:numRef>
              <c:f>'Identifcation results'!$B$6:$M$6</c:f>
              <c:numCache>
                <c:formatCode>0.00E+00</c:formatCode>
                <c:ptCount val="12"/>
                <c:pt idx="0">
                  <c:v>-1.3979343648609703</c:v>
                </c:pt>
                <c:pt idx="1">
                  <c:v>-8.9175566943340112E-2</c:v>
                </c:pt>
                <c:pt idx="2">
                  <c:v>0.53489753922303429</c:v>
                </c:pt>
                <c:pt idx="3">
                  <c:v>5.421792644601222E-2</c:v>
                </c:pt>
                <c:pt idx="4">
                  <c:v>9.0455764646743583E-2</c:v>
                </c:pt>
                <c:pt idx="5">
                  <c:v>0.43389518273758398</c:v>
                </c:pt>
                <c:pt idx="6">
                  <c:v>0</c:v>
                </c:pt>
                <c:pt idx="7">
                  <c:v>-0.43962361344496154</c:v>
                </c:pt>
                <c:pt idx="8">
                  <c:v>-1.87671216584292</c:v>
                </c:pt>
                <c:pt idx="9">
                  <c:v>7.55466482731071E-2</c:v>
                </c:pt>
                <c:pt idx="10">
                  <c:v>-0.36074440363431964</c:v>
                </c:pt>
                <c:pt idx="11">
                  <c:v>-0.68736233390197599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D0-476C-90DC-7F3D7D3A73B0}"/>
            </c:ext>
          </c:extLst>
        </c:ser>
        <c:ser>
          <c:idx val="1"/>
          <c:order val="1"/>
          <c:tx>
            <c:strRef>
              <c:f>'Identifcation results'!$A$7</c:f>
              <c:strCache>
                <c:ptCount val="1"/>
                <c:pt idx="0">
                  <c:v>7rel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'Identifcation results'!$B$5:$M$5</c:f>
              <c:strCache>
                <c:ptCount val="12"/>
                <c:pt idx="0">
                  <c:v>pulm_C_PA</c:v>
                </c:pt>
                <c:pt idx="1">
                  <c:v>heart_vntr_xi_AmRef</c:v>
                </c:pt>
                <c:pt idx="2">
                  <c:v>syst_TPR</c:v>
                </c:pt>
                <c:pt idx="3">
                  <c:v>syst_TR_frac</c:v>
                </c:pt>
                <c:pt idx="4">
                  <c:v>heart_vntr_D_A</c:v>
                </c:pt>
                <c:pt idx="5">
                  <c:v>syst_art_k_E</c:v>
                </c:pt>
                <c:pt idx="6">
                  <c:v>V_PV_init</c:v>
                </c:pt>
                <c:pt idx="7">
                  <c:v>chi_phi</c:v>
                </c:pt>
                <c:pt idx="8">
                  <c:v>heart_R_vlv</c:v>
                </c:pt>
                <c:pt idx="9">
                  <c:v>heart_R_LA</c:v>
                </c:pt>
                <c:pt idx="10">
                  <c:v>tissues_chi_Ra</c:v>
                </c:pt>
                <c:pt idx="11">
                  <c:v>tissues_chi_Rv</c:v>
                </c:pt>
              </c:strCache>
            </c:strRef>
          </c:cat>
          <c:val>
            <c:numRef>
              <c:f>'Identifcation results'!$B$7:$M$7</c:f>
              <c:numCache>
                <c:formatCode>0.00E+00</c:formatCode>
                <c:ptCount val="12"/>
                <c:pt idx="0">
                  <c:v>-1.3979340328743681</c:v>
                </c:pt>
                <c:pt idx="1">
                  <c:v>-7.863871695533077E-2</c:v>
                </c:pt>
                <c:pt idx="2">
                  <c:v>0.4951098885960401</c:v>
                </c:pt>
                <c:pt idx="3">
                  <c:v>5.4217823790332312E-2</c:v>
                </c:pt>
                <c:pt idx="4">
                  <c:v>3.8047894085337618E-2</c:v>
                </c:pt>
                <c:pt idx="5">
                  <c:v>0.31926875173900587</c:v>
                </c:pt>
                <c:pt idx="6">
                  <c:v>0</c:v>
                </c:pt>
                <c:pt idx="7">
                  <c:v>-0.45704126527431477</c:v>
                </c:pt>
                <c:pt idx="8">
                  <c:v>-2.4837611428376558</c:v>
                </c:pt>
                <c:pt idx="9">
                  <c:v>-0.37675039721792292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D0-476C-90DC-7F3D7D3A73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874799"/>
        <c:axId val="60876047"/>
      </c:barChart>
      <c:catAx>
        <c:axId val="60874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76047"/>
        <c:crosses val="autoZero"/>
        <c:auto val="1"/>
        <c:lblAlgn val="ctr"/>
        <c:lblOffset val="100"/>
        <c:noMultiLvlLbl val="0"/>
      </c:catAx>
      <c:valAx>
        <c:axId val="60876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74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55</xdr:col>
      <xdr:colOff>392206</xdr:colOff>
      <xdr:row>21</xdr:row>
      <xdr:rowOff>182282</xdr:rowOff>
    </xdr:from>
    <xdr:to>
      <xdr:col>63</xdr:col>
      <xdr:colOff>63500</xdr:colOff>
      <xdr:row>36</xdr:row>
      <xdr:rowOff>124012</xdr:rowOff>
    </xdr:to>
    <xdr:graphicFrame macro="">
      <xdr:nvGraphicFramePr>
        <xdr:cNvPr id="2" name="Graf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55</xdr:col>
      <xdr:colOff>392206</xdr:colOff>
      <xdr:row>21</xdr:row>
      <xdr:rowOff>182282</xdr:rowOff>
    </xdr:from>
    <xdr:to>
      <xdr:col>63</xdr:col>
      <xdr:colOff>63500</xdr:colOff>
      <xdr:row>36</xdr:row>
      <xdr:rowOff>124012</xdr:rowOff>
    </xdr:to>
    <xdr:graphicFrame macro="">
      <xdr:nvGraphicFramePr>
        <xdr:cNvPr id="3" name="Graf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507744</xdr:colOff>
      <xdr:row>31</xdr:row>
      <xdr:rowOff>21827</xdr:rowOff>
    </xdr:from>
    <xdr:to>
      <xdr:col>21</xdr:col>
      <xdr:colOff>28938</xdr:colOff>
      <xdr:row>40</xdr:row>
      <xdr:rowOff>162305</xdr:rowOff>
    </xdr:to>
    <xdr:graphicFrame macro="">
      <xdr:nvGraphicFramePr>
        <xdr:cNvPr id="4" name="Graf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302088</xdr:colOff>
      <xdr:row>31</xdr:row>
      <xdr:rowOff>74294</xdr:rowOff>
    </xdr:from>
    <xdr:to>
      <xdr:col>26</xdr:col>
      <xdr:colOff>92091</xdr:colOff>
      <xdr:row>46</xdr:row>
      <xdr:rowOff>96065</xdr:rowOff>
    </xdr:to>
    <xdr:graphicFrame macro="">
      <xdr:nvGraphicFramePr>
        <xdr:cNvPr id="5" name="Graf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161523</xdr:colOff>
      <xdr:row>31</xdr:row>
      <xdr:rowOff>114177</xdr:rowOff>
    </xdr:from>
    <xdr:to>
      <xdr:col>31</xdr:col>
      <xdr:colOff>524028</xdr:colOff>
      <xdr:row>50</xdr:row>
      <xdr:rowOff>123301</xdr:rowOff>
    </xdr:to>
    <xdr:graphicFrame macro="">
      <xdr:nvGraphicFramePr>
        <xdr:cNvPr id="6" name="Graf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32</xdr:col>
      <xdr:colOff>38224</xdr:colOff>
      <xdr:row>31</xdr:row>
      <xdr:rowOff>126507</xdr:rowOff>
    </xdr:from>
    <xdr:to>
      <xdr:col>37</xdr:col>
      <xdr:colOff>73981</xdr:colOff>
      <xdr:row>50</xdr:row>
      <xdr:rowOff>30825</xdr:rowOff>
    </xdr:to>
    <xdr:graphicFrame macro="">
      <xdr:nvGraphicFramePr>
        <xdr:cNvPr id="7" name="Graf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52</xdr:col>
      <xdr:colOff>574582</xdr:colOff>
      <xdr:row>15</xdr:row>
      <xdr:rowOff>126507</xdr:rowOff>
    </xdr:from>
    <xdr:to>
      <xdr:col>60</xdr:col>
      <xdr:colOff>263864</xdr:colOff>
      <xdr:row>30</xdr:row>
      <xdr:rowOff>95435</xdr:rowOff>
    </xdr:to>
    <xdr:graphicFrame macro="">
      <xdr:nvGraphicFramePr>
        <xdr:cNvPr id="8" name="Graf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225425</xdr:colOff>
      <xdr:row>9</xdr:row>
      <xdr:rowOff>6350</xdr:rowOff>
    </xdr:from>
    <xdr:to>
      <xdr:col>15</xdr:col>
      <xdr:colOff>530225</xdr:colOff>
      <xdr:row>23</xdr:row>
      <xdr:rowOff>171450</xdr:rowOff>
    </xdr:to>
    <xdr:graphicFrame macro="">
      <xdr:nvGraphicFramePr>
        <xdr:cNvPr id="2" name="Graf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371475</xdr:colOff>
      <xdr:row>9</xdr:row>
      <xdr:rowOff>19050</xdr:rowOff>
    </xdr:from>
    <xdr:to>
      <xdr:col>8</xdr:col>
      <xdr:colOff>47625</xdr:colOff>
      <xdr:row>24</xdr:row>
      <xdr:rowOff>0</xdr:rowOff>
    </xdr:to>
    <xdr:graphicFrame macro="">
      <xdr:nvGraphicFramePr>
        <xdr:cNvPr id="3" name="Graf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rchive.ismrm.org/2017/5486.html" TargetMode="External"/><Relationship Id="rId1" Type="http://schemas.openxmlformats.org/officeDocument/2006/relationships/hyperlink" Target="https://doi.org/10.3389/fphys.2017.00939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7"/>
  <sheetViews>
    <sheetView topLeftCell="V1" zoomScale="103" zoomScaleNormal="85" workbookViewId="0">
      <selection activeCell="V8" sqref="V8"/>
    </sheetView>
  </sheetViews>
  <sheetFormatPr defaultRowHeight="14.5" x14ac:dyDescent="0.35"/>
  <cols>
    <col min="4" max="6" width="9.1796875" customWidth="1"/>
    <col min="63" max="63" width="15.54296875" bestFit="1" customWidth="1"/>
  </cols>
  <sheetData>
    <row r="1" spans="1:75" x14ac:dyDescent="0.35">
      <c r="I1" s="4"/>
      <c r="J1" s="4"/>
      <c r="K1" s="4" t="s">
        <v>25</v>
      </c>
      <c r="L1" s="4"/>
      <c r="M1" s="4"/>
      <c r="N1" s="4"/>
      <c r="Q1" s="5"/>
      <c r="R1" s="5" t="s">
        <v>26</v>
      </c>
      <c r="S1" s="5"/>
      <c r="T1" s="5"/>
      <c r="U1" s="5"/>
      <c r="X1" s="6"/>
      <c r="Y1" s="6"/>
      <c r="Z1" s="6"/>
      <c r="AA1" s="6"/>
      <c r="AB1" s="6"/>
      <c r="AC1" s="6"/>
      <c r="AD1" s="6" t="s">
        <v>34</v>
      </c>
      <c r="AE1" s="6"/>
      <c r="AF1" s="6"/>
      <c r="AG1" s="6"/>
      <c r="AH1" s="6"/>
      <c r="AI1" s="6"/>
      <c r="AJ1" s="6"/>
      <c r="AK1" s="6"/>
      <c r="AN1" s="9"/>
      <c r="AO1" s="9"/>
      <c r="AP1" s="9"/>
      <c r="AQ1" s="9"/>
      <c r="AR1" s="9" t="s">
        <v>109</v>
      </c>
      <c r="AS1" s="9"/>
      <c r="AT1" s="9"/>
      <c r="AU1" s="9"/>
      <c r="AV1" s="9"/>
      <c r="AW1" s="9"/>
      <c r="AX1" s="9"/>
      <c r="AZ1" s="10"/>
      <c r="BA1" s="10"/>
      <c r="BB1" s="10"/>
      <c r="BC1" s="10"/>
      <c r="BD1" s="10" t="s">
        <v>114</v>
      </c>
      <c r="BE1" s="10"/>
      <c r="BF1" s="10"/>
      <c r="BG1" s="10"/>
      <c r="BH1" s="10"/>
      <c r="BI1" s="10"/>
      <c r="BJ1" s="10"/>
      <c r="BL1" s="11"/>
      <c r="BM1" s="11"/>
      <c r="BN1" s="11"/>
      <c r="BO1" s="11"/>
      <c r="BP1" s="11" t="s">
        <v>119</v>
      </c>
      <c r="BQ1" s="11"/>
      <c r="BR1" s="11"/>
      <c r="BS1" s="11"/>
      <c r="BT1" s="11"/>
      <c r="BU1" s="11"/>
      <c r="BV1" s="11"/>
      <c r="BW1" s="11"/>
    </row>
    <row r="2" spans="1:75" x14ac:dyDescent="0.35">
      <c r="B2" t="s">
        <v>0</v>
      </c>
      <c r="C2" t="s">
        <v>1</v>
      </c>
      <c r="D2" t="s">
        <v>174</v>
      </c>
      <c r="E2" t="s">
        <v>175</v>
      </c>
      <c r="F2" t="s">
        <v>176</v>
      </c>
      <c r="G2" t="s">
        <v>125</v>
      </c>
      <c r="I2" s="2" t="s">
        <v>2</v>
      </c>
      <c r="J2" s="2" t="s">
        <v>7</v>
      </c>
      <c r="K2" s="2" t="s">
        <v>3</v>
      </c>
      <c r="L2" s="2" t="s">
        <v>4</v>
      </c>
      <c r="M2" s="2" t="s">
        <v>9</v>
      </c>
      <c r="N2" t="s">
        <v>6</v>
      </c>
      <c r="Q2" s="2" t="s">
        <v>11</v>
      </c>
      <c r="R2" s="2" t="s">
        <v>16</v>
      </c>
      <c r="S2" s="2" t="s">
        <v>14</v>
      </c>
      <c r="T2" s="2" t="s">
        <v>19</v>
      </c>
      <c r="U2" t="s">
        <v>18</v>
      </c>
      <c r="X2" t="s">
        <v>42</v>
      </c>
      <c r="Y2" s="15" t="s">
        <v>27</v>
      </c>
      <c r="Z2" s="15" t="s">
        <v>28</v>
      </c>
      <c r="AA2" s="15" t="s">
        <v>35</v>
      </c>
      <c r="AB2" t="s">
        <v>36</v>
      </c>
      <c r="AC2" s="15" t="s">
        <v>40</v>
      </c>
      <c r="AD2" t="s">
        <v>30</v>
      </c>
      <c r="AE2" t="s">
        <v>32</v>
      </c>
      <c r="AF2" t="s">
        <v>33</v>
      </c>
      <c r="AG2" t="s">
        <v>38</v>
      </c>
      <c r="AH2" t="s">
        <v>39</v>
      </c>
      <c r="AI2" t="s">
        <v>41</v>
      </c>
      <c r="AJ2" t="s">
        <v>44</v>
      </c>
      <c r="AK2" t="s">
        <v>46</v>
      </c>
      <c r="AN2" s="15" t="s">
        <v>123</v>
      </c>
      <c r="AO2" s="15" t="s">
        <v>124</v>
      </c>
      <c r="AP2" s="15" t="s">
        <v>58</v>
      </c>
      <c r="AQ2" t="s">
        <v>59</v>
      </c>
      <c r="AR2" t="s">
        <v>60</v>
      </c>
      <c r="AS2" s="15" t="s">
        <v>61</v>
      </c>
      <c r="AT2" s="15" t="s">
        <v>62</v>
      </c>
      <c r="AU2" s="15" t="s">
        <v>63</v>
      </c>
      <c r="AV2" s="15" t="s">
        <v>64</v>
      </c>
      <c r="AW2" s="15" t="s">
        <v>65</v>
      </c>
      <c r="AX2" t="s">
        <v>66</v>
      </c>
      <c r="AY2" t="s">
        <v>152</v>
      </c>
      <c r="AZ2" s="15" t="s">
        <v>123</v>
      </c>
      <c r="BA2" s="15" t="s">
        <v>124</v>
      </c>
      <c r="BB2" s="15" t="s">
        <v>58</v>
      </c>
      <c r="BC2" t="s">
        <v>59</v>
      </c>
      <c r="BD2" s="23" t="s">
        <v>60</v>
      </c>
      <c r="BE2" s="15" t="s">
        <v>61</v>
      </c>
      <c r="BF2" s="15" t="s">
        <v>62</v>
      </c>
      <c r="BG2" s="15" t="s">
        <v>63</v>
      </c>
      <c r="BH2" s="15" t="s">
        <v>64</v>
      </c>
      <c r="BI2" s="15" t="s">
        <v>65</v>
      </c>
      <c r="BJ2" t="s">
        <v>66</v>
      </c>
      <c r="BK2" t="s">
        <v>152</v>
      </c>
      <c r="BL2" t="s">
        <v>118</v>
      </c>
      <c r="BM2" t="s">
        <v>123</v>
      </c>
      <c r="BN2" t="s">
        <v>124</v>
      </c>
      <c r="BO2" t="s">
        <v>58</v>
      </c>
      <c r="BP2" t="s">
        <v>59</v>
      </c>
      <c r="BQ2" t="s">
        <v>60</v>
      </c>
      <c r="BR2" t="s">
        <v>61</v>
      </c>
      <c r="BS2" t="s">
        <v>62</v>
      </c>
      <c r="BT2" t="s">
        <v>63</v>
      </c>
      <c r="BU2" t="s">
        <v>64</v>
      </c>
      <c r="BV2" t="s">
        <v>65</v>
      </c>
      <c r="BW2" t="s">
        <v>66</v>
      </c>
    </row>
    <row r="3" spans="1:75" s="7" customFormat="1" x14ac:dyDescent="0.35">
      <c r="C3" s="7" t="s">
        <v>48</v>
      </c>
      <c r="D3" s="7" t="s">
        <v>177</v>
      </c>
      <c r="E3" s="7" t="s">
        <v>178</v>
      </c>
      <c r="F3" s="7" t="s">
        <v>179</v>
      </c>
      <c r="I3" s="8"/>
      <c r="J3" s="8" t="s">
        <v>8</v>
      </c>
      <c r="K3" s="8" t="s">
        <v>5</v>
      </c>
      <c r="L3" s="8" t="s">
        <v>5</v>
      </c>
      <c r="M3" s="8"/>
      <c r="N3" s="7" t="s">
        <v>10</v>
      </c>
      <c r="Q3" s="8" t="s">
        <v>12</v>
      </c>
      <c r="R3" s="8" t="s">
        <v>12</v>
      </c>
      <c r="S3" s="8" t="s">
        <v>15</v>
      </c>
      <c r="T3" s="8"/>
      <c r="U3" s="7" t="s">
        <v>15</v>
      </c>
      <c r="X3" s="7" t="s">
        <v>43</v>
      </c>
      <c r="Y3" s="7" t="s">
        <v>29</v>
      </c>
      <c r="Z3" s="7" t="s">
        <v>29</v>
      </c>
      <c r="AA3" s="7" t="s">
        <v>29</v>
      </c>
      <c r="AB3" s="7" t="s">
        <v>37</v>
      </c>
      <c r="AC3" s="7" t="s">
        <v>108</v>
      </c>
      <c r="AD3" s="7" t="s">
        <v>31</v>
      </c>
      <c r="AE3" s="7" t="s">
        <v>29</v>
      </c>
      <c r="AF3" s="7" t="s">
        <v>29</v>
      </c>
      <c r="AG3" s="7" t="s">
        <v>29</v>
      </c>
      <c r="AH3" s="7" t="s">
        <v>37</v>
      </c>
      <c r="AI3" s="7" t="s">
        <v>108</v>
      </c>
      <c r="AJ3" s="7" t="s">
        <v>45</v>
      </c>
      <c r="AK3" s="7" t="s">
        <v>45</v>
      </c>
      <c r="AN3" s="7" t="s">
        <v>57</v>
      </c>
      <c r="AO3" s="7" t="s">
        <v>57</v>
      </c>
      <c r="AP3" s="7" t="s">
        <v>43</v>
      </c>
      <c r="AQ3" s="7" t="s">
        <v>57</v>
      </c>
      <c r="AR3" s="7" t="s">
        <v>57</v>
      </c>
      <c r="AS3" s="7" t="s">
        <v>57</v>
      </c>
      <c r="AT3" s="7" t="s">
        <v>57</v>
      </c>
      <c r="AU3" s="7" t="s">
        <v>57</v>
      </c>
      <c r="AV3" s="7" t="s">
        <v>57</v>
      </c>
      <c r="AW3" s="7" t="s">
        <v>57</v>
      </c>
      <c r="AX3" s="7" t="s">
        <v>108</v>
      </c>
      <c r="AY3"/>
      <c r="AZ3" s="7" t="s">
        <v>57</v>
      </c>
      <c r="BA3" s="7" t="s">
        <v>57</v>
      </c>
      <c r="BB3" s="7" t="s">
        <v>43</v>
      </c>
      <c r="BC3" s="7" t="s">
        <v>57</v>
      </c>
      <c r="BD3" s="7" t="s">
        <v>57</v>
      </c>
      <c r="BE3" s="7" t="s">
        <v>57</v>
      </c>
      <c r="BF3" s="7" t="s">
        <v>57</v>
      </c>
      <c r="BG3" s="7" t="s">
        <v>57</v>
      </c>
      <c r="BH3" s="7" t="s">
        <v>57</v>
      </c>
      <c r="BI3" s="7" t="s">
        <v>57</v>
      </c>
      <c r="BJ3" s="7" t="s">
        <v>108</v>
      </c>
      <c r="BL3" s="7" t="s">
        <v>131</v>
      </c>
      <c r="BM3" s="7" t="s">
        <v>57</v>
      </c>
      <c r="BN3" s="7" t="s">
        <v>57</v>
      </c>
      <c r="BO3" s="7" t="s">
        <v>43</v>
      </c>
      <c r="BP3" s="7" t="s">
        <v>57</v>
      </c>
      <c r="BQ3" s="7" t="s">
        <v>57</v>
      </c>
      <c r="BR3" s="7" t="s">
        <v>57</v>
      </c>
      <c r="BS3" s="7" t="s">
        <v>57</v>
      </c>
      <c r="BT3" s="7" t="s">
        <v>57</v>
      </c>
      <c r="BU3" s="7" t="s">
        <v>57</v>
      </c>
      <c r="BV3" s="7" t="s">
        <v>57</v>
      </c>
      <c r="BW3" s="7" t="s">
        <v>108</v>
      </c>
    </row>
    <row r="4" spans="1:75" x14ac:dyDescent="0.35">
      <c r="A4">
        <v>110005</v>
      </c>
      <c r="B4" t="s">
        <v>47</v>
      </c>
      <c r="C4">
        <v>72</v>
      </c>
      <c r="D4">
        <v>67</v>
      </c>
      <c r="E4">
        <v>166</v>
      </c>
      <c r="F4">
        <f>ROUND(D4/(E4/100)^2,1)</f>
        <v>24.3</v>
      </c>
      <c r="G4" t="s">
        <v>126</v>
      </c>
      <c r="I4" s="2">
        <v>1.5476568705321685</v>
      </c>
      <c r="J4" s="2">
        <v>6</v>
      </c>
      <c r="K4" s="2">
        <v>4.9000000000000004</v>
      </c>
      <c r="L4" s="2">
        <v>1.9</v>
      </c>
      <c r="M4" s="2">
        <f t="shared" ref="M4:M10" si="0">1/((1-EXP(-J4/K4))/(1-EXP(-J4/L4)))</f>
        <v>1.3560333856401412</v>
      </c>
      <c r="N4">
        <f t="shared" ref="N4:N10" si="1">I4*M4</f>
        <v>2.0986743859569623</v>
      </c>
      <c r="Q4" s="2">
        <v>0.10520532099479468</v>
      </c>
      <c r="R4" s="2">
        <v>8.9319999999999997E-2</v>
      </c>
      <c r="S4" s="2">
        <v>9.5690000000000008</v>
      </c>
      <c r="T4" s="2">
        <f>S4/R4</f>
        <v>107.13166144200628</v>
      </c>
      <c r="U4">
        <f>Q4*T4</f>
        <v>11.270820830711939</v>
      </c>
      <c r="X4">
        <v>71</v>
      </c>
      <c r="Y4">
        <v>128</v>
      </c>
      <c r="Z4">
        <v>70.510000000000005</v>
      </c>
      <c r="AA4">
        <v>57.49</v>
      </c>
      <c r="AB4">
        <v>44.91</v>
      </c>
      <c r="AC4">
        <v>4.08</v>
      </c>
      <c r="AD4">
        <v>143.66</v>
      </c>
      <c r="AE4">
        <v>81.31</v>
      </c>
      <c r="AF4">
        <v>27.83</v>
      </c>
      <c r="AG4">
        <v>53.48</v>
      </c>
      <c r="AH4">
        <v>65.78</v>
      </c>
      <c r="AI4">
        <v>3.8</v>
      </c>
      <c r="AJ4">
        <v>1270.9000000000001</v>
      </c>
      <c r="AK4">
        <v>42.4</v>
      </c>
      <c r="AN4" s="12" t="s">
        <v>50</v>
      </c>
      <c r="AO4" s="12" t="s">
        <v>67</v>
      </c>
      <c r="AP4" s="12">
        <v>79</v>
      </c>
      <c r="AQ4" s="12" t="s">
        <v>74</v>
      </c>
      <c r="AR4" s="12" t="s">
        <v>75</v>
      </c>
      <c r="AS4" s="12"/>
      <c r="AT4" s="12"/>
      <c r="AU4" s="12" t="s">
        <v>83</v>
      </c>
      <c r="AV4" s="12" t="s">
        <v>84</v>
      </c>
      <c r="AW4" s="13">
        <v>19</v>
      </c>
      <c r="AX4" s="13">
        <v>6.36</v>
      </c>
      <c r="AY4">
        <f t="shared" ref="AY4:AY8" si="2">AX4/AP4*1000</f>
        <v>80.506329113924053</v>
      </c>
      <c r="AZ4" s="12"/>
      <c r="BA4" s="12"/>
      <c r="BB4" s="12"/>
      <c r="BC4" s="12">
        <v>14</v>
      </c>
      <c r="BD4" s="12">
        <v>8</v>
      </c>
      <c r="BE4" s="12"/>
      <c r="BF4" s="12"/>
      <c r="BG4" s="12">
        <v>53</v>
      </c>
      <c r="BH4" s="12">
        <v>27</v>
      </c>
      <c r="BI4" s="12" t="s">
        <v>110</v>
      </c>
      <c r="BJ4" s="12"/>
      <c r="BK4" t="e">
        <f>BJ4/BB4*1000</f>
        <v>#DIV/0!</v>
      </c>
      <c r="BL4" s="12">
        <v>60</v>
      </c>
      <c r="BM4" s="12"/>
      <c r="BN4" s="12"/>
      <c r="BO4" s="12"/>
      <c r="BP4" s="12">
        <v>25</v>
      </c>
      <c r="BQ4" s="12">
        <v>12</v>
      </c>
      <c r="BR4" s="12">
        <v>76</v>
      </c>
      <c r="BS4" s="12">
        <v>7</v>
      </c>
      <c r="BT4" s="12">
        <v>86</v>
      </c>
      <c r="BU4" s="12">
        <v>25</v>
      </c>
      <c r="BV4" s="12" t="s">
        <v>120</v>
      </c>
      <c r="BW4" s="12"/>
    </row>
    <row r="5" spans="1:75" x14ac:dyDescent="0.35">
      <c r="A5">
        <v>110009</v>
      </c>
      <c r="B5" t="s">
        <v>47</v>
      </c>
      <c r="C5">
        <v>50</v>
      </c>
      <c r="D5">
        <v>88</v>
      </c>
      <c r="E5">
        <v>163</v>
      </c>
      <c r="F5">
        <f t="shared" ref="F5:F15" si="3">ROUND(D5/(E5/100)^2,1)</f>
        <v>33.1</v>
      </c>
      <c r="G5" t="s">
        <v>127</v>
      </c>
      <c r="I5" s="2">
        <v>0.57969663061046872</v>
      </c>
      <c r="J5" s="2">
        <v>6</v>
      </c>
      <c r="K5" s="2">
        <v>4.9000000000000004</v>
      </c>
      <c r="L5" s="2">
        <v>1.9</v>
      </c>
      <c r="M5" s="2">
        <f t="shared" si="0"/>
        <v>1.3560333856401412</v>
      </c>
      <c r="N5">
        <f t="shared" si="1"/>
        <v>0.78608798465089624</v>
      </c>
      <c r="Q5" s="2">
        <v>7.3465067043048699E-2</v>
      </c>
      <c r="R5" s="2">
        <v>8.9319999999999997E-2</v>
      </c>
      <c r="S5" s="2">
        <v>9.5690000000000008</v>
      </c>
      <c r="T5" s="2">
        <f t="shared" ref="T5:T10" si="4">S5/R5</f>
        <v>107.13166144200628</v>
      </c>
      <c r="U5">
        <f t="shared" ref="U5:U10" si="5">Q5*T5</f>
        <v>7.8704346902701863</v>
      </c>
      <c r="X5">
        <v>84</v>
      </c>
      <c r="Y5">
        <v>75.84</v>
      </c>
      <c r="Z5">
        <v>23.78</v>
      </c>
      <c r="AA5">
        <v>52.09</v>
      </c>
      <c r="AB5">
        <v>68.66</v>
      </c>
      <c r="AC5">
        <v>4.38</v>
      </c>
      <c r="AD5">
        <v>98.4</v>
      </c>
      <c r="AE5">
        <v>64.88</v>
      </c>
      <c r="AF5">
        <v>10.17</v>
      </c>
      <c r="AG5">
        <v>54.71</v>
      </c>
      <c r="AH5">
        <v>84.32</v>
      </c>
      <c r="AI5">
        <v>4.5999999999999996</v>
      </c>
      <c r="AJ5">
        <v>1280.5999999999999</v>
      </c>
      <c r="AK5">
        <v>35.700000000000003</v>
      </c>
      <c r="AN5" s="12" t="s">
        <v>51</v>
      </c>
      <c r="AO5" s="12" t="s">
        <v>68</v>
      </c>
      <c r="AP5" s="12">
        <v>83</v>
      </c>
      <c r="AQ5" s="12" t="s">
        <v>74</v>
      </c>
      <c r="AR5" s="12" t="s">
        <v>75</v>
      </c>
      <c r="AS5" s="12"/>
      <c r="AT5" s="12"/>
      <c r="AU5" s="12" t="s">
        <v>85</v>
      </c>
      <c r="AV5" s="12" t="s">
        <v>86</v>
      </c>
      <c r="AW5" s="13">
        <v>10</v>
      </c>
      <c r="AX5" s="13">
        <v>6.3</v>
      </c>
      <c r="AY5">
        <f t="shared" si="2"/>
        <v>75.903614457831324</v>
      </c>
      <c r="AZ5" s="12">
        <v>146</v>
      </c>
      <c r="BA5" s="12">
        <v>72</v>
      </c>
      <c r="BB5" s="12">
        <v>100</v>
      </c>
      <c r="BC5" s="12">
        <v>14</v>
      </c>
      <c r="BD5" s="12">
        <v>11</v>
      </c>
      <c r="BE5" s="12"/>
      <c r="BF5" s="12"/>
      <c r="BG5" s="12">
        <v>34</v>
      </c>
      <c r="BH5" s="12">
        <v>20</v>
      </c>
      <c r="BI5" s="12" t="s">
        <v>91</v>
      </c>
      <c r="BJ5" s="12">
        <v>11</v>
      </c>
      <c r="BK5">
        <f t="shared" ref="BK5:BK15" si="6">BJ5/BB5*1000</f>
        <v>110</v>
      </c>
      <c r="BL5" s="12" t="s">
        <v>115</v>
      </c>
      <c r="BM5" s="12">
        <v>206</v>
      </c>
      <c r="BN5" s="12">
        <v>104</v>
      </c>
      <c r="BO5" s="12">
        <v>134</v>
      </c>
      <c r="BP5" s="12">
        <v>22</v>
      </c>
      <c r="BQ5" s="12">
        <v>15</v>
      </c>
      <c r="BR5" s="12"/>
      <c r="BS5" s="12"/>
      <c r="BT5" s="12">
        <v>63</v>
      </c>
      <c r="BU5" s="12">
        <v>35</v>
      </c>
      <c r="BV5" s="12" t="s">
        <v>121</v>
      </c>
      <c r="BW5" s="12"/>
    </row>
    <row r="6" spans="1:75" s="19" customFormat="1" x14ac:dyDescent="0.35">
      <c r="A6" s="19">
        <v>110011</v>
      </c>
      <c r="B6" s="19" t="s">
        <v>49</v>
      </c>
      <c r="C6" s="19">
        <v>62</v>
      </c>
      <c r="D6">
        <v>115</v>
      </c>
      <c r="E6">
        <v>185</v>
      </c>
      <c r="F6">
        <f t="shared" si="3"/>
        <v>33.6</v>
      </c>
      <c r="G6" s="19" t="s">
        <v>128</v>
      </c>
      <c r="I6" s="19">
        <v>1.0850694444444444</v>
      </c>
      <c r="J6" s="19">
        <v>6</v>
      </c>
      <c r="K6" s="19">
        <v>4.9000000000000004</v>
      </c>
      <c r="L6" s="19">
        <v>1.9</v>
      </c>
      <c r="M6" s="19">
        <f t="shared" si="0"/>
        <v>1.3560333856401412</v>
      </c>
      <c r="N6" s="19">
        <f t="shared" si="1"/>
        <v>1.471390392404667</v>
      </c>
      <c r="Q6" s="19">
        <v>8.1856839121190655E-2</v>
      </c>
      <c r="R6" s="19">
        <v>8.9319999999999997E-2</v>
      </c>
      <c r="S6" s="19">
        <v>9.5690000000000008</v>
      </c>
      <c r="T6" s="19">
        <f t="shared" si="4"/>
        <v>107.13166144200628</v>
      </c>
      <c r="U6" s="19">
        <f t="shared" si="5"/>
        <v>8.7694591754441724</v>
      </c>
      <c r="X6" s="19">
        <v>72</v>
      </c>
      <c r="Y6" s="19">
        <v>150.25</v>
      </c>
      <c r="Z6" s="19">
        <v>61.65</v>
      </c>
      <c r="AA6" s="19">
        <v>88.59</v>
      </c>
      <c r="AB6" s="19">
        <v>58.96</v>
      </c>
      <c r="AC6" s="19">
        <v>6.38</v>
      </c>
      <c r="AD6" s="19">
        <v>134.33000000000001</v>
      </c>
      <c r="AE6" s="19">
        <v>196.91</v>
      </c>
      <c r="AF6" s="19">
        <v>107.18</v>
      </c>
      <c r="AG6" s="19">
        <v>89.72</v>
      </c>
      <c r="AH6" s="19">
        <v>45.57</v>
      </c>
      <c r="AI6" s="19">
        <v>6.46</v>
      </c>
      <c r="AJ6" s="19">
        <v>1248.2</v>
      </c>
      <c r="AK6" s="19">
        <v>49.5</v>
      </c>
      <c r="AN6" s="20" t="s">
        <v>52</v>
      </c>
      <c r="AO6" s="20" t="s">
        <v>70</v>
      </c>
      <c r="AP6" s="20">
        <v>79</v>
      </c>
      <c r="AQ6" s="20" t="s">
        <v>76</v>
      </c>
      <c r="AR6" s="20" t="s">
        <v>77</v>
      </c>
      <c r="AS6" s="20" t="s">
        <v>87</v>
      </c>
      <c r="AT6" s="20" t="s">
        <v>88</v>
      </c>
      <c r="AU6" s="20" t="s">
        <v>87</v>
      </c>
      <c r="AV6" s="20" t="s">
        <v>78</v>
      </c>
      <c r="AW6" s="21">
        <v>8</v>
      </c>
      <c r="AX6" s="21">
        <v>10.5</v>
      </c>
      <c r="AY6" s="19">
        <f t="shared" si="2"/>
        <v>132.91139240506328</v>
      </c>
      <c r="AZ6" s="20">
        <v>134</v>
      </c>
      <c r="BA6" s="20">
        <v>85</v>
      </c>
      <c r="BB6" s="20">
        <v>94</v>
      </c>
      <c r="BC6" s="20">
        <v>12</v>
      </c>
      <c r="BD6" s="20">
        <v>4</v>
      </c>
      <c r="BE6" s="20">
        <v>31</v>
      </c>
      <c r="BF6" s="20">
        <v>8</v>
      </c>
      <c r="BG6" s="20">
        <v>39</v>
      </c>
      <c r="BH6" s="20">
        <v>26</v>
      </c>
      <c r="BI6" s="20" t="s">
        <v>111</v>
      </c>
      <c r="BJ6" s="20">
        <v>15.1</v>
      </c>
      <c r="BK6" s="19">
        <f t="shared" si="6"/>
        <v>160.63829787234044</v>
      </c>
      <c r="BL6" s="20" t="s">
        <v>116</v>
      </c>
      <c r="BM6" s="20">
        <v>151</v>
      </c>
      <c r="BN6" s="20">
        <v>119</v>
      </c>
      <c r="BO6" s="20">
        <v>113</v>
      </c>
      <c r="BP6" s="20">
        <v>16</v>
      </c>
      <c r="BQ6" s="20">
        <v>7</v>
      </c>
      <c r="BR6" s="20">
        <v>52</v>
      </c>
      <c r="BS6" s="20">
        <v>3</v>
      </c>
      <c r="BT6" s="20">
        <v>50</v>
      </c>
      <c r="BU6" s="20">
        <v>41</v>
      </c>
      <c r="BV6" s="20" t="s">
        <v>87</v>
      </c>
      <c r="BW6" s="20"/>
    </row>
    <row r="7" spans="1:75" x14ac:dyDescent="0.35">
      <c r="A7">
        <v>110012</v>
      </c>
      <c r="B7" t="s">
        <v>47</v>
      </c>
      <c r="C7">
        <v>74</v>
      </c>
      <c r="D7">
        <v>62</v>
      </c>
      <c r="E7">
        <v>165</v>
      </c>
      <c r="F7">
        <f t="shared" si="3"/>
        <v>22.8</v>
      </c>
      <c r="G7" t="s">
        <v>129</v>
      </c>
      <c r="I7" s="2">
        <v>0.90687519041332387</v>
      </c>
      <c r="J7" s="2">
        <v>6</v>
      </c>
      <c r="K7" s="2">
        <v>4.9000000000000004</v>
      </c>
      <c r="L7" s="2">
        <v>1.9</v>
      </c>
      <c r="M7" s="2">
        <f t="shared" si="0"/>
        <v>1.3560333856401412</v>
      </c>
      <c r="N7">
        <f t="shared" si="1"/>
        <v>1.2297530348092274</v>
      </c>
      <c r="Q7" s="2">
        <v>5.3171334431630968E-2</v>
      </c>
      <c r="R7" s="2">
        <v>8.9319999999999997E-2</v>
      </c>
      <c r="S7" s="2">
        <v>9.5690000000000008</v>
      </c>
      <c r="T7" s="2">
        <f t="shared" si="4"/>
        <v>107.13166144200628</v>
      </c>
      <c r="U7">
        <f t="shared" si="5"/>
        <v>5.6963333987491804</v>
      </c>
      <c r="X7">
        <v>56</v>
      </c>
      <c r="Y7">
        <v>139.76</v>
      </c>
      <c r="Z7">
        <v>61.32</v>
      </c>
      <c r="AA7">
        <v>78.44</v>
      </c>
      <c r="AB7">
        <v>56.12</v>
      </c>
      <c r="AC7">
        <v>4.3899999999999997</v>
      </c>
      <c r="AD7">
        <v>127.19</v>
      </c>
      <c r="AE7">
        <v>124.21</v>
      </c>
      <c r="AF7">
        <v>51.39</v>
      </c>
      <c r="AG7">
        <v>72.819999999999993</v>
      </c>
      <c r="AH7">
        <v>58.63</v>
      </c>
      <c r="AI7">
        <v>4.08</v>
      </c>
      <c r="AJ7">
        <v>1353.3</v>
      </c>
      <c r="AK7">
        <v>45.1</v>
      </c>
      <c r="AN7" s="12" t="s">
        <v>53</v>
      </c>
      <c r="AO7" s="12" t="s">
        <v>71</v>
      </c>
      <c r="AP7" s="12">
        <v>70</v>
      </c>
      <c r="AQ7" s="12" t="s">
        <v>78</v>
      </c>
      <c r="AR7" s="12" t="s">
        <v>79</v>
      </c>
      <c r="AS7" s="12" t="s">
        <v>89</v>
      </c>
      <c r="AT7" s="12" t="s">
        <v>78</v>
      </c>
      <c r="AU7" s="12" t="s">
        <v>90</v>
      </c>
      <c r="AV7" s="12" t="s">
        <v>91</v>
      </c>
      <c r="AW7" s="13">
        <v>16</v>
      </c>
      <c r="AX7" s="13">
        <v>5.03</v>
      </c>
      <c r="AY7">
        <f t="shared" si="2"/>
        <v>71.857142857142861</v>
      </c>
      <c r="AZ7" s="12">
        <v>169</v>
      </c>
      <c r="BA7" s="12">
        <v>64</v>
      </c>
      <c r="BB7" s="12">
        <v>68</v>
      </c>
      <c r="BC7" s="12">
        <v>15</v>
      </c>
      <c r="BD7" s="12">
        <v>8</v>
      </c>
      <c r="BE7" s="12">
        <v>48</v>
      </c>
      <c r="BF7" s="12">
        <v>20</v>
      </c>
      <c r="BG7" s="12">
        <v>72</v>
      </c>
      <c r="BH7" s="12">
        <v>26</v>
      </c>
      <c r="BI7" s="12" t="s">
        <v>112</v>
      </c>
      <c r="BJ7" s="12">
        <v>7.96</v>
      </c>
      <c r="BK7">
        <f t="shared" si="6"/>
        <v>117.05882352941177</v>
      </c>
      <c r="BL7" s="12" t="s">
        <v>117</v>
      </c>
      <c r="BM7" s="12">
        <v>163</v>
      </c>
      <c r="BN7" s="12">
        <v>118</v>
      </c>
      <c r="BO7" s="12">
        <v>145</v>
      </c>
      <c r="BP7" s="12">
        <v>18</v>
      </c>
      <c r="BQ7" s="12">
        <v>10</v>
      </c>
      <c r="BR7" s="12"/>
      <c r="BS7" s="12"/>
      <c r="BT7" s="12">
        <v>79</v>
      </c>
      <c r="BU7" s="12">
        <v>43</v>
      </c>
      <c r="BV7" s="12" t="s">
        <v>122</v>
      </c>
      <c r="BW7" s="12"/>
    </row>
    <row r="8" spans="1:75" s="15" customFormat="1" x14ac:dyDescent="0.35">
      <c r="A8" s="15">
        <v>110015</v>
      </c>
      <c r="B8" s="15" t="s">
        <v>47</v>
      </c>
      <c r="C8" s="15">
        <v>54</v>
      </c>
      <c r="D8">
        <v>75</v>
      </c>
      <c r="E8">
        <v>168</v>
      </c>
      <c r="F8">
        <f t="shared" si="3"/>
        <v>26.6</v>
      </c>
      <c r="G8" s="15" t="s">
        <v>130</v>
      </c>
      <c r="I8" s="16">
        <v>1.260575296108291</v>
      </c>
      <c r="J8" s="16">
        <v>6</v>
      </c>
      <c r="K8" s="16">
        <v>4.9000000000000004</v>
      </c>
      <c r="L8" s="16">
        <v>1.9</v>
      </c>
      <c r="M8" s="16">
        <f t="shared" si="0"/>
        <v>1.3560333856401412</v>
      </c>
      <c r="N8" s="15">
        <f t="shared" si="1"/>
        <v>1.7093821866360495</v>
      </c>
      <c r="Q8" s="16">
        <v>7.795957651588066E-2</v>
      </c>
      <c r="R8" s="16">
        <v>8.9319999999999997E-2</v>
      </c>
      <c r="S8" s="16">
        <v>9.5690000000000008</v>
      </c>
      <c r="T8" s="16">
        <f t="shared" si="4"/>
        <v>107.13166144200628</v>
      </c>
      <c r="U8" s="15">
        <f t="shared" si="5"/>
        <v>8.3519389574615097</v>
      </c>
      <c r="X8" s="15">
        <v>54</v>
      </c>
      <c r="Y8" s="15">
        <v>118.49</v>
      </c>
      <c r="Z8" s="15">
        <v>45.56</v>
      </c>
      <c r="AA8" s="15">
        <v>72.930000000000007</v>
      </c>
      <c r="AB8" s="15">
        <v>61.55</v>
      </c>
      <c r="AC8" s="15">
        <v>3.94</v>
      </c>
      <c r="AD8" s="15">
        <v>105.83</v>
      </c>
      <c r="AE8" s="15">
        <v>107.94</v>
      </c>
      <c r="AF8" s="15">
        <v>35.97</v>
      </c>
      <c r="AG8" s="15">
        <v>71.97</v>
      </c>
      <c r="AH8" s="15">
        <v>66.67</v>
      </c>
      <c r="AI8" s="15">
        <v>3.89</v>
      </c>
      <c r="AJ8" s="15">
        <v>1246.9000000000001</v>
      </c>
      <c r="AK8" s="15">
        <v>49.7</v>
      </c>
      <c r="AN8" s="17" t="s">
        <v>54</v>
      </c>
      <c r="AO8" s="17" t="s">
        <v>72</v>
      </c>
      <c r="AP8" s="17">
        <v>56</v>
      </c>
      <c r="AQ8" s="17" t="s">
        <v>80</v>
      </c>
      <c r="AR8" s="17" t="s">
        <v>75</v>
      </c>
      <c r="AS8" s="17" t="s">
        <v>92</v>
      </c>
      <c r="AT8" s="17" t="s">
        <v>77</v>
      </c>
      <c r="AU8" s="17" t="s">
        <v>93</v>
      </c>
      <c r="AV8" s="17" t="s">
        <v>86</v>
      </c>
      <c r="AW8" s="18">
        <v>13</v>
      </c>
      <c r="AX8" s="18">
        <v>4.5999999999999996</v>
      </c>
      <c r="AY8" s="15">
        <f t="shared" si="2"/>
        <v>82.142857142857139</v>
      </c>
      <c r="AZ8" s="17">
        <v>201</v>
      </c>
      <c r="BA8" s="17">
        <v>90</v>
      </c>
      <c r="BB8" s="17">
        <v>64</v>
      </c>
      <c r="BC8" s="17">
        <v>18</v>
      </c>
      <c r="BD8" s="17">
        <v>9</v>
      </c>
      <c r="BE8" s="17"/>
      <c r="BF8" s="17"/>
      <c r="BG8" s="17">
        <v>49</v>
      </c>
      <c r="BH8" s="17">
        <v>22</v>
      </c>
      <c r="BI8" s="17">
        <v>24</v>
      </c>
      <c r="BJ8" s="17">
        <v>7</v>
      </c>
      <c r="BK8" s="15">
        <f t="shared" si="6"/>
        <v>109.375</v>
      </c>
      <c r="BL8" s="17" t="s">
        <v>117</v>
      </c>
      <c r="BM8" s="17">
        <v>173</v>
      </c>
      <c r="BN8" s="17">
        <v>113</v>
      </c>
      <c r="BO8" s="17">
        <v>102</v>
      </c>
      <c r="BP8" s="17">
        <v>20</v>
      </c>
      <c r="BQ8" s="17">
        <v>12</v>
      </c>
      <c r="BR8" s="17"/>
      <c r="BS8" s="17"/>
      <c r="BT8" s="17">
        <v>61</v>
      </c>
      <c r="BU8" s="17">
        <v>27</v>
      </c>
      <c r="BV8" s="17" t="s">
        <v>112</v>
      </c>
      <c r="BW8" s="17"/>
    </row>
    <row r="9" spans="1:75" s="19" customFormat="1" x14ac:dyDescent="0.35">
      <c r="A9" s="19">
        <v>110016</v>
      </c>
      <c r="B9" s="19" t="s">
        <v>49</v>
      </c>
      <c r="C9" s="19">
        <v>63</v>
      </c>
      <c r="D9">
        <v>107</v>
      </c>
      <c r="E9">
        <v>195</v>
      </c>
      <c r="F9">
        <f t="shared" si="3"/>
        <v>28.1</v>
      </c>
      <c r="I9" s="19">
        <v>1.8879615579160343</v>
      </c>
      <c r="J9" s="19">
        <v>6</v>
      </c>
      <c r="K9" s="19">
        <v>4.9000000000000004</v>
      </c>
      <c r="L9" s="19">
        <v>1.9</v>
      </c>
      <c r="M9" s="19">
        <f t="shared" si="0"/>
        <v>1.3560333856401412</v>
      </c>
      <c r="N9" s="19">
        <f t="shared" si="1"/>
        <v>2.5601389033393156</v>
      </c>
      <c r="Q9" s="19">
        <v>8.0123266563944529E-2</v>
      </c>
      <c r="R9" s="19">
        <v>8.9319999999999997E-2</v>
      </c>
      <c r="S9" s="19">
        <v>9.5690000000000008</v>
      </c>
      <c r="T9" s="19">
        <f t="shared" si="4"/>
        <v>107.13166144200628</v>
      </c>
      <c r="U9" s="19">
        <f t="shared" si="5"/>
        <v>8.5837386671561262</v>
      </c>
      <c r="X9" s="19">
        <v>76</v>
      </c>
      <c r="Y9" s="19">
        <v>149.01</v>
      </c>
      <c r="Z9" s="19">
        <v>66.680000000000007</v>
      </c>
      <c r="AA9" s="19">
        <v>82.33</v>
      </c>
      <c r="AB9" s="19">
        <v>55.25</v>
      </c>
      <c r="AC9" s="19">
        <v>6.26</v>
      </c>
      <c r="AD9" s="19">
        <v>151.86000000000001</v>
      </c>
      <c r="AE9" s="19">
        <v>135.13999999999999</v>
      </c>
      <c r="AF9" s="19">
        <v>58.08</v>
      </c>
      <c r="AG9" s="19">
        <v>77.069999999999993</v>
      </c>
      <c r="AH9" s="19">
        <v>57.03</v>
      </c>
      <c r="AI9" s="19">
        <v>5.86</v>
      </c>
      <c r="AJ9" s="19">
        <v>1167.2</v>
      </c>
      <c r="AK9" s="19">
        <v>40.799999999999997</v>
      </c>
      <c r="AN9" s="20" t="s">
        <v>55</v>
      </c>
      <c r="AO9" s="20" t="s">
        <v>73</v>
      </c>
      <c r="AP9" s="20">
        <v>94</v>
      </c>
      <c r="AQ9" s="20" t="s">
        <v>81</v>
      </c>
      <c r="AR9" s="20" t="s">
        <v>75</v>
      </c>
      <c r="AS9" s="20" t="s">
        <v>94</v>
      </c>
      <c r="AT9" s="20" t="s">
        <v>79</v>
      </c>
      <c r="AU9" s="20" t="s">
        <v>95</v>
      </c>
      <c r="AV9" s="20" t="s">
        <v>91</v>
      </c>
      <c r="AW9" s="21">
        <v>14</v>
      </c>
      <c r="AX9" s="21">
        <v>11.5</v>
      </c>
      <c r="AY9" s="19">
        <f>AX9/AP9*1000</f>
        <v>122.34042553191489</v>
      </c>
      <c r="AZ9" s="20">
        <v>148</v>
      </c>
      <c r="BA9" s="20">
        <v>82</v>
      </c>
      <c r="BB9" s="20">
        <v>104</v>
      </c>
      <c r="BC9" s="20">
        <v>22</v>
      </c>
      <c r="BD9" s="20">
        <v>11</v>
      </c>
      <c r="BE9" s="20">
        <v>58</v>
      </c>
      <c r="BF9" s="20">
        <v>9</v>
      </c>
      <c r="BG9" s="20">
        <v>53</v>
      </c>
      <c r="BH9" s="20">
        <v>28</v>
      </c>
      <c r="BI9" s="20">
        <v>25</v>
      </c>
      <c r="BJ9" s="20">
        <v>14.5</v>
      </c>
      <c r="BK9" s="19">
        <f t="shared" si="6"/>
        <v>139.42307692307693</v>
      </c>
      <c r="BL9" s="20" t="s">
        <v>117</v>
      </c>
      <c r="BM9" s="20">
        <v>176</v>
      </c>
      <c r="BN9" s="20">
        <v>99</v>
      </c>
      <c r="BO9" s="20">
        <v>117</v>
      </c>
      <c r="BP9" s="20">
        <v>23</v>
      </c>
      <c r="BQ9" s="20">
        <v>11</v>
      </c>
      <c r="BR9" s="20">
        <v>69</v>
      </c>
      <c r="BS9" s="20">
        <v>17</v>
      </c>
      <c r="BT9" s="20">
        <v>68</v>
      </c>
      <c r="BU9" s="20">
        <v>35</v>
      </c>
      <c r="BV9" s="20" t="s">
        <v>112</v>
      </c>
      <c r="BW9" s="20"/>
    </row>
    <row r="10" spans="1:75" s="15" customFormat="1" x14ac:dyDescent="0.35">
      <c r="A10" s="15">
        <v>110017</v>
      </c>
      <c r="B10" s="15" t="s">
        <v>47</v>
      </c>
      <c r="C10" s="15">
        <v>65</v>
      </c>
      <c r="D10">
        <v>80</v>
      </c>
      <c r="E10">
        <v>170</v>
      </c>
      <c r="F10">
        <f t="shared" si="3"/>
        <v>27.7</v>
      </c>
      <c r="I10" s="16">
        <v>0.87765104259490279</v>
      </c>
      <c r="J10" s="16">
        <v>6</v>
      </c>
      <c r="K10" s="16">
        <v>4.9000000000000004</v>
      </c>
      <c r="L10" s="16">
        <v>1.9</v>
      </c>
      <c r="M10" s="16">
        <f t="shared" si="0"/>
        <v>1.3560333856401412</v>
      </c>
      <c r="N10" s="15">
        <f t="shared" si="1"/>
        <v>1.1901241147005659</v>
      </c>
      <c r="Q10" s="16">
        <v>4.2672249714503237E-2</v>
      </c>
      <c r="R10" s="16">
        <v>8.9319999999999997E-2</v>
      </c>
      <c r="S10" s="16">
        <v>9.5690000000000008</v>
      </c>
      <c r="T10" s="16">
        <f t="shared" si="4"/>
        <v>107.13166144200628</v>
      </c>
      <c r="U10" s="15">
        <f t="shared" si="5"/>
        <v>4.5715490093829096</v>
      </c>
      <c r="X10" s="15">
        <v>72</v>
      </c>
      <c r="Y10" s="15">
        <v>132.52000000000001</v>
      </c>
      <c r="Z10" s="15">
        <v>51.02</v>
      </c>
      <c r="AA10" s="15">
        <v>81.510000000000005</v>
      </c>
      <c r="AB10" s="15">
        <v>61.5</v>
      </c>
      <c r="AC10" s="15">
        <v>5.87</v>
      </c>
      <c r="AD10" s="15">
        <v>100.33</v>
      </c>
      <c r="AE10" s="15">
        <v>129.43</v>
      </c>
      <c r="AF10" s="15">
        <v>44.63</v>
      </c>
      <c r="AG10" s="15">
        <v>84.8</v>
      </c>
      <c r="AH10" s="15">
        <v>65.52</v>
      </c>
      <c r="AI10" s="15">
        <v>6.11</v>
      </c>
      <c r="AJ10" s="15">
        <v>1294.9000000000001</v>
      </c>
      <c r="AK10" s="15">
        <v>47.6</v>
      </c>
      <c r="AN10" s="17" t="s">
        <v>56</v>
      </c>
      <c r="AO10" s="17" t="s">
        <v>69</v>
      </c>
      <c r="AP10" s="17">
        <v>70</v>
      </c>
      <c r="AQ10" s="17" t="s">
        <v>80</v>
      </c>
      <c r="AR10" s="17" t="s">
        <v>82</v>
      </c>
      <c r="AS10" s="17" t="s">
        <v>95</v>
      </c>
      <c r="AT10" s="17" t="s">
        <v>82</v>
      </c>
      <c r="AU10" s="17" t="s">
        <v>96</v>
      </c>
      <c r="AV10" s="17" t="s">
        <v>97</v>
      </c>
      <c r="AW10" s="18">
        <v>13</v>
      </c>
      <c r="AX10" s="18">
        <v>7.8</v>
      </c>
      <c r="AY10" s="15">
        <f>AX10/AP10*1000</f>
        <v>111.42857142857143</v>
      </c>
      <c r="AZ10" s="17">
        <v>159</v>
      </c>
      <c r="BA10" s="17">
        <v>82</v>
      </c>
      <c r="BB10" s="17">
        <v>96</v>
      </c>
      <c r="BC10" s="17">
        <v>13</v>
      </c>
      <c r="BD10" s="17">
        <v>6</v>
      </c>
      <c r="BE10" s="17">
        <v>45</v>
      </c>
      <c r="BF10" s="17">
        <v>6</v>
      </c>
      <c r="BG10" s="17">
        <v>42</v>
      </c>
      <c r="BH10" s="17">
        <v>26</v>
      </c>
      <c r="BI10" s="17" t="s">
        <v>113</v>
      </c>
      <c r="BJ10" s="17">
        <v>11.5</v>
      </c>
      <c r="BK10" s="15">
        <f t="shared" si="6"/>
        <v>119.79166666666667</v>
      </c>
      <c r="BL10" s="17" t="s">
        <v>117</v>
      </c>
      <c r="BM10" s="17">
        <v>163</v>
      </c>
      <c r="BN10" s="17">
        <v>85</v>
      </c>
      <c r="BO10" s="17">
        <v>111</v>
      </c>
      <c r="BP10" s="17">
        <v>24</v>
      </c>
      <c r="BQ10" s="17">
        <v>10</v>
      </c>
      <c r="BR10" s="17">
        <v>61</v>
      </c>
      <c r="BS10" s="17">
        <v>3</v>
      </c>
      <c r="BT10" s="17">
        <v>57</v>
      </c>
      <c r="BU10" s="17">
        <v>37</v>
      </c>
      <c r="BV10" s="17" t="s">
        <v>92</v>
      </c>
      <c r="BW10" s="17"/>
    </row>
    <row r="11" spans="1:75" x14ac:dyDescent="0.35">
      <c r="A11" t="s">
        <v>132</v>
      </c>
      <c r="B11" t="s">
        <v>47</v>
      </c>
      <c r="C11">
        <v>73</v>
      </c>
      <c r="D11">
        <v>119</v>
      </c>
      <c r="E11">
        <v>173</v>
      </c>
      <c r="F11">
        <f t="shared" si="3"/>
        <v>39.799999999999997</v>
      </c>
      <c r="G11" t="s">
        <v>133</v>
      </c>
      <c r="I11" s="2">
        <v>0.48615635179153088</v>
      </c>
      <c r="J11" s="2">
        <v>6</v>
      </c>
      <c r="K11" s="2">
        <v>4.9000000000000004</v>
      </c>
      <c r="L11" s="2">
        <v>1.9</v>
      </c>
      <c r="M11" s="2">
        <f>1/((1-EXP(-J11/K11))/(1-EXP(-J11/L11)))</f>
        <v>1.3560333856401412</v>
      </c>
      <c r="N11">
        <f>I11*M11</f>
        <v>0.65924424367032919</v>
      </c>
      <c r="Q11" s="2">
        <v>5.5508274231678492E-2</v>
      </c>
      <c r="R11" s="2">
        <v>8.9319999999999997E-2</v>
      </c>
      <c r="S11" s="2">
        <v>9.5690000000000008</v>
      </c>
      <c r="T11" s="2">
        <f>S11/R11</f>
        <v>107.13166144200628</v>
      </c>
      <c r="U11">
        <f>Q11*T11</f>
        <v>5.9466936422182215</v>
      </c>
      <c r="X11">
        <v>55</v>
      </c>
      <c r="Y11">
        <v>141.91999999999999</v>
      </c>
      <c r="Z11">
        <v>48.07</v>
      </c>
      <c r="AA11">
        <v>93.85</v>
      </c>
      <c r="AB11">
        <v>66.13</v>
      </c>
      <c r="AC11">
        <v>5.16</v>
      </c>
      <c r="AD11">
        <v>107.12</v>
      </c>
      <c r="AE11">
        <v>212.29</v>
      </c>
      <c r="AF11">
        <v>111.16</v>
      </c>
      <c r="AG11">
        <v>104.13</v>
      </c>
      <c r="AH11">
        <v>48.37</v>
      </c>
      <c r="AI11">
        <v>5.73</v>
      </c>
      <c r="AJ11">
        <v>1259.8</v>
      </c>
      <c r="AK11">
        <v>42.7</v>
      </c>
      <c r="AN11" s="12">
        <v>138</v>
      </c>
      <c r="AO11" s="12">
        <v>76</v>
      </c>
      <c r="AP11" s="12">
        <v>52</v>
      </c>
      <c r="AQ11">
        <v>20</v>
      </c>
      <c r="AR11" s="12">
        <v>13</v>
      </c>
      <c r="AS11">
        <v>99</v>
      </c>
      <c r="AT11">
        <v>27</v>
      </c>
      <c r="AU11">
        <v>99</v>
      </c>
      <c r="AV11">
        <v>32</v>
      </c>
      <c r="AW11" s="14">
        <v>20</v>
      </c>
      <c r="AX11" s="13">
        <v>3</v>
      </c>
      <c r="AY11">
        <f t="shared" ref="AY11:AY15" si="7">AX11/AP11*1000</f>
        <v>57.692307692307693</v>
      </c>
      <c r="AZ11" s="12">
        <v>100</v>
      </c>
      <c r="BA11" s="12">
        <v>44</v>
      </c>
      <c r="BB11" s="12">
        <v>83</v>
      </c>
      <c r="BC11">
        <v>37</v>
      </c>
      <c r="BD11">
        <v>20</v>
      </c>
      <c r="BE11">
        <v>123</v>
      </c>
      <c r="BF11">
        <v>56</v>
      </c>
      <c r="BG11">
        <v>122</v>
      </c>
      <c r="BH11">
        <v>55</v>
      </c>
      <c r="BI11">
        <v>25</v>
      </c>
      <c r="BJ11" s="12"/>
      <c r="BK11">
        <f t="shared" si="6"/>
        <v>0</v>
      </c>
      <c r="BL11">
        <v>40</v>
      </c>
      <c r="BM11" s="12">
        <v>156</v>
      </c>
      <c r="BN11" s="12">
        <v>84</v>
      </c>
      <c r="BO11" s="12">
        <v>87</v>
      </c>
      <c r="BP11">
        <v>38</v>
      </c>
      <c r="BQ11">
        <v>23</v>
      </c>
      <c r="BR11" s="12">
        <v>128</v>
      </c>
      <c r="BS11">
        <v>53</v>
      </c>
      <c r="BT11">
        <v>122</v>
      </c>
      <c r="BU11">
        <v>54</v>
      </c>
      <c r="BV11">
        <v>28</v>
      </c>
      <c r="BW11">
        <v>7.2</v>
      </c>
    </row>
    <row r="12" spans="1:75" s="19" customFormat="1" x14ac:dyDescent="0.35">
      <c r="A12" s="19">
        <v>110013</v>
      </c>
      <c r="B12" s="19" t="s">
        <v>49</v>
      </c>
      <c r="C12" s="19">
        <v>74</v>
      </c>
      <c r="D12">
        <v>80</v>
      </c>
      <c r="E12">
        <v>164</v>
      </c>
      <c r="F12">
        <f t="shared" si="3"/>
        <v>29.7</v>
      </c>
      <c r="G12" s="19" t="s">
        <v>135</v>
      </c>
      <c r="I12" s="19">
        <v>1.3296121368255331</v>
      </c>
      <c r="J12" s="19">
        <v>6</v>
      </c>
      <c r="K12" s="19">
        <v>4.9000000000000004</v>
      </c>
      <c r="L12" s="19">
        <v>1.9</v>
      </c>
      <c r="M12" s="19">
        <f>1/((1-EXP(-J12/K12))/(1-EXP(-J12/L12)))</f>
        <v>1.3560333856401412</v>
      </c>
      <c r="N12" s="19">
        <f>I12*M12</f>
        <v>1.8029984474877503</v>
      </c>
      <c r="Q12" s="19">
        <v>7.8732638888888887E-2</v>
      </c>
      <c r="R12" s="19">
        <v>8.9319999999999997E-2</v>
      </c>
      <c r="S12" s="19">
        <v>9.5690000000000008</v>
      </c>
      <c r="T12" s="19">
        <f>S12/R12</f>
        <v>107.13166144200628</v>
      </c>
      <c r="U12" s="19">
        <f>Q12*T12</f>
        <v>8.4347584138801821</v>
      </c>
      <c r="X12" s="19">
        <v>75</v>
      </c>
      <c r="Y12" s="19">
        <v>126.95</v>
      </c>
      <c r="Z12" s="19">
        <v>53.74</v>
      </c>
      <c r="AA12" s="19">
        <v>73.2</v>
      </c>
      <c r="AB12" s="19">
        <v>57.66</v>
      </c>
      <c r="AC12" s="19">
        <v>5.49</v>
      </c>
      <c r="AD12" s="19">
        <v>91.64</v>
      </c>
      <c r="AE12" s="19">
        <v>101.48</v>
      </c>
      <c r="AF12" s="19">
        <v>39.79</v>
      </c>
      <c r="AG12" s="19">
        <v>61.69</v>
      </c>
      <c r="AH12" s="19">
        <v>60.79</v>
      </c>
      <c r="AI12" s="19">
        <v>4.63</v>
      </c>
      <c r="AJ12" s="19">
        <v>1236.7</v>
      </c>
      <c r="AK12" s="19">
        <v>44.2</v>
      </c>
      <c r="AN12" s="20">
        <v>141</v>
      </c>
      <c r="AO12" s="20">
        <v>76</v>
      </c>
      <c r="AP12" s="20">
        <v>86</v>
      </c>
      <c r="AQ12" s="19">
        <v>16</v>
      </c>
      <c r="AR12" s="20">
        <v>10</v>
      </c>
      <c r="AS12" s="19">
        <v>52</v>
      </c>
      <c r="AT12" s="19">
        <v>9</v>
      </c>
      <c r="AU12" s="19">
        <v>57</v>
      </c>
      <c r="AV12" s="19">
        <v>18</v>
      </c>
      <c r="AW12" s="22">
        <v>29</v>
      </c>
      <c r="AX12" s="21">
        <v>6.8</v>
      </c>
      <c r="AY12" s="19">
        <f t="shared" si="7"/>
        <v>79.069767441860463</v>
      </c>
      <c r="AZ12" s="20">
        <v>134</v>
      </c>
      <c r="BA12" s="20">
        <v>78</v>
      </c>
      <c r="BB12" s="20">
        <v>86</v>
      </c>
      <c r="BC12" s="19">
        <v>21</v>
      </c>
      <c r="BD12" s="19">
        <v>12</v>
      </c>
      <c r="BE12" s="19">
        <v>71</v>
      </c>
      <c r="BF12" s="19">
        <v>13</v>
      </c>
      <c r="BG12" s="19">
        <v>76</v>
      </c>
      <c r="BH12" s="19">
        <v>32</v>
      </c>
      <c r="BI12" s="19">
        <v>40</v>
      </c>
      <c r="BJ12" s="19">
        <v>7.2</v>
      </c>
      <c r="BK12" s="19">
        <f t="shared" si="6"/>
        <v>83.720930232558132</v>
      </c>
      <c r="BM12" s="20"/>
      <c r="BN12" s="20"/>
      <c r="BO12" s="20"/>
      <c r="BP12" s="20"/>
      <c r="BW12" s="20"/>
    </row>
    <row r="13" spans="1:75" x14ac:dyDescent="0.35">
      <c r="A13" t="s">
        <v>138</v>
      </c>
      <c r="B13" t="s">
        <v>47</v>
      </c>
      <c r="C13">
        <v>64</v>
      </c>
      <c r="D13">
        <v>84</v>
      </c>
      <c r="E13">
        <v>157</v>
      </c>
      <c r="F13">
        <f t="shared" si="3"/>
        <v>34.1</v>
      </c>
      <c r="G13" t="s">
        <v>139</v>
      </c>
      <c r="I13" s="2">
        <v>0.51909722222222221</v>
      </c>
      <c r="J13" s="2">
        <v>6</v>
      </c>
      <c r="K13" s="2">
        <v>4.9000000000000004</v>
      </c>
      <c r="L13" s="2">
        <v>1.9</v>
      </c>
      <c r="M13" s="2">
        <f>1/((1-EXP(-J13/K13))/(1-EXP(-J13/L13)))</f>
        <v>1.3560333856401412</v>
      </c>
      <c r="N13">
        <f>I13*M13</f>
        <v>0.70391316372639268</v>
      </c>
      <c r="Q13" s="2">
        <v>0.15369501466275659</v>
      </c>
      <c r="R13" s="2">
        <v>8.9319999999999997E-2</v>
      </c>
      <c r="S13" s="2">
        <v>9.5690000000000008</v>
      </c>
      <c r="T13" s="2">
        <f>S13/R13</f>
        <v>107.13166144200628</v>
      </c>
      <c r="U13">
        <f>Q13*T13</f>
        <v>16.465602276174629</v>
      </c>
      <c r="X13">
        <v>71</v>
      </c>
      <c r="Y13">
        <v>174.51</v>
      </c>
      <c r="Z13">
        <v>93.29</v>
      </c>
      <c r="AA13">
        <v>81.22</v>
      </c>
      <c r="AB13">
        <v>46.54</v>
      </c>
      <c r="AC13">
        <v>5.77</v>
      </c>
      <c r="AD13">
        <v>132.99</v>
      </c>
      <c r="AE13">
        <v>97.7</v>
      </c>
      <c r="AF13">
        <v>60.33</v>
      </c>
      <c r="AG13">
        <v>37.369999999999997</v>
      </c>
      <c r="AH13">
        <v>38.25</v>
      </c>
      <c r="AI13">
        <v>2.65</v>
      </c>
      <c r="AJ13">
        <v>1243.5</v>
      </c>
      <c r="AK13">
        <v>49.9</v>
      </c>
      <c r="AN13" s="12">
        <v>140</v>
      </c>
      <c r="AO13" s="12">
        <v>82</v>
      </c>
      <c r="AP13" s="12">
        <v>72</v>
      </c>
      <c r="AQ13">
        <v>12</v>
      </c>
      <c r="AR13" s="12">
        <v>5</v>
      </c>
      <c r="AS13">
        <v>24</v>
      </c>
      <c r="AT13">
        <v>6</v>
      </c>
      <c r="AU13">
        <v>26</v>
      </c>
      <c r="AV13">
        <v>7</v>
      </c>
      <c r="AW13" s="14">
        <v>14</v>
      </c>
      <c r="AX13" s="13">
        <v>5.6</v>
      </c>
      <c r="AY13">
        <f t="shared" si="7"/>
        <v>77.777777777777786</v>
      </c>
      <c r="AZ13" s="12">
        <v>145</v>
      </c>
      <c r="BA13" s="12">
        <v>81</v>
      </c>
      <c r="BB13" s="12">
        <v>96</v>
      </c>
      <c r="BC13">
        <v>18</v>
      </c>
      <c r="BD13">
        <v>9</v>
      </c>
      <c r="BG13">
        <v>43</v>
      </c>
      <c r="BH13">
        <v>15</v>
      </c>
      <c r="BI13">
        <v>22</v>
      </c>
      <c r="BJ13">
        <v>8.6999999999999993</v>
      </c>
      <c r="BK13">
        <f t="shared" si="6"/>
        <v>90.625</v>
      </c>
      <c r="BL13">
        <v>40</v>
      </c>
      <c r="BM13">
        <v>148</v>
      </c>
      <c r="BN13">
        <v>113</v>
      </c>
      <c r="BO13">
        <v>103</v>
      </c>
      <c r="BP13" s="12">
        <v>20</v>
      </c>
      <c r="BQ13">
        <v>9</v>
      </c>
      <c r="BT13">
        <v>42</v>
      </c>
      <c r="BU13">
        <v>14</v>
      </c>
      <c r="BV13">
        <v>19</v>
      </c>
      <c r="BW13" s="12"/>
    </row>
    <row r="14" spans="1:75" s="19" customFormat="1" x14ac:dyDescent="0.35">
      <c r="A14" s="19">
        <v>110019</v>
      </c>
      <c r="B14" s="19" t="s">
        <v>49</v>
      </c>
      <c r="C14" s="19">
        <v>79</v>
      </c>
      <c r="D14">
        <v>85</v>
      </c>
      <c r="E14">
        <v>171</v>
      </c>
      <c r="F14">
        <f t="shared" si="3"/>
        <v>29.1</v>
      </c>
      <c r="G14" s="19" t="s">
        <v>136</v>
      </c>
      <c r="I14" s="19">
        <v>0.85834333733493406</v>
      </c>
      <c r="J14" s="19">
        <v>6</v>
      </c>
      <c r="K14" s="19">
        <v>4.9000000000000004</v>
      </c>
      <c r="L14" s="19">
        <v>1.9</v>
      </c>
      <c r="M14" s="19">
        <f>1/((1-EXP(-J14/K14))/(1-EXP(-J14/L14)))</f>
        <v>1.3560333856401412</v>
      </c>
      <c r="N14" s="19">
        <f>I14*M14</f>
        <v>1.1639422217679485</v>
      </c>
      <c r="Q14" s="19">
        <v>6.9571807502841976E-2</v>
      </c>
      <c r="R14" s="19">
        <v>8.9319999999999997E-2</v>
      </c>
      <c r="S14" s="19">
        <v>9.5690000000000008</v>
      </c>
      <c r="T14" s="19">
        <f>S14/R14</f>
        <v>107.13166144200628</v>
      </c>
      <c r="U14" s="19">
        <f>Q14*T14</f>
        <v>7.4533433273028988</v>
      </c>
      <c r="X14" s="19">
        <v>78</v>
      </c>
      <c r="Y14" s="19">
        <v>108.58</v>
      </c>
      <c r="Z14" s="19">
        <v>51.05</v>
      </c>
      <c r="AA14" s="19">
        <v>57.54</v>
      </c>
      <c r="AB14" s="19">
        <v>52.99</v>
      </c>
      <c r="AC14" s="19">
        <v>4.49</v>
      </c>
      <c r="AD14" s="19">
        <v>100.32</v>
      </c>
      <c r="AE14" s="19">
        <v>119.39</v>
      </c>
      <c r="AF14" s="19">
        <v>53.8</v>
      </c>
      <c r="AG14" s="19">
        <v>65.59</v>
      </c>
      <c r="AH14" s="19">
        <v>54.94</v>
      </c>
      <c r="AI14" s="19">
        <v>5.12</v>
      </c>
      <c r="AJ14" s="19">
        <v>1274.9000000000001</v>
      </c>
      <c r="AK14" s="19">
        <v>43.2</v>
      </c>
      <c r="AN14" s="20">
        <v>162</v>
      </c>
      <c r="AO14" s="20">
        <v>93</v>
      </c>
      <c r="AP14" s="20">
        <v>80</v>
      </c>
      <c r="AQ14" s="19">
        <v>6</v>
      </c>
      <c r="AR14" s="20">
        <v>2</v>
      </c>
      <c r="AS14" s="19">
        <v>47</v>
      </c>
      <c r="AT14" s="19">
        <v>-1</v>
      </c>
      <c r="AU14" s="19">
        <v>48</v>
      </c>
      <c r="AV14" s="19">
        <v>16</v>
      </c>
      <c r="AW14" s="22">
        <v>18</v>
      </c>
      <c r="AX14" s="21">
        <v>4.5</v>
      </c>
      <c r="AY14" s="19">
        <f t="shared" si="7"/>
        <v>56.25</v>
      </c>
      <c r="AZ14" s="20"/>
      <c r="BA14" s="20"/>
      <c r="BB14" s="20">
        <v>80</v>
      </c>
      <c r="BC14" s="19">
        <v>17</v>
      </c>
      <c r="BD14" s="19">
        <v>12</v>
      </c>
      <c r="BE14" s="19">
        <v>78</v>
      </c>
      <c r="BF14" s="19">
        <v>5</v>
      </c>
      <c r="BG14" s="19">
        <v>76</v>
      </c>
      <c r="BH14" s="19">
        <v>28</v>
      </c>
      <c r="BI14" s="19">
        <v>28</v>
      </c>
      <c r="BJ14" s="19">
        <v>5.6</v>
      </c>
      <c r="BK14" s="19">
        <f t="shared" si="6"/>
        <v>69.999999999999986</v>
      </c>
      <c r="BL14" s="19">
        <v>40</v>
      </c>
      <c r="BM14" s="19">
        <v>157</v>
      </c>
      <c r="BN14" s="19">
        <v>85</v>
      </c>
      <c r="BO14" s="19">
        <v>110</v>
      </c>
      <c r="BP14" s="19">
        <v>23</v>
      </c>
      <c r="BQ14" s="19">
        <v>4</v>
      </c>
      <c r="BR14" s="20">
        <v>81</v>
      </c>
      <c r="BS14" s="19">
        <v>4</v>
      </c>
      <c r="BT14" s="19">
        <v>83</v>
      </c>
      <c r="BU14" s="19">
        <v>37</v>
      </c>
      <c r="BV14" s="19">
        <v>31</v>
      </c>
      <c r="BW14" s="20"/>
    </row>
    <row r="15" spans="1:75" s="19" customFormat="1" x14ac:dyDescent="0.35">
      <c r="A15" s="19">
        <v>110020</v>
      </c>
      <c r="B15" s="19" t="s">
        <v>49</v>
      </c>
      <c r="C15" s="19">
        <v>70</v>
      </c>
      <c r="D15">
        <v>97</v>
      </c>
      <c r="E15">
        <v>179</v>
      </c>
      <c r="F15">
        <f t="shared" si="3"/>
        <v>30.3</v>
      </c>
      <c r="G15" s="19" t="s">
        <v>134</v>
      </c>
      <c r="I15" s="19" t="s">
        <v>137</v>
      </c>
      <c r="Q15" s="19">
        <v>8.9191290824261277E-2</v>
      </c>
      <c r="R15" s="19">
        <v>8.9319999999999997E-2</v>
      </c>
      <c r="S15" s="19">
        <v>9.5690000000000008</v>
      </c>
      <c r="T15" s="19">
        <f>S15/R15</f>
        <v>107.13166144200628</v>
      </c>
      <c r="U15" s="19">
        <f>Q15*T15</f>
        <v>9.5552111721602806</v>
      </c>
      <c r="X15" s="19">
        <v>56</v>
      </c>
      <c r="Y15" s="19">
        <v>163.49</v>
      </c>
      <c r="Z15" s="19">
        <v>63.13</v>
      </c>
      <c r="AA15" s="19">
        <v>100.35</v>
      </c>
      <c r="AB15" s="19">
        <v>61.38</v>
      </c>
      <c r="AC15" s="19">
        <v>5.62</v>
      </c>
      <c r="AD15" s="19">
        <v>119.16</v>
      </c>
      <c r="AE15" s="19">
        <v>171.91</v>
      </c>
      <c r="AF15" s="19">
        <v>70.73</v>
      </c>
      <c r="AG15" s="19">
        <v>101.18</v>
      </c>
      <c r="AH15" s="19">
        <v>58.86</v>
      </c>
      <c r="AI15" s="19">
        <v>5.67</v>
      </c>
      <c r="AJ15" s="19">
        <v>1189.8</v>
      </c>
      <c r="AK15" s="19">
        <v>46.6</v>
      </c>
      <c r="AN15" s="20">
        <v>115</v>
      </c>
      <c r="AO15" s="20">
        <v>57</v>
      </c>
      <c r="AP15" s="20">
        <v>58</v>
      </c>
      <c r="AQ15" s="19">
        <v>11</v>
      </c>
      <c r="AR15" s="20">
        <v>2</v>
      </c>
      <c r="AS15" s="19">
        <v>34</v>
      </c>
      <c r="AT15" s="19">
        <v>0</v>
      </c>
      <c r="AU15" s="19">
        <v>28</v>
      </c>
      <c r="AV15" s="19">
        <v>12</v>
      </c>
      <c r="AW15" s="22">
        <v>14</v>
      </c>
      <c r="AX15" s="21">
        <v>8.6</v>
      </c>
      <c r="AY15" s="19">
        <f t="shared" si="7"/>
        <v>148.27586206896549</v>
      </c>
      <c r="AZ15" s="20">
        <v>122</v>
      </c>
      <c r="BA15" s="20">
        <v>73</v>
      </c>
      <c r="BB15" s="20">
        <v>79</v>
      </c>
      <c r="BC15" s="19">
        <v>12</v>
      </c>
      <c r="BD15" s="19">
        <v>1</v>
      </c>
      <c r="BE15" s="19">
        <v>46</v>
      </c>
      <c r="BF15" s="19">
        <v>3</v>
      </c>
      <c r="BG15" s="19">
        <v>41</v>
      </c>
      <c r="BH15" s="19">
        <v>19</v>
      </c>
      <c r="BI15" s="19">
        <v>20</v>
      </c>
      <c r="BJ15" s="19">
        <v>14.1</v>
      </c>
      <c r="BK15" s="19">
        <f t="shared" si="6"/>
        <v>178.48101265822785</v>
      </c>
      <c r="BL15" s="20">
        <v>80</v>
      </c>
      <c r="BM15" s="20">
        <v>161</v>
      </c>
      <c r="BN15" s="20">
        <v>116</v>
      </c>
      <c r="BO15" s="20">
        <v>106</v>
      </c>
      <c r="BP15" s="20">
        <v>8</v>
      </c>
      <c r="BQ15" s="20">
        <v>4</v>
      </c>
      <c r="BR15" s="20">
        <v>61</v>
      </c>
      <c r="BS15" s="20">
        <v>3</v>
      </c>
      <c r="BT15" s="20">
        <v>45</v>
      </c>
      <c r="BU15" s="20">
        <v>14</v>
      </c>
      <c r="BV15" s="20">
        <v>25</v>
      </c>
      <c r="BW15" s="20"/>
    </row>
    <row r="16" spans="1:75" x14ac:dyDescent="0.35">
      <c r="I16" s="2"/>
      <c r="J16" s="2"/>
      <c r="K16" s="2"/>
      <c r="L16" s="2"/>
      <c r="M16" s="2"/>
      <c r="Q16" s="2"/>
      <c r="R16" s="2"/>
      <c r="S16" s="2"/>
      <c r="T16" s="2"/>
      <c r="AC16" t="s">
        <v>172</v>
      </c>
      <c r="AD16">
        <f>AVERAGE(AD6,AD9,AD12,AD14,AD15)</f>
        <v>119.46200000000002</v>
      </c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</row>
    <row r="17" spans="10:51" x14ac:dyDescent="0.35">
      <c r="J17" s="2" t="s">
        <v>24</v>
      </c>
      <c r="K17" s="2"/>
      <c r="L17" s="2"/>
      <c r="Q17" s="2"/>
      <c r="R17" s="3" t="s">
        <v>23</v>
      </c>
      <c r="S17" s="3" t="s">
        <v>23</v>
      </c>
      <c r="T17" s="2"/>
      <c r="AC17" t="s">
        <v>173</v>
      </c>
      <c r="AD17">
        <f>AVERAGE(AD4,AD5,AD7,AD8,AD10,AD11,AD13)</f>
        <v>116.50285714285714</v>
      </c>
    </row>
    <row r="18" spans="10:51" x14ac:dyDescent="0.35">
      <c r="J18" s="1" t="s">
        <v>13</v>
      </c>
      <c r="K18" s="2"/>
      <c r="L18" s="2"/>
      <c r="Q18" s="2"/>
      <c r="R18" s="2" t="s">
        <v>17</v>
      </c>
      <c r="S18" s="2"/>
      <c r="T18" s="2"/>
    </row>
    <row r="19" spans="10:51" x14ac:dyDescent="0.35">
      <c r="N19" t="s">
        <v>22</v>
      </c>
      <c r="Q19" s="2" t="s">
        <v>22</v>
      </c>
      <c r="R19" s="2"/>
      <c r="S19" s="2"/>
      <c r="T19" s="2"/>
      <c r="X19" t="s">
        <v>40</v>
      </c>
      <c r="Y19" t="s">
        <v>41</v>
      </c>
      <c r="Z19" t="s">
        <v>142</v>
      </c>
      <c r="AA19" t="s">
        <v>143</v>
      </c>
      <c r="AB19" t="s">
        <v>35</v>
      </c>
      <c r="AC19" t="s">
        <v>38</v>
      </c>
      <c r="AD19" t="s">
        <v>158</v>
      </c>
      <c r="AE19" t="s">
        <v>159</v>
      </c>
      <c r="AF19" t="s">
        <v>42</v>
      </c>
      <c r="AG19" t="s">
        <v>162</v>
      </c>
      <c r="AH19" t="s">
        <v>163</v>
      </c>
      <c r="AI19" t="s">
        <v>164</v>
      </c>
    </row>
    <row r="20" spans="10:51" x14ac:dyDescent="0.35">
      <c r="N20">
        <v>1.57</v>
      </c>
      <c r="Q20" s="2">
        <v>9.5395583829200062E-2</v>
      </c>
      <c r="R20" s="2">
        <v>8.9319999999999997E-2</v>
      </c>
      <c r="S20" s="2">
        <v>9.5690000000000008</v>
      </c>
      <c r="T20" s="2">
        <f>S20/R20</f>
        <v>107.13166144200628</v>
      </c>
      <c r="U20">
        <f>Q20*T20</f>
        <v>10.21988738985239</v>
      </c>
      <c r="V20" s="2">
        <v>1</v>
      </c>
      <c r="W20">
        <v>110005</v>
      </c>
      <c r="X20">
        <f t="shared" ref="X20:X27" si="8">AC4</f>
        <v>4.08</v>
      </c>
      <c r="Y20">
        <f t="shared" ref="Y20:Y27" si="9">AI4</f>
        <v>3.8</v>
      </c>
      <c r="Z20" s="14">
        <f t="shared" ref="Z20:Z27" si="10">AX4</f>
        <v>6.36</v>
      </c>
      <c r="AB20">
        <f>AA4</f>
        <v>57.49</v>
      </c>
      <c r="AC20">
        <f>AG4</f>
        <v>53.48</v>
      </c>
      <c r="AD20">
        <f>AY4</f>
        <v>80.506329113924053</v>
      </c>
      <c r="AF20">
        <f>X4</f>
        <v>71</v>
      </c>
      <c r="AG20">
        <f>AP4</f>
        <v>79</v>
      </c>
    </row>
    <row r="21" spans="10:51" x14ac:dyDescent="0.35">
      <c r="R21" t="s">
        <v>21</v>
      </c>
      <c r="V21">
        <v>2</v>
      </c>
      <c r="W21">
        <v>110009</v>
      </c>
      <c r="X21">
        <f t="shared" si="8"/>
        <v>4.38</v>
      </c>
      <c r="Y21">
        <f t="shared" si="9"/>
        <v>4.5999999999999996</v>
      </c>
      <c r="Z21" s="14">
        <f t="shared" si="10"/>
        <v>6.3</v>
      </c>
      <c r="AA21">
        <f t="shared" ref="AA21:AA26" si="11">BJ5</f>
        <v>11</v>
      </c>
      <c r="AB21">
        <f t="shared" ref="AB21:AB31" si="12">AA5</f>
        <v>52.09</v>
      </c>
      <c r="AC21">
        <f t="shared" ref="AC21:AC31" si="13">AG5</f>
        <v>54.71</v>
      </c>
      <c r="AD21">
        <f t="shared" ref="AD21:AD31" si="14">AY5</f>
        <v>75.903614457831324</v>
      </c>
      <c r="AE21">
        <f t="shared" ref="AE21:AE31" si="15">BK5</f>
        <v>110</v>
      </c>
      <c r="AF21">
        <f t="shared" ref="AF21:AF31" si="16">X5</f>
        <v>84</v>
      </c>
      <c r="AG21">
        <f t="shared" ref="AG21:AG31" si="17">AP5</f>
        <v>83</v>
      </c>
      <c r="AH21">
        <f t="shared" ref="AH21:AH31" si="18">BB5</f>
        <v>100</v>
      </c>
      <c r="AI21">
        <f t="shared" ref="AI21:AI31" si="19">BO5</f>
        <v>134</v>
      </c>
      <c r="AW21" t="s">
        <v>66</v>
      </c>
      <c r="AX21" t="s">
        <v>140</v>
      </c>
      <c r="AY21" t="s">
        <v>141</v>
      </c>
    </row>
    <row r="22" spans="10:51" x14ac:dyDescent="0.35">
      <c r="R22" s="1" t="s">
        <v>20</v>
      </c>
      <c r="V22" s="2">
        <v>3</v>
      </c>
      <c r="W22">
        <v>110011</v>
      </c>
      <c r="X22">
        <f t="shared" si="8"/>
        <v>6.38</v>
      </c>
      <c r="Y22">
        <f t="shared" si="9"/>
        <v>6.46</v>
      </c>
      <c r="Z22" s="14">
        <f t="shared" si="10"/>
        <v>10.5</v>
      </c>
      <c r="AA22">
        <f t="shared" si="11"/>
        <v>15.1</v>
      </c>
      <c r="AB22">
        <f t="shared" si="12"/>
        <v>88.59</v>
      </c>
      <c r="AC22">
        <f t="shared" si="13"/>
        <v>89.72</v>
      </c>
      <c r="AD22">
        <f t="shared" si="14"/>
        <v>132.91139240506328</v>
      </c>
      <c r="AE22">
        <f t="shared" si="15"/>
        <v>160.63829787234044</v>
      </c>
      <c r="AF22">
        <f t="shared" si="16"/>
        <v>72</v>
      </c>
      <c r="AG22">
        <f t="shared" si="17"/>
        <v>79</v>
      </c>
      <c r="AH22">
        <f t="shared" si="18"/>
        <v>94</v>
      </c>
      <c r="AI22">
        <f t="shared" si="19"/>
        <v>113</v>
      </c>
      <c r="AS22" s="7" t="s">
        <v>57</v>
      </c>
      <c r="AT22" s="7" t="s">
        <v>108</v>
      </c>
      <c r="AW22">
        <v>6.36</v>
      </c>
      <c r="AX22">
        <v>19</v>
      </c>
      <c r="AY22">
        <f>1.2*AW22</f>
        <v>7.6319999999999997</v>
      </c>
    </row>
    <row r="23" spans="10:51" x14ac:dyDescent="0.35">
      <c r="V23">
        <v>4</v>
      </c>
      <c r="W23">
        <v>110012</v>
      </c>
      <c r="X23">
        <f t="shared" si="8"/>
        <v>4.3899999999999997</v>
      </c>
      <c r="Y23">
        <f t="shared" si="9"/>
        <v>4.08</v>
      </c>
      <c r="Z23" s="14">
        <f t="shared" si="10"/>
        <v>5.03</v>
      </c>
      <c r="AA23">
        <f t="shared" si="11"/>
        <v>7.96</v>
      </c>
      <c r="AB23">
        <f t="shared" si="12"/>
        <v>78.44</v>
      </c>
      <c r="AC23">
        <f t="shared" si="13"/>
        <v>72.819999999999993</v>
      </c>
      <c r="AD23">
        <f t="shared" si="14"/>
        <v>71.857142857142861</v>
      </c>
      <c r="AE23">
        <f t="shared" si="15"/>
        <v>117.05882352941177</v>
      </c>
      <c r="AF23">
        <f t="shared" si="16"/>
        <v>56</v>
      </c>
      <c r="AG23">
        <f t="shared" si="17"/>
        <v>70</v>
      </c>
      <c r="AH23">
        <f t="shared" si="18"/>
        <v>68</v>
      </c>
      <c r="AI23">
        <f t="shared" si="19"/>
        <v>145</v>
      </c>
      <c r="AS23" s="12" t="s">
        <v>98</v>
      </c>
      <c r="AT23" s="12" t="s">
        <v>99</v>
      </c>
      <c r="AW23">
        <v>11</v>
      </c>
      <c r="AX23">
        <v>15</v>
      </c>
      <c r="AY23">
        <f t="shared" ref="AY23:AY29" si="20">1.2*AW23</f>
        <v>13.2</v>
      </c>
    </row>
    <row r="24" spans="10:51" x14ac:dyDescent="0.35">
      <c r="V24" s="2">
        <v>5</v>
      </c>
      <c r="W24">
        <v>110015</v>
      </c>
      <c r="X24">
        <f t="shared" si="8"/>
        <v>3.94</v>
      </c>
      <c r="Y24">
        <f t="shared" si="9"/>
        <v>3.89</v>
      </c>
      <c r="Z24" s="14">
        <f t="shared" si="10"/>
        <v>4.5999999999999996</v>
      </c>
      <c r="AA24">
        <f t="shared" si="11"/>
        <v>7</v>
      </c>
      <c r="AB24">
        <f t="shared" si="12"/>
        <v>72.930000000000007</v>
      </c>
      <c r="AC24">
        <f t="shared" si="13"/>
        <v>71.97</v>
      </c>
      <c r="AD24">
        <f t="shared" si="14"/>
        <v>82.142857142857139</v>
      </c>
      <c r="AE24">
        <f t="shared" si="15"/>
        <v>109.375</v>
      </c>
      <c r="AF24">
        <f t="shared" si="16"/>
        <v>54</v>
      </c>
      <c r="AG24">
        <f t="shared" si="17"/>
        <v>56</v>
      </c>
      <c r="AH24">
        <f t="shared" si="18"/>
        <v>64</v>
      </c>
      <c r="AI24">
        <f t="shared" si="19"/>
        <v>102</v>
      </c>
      <c r="AS24" s="12" t="s">
        <v>86</v>
      </c>
      <c r="AT24" s="12" t="s">
        <v>100</v>
      </c>
    </row>
    <row r="25" spans="10:51" x14ac:dyDescent="0.35">
      <c r="V25">
        <v>6</v>
      </c>
      <c r="W25">
        <v>110016</v>
      </c>
      <c r="X25">
        <f t="shared" si="8"/>
        <v>6.26</v>
      </c>
      <c r="Y25">
        <f t="shared" si="9"/>
        <v>5.86</v>
      </c>
      <c r="Z25" s="14">
        <f t="shared" si="10"/>
        <v>11.5</v>
      </c>
      <c r="AA25">
        <f t="shared" si="11"/>
        <v>14.5</v>
      </c>
      <c r="AB25">
        <f t="shared" si="12"/>
        <v>82.33</v>
      </c>
      <c r="AC25">
        <f t="shared" si="13"/>
        <v>77.069999999999993</v>
      </c>
      <c r="AD25">
        <f t="shared" si="14"/>
        <v>122.34042553191489</v>
      </c>
      <c r="AE25">
        <f t="shared" si="15"/>
        <v>139.42307692307693</v>
      </c>
      <c r="AF25">
        <f t="shared" si="16"/>
        <v>76</v>
      </c>
      <c r="AG25">
        <f t="shared" si="17"/>
        <v>94</v>
      </c>
      <c r="AH25">
        <f t="shared" si="18"/>
        <v>104</v>
      </c>
      <c r="AI25">
        <f t="shared" si="19"/>
        <v>117</v>
      </c>
      <c r="AS25" s="12" t="s">
        <v>74</v>
      </c>
      <c r="AT25" s="12" t="s">
        <v>101</v>
      </c>
      <c r="AW25">
        <v>6.3</v>
      </c>
      <c r="AX25">
        <v>10</v>
      </c>
      <c r="AY25">
        <f t="shared" si="20"/>
        <v>7.56</v>
      </c>
    </row>
    <row r="26" spans="10:51" x14ac:dyDescent="0.35">
      <c r="V26" s="2">
        <v>7</v>
      </c>
      <c r="W26">
        <v>110017</v>
      </c>
      <c r="X26">
        <f t="shared" si="8"/>
        <v>5.87</v>
      </c>
      <c r="Y26">
        <f t="shared" si="9"/>
        <v>6.11</v>
      </c>
      <c r="Z26" s="14">
        <f t="shared" si="10"/>
        <v>7.8</v>
      </c>
      <c r="AA26">
        <f t="shared" si="11"/>
        <v>11.5</v>
      </c>
      <c r="AB26">
        <f t="shared" si="12"/>
        <v>81.510000000000005</v>
      </c>
      <c r="AC26">
        <f t="shared" si="13"/>
        <v>84.8</v>
      </c>
      <c r="AD26">
        <f t="shared" si="14"/>
        <v>111.42857142857143</v>
      </c>
      <c r="AE26">
        <f t="shared" si="15"/>
        <v>119.79166666666667</v>
      </c>
      <c r="AF26">
        <f t="shared" si="16"/>
        <v>72</v>
      </c>
      <c r="AG26">
        <f t="shared" si="17"/>
        <v>70</v>
      </c>
      <c r="AH26">
        <f t="shared" si="18"/>
        <v>96</v>
      </c>
      <c r="AI26">
        <f t="shared" si="19"/>
        <v>111</v>
      </c>
      <c r="AS26" s="12" t="s">
        <v>102</v>
      </c>
      <c r="AT26" s="12" t="s">
        <v>103</v>
      </c>
      <c r="AW26">
        <v>15.1</v>
      </c>
      <c r="AX26">
        <v>21</v>
      </c>
      <c r="AY26">
        <f t="shared" si="20"/>
        <v>18.119999999999997</v>
      </c>
    </row>
    <row r="27" spans="10:51" x14ac:dyDescent="0.35">
      <c r="V27">
        <v>8</v>
      </c>
      <c r="W27" t="s">
        <v>132</v>
      </c>
      <c r="X27">
        <f t="shared" si="8"/>
        <v>5.16</v>
      </c>
      <c r="Y27">
        <f t="shared" si="9"/>
        <v>5.73</v>
      </c>
      <c r="Z27" s="14">
        <f t="shared" si="10"/>
        <v>3</v>
      </c>
      <c r="AB27">
        <f t="shared" si="12"/>
        <v>93.85</v>
      </c>
      <c r="AC27">
        <f t="shared" si="13"/>
        <v>104.13</v>
      </c>
      <c r="AD27">
        <f t="shared" si="14"/>
        <v>57.692307692307693</v>
      </c>
      <c r="AF27">
        <f t="shared" si="16"/>
        <v>55</v>
      </c>
      <c r="AG27">
        <f t="shared" si="17"/>
        <v>52</v>
      </c>
      <c r="AH27">
        <f t="shared" si="18"/>
        <v>83</v>
      </c>
      <c r="AI27">
        <f t="shared" si="19"/>
        <v>87</v>
      </c>
      <c r="AS27" s="12" t="s">
        <v>104</v>
      </c>
      <c r="AT27" s="12" t="s">
        <v>105</v>
      </c>
    </row>
    <row r="28" spans="10:51" x14ac:dyDescent="0.35">
      <c r="V28" s="2">
        <v>9</v>
      </c>
      <c r="W28">
        <v>110013</v>
      </c>
      <c r="X28">
        <f t="shared" ref="X28:X30" si="21">AC12</f>
        <v>5.49</v>
      </c>
      <c r="Y28">
        <f t="shared" ref="Y28:Y31" si="22">AI12</f>
        <v>4.63</v>
      </c>
      <c r="Z28" s="14">
        <f t="shared" ref="Z28:Z31" si="23">AX12</f>
        <v>6.8</v>
      </c>
      <c r="AA28">
        <f t="shared" ref="AA28:AA31" si="24">BJ12</f>
        <v>7.2</v>
      </c>
      <c r="AB28">
        <f t="shared" si="12"/>
        <v>73.2</v>
      </c>
      <c r="AC28">
        <f t="shared" si="13"/>
        <v>61.69</v>
      </c>
      <c r="AD28">
        <f t="shared" si="14"/>
        <v>79.069767441860463</v>
      </c>
      <c r="AE28">
        <f t="shared" si="15"/>
        <v>83.720930232558132</v>
      </c>
      <c r="AF28">
        <f t="shared" si="16"/>
        <v>75</v>
      </c>
      <c r="AG28">
        <f t="shared" si="17"/>
        <v>86</v>
      </c>
      <c r="AH28">
        <f t="shared" si="18"/>
        <v>86</v>
      </c>
      <c r="AS28" s="12" t="s">
        <v>97</v>
      </c>
      <c r="AT28" s="12" t="s">
        <v>106</v>
      </c>
      <c r="AW28">
        <v>6.2</v>
      </c>
      <c r="AX28">
        <v>8</v>
      </c>
      <c r="AY28">
        <f t="shared" si="20"/>
        <v>7.4399999999999995</v>
      </c>
    </row>
    <row r="29" spans="10:51" x14ac:dyDescent="0.35">
      <c r="V29">
        <v>10</v>
      </c>
      <c r="W29" t="s">
        <v>138</v>
      </c>
      <c r="X29">
        <f t="shared" si="21"/>
        <v>5.77</v>
      </c>
      <c r="Y29">
        <f t="shared" si="22"/>
        <v>2.65</v>
      </c>
      <c r="Z29" s="14">
        <f t="shared" si="23"/>
        <v>5.6</v>
      </c>
      <c r="AA29">
        <f t="shared" si="24"/>
        <v>8.6999999999999993</v>
      </c>
      <c r="AB29">
        <f t="shared" si="12"/>
        <v>81.22</v>
      </c>
      <c r="AC29">
        <f t="shared" si="13"/>
        <v>37.369999999999997</v>
      </c>
      <c r="AD29">
        <f t="shared" si="14"/>
        <v>77.777777777777786</v>
      </c>
      <c r="AE29">
        <f t="shared" si="15"/>
        <v>90.625</v>
      </c>
      <c r="AF29">
        <f t="shared" si="16"/>
        <v>71</v>
      </c>
      <c r="AG29">
        <f t="shared" si="17"/>
        <v>72</v>
      </c>
      <c r="AH29">
        <f t="shared" si="18"/>
        <v>96</v>
      </c>
      <c r="AI29">
        <f t="shared" si="19"/>
        <v>103</v>
      </c>
      <c r="AS29" s="12" t="s">
        <v>104</v>
      </c>
      <c r="AT29" s="12" t="s">
        <v>107</v>
      </c>
      <c r="AW29">
        <v>7.96</v>
      </c>
      <c r="AX29">
        <v>30</v>
      </c>
      <c r="AY29">
        <f t="shared" si="20"/>
        <v>9.5519999999999996</v>
      </c>
    </row>
    <row r="30" spans="10:51" x14ac:dyDescent="0.35">
      <c r="V30" s="2">
        <v>11</v>
      </c>
      <c r="W30">
        <v>110019</v>
      </c>
      <c r="X30">
        <f t="shared" si="21"/>
        <v>4.49</v>
      </c>
      <c r="Y30">
        <f t="shared" si="22"/>
        <v>5.12</v>
      </c>
      <c r="Z30" s="14">
        <f t="shared" si="23"/>
        <v>4.5</v>
      </c>
      <c r="AA30">
        <f t="shared" si="24"/>
        <v>5.6</v>
      </c>
      <c r="AB30">
        <f t="shared" si="12"/>
        <v>57.54</v>
      </c>
      <c r="AC30">
        <f t="shared" si="13"/>
        <v>65.59</v>
      </c>
      <c r="AD30">
        <f t="shared" si="14"/>
        <v>56.25</v>
      </c>
      <c r="AE30">
        <f t="shared" si="15"/>
        <v>69.999999999999986</v>
      </c>
      <c r="AF30">
        <f t="shared" si="16"/>
        <v>78</v>
      </c>
      <c r="AG30">
        <f t="shared" si="17"/>
        <v>80</v>
      </c>
      <c r="AH30">
        <f t="shared" si="18"/>
        <v>80</v>
      </c>
      <c r="AI30">
        <f t="shared" si="19"/>
        <v>110</v>
      </c>
      <c r="AS30" s="12">
        <v>0</v>
      </c>
      <c r="AT30" s="12">
        <v>0</v>
      </c>
    </row>
    <row r="31" spans="10:51" x14ac:dyDescent="0.35">
      <c r="V31">
        <v>12</v>
      </c>
      <c r="W31">
        <v>110020</v>
      </c>
      <c r="X31">
        <f>AC15</f>
        <v>5.62</v>
      </c>
      <c r="Y31">
        <f t="shared" si="22"/>
        <v>5.67</v>
      </c>
      <c r="Z31" s="14">
        <f t="shared" si="23"/>
        <v>8.6</v>
      </c>
      <c r="AA31">
        <f t="shared" si="24"/>
        <v>14.1</v>
      </c>
      <c r="AB31">
        <f t="shared" si="12"/>
        <v>100.35</v>
      </c>
      <c r="AC31">
        <f t="shared" si="13"/>
        <v>101.18</v>
      </c>
      <c r="AD31">
        <f t="shared" si="14"/>
        <v>148.27586206896549</v>
      </c>
      <c r="AE31">
        <f t="shared" si="15"/>
        <v>178.48101265822785</v>
      </c>
      <c r="AF31">
        <f t="shared" si="16"/>
        <v>56</v>
      </c>
      <c r="AG31">
        <f t="shared" si="17"/>
        <v>58</v>
      </c>
      <c r="AH31">
        <f t="shared" si="18"/>
        <v>79</v>
      </c>
      <c r="AI31">
        <f t="shared" si="19"/>
        <v>106</v>
      </c>
      <c r="AS31">
        <v>20</v>
      </c>
      <c r="AT31" s="12">
        <v>3</v>
      </c>
      <c r="AW31">
        <v>5.03</v>
      </c>
      <c r="AX31">
        <v>16</v>
      </c>
      <c r="AY31">
        <f>1.2*AW31</f>
        <v>6.0360000000000005</v>
      </c>
    </row>
    <row r="32" spans="10:51" x14ac:dyDescent="0.35">
      <c r="AS32">
        <v>29</v>
      </c>
      <c r="AT32" s="12">
        <v>6.8</v>
      </c>
      <c r="AW32">
        <v>7</v>
      </c>
      <c r="AX32">
        <v>24</v>
      </c>
    </row>
    <row r="33" spans="45:56" x14ac:dyDescent="0.35">
      <c r="AS33">
        <v>14</v>
      </c>
      <c r="AT33" s="12">
        <v>5.6</v>
      </c>
    </row>
    <row r="34" spans="45:56" x14ac:dyDescent="0.35">
      <c r="AS34">
        <v>18</v>
      </c>
      <c r="AT34" s="12">
        <v>4.5</v>
      </c>
      <c r="AW34">
        <v>4.5999999999999996</v>
      </c>
      <c r="AX34">
        <v>13</v>
      </c>
      <c r="AY34">
        <f>1.2*AW34</f>
        <v>5.52</v>
      </c>
    </row>
    <row r="35" spans="45:56" x14ac:dyDescent="0.35">
      <c r="AS35">
        <v>14</v>
      </c>
      <c r="AT35" s="12">
        <v>8.6</v>
      </c>
      <c r="AW35">
        <v>14.5</v>
      </c>
      <c r="AX35">
        <v>25</v>
      </c>
    </row>
    <row r="37" spans="45:56" x14ac:dyDescent="0.35">
      <c r="AW37">
        <v>5.87</v>
      </c>
      <c r="AX37">
        <v>14</v>
      </c>
      <c r="AY37">
        <f>1.2*AW37</f>
        <v>7.0439999999999996</v>
      </c>
    </row>
    <row r="38" spans="45:56" x14ac:dyDescent="0.35">
      <c r="AW38">
        <v>11.5</v>
      </c>
      <c r="AX38">
        <v>23</v>
      </c>
      <c r="BB38">
        <v>5.03</v>
      </c>
      <c r="BC38">
        <v>16</v>
      </c>
      <c r="BD38">
        <f t="shared" ref="BD38:BD47" si="25">1.2*BB38</f>
        <v>6.0360000000000005</v>
      </c>
    </row>
    <row r="39" spans="45:56" x14ac:dyDescent="0.35">
      <c r="BB39">
        <v>4.5999999999999996</v>
      </c>
      <c r="BC39">
        <v>13</v>
      </c>
      <c r="BD39">
        <f t="shared" si="25"/>
        <v>5.52</v>
      </c>
    </row>
    <row r="40" spans="45:56" x14ac:dyDescent="0.35">
      <c r="AW40">
        <v>7.8</v>
      </c>
      <c r="AX40">
        <v>29</v>
      </c>
      <c r="AY40">
        <f>1.2*AW40</f>
        <v>9.36</v>
      </c>
      <c r="BB40">
        <v>11.5</v>
      </c>
      <c r="BC40">
        <v>14</v>
      </c>
      <c r="BD40">
        <f t="shared" si="25"/>
        <v>13.799999999999999</v>
      </c>
    </row>
    <row r="41" spans="45:56" x14ac:dyDescent="0.35">
      <c r="AW41">
        <v>7.2</v>
      </c>
      <c r="AX41">
        <v>40</v>
      </c>
      <c r="BB41">
        <v>7.8</v>
      </c>
      <c r="BC41">
        <v>13</v>
      </c>
      <c r="BD41">
        <f t="shared" si="25"/>
        <v>9.36</v>
      </c>
    </row>
    <row r="42" spans="45:56" x14ac:dyDescent="0.35">
      <c r="AW42">
        <v>0</v>
      </c>
      <c r="AX42">
        <v>0</v>
      </c>
      <c r="AY42">
        <f t="shared" ref="AY42:AY47" si="26">1.2*AW42</f>
        <v>0</v>
      </c>
      <c r="BB42">
        <v>0</v>
      </c>
      <c r="BC42">
        <v>0</v>
      </c>
      <c r="BD42">
        <f t="shared" si="25"/>
        <v>0</v>
      </c>
    </row>
    <row r="43" spans="45:56" x14ac:dyDescent="0.35">
      <c r="AU43">
        <v>8.6999999999999993</v>
      </c>
      <c r="AV43">
        <v>22</v>
      </c>
      <c r="AW43">
        <v>3</v>
      </c>
      <c r="AX43">
        <v>20</v>
      </c>
      <c r="AY43">
        <f t="shared" si="26"/>
        <v>3.5999999999999996</v>
      </c>
      <c r="BB43">
        <v>3</v>
      </c>
      <c r="BC43">
        <v>20</v>
      </c>
      <c r="BD43">
        <f t="shared" si="25"/>
        <v>3.5999999999999996</v>
      </c>
    </row>
    <row r="44" spans="45:56" x14ac:dyDescent="0.35">
      <c r="AU44">
        <v>5.6</v>
      </c>
      <c r="AV44">
        <v>28</v>
      </c>
      <c r="AW44">
        <v>6.8</v>
      </c>
      <c r="AX44">
        <v>29</v>
      </c>
      <c r="AY44">
        <f t="shared" si="26"/>
        <v>8.16</v>
      </c>
      <c r="BB44">
        <v>6.8</v>
      </c>
      <c r="BC44">
        <v>29</v>
      </c>
      <c r="BD44">
        <f t="shared" si="25"/>
        <v>8.16</v>
      </c>
    </row>
    <row r="45" spans="45:56" x14ac:dyDescent="0.35">
      <c r="AU45">
        <v>14.1</v>
      </c>
      <c r="AV45">
        <v>20</v>
      </c>
      <c r="AW45">
        <v>5.6</v>
      </c>
      <c r="AX45">
        <v>14</v>
      </c>
      <c r="AY45">
        <f t="shared" si="26"/>
        <v>6.72</v>
      </c>
      <c r="BB45">
        <v>5.6</v>
      </c>
      <c r="BC45">
        <v>14</v>
      </c>
      <c r="BD45">
        <f t="shared" si="25"/>
        <v>6.72</v>
      </c>
    </row>
    <row r="46" spans="45:56" x14ac:dyDescent="0.35">
      <c r="AW46">
        <v>4.5</v>
      </c>
      <c r="AX46">
        <v>18</v>
      </c>
      <c r="AY46">
        <f t="shared" si="26"/>
        <v>5.3999999999999995</v>
      </c>
      <c r="BB46">
        <v>4.5</v>
      </c>
      <c r="BC46">
        <v>18</v>
      </c>
      <c r="BD46">
        <f t="shared" si="25"/>
        <v>5.3999999999999995</v>
      </c>
    </row>
    <row r="47" spans="45:56" x14ac:dyDescent="0.35">
      <c r="AW47">
        <v>8.6</v>
      </c>
      <c r="AX47">
        <v>14</v>
      </c>
      <c r="AY47">
        <f t="shared" si="26"/>
        <v>10.319999999999999</v>
      </c>
      <c r="BB47">
        <v>8.6</v>
      </c>
      <c r="BC47">
        <v>14</v>
      </c>
      <c r="BD47">
        <f t="shared" si="25"/>
        <v>10.319999999999999</v>
      </c>
    </row>
  </sheetData>
  <hyperlinks>
    <hyperlink ref="J18" r:id="rId1"/>
    <hyperlink ref="R22" r:id="rId2"/>
  </hyperlinks>
  <pageMargins left="0.7" right="0.7" top="0.75" bottom="0.75" header="0.3" footer="0.3"/>
  <pageSetup paperSize="9" orientation="portrait" r:id="rId3"/>
  <ignoredErrors>
    <ignoredError sqref="AN10:AO10 BI4:BI10 BL5:BL10 BV4:BV10 AN5:AO5 AU5:AV5 AU4:AV4 AN6:AO6 AN7:AO7 AN8:AO8 AN9:AO9 AN4:AO4 AQ4:AR4 AQ5:AR5 AQ6:AV6 AQ7:AV7 AQ8:AV8 AQ9:AV9 AQ10:AV10" numberStoredAsText="1"/>
  </ignoredError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activeCell="G8" sqref="G8"/>
    </sheetView>
  </sheetViews>
  <sheetFormatPr defaultRowHeight="14.5" x14ac:dyDescent="0.35"/>
  <cols>
    <col min="2" max="2" width="9" bestFit="1" customWidth="1"/>
  </cols>
  <sheetData>
    <row r="1" spans="1:18" x14ac:dyDescent="0.35">
      <c r="A1" t="s">
        <v>180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</row>
    <row r="2" spans="1:18" x14ac:dyDescent="0.35">
      <c r="A2">
        <v>0</v>
      </c>
      <c r="B2" s="24">
        <v>1.6351890000000001E-8</v>
      </c>
      <c r="C2">
        <v>1</v>
      </c>
      <c r="D2">
        <v>128733300</v>
      </c>
      <c r="E2">
        <v>5.2277100000000001</v>
      </c>
      <c r="F2">
        <v>1298.5329999999999</v>
      </c>
      <c r="G2">
        <v>0.44029570000000001</v>
      </c>
      <c r="H2">
        <v>0</v>
      </c>
      <c r="I2">
        <v>0.7</v>
      </c>
      <c r="J2">
        <v>772351.5</v>
      </c>
      <c r="K2">
        <v>1655068</v>
      </c>
      <c r="L2">
        <v>24.8125</v>
      </c>
      <c r="M2">
        <v>13.84375</v>
      </c>
    </row>
    <row r="3" spans="1:18" x14ac:dyDescent="0.35">
      <c r="A3">
        <v>5</v>
      </c>
      <c r="B3" s="24">
        <v>6.5408410000000005E-10</v>
      </c>
      <c r="C3">
        <v>0.81437499999999996</v>
      </c>
      <c r="D3" s="24">
        <v>441152192</v>
      </c>
      <c r="E3">
        <v>5.9228319999999997</v>
      </c>
      <c r="F3">
        <v>1599.222</v>
      </c>
      <c r="G3">
        <v>1.1957479</v>
      </c>
      <c r="H3" s="24">
        <v>1.074999E-4</v>
      </c>
      <c r="I3">
        <v>0.25437500000000002</v>
      </c>
      <c r="J3">
        <v>10258.948</v>
      </c>
      <c r="K3">
        <v>1969529.5</v>
      </c>
      <c r="L3">
        <v>10.8125</v>
      </c>
      <c r="M3">
        <v>2.84375</v>
      </c>
    </row>
    <row r="4" spans="1:18" x14ac:dyDescent="0.35">
      <c r="A4">
        <v>7</v>
      </c>
      <c r="B4" s="24">
        <v>6.540846E-10</v>
      </c>
      <c r="C4">
        <v>0.83437499999999998</v>
      </c>
      <c r="D4" s="24">
        <v>402532352</v>
      </c>
      <c r="E4">
        <v>5.9228306000000002</v>
      </c>
      <c r="F4">
        <v>1417.4276</v>
      </c>
      <c r="G4">
        <v>0.91836050000000002</v>
      </c>
      <c r="H4" s="24">
        <v>2.2749989999999999E-4</v>
      </c>
      <c r="I4">
        <v>0.24437500000000001</v>
      </c>
      <c r="J4">
        <v>2535.4430000000002</v>
      </c>
      <c r="K4">
        <v>695129.06</v>
      </c>
      <c r="L4">
        <v>24.8125</v>
      </c>
      <c r="M4">
        <v>13.84375</v>
      </c>
    </row>
    <row r="5" spans="1:18" x14ac:dyDescent="0.35">
      <c r="A5" t="s">
        <v>180</v>
      </c>
      <c r="B5" t="s">
        <v>193</v>
      </c>
      <c r="C5" t="s">
        <v>194</v>
      </c>
      <c r="D5" t="s">
        <v>195</v>
      </c>
      <c r="E5" t="s">
        <v>196</v>
      </c>
      <c r="F5" t="s">
        <v>197</v>
      </c>
      <c r="G5" t="s">
        <v>198</v>
      </c>
      <c r="H5" t="s">
        <v>199</v>
      </c>
      <c r="I5" t="s">
        <v>200</v>
      </c>
      <c r="J5" t="s">
        <v>201</v>
      </c>
      <c r="K5" t="s">
        <v>202</v>
      </c>
      <c r="L5" t="s">
        <v>203</v>
      </c>
      <c r="M5" t="s">
        <v>204</v>
      </c>
      <c r="R5">
        <v>1E-3</v>
      </c>
    </row>
    <row r="6" spans="1:18" x14ac:dyDescent="0.35">
      <c r="A6" t="s">
        <v>205</v>
      </c>
      <c r="B6" s="24">
        <f>LOG10(B3/B$2)</f>
        <v>-1.3979343648609703</v>
      </c>
      <c r="C6" s="24">
        <f t="shared" ref="C6:M7" si="0">LOG10(C3/C$2)</f>
        <v>-8.9175566943340112E-2</v>
      </c>
      <c r="D6" s="24">
        <f t="shared" si="0"/>
        <v>0.53489753922303429</v>
      </c>
      <c r="E6" s="24">
        <f t="shared" si="0"/>
        <v>5.421792644601222E-2</v>
      </c>
      <c r="F6" s="24">
        <f t="shared" si="0"/>
        <v>9.0455764646743583E-2</v>
      </c>
      <c r="G6" s="24">
        <f t="shared" si="0"/>
        <v>0.43389518273758398</v>
      </c>
      <c r="H6" s="24" t="e">
        <f t="shared" si="0"/>
        <v>#DIV/0!</v>
      </c>
      <c r="I6" s="24">
        <f t="shared" si="0"/>
        <v>-0.43962361344496154</v>
      </c>
      <c r="J6" s="24">
        <f t="shared" si="0"/>
        <v>-1.87671216584292</v>
      </c>
      <c r="K6" s="24">
        <f t="shared" si="0"/>
        <v>7.55466482731071E-2</v>
      </c>
      <c r="L6" s="24">
        <f t="shared" si="0"/>
        <v>-0.36074440363431964</v>
      </c>
      <c r="M6" s="24">
        <f t="shared" si="0"/>
        <v>-0.68736233390197599</v>
      </c>
      <c r="R6">
        <f>LOG10(R5)</f>
        <v>-3</v>
      </c>
    </row>
    <row r="7" spans="1:18" x14ac:dyDescent="0.35">
      <c r="A7" t="s">
        <v>206</v>
      </c>
      <c r="B7" s="24">
        <f>LOG10(B4/B$2)</f>
        <v>-1.3979340328743681</v>
      </c>
      <c r="C7" s="24">
        <f t="shared" si="0"/>
        <v>-7.863871695533077E-2</v>
      </c>
      <c r="D7" s="24">
        <f t="shared" si="0"/>
        <v>0.4951098885960401</v>
      </c>
      <c r="E7" s="24">
        <f t="shared" si="0"/>
        <v>5.4217823790332312E-2</v>
      </c>
      <c r="F7" s="24">
        <f t="shared" si="0"/>
        <v>3.8047894085337618E-2</v>
      </c>
      <c r="G7" s="24">
        <f t="shared" si="0"/>
        <v>0.31926875173900587</v>
      </c>
      <c r="H7" s="24" t="e">
        <f t="shared" si="0"/>
        <v>#DIV/0!</v>
      </c>
      <c r="I7" s="24">
        <f t="shared" si="0"/>
        <v>-0.45704126527431477</v>
      </c>
      <c r="J7" s="24">
        <f t="shared" si="0"/>
        <v>-2.4837611428376558</v>
      </c>
      <c r="K7" s="24">
        <f t="shared" si="0"/>
        <v>-0.37675039721792292</v>
      </c>
      <c r="L7" s="24">
        <f t="shared" si="0"/>
        <v>0</v>
      </c>
      <c r="M7" s="24">
        <f t="shared" si="0"/>
        <v>0</v>
      </c>
    </row>
    <row r="12" spans="1:18" x14ac:dyDescent="0.35">
      <c r="B12" t="s">
        <v>181</v>
      </c>
      <c r="C12" s="24">
        <v>1.6351890000000001E-8</v>
      </c>
      <c r="D12" s="24">
        <v>6.3518900000000005E-10</v>
      </c>
      <c r="E12" s="24">
        <v>3.1068590999999997E-8</v>
      </c>
      <c r="F12" s="24">
        <v>1.6351890000000001E-10</v>
      </c>
    </row>
    <row r="13" spans="1:18" x14ac:dyDescent="0.35">
      <c r="B13" t="s">
        <v>182</v>
      </c>
      <c r="C13">
        <v>1</v>
      </c>
      <c r="D13">
        <v>9.9999999999999895E-2</v>
      </c>
      <c r="E13">
        <v>1.9</v>
      </c>
      <c r="F13">
        <v>0.01</v>
      </c>
    </row>
    <row r="14" spans="1:18" x14ac:dyDescent="0.35">
      <c r="B14" t="s">
        <v>183</v>
      </c>
      <c r="C14">
        <v>128733300</v>
      </c>
      <c r="D14">
        <v>12873330</v>
      </c>
      <c r="E14">
        <v>1244593270</v>
      </c>
      <c r="F14">
        <v>1287333</v>
      </c>
    </row>
    <row r="15" spans="1:18" x14ac:dyDescent="0.35">
      <c r="B15" t="s">
        <v>184</v>
      </c>
      <c r="C15">
        <v>5.2277100000000001</v>
      </c>
      <c r="D15">
        <v>5.2277099999999903E-2</v>
      </c>
      <c r="E15">
        <v>9.9326489999999996</v>
      </c>
      <c r="F15">
        <v>5.22771E-2</v>
      </c>
    </row>
    <row r="16" spans="1:18" x14ac:dyDescent="0.35">
      <c r="B16" t="s">
        <v>185</v>
      </c>
      <c r="C16">
        <v>1298.5329999999999</v>
      </c>
      <c r="D16">
        <v>129.85329999999999</v>
      </c>
      <c r="E16">
        <v>2467.2127</v>
      </c>
      <c r="F16">
        <v>12.985329999999999</v>
      </c>
    </row>
    <row r="17" spans="2:6" x14ac:dyDescent="0.35">
      <c r="B17" t="s">
        <v>186</v>
      </c>
      <c r="C17">
        <v>0.44029570000000001</v>
      </c>
      <c r="D17">
        <v>4.4029569999999997E-2</v>
      </c>
      <c r="E17">
        <v>1.83656183</v>
      </c>
      <c r="F17">
        <v>4.4029569999999999E-3</v>
      </c>
    </row>
    <row r="18" spans="2:6" x14ac:dyDescent="0.35">
      <c r="B18" t="s">
        <v>187</v>
      </c>
      <c r="C18">
        <v>0</v>
      </c>
      <c r="D18">
        <v>-1</v>
      </c>
      <c r="E18">
        <v>1</v>
      </c>
      <c r="F18" s="24">
        <v>1.0000000000000001E-5</v>
      </c>
    </row>
    <row r="19" spans="2:6" x14ac:dyDescent="0.35">
      <c r="B19" t="s">
        <v>188</v>
      </c>
      <c r="C19">
        <v>0.7</v>
      </c>
      <c r="D19">
        <v>0.01</v>
      </c>
      <c r="E19">
        <v>0.7</v>
      </c>
      <c r="F19">
        <v>0.01</v>
      </c>
    </row>
    <row r="20" spans="2:6" x14ac:dyDescent="0.35">
      <c r="B20" t="s">
        <v>189</v>
      </c>
      <c r="C20">
        <v>772351.5</v>
      </c>
      <c r="D20">
        <v>5116.3500000000004</v>
      </c>
      <c r="E20">
        <v>1849586.65</v>
      </c>
      <c r="F20">
        <v>7723.5150000000003</v>
      </c>
    </row>
    <row r="21" spans="2:6" x14ac:dyDescent="0.35">
      <c r="B21" t="s">
        <v>190</v>
      </c>
      <c r="C21">
        <v>1655068</v>
      </c>
      <c r="D21">
        <v>489561.2</v>
      </c>
      <c r="E21">
        <v>2820574.8</v>
      </c>
      <c r="F21">
        <v>16550.68</v>
      </c>
    </row>
    <row r="22" spans="2:6" x14ac:dyDescent="0.35">
      <c r="B22" t="s">
        <v>191</v>
      </c>
      <c r="C22">
        <v>24.8125</v>
      </c>
      <c r="D22">
        <v>2.3312499999999998</v>
      </c>
      <c r="E22">
        <v>207.29374999999999</v>
      </c>
      <c r="F22">
        <v>1</v>
      </c>
    </row>
    <row r="23" spans="2:6" x14ac:dyDescent="0.35">
      <c r="B23" t="s">
        <v>192</v>
      </c>
      <c r="C23">
        <v>13.84375</v>
      </c>
      <c r="D23">
        <v>2.4593750000000001</v>
      </c>
      <c r="E23">
        <v>150.22812500000001</v>
      </c>
      <c r="F23">
        <v>0.5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12" sqref="D12"/>
    </sheetView>
  </sheetViews>
  <sheetFormatPr defaultRowHeight="14.5" x14ac:dyDescent="0.35"/>
  <cols>
    <col min="3" max="3" width="10.7265625" customWidth="1"/>
  </cols>
  <sheetData>
    <row r="1" spans="1:4" x14ac:dyDescent="0.35">
      <c r="A1" t="s">
        <v>144</v>
      </c>
      <c r="B1" t="s">
        <v>149</v>
      </c>
      <c r="C1" t="s">
        <v>148</v>
      </c>
    </row>
    <row r="2" spans="1:4" x14ac:dyDescent="0.35">
      <c r="A2" t="s">
        <v>150</v>
      </c>
      <c r="B2" s="15">
        <f>B3+B4</f>
        <v>123</v>
      </c>
    </row>
    <row r="3" spans="1:4" x14ac:dyDescent="0.35">
      <c r="A3" t="s">
        <v>145</v>
      </c>
      <c r="B3">
        <v>89</v>
      </c>
      <c r="C3">
        <v>86</v>
      </c>
    </row>
    <row r="4" spans="1:4" x14ac:dyDescent="0.35">
      <c r="A4" t="s">
        <v>147</v>
      </c>
      <c r="B4">
        <v>34</v>
      </c>
      <c r="C4">
        <v>39</v>
      </c>
    </row>
    <row r="5" spans="1:4" x14ac:dyDescent="0.35">
      <c r="A5" t="s">
        <v>146</v>
      </c>
      <c r="B5">
        <v>27</v>
      </c>
      <c r="C5">
        <v>110</v>
      </c>
    </row>
    <row r="6" spans="1:4" x14ac:dyDescent="0.35">
      <c r="A6" t="s">
        <v>151</v>
      </c>
      <c r="B6">
        <f>B5+B4+B3</f>
        <v>150</v>
      </c>
    </row>
    <row r="7" spans="1:4" x14ac:dyDescent="0.35">
      <c r="B7" t="s">
        <v>160</v>
      </c>
    </row>
    <row r="8" spans="1:4" x14ac:dyDescent="0.35">
      <c r="B8" t="s">
        <v>171</v>
      </c>
    </row>
    <row r="11" spans="1:4" x14ac:dyDescent="0.35">
      <c r="A11" t="s">
        <v>153</v>
      </c>
      <c r="D11" t="s">
        <v>161</v>
      </c>
    </row>
    <row r="12" spans="1:4" x14ac:dyDescent="0.35">
      <c r="B12" t="s">
        <v>154</v>
      </c>
    </row>
    <row r="13" spans="1:4" x14ac:dyDescent="0.35">
      <c r="B13" t="s">
        <v>155</v>
      </c>
    </row>
    <row r="14" spans="1:4" x14ac:dyDescent="0.35">
      <c r="B14" t="s">
        <v>156</v>
      </c>
    </row>
    <row r="15" spans="1:4" x14ac:dyDescent="0.35">
      <c r="B15" t="s">
        <v>157</v>
      </c>
    </row>
    <row r="17" spans="1:2" x14ac:dyDescent="0.35">
      <c r="A17" t="s">
        <v>165</v>
      </c>
    </row>
    <row r="18" spans="1:2" x14ac:dyDescent="0.35">
      <c r="B18" t="s">
        <v>166</v>
      </c>
    </row>
    <row r="19" spans="1:2" x14ac:dyDescent="0.35">
      <c r="B19" t="s">
        <v>167</v>
      </c>
    </row>
    <row r="20" spans="1:2" x14ac:dyDescent="0.35">
      <c r="B20" t="s">
        <v>168</v>
      </c>
    </row>
    <row r="21" spans="1:2" x14ac:dyDescent="0.35">
      <c r="B21" t="s">
        <v>169</v>
      </c>
    </row>
    <row r="22" spans="1:2" x14ac:dyDescent="0.35">
      <c r="B22" t="s">
        <v>170</v>
      </c>
    </row>
  </sheetData>
  <pageMargins left="0.7" right="0.7" top="0.78740157499999996" bottom="0.78740157499999996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Blad1</vt:lpstr>
      <vt:lpstr>Identifcation results</vt:lpstr>
      <vt:lpstr>My calculation</vt:lpstr>
    </vt:vector>
  </TitlesOfParts>
  <Company>AMC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A.J. Bakermans</dc:creator>
  <cp:lastModifiedBy>Filip Ježek</cp:lastModifiedBy>
  <dcterms:created xsi:type="dcterms:W3CDTF">2020-04-04T14:09:44Z</dcterms:created>
  <dcterms:modified xsi:type="dcterms:W3CDTF">2021-08-03T14:02:58Z</dcterms:modified>
</cp:coreProperties>
</file>