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SU_EYDAP\Documents\Bikaki-Projects\Kotsovolos_analytics\TS_ANALYSIS\CLAIMS_ANALYSIS\Databricks_Outputs\"/>
    </mc:Choice>
  </mc:AlternateContent>
  <bookViews>
    <workbookView xWindow="0" yWindow="0" windowWidth="28800" windowHeight="12435" activeTab="1"/>
  </bookViews>
  <sheets>
    <sheet name="first_analysis" sheetId="1" r:id="rId1"/>
    <sheet name="second_analysis" sheetId="2" r:id="rId2"/>
  </sheets>
  <externalReferences>
    <externalReference r:id="rId3"/>
  </externalReferences>
  <definedNames>
    <definedName name="_xlnm._FilterDatabase" localSheetId="0" hidden="1">first_analysis!$A$1:$AE$1</definedName>
  </definedNames>
  <calcPr calcId="152511"/>
  <pivotCaches>
    <pivotCache cacheId="0" r:id="rId4"/>
  </pivotCaches>
</workbook>
</file>

<file path=xl/calcChain.xml><?xml version="1.0" encoding="utf-8"?>
<calcChain xmlns="http://schemas.openxmlformats.org/spreadsheetml/2006/main">
  <c r="S2" i="2" l="1"/>
  <c r="AB24" i="2" l="1"/>
  <c r="AB25" i="2"/>
  <c r="AB26" i="2"/>
  <c r="AB27" i="2"/>
  <c r="AB28" i="2"/>
  <c r="AB23" i="2"/>
  <c r="AA24" i="2"/>
  <c r="AA25" i="2"/>
  <c r="AA26" i="2"/>
  <c r="AA27" i="2"/>
  <c r="AA28" i="2"/>
  <c r="AA23" i="2"/>
  <c r="Z24" i="2"/>
  <c r="Z25" i="2"/>
  <c r="Z26" i="2"/>
  <c r="Z27" i="2"/>
  <c r="Z28" i="2"/>
  <c r="Z23" i="2"/>
  <c r="Y24" i="2"/>
  <c r="Y25" i="2"/>
  <c r="Y26" i="2"/>
  <c r="Y27" i="2"/>
  <c r="Y28" i="2"/>
  <c r="Y23" i="2"/>
  <c r="X24" i="2"/>
  <c r="X25" i="2"/>
  <c r="X26" i="2"/>
  <c r="X27" i="2"/>
  <c r="X28" i="2"/>
  <c r="X23" i="2"/>
  <c r="W24" i="2"/>
  <c r="W25" i="2"/>
  <c r="W26" i="2"/>
  <c r="W27" i="2"/>
  <c r="W28" i="2"/>
  <c r="W23" i="2"/>
  <c r="V24" i="2"/>
  <c r="V25" i="2"/>
  <c r="V26" i="2"/>
  <c r="V27" i="2"/>
  <c r="V28" i="2"/>
  <c r="V23" i="2"/>
  <c r="AB15" i="2"/>
  <c r="AB16" i="2"/>
  <c r="AB17" i="2"/>
  <c r="AB18" i="2"/>
  <c r="AB19" i="2"/>
  <c r="AB14" i="2"/>
  <c r="AA15" i="2"/>
  <c r="AA16" i="2"/>
  <c r="AA17" i="2"/>
  <c r="AA18" i="2"/>
  <c r="AA19" i="2"/>
  <c r="AA14" i="2"/>
  <c r="Z15" i="2"/>
  <c r="Z16" i="2"/>
  <c r="Z17" i="2"/>
  <c r="Z18" i="2"/>
  <c r="Z19" i="2"/>
  <c r="Z14" i="2"/>
  <c r="Y15" i="2"/>
  <c r="Y16" i="2"/>
  <c r="Y17" i="2"/>
  <c r="Y18" i="2"/>
  <c r="Y19" i="2"/>
  <c r="Y14" i="2"/>
  <c r="X15" i="2"/>
  <c r="X16" i="2"/>
  <c r="X17" i="2"/>
  <c r="X18" i="2"/>
  <c r="X19" i="2"/>
  <c r="X14" i="2"/>
  <c r="W15" i="2"/>
  <c r="W16" i="2"/>
  <c r="W17" i="2"/>
  <c r="W18" i="2"/>
  <c r="W19" i="2"/>
  <c r="W14" i="2"/>
  <c r="V15" i="2"/>
  <c r="V16" i="2"/>
  <c r="V17" i="2"/>
  <c r="V18" i="2"/>
  <c r="V19" i="2"/>
  <c r="V14" i="2"/>
  <c r="D66" i="2"/>
  <c r="R58" i="2"/>
  <c r="Q50" i="2"/>
  <c r="P42" i="2"/>
  <c r="O34" i="2"/>
  <c r="N26" i="2"/>
  <c r="M18" i="2"/>
  <c r="L10" i="2"/>
  <c r="L2" i="2"/>
  <c r="K66" i="2"/>
  <c r="J18" i="2"/>
  <c r="J34" i="2"/>
  <c r="J42" i="2"/>
  <c r="J50" i="2"/>
  <c r="J58" i="2"/>
  <c r="J66" i="2"/>
  <c r="J2" i="2"/>
  <c r="I9" i="2"/>
  <c r="I17" i="2"/>
  <c r="I25" i="2"/>
  <c r="I33" i="2"/>
  <c r="I41" i="2"/>
  <c r="I49" i="2"/>
  <c r="I57" i="2"/>
  <c r="I65" i="2"/>
  <c r="I73" i="2"/>
  <c r="H3" i="2"/>
  <c r="H11" i="2"/>
  <c r="H19" i="2"/>
  <c r="H27" i="2"/>
  <c r="H35" i="2"/>
  <c r="H43" i="2"/>
  <c r="H51" i="2"/>
  <c r="H59" i="2"/>
  <c r="H67" i="2"/>
  <c r="G7" i="2"/>
  <c r="G15" i="2"/>
  <c r="G23" i="2"/>
  <c r="G31" i="2"/>
  <c r="G39" i="2"/>
  <c r="G47" i="2"/>
  <c r="G55" i="2"/>
  <c r="G63" i="2"/>
  <c r="G71" i="2"/>
  <c r="E4" i="2"/>
  <c r="E8" i="2"/>
  <c r="E10" i="2"/>
  <c r="E12" i="2"/>
  <c r="E16" i="2"/>
  <c r="E18" i="2"/>
  <c r="E20" i="2"/>
  <c r="E24" i="2"/>
  <c r="E26" i="2"/>
  <c r="E28" i="2"/>
  <c r="E32" i="2"/>
  <c r="E34" i="2"/>
  <c r="E36" i="2"/>
  <c r="E40" i="2"/>
  <c r="E42" i="2"/>
  <c r="E44" i="2"/>
  <c r="E48" i="2"/>
  <c r="E50" i="2"/>
  <c r="E52" i="2"/>
  <c r="E56" i="2"/>
  <c r="E58" i="2"/>
  <c r="E60" i="2"/>
  <c r="E64" i="2"/>
  <c r="E66" i="2"/>
  <c r="E68" i="2"/>
  <c r="E72" i="2"/>
  <c r="E2" i="2"/>
  <c r="A3" i="2"/>
  <c r="A4" i="2"/>
  <c r="A5" i="2"/>
  <c r="G5" i="2" s="1"/>
  <c r="A6" i="2"/>
  <c r="H6" i="2" s="1"/>
  <c r="A7" i="2"/>
  <c r="F7" i="2" s="1"/>
  <c r="A8" i="2"/>
  <c r="H8" i="2" s="1"/>
  <c r="A9" i="2"/>
  <c r="H9" i="2" s="1"/>
  <c r="A10" i="2"/>
  <c r="D10" i="2" s="1"/>
  <c r="A11" i="2"/>
  <c r="G11" i="2" s="1"/>
  <c r="A12" i="2"/>
  <c r="A13" i="2"/>
  <c r="E13" i="2" s="1"/>
  <c r="A14" i="2"/>
  <c r="H14" i="2" s="1"/>
  <c r="A15" i="2"/>
  <c r="F15" i="2" s="1"/>
  <c r="A16" i="2"/>
  <c r="H16" i="2" s="1"/>
  <c r="A17" i="2"/>
  <c r="H17" i="2" s="1"/>
  <c r="A18" i="2"/>
  <c r="L18" i="2" s="1"/>
  <c r="A19" i="2"/>
  <c r="F19" i="2" s="1"/>
  <c r="A20" i="2"/>
  <c r="A21" i="2"/>
  <c r="I21" i="2" s="1"/>
  <c r="A22" i="2"/>
  <c r="H22" i="2" s="1"/>
  <c r="A23" i="2"/>
  <c r="H23" i="2" s="1"/>
  <c r="A24" i="2"/>
  <c r="H24" i="2" s="1"/>
  <c r="A25" i="2"/>
  <c r="H25" i="2" s="1"/>
  <c r="A26" i="2"/>
  <c r="M26" i="2" s="1"/>
  <c r="A27" i="2"/>
  <c r="F27" i="2" s="1"/>
  <c r="A28" i="2"/>
  <c r="A29" i="2"/>
  <c r="J29" i="2" s="1"/>
  <c r="A30" i="2"/>
  <c r="H30" i="2" s="1"/>
  <c r="A31" i="2"/>
  <c r="F31" i="2" s="1"/>
  <c r="A32" i="2"/>
  <c r="H32" i="2" s="1"/>
  <c r="A33" i="2"/>
  <c r="H33" i="2" s="1"/>
  <c r="A34" i="2"/>
  <c r="N34" i="2" s="1"/>
  <c r="A35" i="2"/>
  <c r="G35" i="2" s="1"/>
  <c r="A36" i="2"/>
  <c r="A37" i="2"/>
  <c r="A38" i="2"/>
  <c r="H38" i="2" s="1"/>
  <c r="A39" i="2"/>
  <c r="F39" i="2" s="1"/>
  <c r="A40" i="2"/>
  <c r="H40" i="2" s="1"/>
  <c r="A41" i="2"/>
  <c r="H41" i="2" s="1"/>
  <c r="A42" i="2"/>
  <c r="O42" i="2" s="1"/>
  <c r="A43" i="2"/>
  <c r="F43" i="2" s="1"/>
  <c r="A44" i="2"/>
  <c r="A45" i="2"/>
  <c r="A46" i="2"/>
  <c r="H46" i="2" s="1"/>
  <c r="A47" i="2"/>
  <c r="F47" i="2" s="1"/>
  <c r="A48" i="2"/>
  <c r="H48" i="2" s="1"/>
  <c r="A49" i="2"/>
  <c r="H49" i="2" s="1"/>
  <c r="A50" i="2"/>
  <c r="P50" i="2" s="1"/>
  <c r="A51" i="2"/>
  <c r="G51" i="2" s="1"/>
  <c r="A52" i="2"/>
  <c r="A53" i="2"/>
  <c r="G53" i="2" s="1"/>
  <c r="A54" i="2"/>
  <c r="H54" i="2" s="1"/>
  <c r="A55" i="2"/>
  <c r="F55" i="2" s="1"/>
  <c r="A56" i="2"/>
  <c r="H56" i="2" s="1"/>
  <c r="A57" i="2"/>
  <c r="H57" i="2" s="1"/>
  <c r="A58" i="2"/>
  <c r="Q58" i="2" s="1"/>
  <c r="A59" i="2"/>
  <c r="F59" i="2" s="1"/>
  <c r="A60" i="2"/>
  <c r="A61" i="2"/>
  <c r="J61" i="2" s="1"/>
  <c r="A62" i="2"/>
  <c r="H62" i="2" s="1"/>
  <c r="A63" i="2"/>
  <c r="H63" i="2" s="1"/>
  <c r="A64" i="2"/>
  <c r="H64" i="2" s="1"/>
  <c r="A65" i="2"/>
  <c r="H65" i="2" s="1"/>
  <c r="A66" i="2"/>
  <c r="R66" i="2" s="1"/>
  <c r="A67" i="2"/>
  <c r="F67" i="2" s="1"/>
  <c r="A68" i="2"/>
  <c r="A69" i="2"/>
  <c r="I69" i="2" s="1"/>
  <c r="A70" i="2"/>
  <c r="H70" i="2" s="1"/>
  <c r="A71" i="2"/>
  <c r="F71" i="2" s="1"/>
  <c r="A72" i="2"/>
  <c r="H72" i="2" s="1"/>
  <c r="A73" i="2"/>
  <c r="H73" i="2" s="1"/>
  <c r="A2" i="2"/>
  <c r="D2" i="2" s="1"/>
  <c r="R148" i="1"/>
  <c r="S148" i="1"/>
  <c r="T148" i="1"/>
  <c r="U148" i="1"/>
  <c r="V148" i="1"/>
  <c r="W148" i="1"/>
  <c r="X148" i="1"/>
  <c r="R22" i="1"/>
  <c r="S22" i="1"/>
  <c r="T22" i="1"/>
  <c r="U22" i="1"/>
  <c r="V22" i="1"/>
  <c r="W22" i="1"/>
  <c r="X22" i="1"/>
  <c r="R82" i="1"/>
  <c r="S82" i="1"/>
  <c r="T82" i="1"/>
  <c r="U82" i="1"/>
  <c r="V82" i="1"/>
  <c r="W82" i="1"/>
  <c r="X82" i="1"/>
  <c r="R144" i="1"/>
  <c r="S144" i="1"/>
  <c r="T144" i="1"/>
  <c r="U144" i="1"/>
  <c r="V144" i="1"/>
  <c r="W144" i="1"/>
  <c r="X144" i="1"/>
  <c r="R150" i="1"/>
  <c r="S150" i="1"/>
  <c r="T150" i="1"/>
  <c r="U150" i="1"/>
  <c r="V150" i="1"/>
  <c r="W150" i="1"/>
  <c r="X150" i="1"/>
  <c r="R142" i="1"/>
  <c r="S142" i="1"/>
  <c r="T142" i="1"/>
  <c r="U142" i="1"/>
  <c r="V142" i="1"/>
  <c r="W142" i="1"/>
  <c r="X142" i="1"/>
  <c r="R13" i="1"/>
  <c r="S13" i="1"/>
  <c r="T13" i="1"/>
  <c r="U13" i="1"/>
  <c r="V13" i="1"/>
  <c r="W13" i="1"/>
  <c r="X13" i="1"/>
  <c r="R104" i="1"/>
  <c r="S104" i="1"/>
  <c r="T104" i="1"/>
  <c r="U104" i="1"/>
  <c r="V104" i="1"/>
  <c r="W104" i="1"/>
  <c r="X104" i="1"/>
  <c r="R120" i="1"/>
  <c r="S120" i="1"/>
  <c r="T120" i="1"/>
  <c r="U120" i="1"/>
  <c r="V120" i="1"/>
  <c r="W120" i="1"/>
  <c r="X120" i="1"/>
  <c r="R113" i="1"/>
  <c r="S113" i="1"/>
  <c r="T113" i="1"/>
  <c r="U113" i="1"/>
  <c r="V113" i="1"/>
  <c r="W113" i="1"/>
  <c r="X113" i="1"/>
  <c r="R84" i="1"/>
  <c r="S84" i="1"/>
  <c r="T84" i="1"/>
  <c r="U84" i="1"/>
  <c r="V84" i="1"/>
  <c r="W84" i="1"/>
  <c r="X84" i="1"/>
  <c r="R35" i="1"/>
  <c r="S35" i="1"/>
  <c r="T35" i="1"/>
  <c r="U35" i="1"/>
  <c r="V35" i="1"/>
  <c r="W35" i="1"/>
  <c r="X35" i="1"/>
  <c r="R161" i="1"/>
  <c r="S161" i="1"/>
  <c r="T161" i="1"/>
  <c r="U161" i="1"/>
  <c r="V161" i="1"/>
  <c r="W161" i="1"/>
  <c r="X161" i="1"/>
  <c r="R89" i="1"/>
  <c r="S89" i="1"/>
  <c r="T89" i="1"/>
  <c r="U89" i="1"/>
  <c r="V89" i="1"/>
  <c r="W89" i="1"/>
  <c r="X89" i="1"/>
  <c r="R27" i="1"/>
  <c r="S27" i="1"/>
  <c r="T27" i="1"/>
  <c r="U27" i="1"/>
  <c r="V27" i="1"/>
  <c r="W27" i="1"/>
  <c r="X27" i="1"/>
  <c r="R133" i="1"/>
  <c r="S133" i="1"/>
  <c r="T133" i="1"/>
  <c r="U133" i="1"/>
  <c r="V133" i="1"/>
  <c r="W133" i="1"/>
  <c r="X133" i="1"/>
  <c r="R80" i="1"/>
  <c r="S80" i="1"/>
  <c r="T80" i="1"/>
  <c r="U80" i="1"/>
  <c r="V80" i="1"/>
  <c r="W80" i="1"/>
  <c r="X80" i="1"/>
  <c r="R105" i="1"/>
  <c r="S105" i="1"/>
  <c r="T105" i="1"/>
  <c r="U105" i="1"/>
  <c r="V105" i="1"/>
  <c r="W105" i="1"/>
  <c r="X105" i="1"/>
  <c r="R139" i="1"/>
  <c r="S139" i="1"/>
  <c r="T139" i="1"/>
  <c r="U139" i="1"/>
  <c r="V139" i="1"/>
  <c r="W139" i="1"/>
  <c r="X139" i="1"/>
  <c r="R111" i="1"/>
  <c r="S111" i="1"/>
  <c r="T111" i="1"/>
  <c r="U111" i="1"/>
  <c r="V111" i="1"/>
  <c r="W111" i="1"/>
  <c r="X111" i="1"/>
  <c r="R85" i="1"/>
  <c r="S85" i="1"/>
  <c r="T85" i="1"/>
  <c r="U85" i="1"/>
  <c r="V85" i="1"/>
  <c r="W85" i="1"/>
  <c r="X85" i="1"/>
  <c r="R100" i="1"/>
  <c r="S100" i="1"/>
  <c r="T100" i="1"/>
  <c r="U100" i="1"/>
  <c r="V100" i="1"/>
  <c r="W100" i="1"/>
  <c r="X100" i="1"/>
  <c r="R123" i="1"/>
  <c r="S123" i="1"/>
  <c r="T123" i="1"/>
  <c r="U123" i="1"/>
  <c r="V123" i="1"/>
  <c r="W123" i="1"/>
  <c r="X123" i="1"/>
  <c r="R90" i="1"/>
  <c r="S90" i="1"/>
  <c r="T90" i="1"/>
  <c r="U90" i="1"/>
  <c r="V90" i="1"/>
  <c r="W90" i="1"/>
  <c r="X90" i="1"/>
  <c r="R11" i="1"/>
  <c r="S11" i="1"/>
  <c r="T11" i="1"/>
  <c r="U11" i="1"/>
  <c r="V11" i="1"/>
  <c r="W11" i="1"/>
  <c r="X11" i="1"/>
  <c r="R29" i="1"/>
  <c r="S29" i="1"/>
  <c r="T29" i="1"/>
  <c r="U29" i="1"/>
  <c r="V29" i="1"/>
  <c r="W29" i="1"/>
  <c r="X29" i="1"/>
  <c r="R31" i="1"/>
  <c r="S31" i="1"/>
  <c r="T31" i="1"/>
  <c r="U31" i="1"/>
  <c r="V31" i="1"/>
  <c r="W31" i="1"/>
  <c r="X31" i="1"/>
  <c r="R107" i="1"/>
  <c r="S107" i="1"/>
  <c r="T107" i="1"/>
  <c r="U107" i="1"/>
  <c r="V107" i="1"/>
  <c r="W107" i="1"/>
  <c r="X107" i="1"/>
  <c r="R109" i="1"/>
  <c r="S109" i="1"/>
  <c r="T109" i="1"/>
  <c r="U109" i="1"/>
  <c r="V109" i="1"/>
  <c r="W109" i="1"/>
  <c r="X109" i="1"/>
  <c r="R94" i="1"/>
  <c r="S94" i="1"/>
  <c r="T94" i="1"/>
  <c r="U94" i="1"/>
  <c r="V94" i="1"/>
  <c r="W94" i="1"/>
  <c r="X94" i="1"/>
  <c r="R28" i="1"/>
  <c r="S28" i="1"/>
  <c r="T28" i="1"/>
  <c r="U28" i="1"/>
  <c r="V28" i="1"/>
  <c r="W28" i="1"/>
  <c r="X28" i="1"/>
  <c r="R9" i="1"/>
  <c r="S9" i="1"/>
  <c r="T9" i="1"/>
  <c r="U9" i="1"/>
  <c r="V9" i="1"/>
  <c r="W9" i="1"/>
  <c r="X9" i="1"/>
  <c r="R78" i="1"/>
  <c r="S78" i="1"/>
  <c r="T78" i="1"/>
  <c r="U78" i="1"/>
  <c r="V78" i="1"/>
  <c r="W78" i="1"/>
  <c r="X78" i="1"/>
  <c r="R21" i="1"/>
  <c r="S21" i="1"/>
  <c r="T21" i="1"/>
  <c r="U21" i="1"/>
  <c r="V21" i="1"/>
  <c r="W21" i="1"/>
  <c r="X21" i="1"/>
  <c r="R131" i="1"/>
  <c r="S131" i="1"/>
  <c r="T131" i="1"/>
  <c r="U131" i="1"/>
  <c r="V131" i="1"/>
  <c r="W131" i="1"/>
  <c r="X131" i="1"/>
  <c r="R158" i="1"/>
  <c r="S158" i="1"/>
  <c r="T158" i="1"/>
  <c r="U158" i="1"/>
  <c r="V158" i="1"/>
  <c r="W158" i="1"/>
  <c r="X158" i="1"/>
  <c r="R87" i="1"/>
  <c r="S87" i="1"/>
  <c r="T87" i="1"/>
  <c r="U87" i="1"/>
  <c r="V87" i="1"/>
  <c r="W87" i="1"/>
  <c r="X87" i="1"/>
  <c r="R108" i="1"/>
  <c r="S108" i="1"/>
  <c r="T108" i="1"/>
  <c r="U108" i="1"/>
  <c r="V108" i="1"/>
  <c r="W108" i="1"/>
  <c r="X108" i="1"/>
  <c r="R74" i="1"/>
  <c r="S74" i="1"/>
  <c r="T74" i="1"/>
  <c r="U74" i="1"/>
  <c r="V74" i="1"/>
  <c r="W74" i="1"/>
  <c r="X74" i="1"/>
  <c r="R136" i="1"/>
  <c r="S136" i="1"/>
  <c r="T136" i="1"/>
  <c r="U136" i="1"/>
  <c r="V136" i="1"/>
  <c r="W136" i="1"/>
  <c r="X136" i="1"/>
  <c r="R101" i="1"/>
  <c r="S101" i="1"/>
  <c r="T101" i="1"/>
  <c r="U101" i="1"/>
  <c r="V101" i="1"/>
  <c r="W101" i="1"/>
  <c r="X101" i="1"/>
  <c r="R36" i="1"/>
  <c r="S36" i="1"/>
  <c r="T36" i="1"/>
  <c r="U36" i="1"/>
  <c r="V36" i="1"/>
  <c r="W36" i="1"/>
  <c r="X36" i="1"/>
  <c r="R8" i="1"/>
  <c r="S8" i="1"/>
  <c r="T8" i="1"/>
  <c r="U8" i="1"/>
  <c r="V8" i="1"/>
  <c r="W8" i="1"/>
  <c r="X8" i="1"/>
  <c r="R119" i="1"/>
  <c r="S119" i="1"/>
  <c r="T119" i="1"/>
  <c r="U119" i="1"/>
  <c r="V119" i="1"/>
  <c r="W119" i="1"/>
  <c r="X119" i="1"/>
  <c r="R32" i="1"/>
  <c r="S32" i="1"/>
  <c r="T32" i="1"/>
  <c r="U32" i="1"/>
  <c r="V32" i="1"/>
  <c r="W32" i="1"/>
  <c r="X32" i="1"/>
  <c r="R67" i="1"/>
  <c r="S67" i="1"/>
  <c r="T67" i="1"/>
  <c r="U67" i="1"/>
  <c r="V67" i="1"/>
  <c r="W67" i="1"/>
  <c r="X67" i="1"/>
  <c r="R73" i="1"/>
  <c r="S73" i="1"/>
  <c r="T73" i="1"/>
  <c r="U73" i="1"/>
  <c r="V73" i="1"/>
  <c r="W73" i="1"/>
  <c r="X73" i="1"/>
  <c r="R93" i="1"/>
  <c r="S93" i="1"/>
  <c r="T93" i="1"/>
  <c r="U93" i="1"/>
  <c r="V93" i="1"/>
  <c r="W93" i="1"/>
  <c r="X93" i="1"/>
  <c r="R48" i="1"/>
  <c r="S48" i="1"/>
  <c r="T48" i="1"/>
  <c r="U48" i="1"/>
  <c r="V48" i="1"/>
  <c r="W48" i="1"/>
  <c r="X48" i="1"/>
  <c r="R26" i="1"/>
  <c r="S26" i="1"/>
  <c r="T26" i="1"/>
  <c r="U26" i="1"/>
  <c r="V26" i="1"/>
  <c r="W26" i="1"/>
  <c r="X26" i="1"/>
  <c r="R118" i="1"/>
  <c r="S118" i="1"/>
  <c r="T118" i="1"/>
  <c r="U118" i="1"/>
  <c r="V118" i="1"/>
  <c r="W118" i="1"/>
  <c r="X118" i="1"/>
  <c r="R154" i="1"/>
  <c r="S154" i="1"/>
  <c r="T154" i="1"/>
  <c r="U154" i="1"/>
  <c r="V154" i="1"/>
  <c r="W154" i="1"/>
  <c r="X154" i="1"/>
  <c r="R12" i="1"/>
  <c r="S12" i="1"/>
  <c r="T12" i="1"/>
  <c r="U12" i="1"/>
  <c r="V12" i="1"/>
  <c r="W12" i="1"/>
  <c r="X12" i="1"/>
  <c r="R117" i="1"/>
  <c r="S117" i="1"/>
  <c r="T117" i="1"/>
  <c r="U117" i="1"/>
  <c r="V117" i="1"/>
  <c r="W117" i="1"/>
  <c r="X117" i="1"/>
  <c r="R14" i="1"/>
  <c r="S14" i="1"/>
  <c r="T14" i="1"/>
  <c r="U14" i="1"/>
  <c r="V14" i="1"/>
  <c r="W14" i="1"/>
  <c r="X14" i="1"/>
  <c r="R83" i="1"/>
  <c r="S83" i="1"/>
  <c r="T83" i="1"/>
  <c r="U83" i="1"/>
  <c r="V83" i="1"/>
  <c r="W83" i="1"/>
  <c r="X83" i="1"/>
  <c r="R143" i="1"/>
  <c r="S143" i="1"/>
  <c r="T143" i="1"/>
  <c r="U143" i="1"/>
  <c r="V143" i="1"/>
  <c r="W143" i="1"/>
  <c r="X143" i="1"/>
  <c r="R77" i="1"/>
  <c r="S77" i="1"/>
  <c r="T77" i="1"/>
  <c r="U77" i="1"/>
  <c r="V77" i="1"/>
  <c r="W77" i="1"/>
  <c r="X77" i="1"/>
  <c r="R132" i="1"/>
  <c r="S132" i="1"/>
  <c r="T132" i="1"/>
  <c r="U132" i="1"/>
  <c r="V132" i="1"/>
  <c r="W132" i="1"/>
  <c r="X132" i="1"/>
  <c r="R56" i="1"/>
  <c r="S56" i="1"/>
  <c r="T56" i="1"/>
  <c r="U56" i="1"/>
  <c r="V56" i="1"/>
  <c r="W56" i="1"/>
  <c r="X56" i="1"/>
  <c r="R145" i="1"/>
  <c r="S145" i="1"/>
  <c r="T145" i="1"/>
  <c r="U145" i="1"/>
  <c r="V145" i="1"/>
  <c r="W145" i="1"/>
  <c r="X145" i="1"/>
  <c r="R103" i="1"/>
  <c r="S103" i="1"/>
  <c r="T103" i="1"/>
  <c r="U103" i="1"/>
  <c r="V103" i="1"/>
  <c r="W103" i="1"/>
  <c r="X103" i="1"/>
  <c r="R34" i="1"/>
  <c r="S34" i="1"/>
  <c r="T34" i="1"/>
  <c r="U34" i="1"/>
  <c r="V34" i="1"/>
  <c r="W34" i="1"/>
  <c r="X34" i="1"/>
  <c r="R160" i="1"/>
  <c r="S160" i="1"/>
  <c r="T160" i="1"/>
  <c r="U160" i="1"/>
  <c r="V160" i="1"/>
  <c r="W160" i="1"/>
  <c r="X160" i="1"/>
  <c r="R40" i="1"/>
  <c r="S40" i="1"/>
  <c r="T40" i="1"/>
  <c r="U40" i="1"/>
  <c r="V40" i="1"/>
  <c r="W40" i="1"/>
  <c r="X40" i="1"/>
  <c r="R157" i="1"/>
  <c r="S157" i="1"/>
  <c r="T157" i="1"/>
  <c r="U157" i="1"/>
  <c r="V157" i="1"/>
  <c r="W157" i="1"/>
  <c r="X157" i="1"/>
  <c r="R141" i="1"/>
  <c r="S141" i="1"/>
  <c r="T141" i="1"/>
  <c r="U141" i="1"/>
  <c r="V141" i="1"/>
  <c r="W141" i="1"/>
  <c r="X141" i="1"/>
  <c r="R162" i="1"/>
  <c r="S162" i="1"/>
  <c r="T162" i="1"/>
  <c r="U162" i="1"/>
  <c r="V162" i="1"/>
  <c r="W162" i="1"/>
  <c r="X162" i="1"/>
  <c r="R163" i="1"/>
  <c r="S163" i="1"/>
  <c r="T163" i="1"/>
  <c r="U163" i="1"/>
  <c r="V163" i="1"/>
  <c r="W163" i="1"/>
  <c r="X163" i="1"/>
  <c r="R88" i="1"/>
  <c r="S88" i="1"/>
  <c r="T88" i="1"/>
  <c r="U88" i="1"/>
  <c r="V88" i="1"/>
  <c r="W88" i="1"/>
  <c r="X88" i="1"/>
  <c r="R55" i="1"/>
  <c r="S55" i="1"/>
  <c r="T55" i="1"/>
  <c r="U55" i="1"/>
  <c r="V55" i="1"/>
  <c r="W55" i="1"/>
  <c r="X55" i="1"/>
  <c r="R112" i="1"/>
  <c r="S112" i="1"/>
  <c r="T112" i="1"/>
  <c r="U112" i="1"/>
  <c r="V112" i="1"/>
  <c r="W112" i="1"/>
  <c r="X112" i="1"/>
  <c r="R155" i="1"/>
  <c r="S155" i="1"/>
  <c r="T155" i="1"/>
  <c r="U155" i="1"/>
  <c r="V155" i="1"/>
  <c r="W155" i="1"/>
  <c r="X155" i="1"/>
  <c r="R140" i="1"/>
  <c r="S140" i="1"/>
  <c r="T140" i="1"/>
  <c r="U140" i="1"/>
  <c r="V140" i="1"/>
  <c r="W140" i="1"/>
  <c r="X140" i="1"/>
  <c r="R57" i="1"/>
  <c r="S57" i="1"/>
  <c r="T57" i="1"/>
  <c r="U57" i="1"/>
  <c r="V57" i="1"/>
  <c r="W57" i="1"/>
  <c r="X57" i="1"/>
  <c r="R110" i="1"/>
  <c r="S110" i="1"/>
  <c r="T110" i="1"/>
  <c r="U110" i="1"/>
  <c r="V110" i="1"/>
  <c r="W110" i="1"/>
  <c r="X110" i="1"/>
  <c r="R5" i="1"/>
  <c r="S5" i="1"/>
  <c r="T5" i="1"/>
  <c r="U5" i="1"/>
  <c r="V5" i="1"/>
  <c r="W5" i="1"/>
  <c r="X5" i="1"/>
  <c r="R38" i="1"/>
  <c r="S38" i="1"/>
  <c r="T38" i="1"/>
  <c r="U38" i="1"/>
  <c r="V38" i="1"/>
  <c r="W38" i="1"/>
  <c r="X38" i="1"/>
  <c r="R124" i="1"/>
  <c r="S124" i="1"/>
  <c r="T124" i="1"/>
  <c r="U124" i="1"/>
  <c r="V124" i="1"/>
  <c r="W124" i="1"/>
  <c r="X124" i="1"/>
  <c r="R75" i="1"/>
  <c r="S75" i="1"/>
  <c r="T75" i="1"/>
  <c r="U75" i="1"/>
  <c r="V75" i="1"/>
  <c r="W75" i="1"/>
  <c r="X75" i="1"/>
  <c r="R16" i="1"/>
  <c r="S16" i="1"/>
  <c r="T16" i="1"/>
  <c r="U16" i="1"/>
  <c r="V16" i="1"/>
  <c r="W16" i="1"/>
  <c r="X16" i="1"/>
  <c r="R79" i="1"/>
  <c r="S79" i="1"/>
  <c r="T79" i="1"/>
  <c r="U79" i="1"/>
  <c r="V79" i="1"/>
  <c r="W79" i="1"/>
  <c r="X79" i="1"/>
  <c r="R68" i="1"/>
  <c r="S68" i="1"/>
  <c r="T68" i="1"/>
  <c r="U68" i="1"/>
  <c r="V68" i="1"/>
  <c r="W68" i="1"/>
  <c r="X68" i="1"/>
  <c r="R106" i="1"/>
  <c r="S106" i="1"/>
  <c r="T106" i="1"/>
  <c r="U106" i="1"/>
  <c r="V106" i="1"/>
  <c r="W106" i="1"/>
  <c r="X106" i="1"/>
  <c r="R64" i="1"/>
  <c r="S64" i="1"/>
  <c r="T64" i="1"/>
  <c r="U64" i="1"/>
  <c r="V64" i="1"/>
  <c r="W64" i="1"/>
  <c r="X64" i="1"/>
  <c r="R7" i="1"/>
  <c r="S7" i="1"/>
  <c r="T7" i="1"/>
  <c r="U7" i="1"/>
  <c r="V7" i="1"/>
  <c r="W7" i="1"/>
  <c r="X7" i="1"/>
  <c r="R43" i="1"/>
  <c r="S43" i="1"/>
  <c r="T43" i="1"/>
  <c r="U43" i="1"/>
  <c r="V43" i="1"/>
  <c r="W43" i="1"/>
  <c r="X43" i="1"/>
  <c r="R2" i="1"/>
  <c r="S2" i="1"/>
  <c r="T2" i="1"/>
  <c r="U2" i="1"/>
  <c r="V2" i="1"/>
  <c r="W2" i="1"/>
  <c r="X2" i="1"/>
  <c r="R99" i="1"/>
  <c r="S99" i="1"/>
  <c r="T99" i="1"/>
  <c r="U99" i="1"/>
  <c r="V99" i="1"/>
  <c r="W99" i="1"/>
  <c r="X99" i="1"/>
  <c r="R23" i="1"/>
  <c r="S23" i="1"/>
  <c r="T23" i="1"/>
  <c r="U23" i="1"/>
  <c r="V23" i="1"/>
  <c r="W23" i="1"/>
  <c r="X23" i="1"/>
  <c r="R6" i="1"/>
  <c r="S6" i="1"/>
  <c r="T6" i="1"/>
  <c r="U6" i="1"/>
  <c r="V6" i="1"/>
  <c r="W6" i="1"/>
  <c r="X6" i="1"/>
  <c r="R52" i="1"/>
  <c r="S52" i="1"/>
  <c r="T52" i="1"/>
  <c r="U52" i="1"/>
  <c r="V52" i="1"/>
  <c r="W52" i="1"/>
  <c r="X52" i="1"/>
  <c r="R17" i="1"/>
  <c r="S17" i="1"/>
  <c r="T17" i="1"/>
  <c r="U17" i="1"/>
  <c r="V17" i="1"/>
  <c r="W17" i="1"/>
  <c r="X17" i="1"/>
  <c r="R37" i="1"/>
  <c r="S37" i="1"/>
  <c r="T37" i="1"/>
  <c r="U37" i="1"/>
  <c r="V37" i="1"/>
  <c r="W37" i="1"/>
  <c r="X37" i="1"/>
  <c r="R61" i="1"/>
  <c r="S61" i="1"/>
  <c r="T61" i="1"/>
  <c r="U61" i="1"/>
  <c r="V61" i="1"/>
  <c r="W61" i="1"/>
  <c r="X61" i="1"/>
  <c r="R39" i="1"/>
  <c r="S39" i="1"/>
  <c r="T39" i="1"/>
  <c r="U39" i="1"/>
  <c r="V39" i="1"/>
  <c r="W39" i="1"/>
  <c r="X39" i="1"/>
  <c r="R63" i="1"/>
  <c r="S63" i="1"/>
  <c r="T63" i="1"/>
  <c r="U63" i="1"/>
  <c r="V63" i="1"/>
  <c r="W63" i="1"/>
  <c r="X63" i="1"/>
  <c r="R59" i="1"/>
  <c r="S59" i="1"/>
  <c r="T59" i="1"/>
  <c r="U59" i="1"/>
  <c r="V59" i="1"/>
  <c r="W59" i="1"/>
  <c r="X59" i="1"/>
  <c r="R147" i="1"/>
  <c r="S147" i="1"/>
  <c r="T147" i="1"/>
  <c r="U147" i="1"/>
  <c r="V147" i="1"/>
  <c r="W147" i="1"/>
  <c r="X147" i="1"/>
  <c r="R122" i="1"/>
  <c r="S122" i="1"/>
  <c r="T122" i="1"/>
  <c r="U122" i="1"/>
  <c r="V122" i="1"/>
  <c r="W122" i="1"/>
  <c r="X122" i="1"/>
  <c r="R44" i="1"/>
  <c r="S44" i="1"/>
  <c r="T44" i="1"/>
  <c r="U44" i="1"/>
  <c r="V44" i="1"/>
  <c r="W44" i="1"/>
  <c r="X44" i="1"/>
  <c r="R49" i="1"/>
  <c r="S49" i="1"/>
  <c r="T49" i="1"/>
  <c r="U49" i="1"/>
  <c r="V49" i="1"/>
  <c r="W49" i="1"/>
  <c r="X49" i="1"/>
  <c r="R138" i="1"/>
  <c r="S138" i="1"/>
  <c r="T138" i="1"/>
  <c r="U138" i="1"/>
  <c r="V138" i="1"/>
  <c r="W138" i="1"/>
  <c r="X138" i="1"/>
  <c r="R125" i="1"/>
  <c r="S125" i="1"/>
  <c r="T125" i="1"/>
  <c r="U125" i="1"/>
  <c r="V125" i="1"/>
  <c r="W125" i="1"/>
  <c r="X125" i="1"/>
  <c r="R19" i="1"/>
  <c r="S19" i="1"/>
  <c r="T19" i="1"/>
  <c r="U19" i="1"/>
  <c r="V19" i="1"/>
  <c r="W19" i="1"/>
  <c r="X19" i="1"/>
  <c r="R151" i="1"/>
  <c r="S151" i="1"/>
  <c r="T151" i="1"/>
  <c r="U151" i="1"/>
  <c r="V151" i="1"/>
  <c r="W151" i="1"/>
  <c r="X151" i="1"/>
  <c r="R25" i="1"/>
  <c r="S25" i="1"/>
  <c r="T25" i="1"/>
  <c r="U25" i="1"/>
  <c r="V25" i="1"/>
  <c r="W25" i="1"/>
  <c r="X25" i="1"/>
  <c r="R134" i="1"/>
  <c r="S134" i="1"/>
  <c r="T134" i="1"/>
  <c r="U134" i="1"/>
  <c r="V134" i="1"/>
  <c r="W134" i="1"/>
  <c r="X134" i="1"/>
  <c r="R86" i="1"/>
  <c r="S86" i="1"/>
  <c r="T86" i="1"/>
  <c r="U86" i="1"/>
  <c r="V86" i="1"/>
  <c r="W86" i="1"/>
  <c r="X86" i="1"/>
  <c r="R4" i="1"/>
  <c r="S4" i="1"/>
  <c r="T4" i="1"/>
  <c r="U4" i="1"/>
  <c r="V4" i="1"/>
  <c r="W4" i="1"/>
  <c r="X4" i="1"/>
  <c r="R97" i="1"/>
  <c r="S97" i="1"/>
  <c r="T97" i="1"/>
  <c r="U97" i="1"/>
  <c r="V97" i="1"/>
  <c r="W97" i="1"/>
  <c r="X97" i="1"/>
  <c r="R102" i="1"/>
  <c r="S102" i="1"/>
  <c r="T102" i="1"/>
  <c r="U102" i="1"/>
  <c r="V102" i="1"/>
  <c r="W102" i="1"/>
  <c r="X102" i="1"/>
  <c r="R18" i="1"/>
  <c r="S18" i="1"/>
  <c r="T18" i="1"/>
  <c r="U18" i="1"/>
  <c r="V18" i="1"/>
  <c r="W18" i="1"/>
  <c r="X18" i="1"/>
  <c r="R115" i="1"/>
  <c r="S115" i="1"/>
  <c r="T115" i="1"/>
  <c r="U115" i="1"/>
  <c r="V115" i="1"/>
  <c r="W115" i="1"/>
  <c r="X115" i="1"/>
  <c r="R50" i="1"/>
  <c r="S50" i="1"/>
  <c r="T50" i="1"/>
  <c r="U50" i="1"/>
  <c r="V50" i="1"/>
  <c r="W50" i="1"/>
  <c r="X50" i="1"/>
  <c r="R149" i="1"/>
  <c r="S149" i="1"/>
  <c r="T149" i="1"/>
  <c r="U149" i="1"/>
  <c r="V149" i="1"/>
  <c r="W149" i="1"/>
  <c r="X149" i="1"/>
  <c r="R62" i="1"/>
  <c r="S62" i="1"/>
  <c r="T62" i="1"/>
  <c r="U62" i="1"/>
  <c r="V62" i="1"/>
  <c r="W62" i="1"/>
  <c r="X62" i="1"/>
  <c r="R152" i="1"/>
  <c r="S152" i="1"/>
  <c r="T152" i="1"/>
  <c r="U152" i="1"/>
  <c r="V152" i="1"/>
  <c r="W152" i="1"/>
  <c r="X152" i="1"/>
  <c r="R20" i="1"/>
  <c r="S20" i="1"/>
  <c r="T20" i="1"/>
  <c r="U20" i="1"/>
  <c r="V20" i="1"/>
  <c r="W20" i="1"/>
  <c r="X20" i="1"/>
  <c r="R51" i="1"/>
  <c r="S51" i="1"/>
  <c r="T51" i="1"/>
  <c r="U51" i="1"/>
  <c r="V51" i="1"/>
  <c r="W51" i="1"/>
  <c r="X51" i="1"/>
  <c r="R47" i="1"/>
  <c r="S47" i="1"/>
  <c r="T47" i="1"/>
  <c r="U47" i="1"/>
  <c r="V47" i="1"/>
  <c r="W47" i="1"/>
  <c r="X47" i="1"/>
  <c r="R58" i="1"/>
  <c r="S58" i="1"/>
  <c r="T58" i="1"/>
  <c r="U58" i="1"/>
  <c r="V58" i="1"/>
  <c r="W58" i="1"/>
  <c r="X58" i="1"/>
  <c r="R159" i="1"/>
  <c r="S159" i="1"/>
  <c r="T159" i="1"/>
  <c r="U159" i="1"/>
  <c r="V159" i="1"/>
  <c r="W159" i="1"/>
  <c r="X159" i="1"/>
  <c r="R91" i="1"/>
  <c r="S91" i="1"/>
  <c r="T91" i="1"/>
  <c r="U91" i="1"/>
  <c r="V91" i="1"/>
  <c r="W91" i="1"/>
  <c r="X91" i="1"/>
  <c r="R129" i="1"/>
  <c r="S129" i="1"/>
  <c r="T129" i="1"/>
  <c r="U129" i="1"/>
  <c r="V129" i="1"/>
  <c r="W129" i="1"/>
  <c r="X129" i="1"/>
  <c r="R15" i="1"/>
  <c r="S15" i="1"/>
  <c r="T15" i="1"/>
  <c r="U15" i="1"/>
  <c r="V15" i="1"/>
  <c r="W15" i="1"/>
  <c r="X15" i="1"/>
  <c r="R81" i="1"/>
  <c r="S81" i="1"/>
  <c r="T81" i="1"/>
  <c r="U81" i="1"/>
  <c r="V81" i="1"/>
  <c r="W81" i="1"/>
  <c r="X81" i="1"/>
  <c r="R126" i="1"/>
  <c r="S126" i="1"/>
  <c r="T126" i="1"/>
  <c r="U126" i="1"/>
  <c r="V126" i="1"/>
  <c r="W126" i="1"/>
  <c r="X126" i="1"/>
  <c r="R30" i="1"/>
  <c r="S30" i="1"/>
  <c r="T30" i="1"/>
  <c r="U30" i="1"/>
  <c r="V30" i="1"/>
  <c r="W30" i="1"/>
  <c r="X30" i="1"/>
  <c r="R54" i="1"/>
  <c r="S54" i="1"/>
  <c r="T54" i="1"/>
  <c r="U54" i="1"/>
  <c r="V54" i="1"/>
  <c r="W54" i="1"/>
  <c r="X54" i="1"/>
  <c r="R72" i="1"/>
  <c r="S72" i="1"/>
  <c r="T72" i="1"/>
  <c r="U72" i="1"/>
  <c r="V72" i="1"/>
  <c r="W72" i="1"/>
  <c r="X72" i="1"/>
  <c r="R33" i="1"/>
  <c r="S33" i="1"/>
  <c r="T33" i="1"/>
  <c r="U33" i="1"/>
  <c r="V33" i="1"/>
  <c r="W33" i="1"/>
  <c r="X33" i="1"/>
  <c r="R164" i="1"/>
  <c r="S164" i="1"/>
  <c r="T164" i="1"/>
  <c r="U164" i="1"/>
  <c r="V164" i="1"/>
  <c r="W164" i="1"/>
  <c r="X164" i="1"/>
  <c r="R46" i="1"/>
  <c r="S46" i="1"/>
  <c r="T46" i="1"/>
  <c r="U46" i="1"/>
  <c r="V46" i="1"/>
  <c r="W46" i="1"/>
  <c r="X46" i="1"/>
  <c r="R135" i="1"/>
  <c r="S135" i="1"/>
  <c r="T135" i="1"/>
  <c r="U135" i="1"/>
  <c r="V135" i="1"/>
  <c r="W135" i="1"/>
  <c r="X135" i="1"/>
  <c r="R69" i="1"/>
  <c r="S69" i="1"/>
  <c r="T69" i="1"/>
  <c r="U69" i="1"/>
  <c r="V69" i="1"/>
  <c r="W69" i="1"/>
  <c r="X69" i="1"/>
  <c r="R41" i="1"/>
  <c r="S41" i="1"/>
  <c r="T41" i="1"/>
  <c r="U41" i="1"/>
  <c r="V41" i="1"/>
  <c r="W41" i="1"/>
  <c r="X41" i="1"/>
  <c r="R121" i="1"/>
  <c r="S121" i="1"/>
  <c r="T121" i="1"/>
  <c r="U121" i="1"/>
  <c r="V121" i="1"/>
  <c r="W121" i="1"/>
  <c r="X121" i="1"/>
  <c r="R24" i="1"/>
  <c r="S24" i="1"/>
  <c r="T24" i="1"/>
  <c r="U24" i="1"/>
  <c r="V24" i="1"/>
  <c r="W24" i="1"/>
  <c r="X24" i="1"/>
  <c r="R153" i="1"/>
  <c r="S153" i="1"/>
  <c r="T153" i="1"/>
  <c r="U153" i="1"/>
  <c r="V153" i="1"/>
  <c r="W153" i="1"/>
  <c r="X153" i="1"/>
  <c r="R156" i="1"/>
  <c r="S156" i="1"/>
  <c r="T156" i="1"/>
  <c r="U156" i="1"/>
  <c r="V156" i="1"/>
  <c r="W156" i="1"/>
  <c r="X156" i="1"/>
  <c r="R76" i="1"/>
  <c r="S76" i="1"/>
  <c r="T76" i="1"/>
  <c r="U76" i="1"/>
  <c r="V76" i="1"/>
  <c r="W76" i="1"/>
  <c r="X76" i="1"/>
  <c r="R53" i="1"/>
  <c r="S53" i="1"/>
  <c r="T53" i="1"/>
  <c r="U53" i="1"/>
  <c r="V53" i="1"/>
  <c r="W53" i="1"/>
  <c r="X53" i="1"/>
  <c r="R116" i="1"/>
  <c r="S116" i="1"/>
  <c r="T116" i="1"/>
  <c r="U116" i="1"/>
  <c r="V116" i="1"/>
  <c r="W116" i="1"/>
  <c r="X116" i="1"/>
  <c r="R42" i="1"/>
  <c r="S42" i="1"/>
  <c r="T42" i="1"/>
  <c r="U42" i="1"/>
  <c r="V42" i="1"/>
  <c r="W42" i="1"/>
  <c r="X42" i="1"/>
  <c r="R3" i="1"/>
  <c r="S3" i="1"/>
  <c r="T3" i="1"/>
  <c r="U3" i="1"/>
  <c r="V3" i="1"/>
  <c r="W3" i="1"/>
  <c r="X3" i="1"/>
  <c r="R92" i="1"/>
  <c r="S92" i="1"/>
  <c r="T92" i="1"/>
  <c r="U92" i="1"/>
  <c r="V92" i="1"/>
  <c r="W92" i="1"/>
  <c r="X92" i="1"/>
  <c r="R114" i="1"/>
  <c r="S114" i="1"/>
  <c r="T114" i="1"/>
  <c r="U114" i="1"/>
  <c r="V114" i="1"/>
  <c r="W114" i="1"/>
  <c r="X114" i="1"/>
  <c r="R10" i="1"/>
  <c r="S10" i="1"/>
  <c r="T10" i="1"/>
  <c r="U10" i="1"/>
  <c r="V10" i="1"/>
  <c r="W10" i="1"/>
  <c r="X10" i="1"/>
  <c r="R45" i="1"/>
  <c r="S45" i="1"/>
  <c r="T45" i="1"/>
  <c r="U45" i="1"/>
  <c r="V45" i="1"/>
  <c r="W45" i="1"/>
  <c r="X45" i="1"/>
  <c r="R60" i="1"/>
  <c r="S60" i="1"/>
  <c r="T60" i="1"/>
  <c r="U60" i="1"/>
  <c r="V60" i="1"/>
  <c r="W60" i="1"/>
  <c r="X60" i="1"/>
  <c r="R65" i="1"/>
  <c r="S65" i="1"/>
  <c r="T65" i="1"/>
  <c r="U65" i="1"/>
  <c r="V65" i="1"/>
  <c r="W65" i="1"/>
  <c r="X65" i="1"/>
  <c r="R127" i="1"/>
  <c r="S127" i="1"/>
  <c r="T127" i="1"/>
  <c r="U127" i="1"/>
  <c r="V127" i="1"/>
  <c r="W127" i="1"/>
  <c r="X127" i="1"/>
  <c r="R95" i="1"/>
  <c r="S95" i="1"/>
  <c r="T95" i="1"/>
  <c r="U95" i="1"/>
  <c r="V95" i="1"/>
  <c r="W95" i="1"/>
  <c r="X95" i="1"/>
  <c r="R137" i="1"/>
  <c r="S137" i="1"/>
  <c r="T137" i="1"/>
  <c r="U137" i="1"/>
  <c r="V137" i="1"/>
  <c r="W137" i="1"/>
  <c r="X137" i="1"/>
  <c r="R146" i="1"/>
  <c r="S146" i="1"/>
  <c r="T146" i="1"/>
  <c r="U146" i="1"/>
  <c r="V146" i="1"/>
  <c r="W146" i="1"/>
  <c r="X146" i="1"/>
  <c r="R66" i="1"/>
  <c r="S66" i="1"/>
  <c r="T66" i="1"/>
  <c r="U66" i="1"/>
  <c r="V66" i="1"/>
  <c r="W66" i="1"/>
  <c r="X66" i="1"/>
  <c r="R70" i="1"/>
  <c r="S70" i="1"/>
  <c r="T70" i="1"/>
  <c r="U70" i="1"/>
  <c r="V70" i="1"/>
  <c r="W70" i="1"/>
  <c r="X70" i="1"/>
  <c r="R98" i="1"/>
  <c r="S98" i="1"/>
  <c r="T98" i="1"/>
  <c r="U98" i="1"/>
  <c r="V98" i="1"/>
  <c r="W98" i="1"/>
  <c r="X98" i="1"/>
  <c r="R71" i="1"/>
  <c r="S71" i="1"/>
  <c r="T71" i="1"/>
  <c r="U71" i="1"/>
  <c r="V71" i="1"/>
  <c r="W71" i="1"/>
  <c r="X71" i="1"/>
  <c r="R128" i="1"/>
  <c r="S128" i="1"/>
  <c r="T128" i="1"/>
  <c r="U128" i="1"/>
  <c r="V128" i="1"/>
  <c r="W128" i="1"/>
  <c r="X128" i="1"/>
  <c r="R96" i="1"/>
  <c r="S96" i="1"/>
  <c r="T96" i="1"/>
  <c r="U96" i="1"/>
  <c r="V96" i="1"/>
  <c r="W96" i="1"/>
  <c r="X96" i="1"/>
  <c r="X130" i="1"/>
  <c r="W130" i="1"/>
  <c r="V130" i="1"/>
  <c r="U130" i="1"/>
  <c r="T130" i="1"/>
  <c r="S130" i="1"/>
  <c r="R130" i="1"/>
  <c r="D37" i="2" l="1"/>
  <c r="R37" i="2"/>
  <c r="Q37" i="2"/>
  <c r="P37" i="2"/>
  <c r="O37" i="2"/>
  <c r="N37" i="2"/>
  <c r="M37" i="2"/>
  <c r="L37" i="2"/>
  <c r="K37" i="2"/>
  <c r="D68" i="2"/>
  <c r="R68" i="2"/>
  <c r="Q68" i="2"/>
  <c r="P68" i="2"/>
  <c r="O68" i="2"/>
  <c r="N68" i="2"/>
  <c r="M68" i="2"/>
  <c r="L68" i="2"/>
  <c r="K68" i="2"/>
  <c r="D60" i="2"/>
  <c r="R60" i="2"/>
  <c r="Q60" i="2"/>
  <c r="P60" i="2"/>
  <c r="O60" i="2"/>
  <c r="N60" i="2"/>
  <c r="M60" i="2"/>
  <c r="L60" i="2"/>
  <c r="K60" i="2"/>
  <c r="D52" i="2"/>
  <c r="R52" i="2"/>
  <c r="Q52" i="2"/>
  <c r="P52" i="2"/>
  <c r="O52" i="2"/>
  <c r="N52" i="2"/>
  <c r="M52" i="2"/>
  <c r="L52" i="2"/>
  <c r="K52" i="2"/>
  <c r="D44" i="2"/>
  <c r="R44" i="2"/>
  <c r="Q44" i="2"/>
  <c r="P44" i="2"/>
  <c r="O44" i="2"/>
  <c r="N44" i="2"/>
  <c r="M44" i="2"/>
  <c r="L44" i="2"/>
  <c r="K44" i="2"/>
  <c r="D36" i="2"/>
  <c r="R36" i="2"/>
  <c r="Q36" i="2"/>
  <c r="P36" i="2"/>
  <c r="O36" i="2"/>
  <c r="N36" i="2"/>
  <c r="M36" i="2"/>
  <c r="L36" i="2"/>
  <c r="K36" i="2"/>
  <c r="D28" i="2"/>
  <c r="R28" i="2"/>
  <c r="Q28" i="2"/>
  <c r="P28" i="2"/>
  <c r="O28" i="2"/>
  <c r="N28" i="2"/>
  <c r="M28" i="2"/>
  <c r="L28" i="2"/>
  <c r="K28" i="2"/>
  <c r="J28" i="2"/>
  <c r="D20" i="2"/>
  <c r="R20" i="2"/>
  <c r="Q20" i="2"/>
  <c r="P20" i="2"/>
  <c r="O20" i="2"/>
  <c r="N20" i="2"/>
  <c r="M20" i="2"/>
  <c r="L20" i="2"/>
  <c r="K20" i="2"/>
  <c r="J20" i="2"/>
  <c r="D12" i="2"/>
  <c r="R12" i="2"/>
  <c r="Q12" i="2"/>
  <c r="P12" i="2"/>
  <c r="O12" i="2"/>
  <c r="N12" i="2"/>
  <c r="M12" i="2"/>
  <c r="L12" i="2"/>
  <c r="K12" i="2"/>
  <c r="J12" i="2"/>
  <c r="D4" i="2"/>
  <c r="R4" i="2"/>
  <c r="Q4" i="2"/>
  <c r="P4" i="2"/>
  <c r="O4" i="2"/>
  <c r="N4" i="2"/>
  <c r="M4" i="2"/>
  <c r="L4" i="2"/>
  <c r="K4" i="2"/>
  <c r="J4" i="2"/>
  <c r="E73" i="2"/>
  <c r="E65" i="2"/>
  <c r="E57" i="2"/>
  <c r="E49" i="2"/>
  <c r="E41" i="2"/>
  <c r="E33" i="2"/>
  <c r="E25" i="2"/>
  <c r="E17" i="2"/>
  <c r="E9" i="2"/>
  <c r="F68" i="2"/>
  <c r="F60" i="2"/>
  <c r="F52" i="2"/>
  <c r="F44" i="2"/>
  <c r="F36" i="2"/>
  <c r="F28" i="2"/>
  <c r="F20" i="2"/>
  <c r="F12" i="2"/>
  <c r="F4" i="2"/>
  <c r="G70" i="2"/>
  <c r="G62" i="2"/>
  <c r="G54" i="2"/>
  <c r="G46" i="2"/>
  <c r="G38" i="2"/>
  <c r="G30" i="2"/>
  <c r="G22" i="2"/>
  <c r="G14" i="2"/>
  <c r="G6" i="2"/>
  <c r="H2" i="2"/>
  <c r="H66" i="2"/>
  <c r="H58" i="2"/>
  <c r="H50" i="2"/>
  <c r="H42" i="2"/>
  <c r="H34" i="2"/>
  <c r="H26" i="2"/>
  <c r="H18" i="2"/>
  <c r="H10" i="2"/>
  <c r="I72" i="2"/>
  <c r="I64" i="2"/>
  <c r="I56" i="2"/>
  <c r="I48" i="2"/>
  <c r="I40" i="2"/>
  <c r="I32" i="2"/>
  <c r="I24" i="2"/>
  <c r="I16" i="2"/>
  <c r="I8" i="2"/>
  <c r="J73" i="2"/>
  <c r="J65" i="2"/>
  <c r="J57" i="2"/>
  <c r="J49" i="2"/>
  <c r="J41" i="2"/>
  <c r="J33" i="2"/>
  <c r="J17" i="2"/>
  <c r="K58" i="2"/>
  <c r="L66" i="2"/>
  <c r="M2" i="2"/>
  <c r="M10" i="2"/>
  <c r="N18" i="2"/>
  <c r="O26" i="2"/>
  <c r="P34" i="2"/>
  <c r="Q42" i="2"/>
  <c r="R50" i="2"/>
  <c r="D58" i="2"/>
  <c r="D45" i="2"/>
  <c r="R45" i="2"/>
  <c r="Q45" i="2"/>
  <c r="P45" i="2"/>
  <c r="O45" i="2"/>
  <c r="N45" i="2"/>
  <c r="M45" i="2"/>
  <c r="L45" i="2"/>
  <c r="K45" i="2"/>
  <c r="F37" i="2"/>
  <c r="D3" i="2"/>
  <c r="R3" i="2"/>
  <c r="Q3" i="2"/>
  <c r="P3" i="2"/>
  <c r="O3" i="2"/>
  <c r="N3" i="2"/>
  <c r="M3" i="2"/>
  <c r="L3" i="2"/>
  <c r="K3" i="2"/>
  <c r="F51" i="2"/>
  <c r="F35" i="2"/>
  <c r="F11" i="2"/>
  <c r="F3" i="2"/>
  <c r="G69" i="2"/>
  <c r="G61" i="2"/>
  <c r="G45" i="2"/>
  <c r="G37" i="2"/>
  <c r="G29" i="2"/>
  <c r="G21" i="2"/>
  <c r="G13" i="2"/>
  <c r="I71" i="2"/>
  <c r="I63" i="2"/>
  <c r="I55" i="2"/>
  <c r="I47" i="2"/>
  <c r="I39" i="2"/>
  <c r="I31" i="2"/>
  <c r="I23" i="2"/>
  <c r="I15" i="2"/>
  <c r="I7" i="2"/>
  <c r="J72" i="2"/>
  <c r="J64" i="2"/>
  <c r="J56" i="2"/>
  <c r="J48" i="2"/>
  <c r="J40" i="2"/>
  <c r="J13" i="2"/>
  <c r="K50" i="2"/>
  <c r="L58" i="2"/>
  <c r="M66" i="2"/>
  <c r="N2" i="2"/>
  <c r="N10" i="2"/>
  <c r="O18" i="2"/>
  <c r="P26" i="2"/>
  <c r="Q34" i="2"/>
  <c r="R42" i="2"/>
  <c r="D50" i="2"/>
  <c r="D53" i="2"/>
  <c r="R53" i="2"/>
  <c r="Q53" i="2"/>
  <c r="P53" i="2"/>
  <c r="O53" i="2"/>
  <c r="N53" i="2"/>
  <c r="M53" i="2"/>
  <c r="L53" i="2"/>
  <c r="K53" i="2"/>
  <c r="D5" i="2"/>
  <c r="R5" i="2"/>
  <c r="Q5" i="2"/>
  <c r="P5" i="2"/>
  <c r="O5" i="2"/>
  <c r="N5" i="2"/>
  <c r="M5" i="2"/>
  <c r="L5" i="2"/>
  <c r="K5" i="2"/>
  <c r="J5" i="2"/>
  <c r="F21" i="2"/>
  <c r="D67" i="2"/>
  <c r="R67" i="2"/>
  <c r="Q67" i="2"/>
  <c r="P67" i="2"/>
  <c r="O67" i="2"/>
  <c r="N67" i="2"/>
  <c r="M67" i="2"/>
  <c r="L67" i="2"/>
  <c r="D27" i="2"/>
  <c r="R27" i="2"/>
  <c r="Q27" i="2"/>
  <c r="P27" i="2"/>
  <c r="O27" i="2"/>
  <c r="N27" i="2"/>
  <c r="M27" i="2"/>
  <c r="L27" i="2"/>
  <c r="K27" i="2"/>
  <c r="E71" i="2"/>
  <c r="E63" i="2"/>
  <c r="E55" i="2"/>
  <c r="E47" i="2"/>
  <c r="E39" i="2"/>
  <c r="E31" i="2"/>
  <c r="E23" i="2"/>
  <c r="E15" i="2"/>
  <c r="E7" i="2"/>
  <c r="F2" i="2"/>
  <c r="F66" i="2"/>
  <c r="F58" i="2"/>
  <c r="F50" i="2"/>
  <c r="F42" i="2"/>
  <c r="F34" i="2"/>
  <c r="F26" i="2"/>
  <c r="F18" i="2"/>
  <c r="F10" i="2"/>
  <c r="G68" i="2"/>
  <c r="G60" i="2"/>
  <c r="G52" i="2"/>
  <c r="G44" i="2"/>
  <c r="G36" i="2"/>
  <c r="G28" i="2"/>
  <c r="G20" i="2"/>
  <c r="G12" i="2"/>
  <c r="G4" i="2"/>
  <c r="I70" i="2"/>
  <c r="I62" i="2"/>
  <c r="I54" i="2"/>
  <c r="I46" i="2"/>
  <c r="I38" i="2"/>
  <c r="I30" i="2"/>
  <c r="I22" i="2"/>
  <c r="I14" i="2"/>
  <c r="I6" i="2"/>
  <c r="J71" i="2"/>
  <c r="J63" i="2"/>
  <c r="J55" i="2"/>
  <c r="J47" i="2"/>
  <c r="J39" i="2"/>
  <c r="J27" i="2"/>
  <c r="J11" i="2"/>
  <c r="K42" i="2"/>
  <c r="L50" i="2"/>
  <c r="M58" i="2"/>
  <c r="N66" i="2"/>
  <c r="O2" i="2"/>
  <c r="O10" i="2"/>
  <c r="P18" i="2"/>
  <c r="Q26" i="2"/>
  <c r="R34" i="2"/>
  <c r="D42" i="2"/>
  <c r="D29" i="2"/>
  <c r="R29" i="2"/>
  <c r="Q29" i="2"/>
  <c r="P29" i="2"/>
  <c r="O29" i="2"/>
  <c r="N29" i="2"/>
  <c r="M29" i="2"/>
  <c r="L29" i="2"/>
  <c r="K29" i="2"/>
  <c r="F69" i="2"/>
  <c r="F53" i="2"/>
  <c r="F29" i="2"/>
  <c r="F13" i="2"/>
  <c r="D59" i="2"/>
  <c r="R59" i="2"/>
  <c r="Q59" i="2"/>
  <c r="P59" i="2"/>
  <c r="O59" i="2"/>
  <c r="N59" i="2"/>
  <c r="M59" i="2"/>
  <c r="L59" i="2"/>
  <c r="K59" i="2"/>
  <c r="D43" i="2"/>
  <c r="R43" i="2"/>
  <c r="Q43" i="2"/>
  <c r="P43" i="2"/>
  <c r="O43" i="2"/>
  <c r="N43" i="2"/>
  <c r="M43" i="2"/>
  <c r="L43" i="2"/>
  <c r="K43" i="2"/>
  <c r="D19" i="2"/>
  <c r="R19" i="2"/>
  <c r="Q19" i="2"/>
  <c r="P19" i="2"/>
  <c r="O19" i="2"/>
  <c r="N19" i="2"/>
  <c r="M19" i="2"/>
  <c r="L19" i="2"/>
  <c r="K19" i="2"/>
  <c r="D73" i="2"/>
  <c r="R73" i="2"/>
  <c r="Q73" i="2"/>
  <c r="P73" i="2"/>
  <c r="O73" i="2"/>
  <c r="N73" i="2"/>
  <c r="M73" i="2"/>
  <c r="L73" i="2"/>
  <c r="K73" i="2"/>
  <c r="D65" i="2"/>
  <c r="R65" i="2"/>
  <c r="Q65" i="2"/>
  <c r="P65" i="2"/>
  <c r="O65" i="2"/>
  <c r="N65" i="2"/>
  <c r="M65" i="2"/>
  <c r="L65" i="2"/>
  <c r="K65" i="2"/>
  <c r="D57" i="2"/>
  <c r="R57" i="2"/>
  <c r="Q57" i="2"/>
  <c r="P57" i="2"/>
  <c r="O57" i="2"/>
  <c r="N57" i="2"/>
  <c r="M57" i="2"/>
  <c r="L57" i="2"/>
  <c r="K57" i="2"/>
  <c r="D49" i="2"/>
  <c r="R49" i="2"/>
  <c r="Q49" i="2"/>
  <c r="P49" i="2"/>
  <c r="O49" i="2"/>
  <c r="N49" i="2"/>
  <c r="M49" i="2"/>
  <c r="L49" i="2"/>
  <c r="K49" i="2"/>
  <c r="D41" i="2"/>
  <c r="R41" i="2"/>
  <c r="Q41" i="2"/>
  <c r="P41" i="2"/>
  <c r="O41" i="2"/>
  <c r="N41" i="2"/>
  <c r="M41" i="2"/>
  <c r="L41" i="2"/>
  <c r="K41" i="2"/>
  <c r="D33" i="2"/>
  <c r="R33" i="2"/>
  <c r="Q33" i="2"/>
  <c r="P33" i="2"/>
  <c r="O33" i="2"/>
  <c r="N33" i="2"/>
  <c r="M33" i="2"/>
  <c r="L33" i="2"/>
  <c r="K33" i="2"/>
  <c r="D25" i="2"/>
  <c r="R25" i="2"/>
  <c r="Q25" i="2"/>
  <c r="P25" i="2"/>
  <c r="O25" i="2"/>
  <c r="N25" i="2"/>
  <c r="M25" i="2"/>
  <c r="L25" i="2"/>
  <c r="K25" i="2"/>
  <c r="D17" i="2"/>
  <c r="R17" i="2"/>
  <c r="Q17" i="2"/>
  <c r="P17" i="2"/>
  <c r="O17" i="2"/>
  <c r="N17" i="2"/>
  <c r="M17" i="2"/>
  <c r="L17" i="2"/>
  <c r="K17" i="2"/>
  <c r="D9" i="2"/>
  <c r="R9" i="2"/>
  <c r="Q9" i="2"/>
  <c r="P9" i="2"/>
  <c r="O9" i="2"/>
  <c r="N9" i="2"/>
  <c r="M9" i="2"/>
  <c r="L9" i="2"/>
  <c r="K9" i="2"/>
  <c r="J9" i="2"/>
  <c r="E70" i="2"/>
  <c r="E62" i="2"/>
  <c r="E54" i="2"/>
  <c r="E46" i="2"/>
  <c r="E38" i="2"/>
  <c r="E30" i="2"/>
  <c r="E22" i="2"/>
  <c r="E14" i="2"/>
  <c r="E6" i="2"/>
  <c r="F73" i="2"/>
  <c r="F65" i="2"/>
  <c r="F57" i="2"/>
  <c r="F49" i="2"/>
  <c r="F41" i="2"/>
  <c r="F33" i="2"/>
  <c r="F25" i="2"/>
  <c r="F17" i="2"/>
  <c r="F9" i="2"/>
  <c r="G67" i="2"/>
  <c r="G59" i="2"/>
  <c r="G43" i="2"/>
  <c r="G27" i="2"/>
  <c r="G19" i="2"/>
  <c r="G3" i="2"/>
  <c r="H71" i="2"/>
  <c r="H55" i="2"/>
  <c r="H47" i="2"/>
  <c r="H39" i="2"/>
  <c r="H31" i="2"/>
  <c r="H15" i="2"/>
  <c r="H7" i="2"/>
  <c r="I61" i="2"/>
  <c r="I53" i="2"/>
  <c r="I45" i="2"/>
  <c r="I37" i="2"/>
  <c r="I29" i="2"/>
  <c r="I13" i="2"/>
  <c r="I5" i="2"/>
  <c r="J70" i="2"/>
  <c r="J62" i="2"/>
  <c r="J54" i="2"/>
  <c r="J46" i="2"/>
  <c r="J38" i="2"/>
  <c r="J26" i="2"/>
  <c r="J10" i="2"/>
  <c r="K34" i="2"/>
  <c r="L42" i="2"/>
  <c r="M50" i="2"/>
  <c r="N58" i="2"/>
  <c r="O66" i="2"/>
  <c r="P2" i="2"/>
  <c r="P10" i="2"/>
  <c r="Q18" i="2"/>
  <c r="R26" i="2"/>
  <c r="D34" i="2"/>
  <c r="D69" i="2"/>
  <c r="R69" i="2"/>
  <c r="Q69" i="2"/>
  <c r="P69" i="2"/>
  <c r="O69" i="2"/>
  <c r="N69" i="2"/>
  <c r="M69" i="2"/>
  <c r="L69" i="2"/>
  <c r="K69" i="2"/>
  <c r="D21" i="2"/>
  <c r="R21" i="2"/>
  <c r="Q21" i="2"/>
  <c r="P21" i="2"/>
  <c r="O21" i="2"/>
  <c r="N21" i="2"/>
  <c r="M21" i="2"/>
  <c r="L21" i="2"/>
  <c r="K21" i="2"/>
  <c r="F61" i="2"/>
  <c r="F45" i="2"/>
  <c r="F5" i="2"/>
  <c r="D51" i="2"/>
  <c r="R51" i="2"/>
  <c r="Q51" i="2"/>
  <c r="P51" i="2"/>
  <c r="O51" i="2"/>
  <c r="N51" i="2"/>
  <c r="M51" i="2"/>
  <c r="L51" i="2"/>
  <c r="K51" i="2"/>
  <c r="D35" i="2"/>
  <c r="R35" i="2"/>
  <c r="Q35" i="2"/>
  <c r="P35" i="2"/>
  <c r="O35" i="2"/>
  <c r="N35" i="2"/>
  <c r="M35" i="2"/>
  <c r="L35" i="2"/>
  <c r="K35" i="2"/>
  <c r="D11" i="2"/>
  <c r="R11" i="2"/>
  <c r="Q11" i="2"/>
  <c r="P11" i="2"/>
  <c r="O11" i="2"/>
  <c r="N11" i="2"/>
  <c r="M11" i="2"/>
  <c r="L11" i="2"/>
  <c r="K11" i="2"/>
  <c r="D72" i="2"/>
  <c r="R72" i="2"/>
  <c r="Q72" i="2"/>
  <c r="P72" i="2"/>
  <c r="O72" i="2"/>
  <c r="N72" i="2"/>
  <c r="M72" i="2"/>
  <c r="L72" i="2"/>
  <c r="K72" i="2"/>
  <c r="D64" i="2"/>
  <c r="R64" i="2"/>
  <c r="Q64" i="2"/>
  <c r="P64" i="2"/>
  <c r="O64" i="2"/>
  <c r="N64" i="2"/>
  <c r="M64" i="2"/>
  <c r="L64" i="2"/>
  <c r="K64" i="2"/>
  <c r="D56" i="2"/>
  <c r="R56" i="2"/>
  <c r="Q56" i="2"/>
  <c r="P56" i="2"/>
  <c r="O56" i="2"/>
  <c r="N56" i="2"/>
  <c r="M56" i="2"/>
  <c r="L56" i="2"/>
  <c r="K56" i="2"/>
  <c r="D48" i="2"/>
  <c r="R48" i="2"/>
  <c r="Q48" i="2"/>
  <c r="P48" i="2"/>
  <c r="O48" i="2"/>
  <c r="N48" i="2"/>
  <c r="M48" i="2"/>
  <c r="L48" i="2"/>
  <c r="K48" i="2"/>
  <c r="D40" i="2"/>
  <c r="R40" i="2"/>
  <c r="Q40" i="2"/>
  <c r="P40" i="2"/>
  <c r="O40" i="2"/>
  <c r="N40" i="2"/>
  <c r="M40" i="2"/>
  <c r="L40" i="2"/>
  <c r="K40" i="2"/>
  <c r="D32" i="2"/>
  <c r="R32" i="2"/>
  <c r="Q32" i="2"/>
  <c r="P32" i="2"/>
  <c r="O32" i="2"/>
  <c r="N32" i="2"/>
  <c r="M32" i="2"/>
  <c r="L32" i="2"/>
  <c r="K32" i="2"/>
  <c r="J32" i="2"/>
  <c r="D24" i="2"/>
  <c r="R24" i="2"/>
  <c r="Q24" i="2"/>
  <c r="P24" i="2"/>
  <c r="O24" i="2"/>
  <c r="N24" i="2"/>
  <c r="M24" i="2"/>
  <c r="L24" i="2"/>
  <c r="K24" i="2"/>
  <c r="J24" i="2"/>
  <c r="D16" i="2"/>
  <c r="R16" i="2"/>
  <c r="Q16" i="2"/>
  <c r="P16" i="2"/>
  <c r="O16" i="2"/>
  <c r="N16" i="2"/>
  <c r="M16" i="2"/>
  <c r="L16" i="2"/>
  <c r="K16" i="2"/>
  <c r="J16" i="2"/>
  <c r="D8" i="2"/>
  <c r="R8" i="2"/>
  <c r="Q8" i="2"/>
  <c r="P8" i="2"/>
  <c r="O8" i="2"/>
  <c r="N8" i="2"/>
  <c r="M8" i="2"/>
  <c r="L8" i="2"/>
  <c r="K8" i="2"/>
  <c r="J8" i="2"/>
  <c r="E69" i="2"/>
  <c r="E61" i="2"/>
  <c r="E53" i="2"/>
  <c r="E45" i="2"/>
  <c r="E37" i="2"/>
  <c r="E29" i="2"/>
  <c r="E21" i="2"/>
  <c r="E5" i="2"/>
  <c r="F72" i="2"/>
  <c r="F64" i="2"/>
  <c r="F56" i="2"/>
  <c r="F48" i="2"/>
  <c r="F40" i="2"/>
  <c r="F32" i="2"/>
  <c r="F24" i="2"/>
  <c r="F16" i="2"/>
  <c r="F8" i="2"/>
  <c r="G2" i="2"/>
  <c r="G66" i="2"/>
  <c r="G58" i="2"/>
  <c r="G50" i="2"/>
  <c r="G42" i="2"/>
  <c r="G34" i="2"/>
  <c r="G26" i="2"/>
  <c r="G18" i="2"/>
  <c r="G10" i="2"/>
  <c r="I68" i="2"/>
  <c r="I60" i="2"/>
  <c r="I52" i="2"/>
  <c r="I44" i="2"/>
  <c r="I36" i="2"/>
  <c r="I28" i="2"/>
  <c r="I20" i="2"/>
  <c r="I12" i="2"/>
  <c r="I4" i="2"/>
  <c r="J69" i="2"/>
  <c r="J53" i="2"/>
  <c r="J45" i="2"/>
  <c r="J37" i="2"/>
  <c r="J25" i="2"/>
  <c r="J3" i="2"/>
  <c r="K26" i="2"/>
  <c r="L34" i="2"/>
  <c r="M42" i="2"/>
  <c r="N50" i="2"/>
  <c r="O58" i="2"/>
  <c r="P66" i="2"/>
  <c r="Q2" i="2"/>
  <c r="Q10" i="2"/>
  <c r="R18" i="2"/>
  <c r="D26" i="2"/>
  <c r="D61" i="2"/>
  <c r="R61" i="2"/>
  <c r="Q61" i="2"/>
  <c r="P61" i="2"/>
  <c r="O61" i="2"/>
  <c r="N61" i="2"/>
  <c r="M61" i="2"/>
  <c r="L61" i="2"/>
  <c r="K61" i="2"/>
  <c r="D13" i="2"/>
  <c r="R13" i="2"/>
  <c r="Q13" i="2"/>
  <c r="P13" i="2"/>
  <c r="O13" i="2"/>
  <c r="N13" i="2"/>
  <c r="M13" i="2"/>
  <c r="L13" i="2"/>
  <c r="K13" i="2"/>
  <c r="D63" i="2"/>
  <c r="R63" i="2"/>
  <c r="Q63" i="2"/>
  <c r="P63" i="2"/>
  <c r="O63" i="2"/>
  <c r="N63" i="2"/>
  <c r="M63" i="2"/>
  <c r="L63" i="2"/>
  <c r="K63" i="2"/>
  <c r="D23" i="2"/>
  <c r="R23" i="2"/>
  <c r="Q23" i="2"/>
  <c r="P23" i="2"/>
  <c r="O23" i="2"/>
  <c r="N23" i="2"/>
  <c r="M23" i="2"/>
  <c r="L23" i="2"/>
  <c r="K23" i="2"/>
  <c r="J23" i="2"/>
  <c r="F63" i="2"/>
  <c r="F23" i="2"/>
  <c r="G73" i="2"/>
  <c r="G65" i="2"/>
  <c r="G57" i="2"/>
  <c r="G49" i="2"/>
  <c r="G41" i="2"/>
  <c r="G33" i="2"/>
  <c r="G25" i="2"/>
  <c r="G17" i="2"/>
  <c r="G9" i="2"/>
  <c r="H69" i="2"/>
  <c r="H61" i="2"/>
  <c r="H53" i="2"/>
  <c r="H45" i="2"/>
  <c r="H37" i="2"/>
  <c r="H29" i="2"/>
  <c r="H21" i="2"/>
  <c r="H13" i="2"/>
  <c r="H5" i="2"/>
  <c r="I67" i="2"/>
  <c r="I59" i="2"/>
  <c r="I51" i="2"/>
  <c r="I43" i="2"/>
  <c r="I35" i="2"/>
  <c r="I27" i="2"/>
  <c r="I19" i="2"/>
  <c r="I11" i="2"/>
  <c r="I3" i="2"/>
  <c r="J68" i="2"/>
  <c r="J60" i="2"/>
  <c r="J52" i="2"/>
  <c r="J44" i="2"/>
  <c r="J36" i="2"/>
  <c r="J21" i="2"/>
  <c r="K2" i="2"/>
  <c r="K18" i="2"/>
  <c r="L26" i="2"/>
  <c r="M34" i="2"/>
  <c r="N42" i="2"/>
  <c r="O50" i="2"/>
  <c r="P58" i="2"/>
  <c r="Q66" i="2"/>
  <c r="R2" i="2"/>
  <c r="R10" i="2"/>
  <c r="D18" i="2"/>
  <c r="D71" i="2"/>
  <c r="R71" i="2"/>
  <c r="Q71" i="2"/>
  <c r="P71" i="2"/>
  <c r="O71" i="2"/>
  <c r="N71" i="2"/>
  <c r="M71" i="2"/>
  <c r="L71" i="2"/>
  <c r="K71" i="2"/>
  <c r="D55" i="2"/>
  <c r="R55" i="2"/>
  <c r="Q55" i="2"/>
  <c r="P55" i="2"/>
  <c r="O55" i="2"/>
  <c r="N55" i="2"/>
  <c r="M55" i="2"/>
  <c r="L55" i="2"/>
  <c r="K55" i="2"/>
  <c r="D47" i="2"/>
  <c r="R47" i="2"/>
  <c r="Q47" i="2"/>
  <c r="P47" i="2"/>
  <c r="O47" i="2"/>
  <c r="N47" i="2"/>
  <c r="M47" i="2"/>
  <c r="L47" i="2"/>
  <c r="K47" i="2"/>
  <c r="D39" i="2"/>
  <c r="R39" i="2"/>
  <c r="Q39" i="2"/>
  <c r="P39" i="2"/>
  <c r="O39" i="2"/>
  <c r="N39" i="2"/>
  <c r="M39" i="2"/>
  <c r="L39" i="2"/>
  <c r="K39" i="2"/>
  <c r="D31" i="2"/>
  <c r="R31" i="2"/>
  <c r="Q31" i="2"/>
  <c r="P31" i="2"/>
  <c r="O31" i="2"/>
  <c r="N31" i="2"/>
  <c r="M31" i="2"/>
  <c r="L31" i="2"/>
  <c r="K31" i="2"/>
  <c r="J31" i="2"/>
  <c r="D15" i="2"/>
  <c r="R15" i="2"/>
  <c r="Q15" i="2"/>
  <c r="P15" i="2"/>
  <c r="O15" i="2"/>
  <c r="N15" i="2"/>
  <c r="M15" i="2"/>
  <c r="L15" i="2"/>
  <c r="K15" i="2"/>
  <c r="J15" i="2"/>
  <c r="D7" i="2"/>
  <c r="R7" i="2"/>
  <c r="Q7" i="2"/>
  <c r="P7" i="2"/>
  <c r="O7" i="2"/>
  <c r="N7" i="2"/>
  <c r="M7" i="2"/>
  <c r="L7" i="2"/>
  <c r="K7" i="2"/>
  <c r="J7" i="2"/>
  <c r="D70" i="2"/>
  <c r="R70" i="2"/>
  <c r="Q70" i="2"/>
  <c r="P70" i="2"/>
  <c r="O70" i="2"/>
  <c r="N70" i="2"/>
  <c r="M70" i="2"/>
  <c r="L70" i="2"/>
  <c r="K70" i="2"/>
  <c r="D62" i="2"/>
  <c r="R62" i="2"/>
  <c r="Q62" i="2"/>
  <c r="P62" i="2"/>
  <c r="O62" i="2"/>
  <c r="N62" i="2"/>
  <c r="M62" i="2"/>
  <c r="L62" i="2"/>
  <c r="K62" i="2"/>
  <c r="D54" i="2"/>
  <c r="R54" i="2"/>
  <c r="Q54" i="2"/>
  <c r="P54" i="2"/>
  <c r="O54" i="2"/>
  <c r="N54" i="2"/>
  <c r="M54" i="2"/>
  <c r="L54" i="2"/>
  <c r="K54" i="2"/>
  <c r="D46" i="2"/>
  <c r="R46" i="2"/>
  <c r="Q46" i="2"/>
  <c r="P46" i="2"/>
  <c r="O46" i="2"/>
  <c r="N46" i="2"/>
  <c r="M46" i="2"/>
  <c r="L46" i="2"/>
  <c r="K46" i="2"/>
  <c r="D38" i="2"/>
  <c r="R38" i="2"/>
  <c r="Q38" i="2"/>
  <c r="P38" i="2"/>
  <c r="O38" i="2"/>
  <c r="N38" i="2"/>
  <c r="M38" i="2"/>
  <c r="L38" i="2"/>
  <c r="K38" i="2"/>
  <c r="D30" i="2"/>
  <c r="R30" i="2"/>
  <c r="Q30" i="2"/>
  <c r="P30" i="2"/>
  <c r="O30" i="2"/>
  <c r="N30" i="2"/>
  <c r="M30" i="2"/>
  <c r="L30" i="2"/>
  <c r="K30" i="2"/>
  <c r="J30" i="2"/>
  <c r="D22" i="2"/>
  <c r="R22" i="2"/>
  <c r="Q22" i="2"/>
  <c r="P22" i="2"/>
  <c r="O22" i="2"/>
  <c r="N22" i="2"/>
  <c r="M22" i="2"/>
  <c r="L22" i="2"/>
  <c r="K22" i="2"/>
  <c r="J22" i="2"/>
  <c r="D14" i="2"/>
  <c r="R14" i="2"/>
  <c r="Q14" i="2"/>
  <c r="P14" i="2"/>
  <c r="O14" i="2"/>
  <c r="N14" i="2"/>
  <c r="M14" i="2"/>
  <c r="L14" i="2"/>
  <c r="K14" i="2"/>
  <c r="J14" i="2"/>
  <c r="D6" i="2"/>
  <c r="R6" i="2"/>
  <c r="Q6" i="2"/>
  <c r="P6" i="2"/>
  <c r="O6" i="2"/>
  <c r="N6" i="2"/>
  <c r="M6" i="2"/>
  <c r="L6" i="2"/>
  <c r="K6" i="2"/>
  <c r="J6" i="2"/>
  <c r="E67" i="2"/>
  <c r="E59" i="2"/>
  <c r="E51" i="2"/>
  <c r="E43" i="2"/>
  <c r="E35" i="2"/>
  <c r="E27" i="2"/>
  <c r="E19" i="2"/>
  <c r="E11" i="2"/>
  <c r="E3" i="2"/>
  <c r="F70" i="2"/>
  <c r="F62" i="2"/>
  <c r="F54" i="2"/>
  <c r="F46" i="2"/>
  <c r="F38" i="2"/>
  <c r="F30" i="2"/>
  <c r="F22" i="2"/>
  <c r="F14" i="2"/>
  <c r="F6" i="2"/>
  <c r="G72" i="2"/>
  <c r="G64" i="2"/>
  <c r="G56" i="2"/>
  <c r="G48" i="2"/>
  <c r="G40" i="2"/>
  <c r="G32" i="2"/>
  <c r="G24" i="2"/>
  <c r="G16" i="2"/>
  <c r="G8" i="2"/>
  <c r="H68" i="2"/>
  <c r="H60" i="2"/>
  <c r="H52" i="2"/>
  <c r="H44" i="2"/>
  <c r="H36" i="2"/>
  <c r="H28" i="2"/>
  <c r="H20" i="2"/>
  <c r="H12" i="2"/>
  <c r="H4" i="2"/>
  <c r="I2" i="2"/>
  <c r="I66" i="2"/>
  <c r="I58" i="2"/>
  <c r="I50" i="2"/>
  <c r="I42" i="2"/>
  <c r="I34" i="2"/>
  <c r="I26" i="2"/>
  <c r="I18" i="2"/>
  <c r="I10" i="2"/>
  <c r="J67" i="2"/>
  <c r="J59" i="2"/>
  <c r="J51" i="2"/>
  <c r="J43" i="2"/>
  <c r="J35" i="2"/>
  <c r="J19" i="2"/>
  <c r="K67" i="2"/>
  <c r="K10" i="2"/>
</calcChain>
</file>

<file path=xl/sharedStrings.xml><?xml version="1.0" encoding="utf-8"?>
<sst xmlns="http://schemas.openxmlformats.org/spreadsheetml/2006/main" count="335" uniqueCount="69">
  <si>
    <t>CATEGORY_DESCR_EN</t>
  </si>
  <si>
    <t>Start_ts_Year</t>
  </si>
  <si>
    <t>Year_1 total_tickets</t>
  </si>
  <si>
    <t>Year_2 total_tickets</t>
  </si>
  <si>
    <t>Year_3 total_tickets</t>
  </si>
  <si>
    <t>Year_4 total_tickets</t>
  </si>
  <si>
    <t>Year_5 total_tickets</t>
  </si>
  <si>
    <t>Year_6 total_tickets</t>
  </si>
  <si>
    <t>Year_7 total_tickets</t>
  </si>
  <si>
    <t>Full_Year_1 total_full_contracts</t>
  </si>
  <si>
    <t>Full_Year_2 total_full_contracts</t>
  </si>
  <si>
    <t>Full_Year_3 total_full_contracts</t>
  </si>
  <si>
    <t>Full_Year_4 total_full_contracts</t>
  </si>
  <si>
    <t>Full_Year_5 total_full_contracts</t>
  </si>
  <si>
    <t>Full_Year_6 total_full_contracts</t>
  </si>
  <si>
    <t>Full_Year_7 total_full_contracts</t>
  </si>
  <si>
    <t>Contracts_Count</t>
  </si>
  <si>
    <t>SERVICES</t>
  </si>
  <si>
    <t>TELECOMS</t>
  </si>
  <si>
    <t>BG</t>
  </si>
  <si>
    <t>MDA</t>
  </si>
  <si>
    <t>AC</t>
  </si>
  <si>
    <t>REST</t>
  </si>
  <si>
    <t>SDA</t>
  </si>
  <si>
    <t>No Sap Hierarchy</t>
  </si>
  <si>
    <t>EXTENDED RANGE</t>
  </si>
  <si>
    <t>COMPUTING</t>
  </si>
  <si>
    <t>ESSENTIALS</t>
  </si>
  <si>
    <t>Avg Ticket per ts Year 1</t>
  </si>
  <si>
    <t>Avg Ticket per ts Year 2</t>
  </si>
  <si>
    <t>Avg Ticket per ts Year 3</t>
  </si>
  <si>
    <t>Avg Ticket per ts Year 4</t>
  </si>
  <si>
    <t>Avg Ticket per ts Year 5</t>
  </si>
  <si>
    <t>Avg Ticket per ts Year 6</t>
  </si>
  <si>
    <t>Avg Ticket per ts Year 7</t>
  </si>
  <si>
    <t>Total Contracts</t>
  </si>
  <si>
    <t>Row Labels</t>
  </si>
  <si>
    <t>Grand Total</t>
  </si>
  <si>
    <t>Sum of Year_1 total_tickets</t>
  </si>
  <si>
    <t>Sum of Year_2 total_tickets</t>
  </si>
  <si>
    <t>Sum of Year_3 total_tickets</t>
  </si>
  <si>
    <t>Sum of Year_4 total_tickets</t>
  </si>
  <si>
    <t>Sum of Year_5 total_tickets</t>
  </si>
  <si>
    <t>Sum of Year_6 total_tickets</t>
  </si>
  <si>
    <t>Sum of Year_7 total_tickets</t>
  </si>
  <si>
    <t>Sum of Year_1 tickets_count</t>
  </si>
  <si>
    <t>Sum of Year_2 tickets_count</t>
  </si>
  <si>
    <t>Sum of Year_3 tickets_count</t>
  </si>
  <si>
    <t>Sum of Year_4 tickets_count</t>
  </si>
  <si>
    <t>Sum of Year_5 tickets_count</t>
  </si>
  <si>
    <t>Sum of Year_6 tickets_count</t>
  </si>
  <si>
    <t>Sum of Year_7 tickets_count</t>
  </si>
  <si>
    <t>Sum of Total Contracts</t>
  </si>
  <si>
    <t>Πιθανότητα Εμφάνισης Ticket</t>
  </si>
  <si>
    <t>Year 1</t>
  </si>
  <si>
    <t>Year 2</t>
  </si>
  <si>
    <t>Year 3</t>
  </si>
  <si>
    <t>Year 4</t>
  </si>
  <si>
    <t>Year 5</t>
  </si>
  <si>
    <t>Year 6</t>
  </si>
  <si>
    <t>Year 7</t>
  </si>
  <si>
    <t>Average Number of Tickets per TS</t>
  </si>
  <si>
    <t>Year_1 contracts_with_tickets</t>
  </si>
  <si>
    <t>Year_2 contracts_with_tickets</t>
  </si>
  <si>
    <t>Year_3 contracts_with_tickets</t>
  </si>
  <si>
    <t>Year_4 contracts_with_tickets</t>
  </si>
  <si>
    <t>Year_5 contracts_with_tickets</t>
  </si>
  <si>
    <t>Year_6 contracts_with_tickets</t>
  </si>
  <si>
    <t>Year_7 contracts_with_tickets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</si>
</sst>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161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0" xfId="0" applyBorder="1"/>
    <xf numFmtId="0" fontId="1" fillId="8" borderId="1" xfId="0" applyFont="1" applyFill="1" applyBorder="1" applyAlignment="1">
      <alignment horizontal="center" vertical="center" wrapText="1"/>
    </xf>
    <xf numFmtId="164" fontId="0" fillId="4" borderId="2" xfId="1" applyNumberFormat="1" applyFont="1" applyFill="1" applyBorder="1" applyAlignment="1">
      <alignment horizontal="center" vertical="center"/>
    </xf>
    <xf numFmtId="164" fontId="0" fillId="4" borderId="3" xfId="1" applyNumberFormat="1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3" borderId="10" xfId="1" applyNumberFormat="1" applyFont="1" applyFill="1" applyBorder="1" applyAlignment="1">
      <alignment horizontal="center" vertical="center"/>
    </xf>
    <xf numFmtId="164" fontId="0" fillId="4" borderId="5" xfId="1" applyNumberFormat="1" applyFont="1" applyFill="1" applyBorder="1" applyAlignment="1">
      <alignment horizontal="center" vertical="center"/>
    </xf>
    <xf numFmtId="164" fontId="0" fillId="4" borderId="0" xfId="1" applyNumberFormat="1" applyFont="1" applyFill="1" applyBorder="1" applyAlignment="1">
      <alignment horizontal="center" vertical="center"/>
    </xf>
    <xf numFmtId="164" fontId="0" fillId="4" borderId="6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3" borderId="11" xfId="1" applyNumberFormat="1" applyFont="1" applyFill="1" applyBorder="1" applyAlignment="1">
      <alignment horizontal="center" vertical="center"/>
    </xf>
    <xf numFmtId="164" fontId="0" fillId="4" borderId="7" xfId="1" applyNumberFormat="1" applyFont="1" applyFill="1" applyBorder="1" applyAlignment="1">
      <alignment horizontal="center" vertical="center"/>
    </xf>
    <xf numFmtId="164" fontId="0" fillId="4" borderId="8" xfId="1" applyNumberFormat="1" applyFont="1" applyFill="1" applyBorder="1" applyAlignment="1">
      <alignment horizontal="center" vertical="center"/>
    </xf>
    <xf numFmtId="164" fontId="0" fillId="4" borderId="9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3" borderId="12" xfId="1" applyNumberFormat="1" applyFont="1" applyFill="1" applyBorder="1" applyAlignment="1">
      <alignment horizontal="center" vertical="center"/>
    </xf>
    <xf numFmtId="9" fontId="0" fillId="0" borderId="2" xfId="2" applyFont="1" applyBorder="1"/>
    <xf numFmtId="9" fontId="0" fillId="0" borderId="5" xfId="2" applyFont="1" applyBorder="1"/>
    <xf numFmtId="9" fontId="0" fillId="0" borderId="7" xfId="2" applyFont="1" applyBorder="1"/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9" fontId="0" fillId="10" borderId="2" xfId="2" applyFont="1" applyFill="1" applyBorder="1" applyAlignment="1">
      <alignment horizontal="center" vertical="center"/>
    </xf>
    <xf numFmtId="9" fontId="0" fillId="10" borderId="3" xfId="2" applyFont="1" applyFill="1" applyBorder="1" applyAlignment="1">
      <alignment horizontal="center" vertical="center"/>
    </xf>
    <xf numFmtId="9" fontId="0" fillId="10" borderId="4" xfId="2" applyFont="1" applyFill="1" applyBorder="1" applyAlignment="1">
      <alignment horizontal="center" vertical="center"/>
    </xf>
    <xf numFmtId="9" fontId="0" fillId="10" borderId="5" xfId="2" applyFont="1" applyFill="1" applyBorder="1" applyAlignment="1">
      <alignment horizontal="center" vertical="center"/>
    </xf>
    <xf numFmtId="9" fontId="0" fillId="10" borderId="0" xfId="2" applyFont="1" applyFill="1" applyBorder="1" applyAlignment="1">
      <alignment horizontal="center" vertical="center"/>
    </xf>
    <xf numFmtId="9" fontId="0" fillId="10" borderId="6" xfId="2" applyFont="1" applyFill="1" applyBorder="1" applyAlignment="1">
      <alignment horizontal="center" vertical="center"/>
    </xf>
    <xf numFmtId="9" fontId="0" fillId="10" borderId="7" xfId="2" applyFont="1" applyFill="1" applyBorder="1" applyAlignment="1">
      <alignment horizontal="center" vertical="center"/>
    </xf>
    <xf numFmtId="9" fontId="0" fillId="10" borderId="8" xfId="2" applyFont="1" applyFill="1" applyBorder="1" applyAlignment="1">
      <alignment horizontal="center" vertical="center"/>
    </xf>
    <xf numFmtId="9" fontId="0" fillId="10" borderId="9" xfId="2" applyFont="1" applyFill="1" applyBorder="1" applyAlignment="1">
      <alignment horizontal="center" vertical="center"/>
    </xf>
    <xf numFmtId="0" fontId="0" fillId="10" borderId="0" xfId="0" applyFill="1"/>
    <xf numFmtId="164" fontId="0" fillId="0" borderId="0" xfId="0" applyNumberFormat="1"/>
    <xf numFmtId="0" fontId="0" fillId="12" borderId="0" xfId="0" applyFill="1"/>
    <xf numFmtId="164" fontId="0" fillId="12" borderId="5" xfId="1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164" fontId="0" fillId="5" borderId="10" xfId="1" applyNumberFormat="1" applyFont="1" applyFill="1" applyBorder="1"/>
    <xf numFmtId="164" fontId="0" fillId="5" borderId="11" xfId="1" applyNumberFormat="1" applyFont="1" applyFill="1" applyBorder="1"/>
    <xf numFmtId="164" fontId="0" fillId="5" borderId="12" xfId="1" applyNumberFormat="1" applyFont="1" applyFill="1" applyBorder="1"/>
    <xf numFmtId="0" fontId="1" fillId="6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10" fontId="0" fillId="0" borderId="0" xfId="2" applyNumberFormat="1" applyFont="1" applyBorder="1"/>
    <xf numFmtId="10" fontId="0" fillId="0" borderId="6" xfId="2" applyNumberFormat="1" applyFont="1" applyBorder="1"/>
    <xf numFmtId="0" fontId="3" fillId="0" borderId="7" xfId="0" applyFont="1" applyBorder="1" applyAlignment="1">
      <alignment horizontal="left" vertical="center"/>
    </xf>
    <xf numFmtId="10" fontId="0" fillId="0" borderId="8" xfId="2" applyNumberFormat="1" applyFont="1" applyBorder="1"/>
    <xf numFmtId="10" fontId="0" fillId="0" borderId="9" xfId="2" applyNumberFormat="1" applyFont="1" applyBorder="1"/>
    <xf numFmtId="10" fontId="0" fillId="0" borderId="3" xfId="2" applyNumberFormat="1" applyFont="1" applyBorder="1"/>
    <xf numFmtId="10" fontId="0" fillId="0" borderId="4" xfId="2" applyNumberFormat="1" applyFont="1" applyBorder="1"/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164" fontId="0" fillId="4" borderId="2" xfId="1" applyNumberFormat="1" applyFont="1" applyFill="1" applyBorder="1"/>
    <xf numFmtId="164" fontId="0" fillId="4" borderId="3" xfId="1" applyNumberFormat="1" applyFont="1" applyFill="1" applyBorder="1"/>
    <xf numFmtId="164" fontId="0" fillId="4" borderId="4" xfId="1" applyNumberFormat="1" applyFont="1" applyFill="1" applyBorder="1"/>
    <xf numFmtId="164" fontId="0" fillId="4" borderId="0" xfId="1" applyNumberFormat="1" applyFont="1" applyFill="1" applyBorder="1"/>
    <xf numFmtId="164" fontId="0" fillId="4" borderId="6" xfId="1" applyNumberFormat="1" applyFont="1" applyFill="1" applyBorder="1"/>
    <xf numFmtId="164" fontId="0" fillId="4" borderId="8" xfId="1" applyNumberFormat="1" applyFont="1" applyFill="1" applyBorder="1"/>
    <xf numFmtId="164" fontId="0" fillId="4" borderId="9" xfId="1" applyNumberFormat="1" applyFont="1" applyFill="1" applyBorder="1"/>
    <xf numFmtId="164" fontId="0" fillId="4" borderId="5" xfId="1" applyNumberFormat="1" applyFont="1" applyFill="1" applyBorder="1"/>
    <xf numFmtId="164" fontId="0" fillId="4" borderId="7" xfId="1" applyNumberFormat="1" applyFont="1" applyFill="1" applyBorder="1"/>
    <xf numFmtId="164" fontId="0" fillId="2" borderId="2" xfId="1" applyNumberFormat="1" applyFont="1" applyFill="1" applyBorder="1"/>
    <xf numFmtId="164" fontId="0" fillId="2" borderId="3" xfId="1" applyNumberFormat="1" applyFont="1" applyFill="1" applyBorder="1"/>
    <xf numFmtId="164" fontId="0" fillId="2" borderId="4" xfId="1" applyNumberFormat="1" applyFont="1" applyFill="1" applyBorder="1"/>
    <xf numFmtId="164" fontId="0" fillId="2" borderId="5" xfId="1" applyNumberFormat="1" applyFont="1" applyFill="1" applyBorder="1"/>
    <xf numFmtId="164" fontId="0" fillId="2" borderId="0" xfId="1" applyNumberFormat="1" applyFont="1" applyFill="1" applyBorder="1"/>
    <xf numFmtId="164" fontId="0" fillId="2" borderId="6" xfId="1" applyNumberFormat="1" applyFont="1" applyFill="1" applyBorder="1"/>
    <xf numFmtId="164" fontId="0" fillId="2" borderId="7" xfId="1" applyNumberFormat="1" applyFont="1" applyFill="1" applyBorder="1"/>
    <xf numFmtId="164" fontId="0" fillId="2" borderId="8" xfId="1" applyNumberFormat="1" applyFont="1" applyFill="1" applyBorder="1"/>
    <xf numFmtId="164" fontId="0" fillId="2" borderId="9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9" fontId="0" fillId="0" borderId="0" xfId="2" applyFont="1"/>
    <xf numFmtId="0" fontId="5" fillId="6" borderId="10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12">
    <dxf>
      <numFmt numFmtId="164" formatCode="_-* #,##0\ _€_-;\-* #,##0\ _€_-;_-* &quot;-&quot;??\ _€_-;_-@_-"/>
    </dxf>
    <dxf>
      <numFmt numFmtId="164" formatCode="_-* #,##0\ _€_-;\-* #,##0\ _€_-;_-* &quot;-&quot;??\ _€_-;_-@_-"/>
    </dxf>
    <dxf>
      <alignment horizontal="center" readingOrder="0"/>
    </dxf>
    <dxf>
      <alignment vertical="center" readingOrder="0"/>
    </dxf>
    <dxf>
      <alignment wrapText="1" readingOrder="0"/>
    </dxf>
    <dxf>
      <numFmt numFmtId="164" formatCode="_-* #,##0\ _€_-;\-* #,##0\ _€_-;_-* &quot;-&quot;??\ _€_-;_-@_-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>
        <c:manualLayout>
          <c:layoutTarget val="inner"/>
          <c:xMode val="edge"/>
          <c:yMode val="edge"/>
          <c:x val="3.124786559953387E-2"/>
          <c:y val="5.5715457874242848E-2"/>
          <c:w val="0.83206148691845172"/>
          <c:h val="0.87689153117392638"/>
        </c:manualLayout>
      </c:layout>
      <c:lineChart>
        <c:grouping val="standard"/>
        <c:varyColors val="0"/>
        <c:ser>
          <c:idx val="0"/>
          <c:order val="0"/>
          <c:tx>
            <c:strRef>
              <c:f>first_analysis!$R$1</c:f>
              <c:strCache>
                <c:ptCount val="1"/>
                <c:pt idx="0">
                  <c:v>Avg Ticket per ts Year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first_analysis!$B$2:$B$20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first_analysis!$R$2:$R$20</c:f>
              <c:numCache>
                <c:formatCode>0%</c:formatCode>
                <c:ptCount val="19"/>
                <c:pt idx="0">
                  <c:v>0.16666666666666666</c:v>
                </c:pt>
                <c:pt idx="1">
                  <c:v>4.3186483499131532E-2</c:v>
                </c:pt>
                <c:pt idx="2">
                  <c:v>5.611700234858729E-2</c:v>
                </c:pt>
                <c:pt idx="3">
                  <c:v>4.6852543834435184E-2</c:v>
                </c:pt>
                <c:pt idx="4">
                  <c:v>4.2640103196216139E-2</c:v>
                </c:pt>
                <c:pt idx="5">
                  <c:v>6.5771028037383175E-2</c:v>
                </c:pt>
                <c:pt idx="6">
                  <c:v>9.1098386257157729E-2</c:v>
                </c:pt>
                <c:pt idx="7">
                  <c:v>0.1030743565300286</c:v>
                </c:pt>
                <c:pt idx="8">
                  <c:v>2.7121951219512195E-2</c:v>
                </c:pt>
                <c:pt idx="9">
                  <c:v>3.5323246217331503E-2</c:v>
                </c:pt>
                <c:pt idx="10">
                  <c:v>4.3222132524600179E-2</c:v>
                </c:pt>
                <c:pt idx="11">
                  <c:v>3.841501765929653E-2</c:v>
                </c:pt>
                <c:pt idx="12">
                  <c:v>3.2135378346256155E-2</c:v>
                </c:pt>
                <c:pt idx="13">
                  <c:v>4.2700208722399206E-2</c:v>
                </c:pt>
                <c:pt idx="14">
                  <c:v>4.8154458729305426E-2</c:v>
                </c:pt>
                <c:pt idx="15">
                  <c:v>3.758325404376784E-2</c:v>
                </c:pt>
                <c:pt idx="16">
                  <c:v>3.882971409229858E-2</c:v>
                </c:pt>
                <c:pt idx="17">
                  <c:v>4.0397158684774837E-2</c:v>
                </c:pt>
                <c:pt idx="18">
                  <c:v>3.3394724425029297E-2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first_analysis!$S$1</c:f>
              <c:strCache>
                <c:ptCount val="1"/>
                <c:pt idx="0">
                  <c:v>Avg Ticket per ts Year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first_analysis!$B$2:$B$20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first_analysis!$S$2:$S$20</c:f>
              <c:numCache>
                <c:formatCode>0%</c:formatCode>
                <c:ptCount val="19"/>
                <c:pt idx="0">
                  <c:v>1.1111111111111112E-2</c:v>
                </c:pt>
                <c:pt idx="1">
                  <c:v>2.0843202273803884E-2</c:v>
                </c:pt>
                <c:pt idx="2">
                  <c:v>1.86463596897018E-2</c:v>
                </c:pt>
                <c:pt idx="3">
                  <c:v>1.5904953530708057E-2</c:v>
                </c:pt>
                <c:pt idx="4">
                  <c:v>2.4079117099039701E-2</c:v>
                </c:pt>
                <c:pt idx="5">
                  <c:v>3.5747663551401868E-2</c:v>
                </c:pt>
                <c:pt idx="6">
                  <c:v>3.2404997397188967E-2</c:v>
                </c:pt>
                <c:pt idx="7">
                  <c:v>4.2302192564346995E-2</c:v>
                </c:pt>
                <c:pt idx="8">
                  <c:v>2.2868292682926828E-2</c:v>
                </c:pt>
                <c:pt idx="9">
                  <c:v>2.8390646492434665E-2</c:v>
                </c:pt>
                <c:pt idx="10">
                  <c:v>2.4240176292191214E-2</c:v>
                </c:pt>
                <c:pt idx="11">
                  <c:v>1.9352653732643089E-2</c:v>
                </c:pt>
                <c:pt idx="12">
                  <c:v>2.1982002377044542E-2</c:v>
                </c:pt>
                <c:pt idx="13">
                  <c:v>2.565088432384928E-2</c:v>
                </c:pt>
                <c:pt idx="14">
                  <c:v>2.7389272079525472E-2</c:v>
                </c:pt>
                <c:pt idx="15">
                  <c:v>2.8964011865450272E-2</c:v>
                </c:pt>
                <c:pt idx="16">
                  <c:v>1.7939306755799071E-2</c:v>
                </c:pt>
                <c:pt idx="17">
                  <c:v>2.3108023588277342E-2</c:v>
                </c:pt>
                <c:pt idx="18">
                  <c:v>4.4597330248557819E-3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first_analysis!$T$1</c:f>
              <c:strCache>
                <c:ptCount val="1"/>
                <c:pt idx="0">
                  <c:v>Avg Ticket per ts Year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first_analysis!$B$2:$B$20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first_analysis!$T$2:$T$20</c:f>
              <c:numCache>
                <c:formatCode>0%</c:formatCode>
                <c:ptCount val="19"/>
                <c:pt idx="0">
                  <c:v>0.1</c:v>
                </c:pt>
                <c:pt idx="1">
                  <c:v>1.5079741039002052E-2</c:v>
                </c:pt>
                <c:pt idx="2">
                  <c:v>1.455412426161839E-2</c:v>
                </c:pt>
                <c:pt idx="3">
                  <c:v>1.7006802721088437E-2</c:v>
                </c:pt>
                <c:pt idx="4">
                  <c:v>2.1212555539630213E-2</c:v>
                </c:pt>
                <c:pt idx="5">
                  <c:v>2.6518691588785046E-2</c:v>
                </c:pt>
                <c:pt idx="6">
                  <c:v>1.5877147319104633E-2</c:v>
                </c:pt>
                <c:pt idx="7">
                  <c:v>2.4547187797902766E-2</c:v>
                </c:pt>
                <c:pt idx="8">
                  <c:v>1.7404878048780489E-2</c:v>
                </c:pt>
                <c:pt idx="9">
                  <c:v>2.0082530949105913E-2</c:v>
                </c:pt>
                <c:pt idx="10">
                  <c:v>1.3440097746165426E-2</c:v>
                </c:pt>
                <c:pt idx="11">
                  <c:v>1.1788991565468416E-2</c:v>
                </c:pt>
                <c:pt idx="12">
                  <c:v>1.2111607900843285E-2</c:v>
                </c:pt>
                <c:pt idx="13">
                  <c:v>1.1710425134571021E-2</c:v>
                </c:pt>
                <c:pt idx="14">
                  <c:v>1.7694599593625571E-2</c:v>
                </c:pt>
                <c:pt idx="15">
                  <c:v>1.1683550680024626E-2</c:v>
                </c:pt>
                <c:pt idx="16">
                  <c:v>7.7638273341724753E-3</c:v>
                </c:pt>
                <c:pt idx="17">
                  <c:v>1.0721944245889921E-3</c:v>
                </c:pt>
                <c:pt idx="18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first_analysis!$U$1</c:f>
              <c:strCache>
                <c:ptCount val="1"/>
                <c:pt idx="0">
                  <c:v>Avg Ticket per ts Year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first_analysis!$B$2:$B$20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first_analysis!$U$2:$U$20</c:f>
              <c:numCache>
                <c:formatCode>0%</c:formatCode>
                <c:ptCount val="19"/>
                <c:pt idx="0">
                  <c:v>1.1111111111111112E-2</c:v>
                </c:pt>
                <c:pt idx="1">
                  <c:v>9.632085899257856E-3</c:v>
                </c:pt>
                <c:pt idx="2">
                  <c:v>1.4447370293929257E-2</c:v>
                </c:pt>
                <c:pt idx="3">
                  <c:v>1.9545846507617131E-2</c:v>
                </c:pt>
                <c:pt idx="4">
                  <c:v>1.5622760498781712E-2</c:v>
                </c:pt>
                <c:pt idx="5">
                  <c:v>2.1144859813084112E-2</c:v>
                </c:pt>
                <c:pt idx="6">
                  <c:v>1.4575741801145237E-2</c:v>
                </c:pt>
                <c:pt idx="7">
                  <c:v>1.8112488083889419E-2</c:v>
                </c:pt>
                <c:pt idx="8">
                  <c:v>1.1902439024390244E-2</c:v>
                </c:pt>
                <c:pt idx="9">
                  <c:v>1.1444291609353507E-2</c:v>
                </c:pt>
                <c:pt idx="10">
                  <c:v>1.008007330962407E-2</c:v>
                </c:pt>
                <c:pt idx="11">
                  <c:v>3.4350960375441482E-3</c:v>
                </c:pt>
                <c:pt idx="12">
                  <c:v>4.5277038881657138E-3</c:v>
                </c:pt>
                <c:pt idx="13">
                  <c:v>6.5692628803691094E-3</c:v>
                </c:pt>
                <c:pt idx="14">
                  <c:v>6.3598509352989947E-3</c:v>
                </c:pt>
                <c:pt idx="15">
                  <c:v>4.9672580735434044E-3</c:v>
                </c:pt>
                <c:pt idx="16">
                  <c:v>3.490549073946753E-4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first_analysis!$V$1</c:f>
              <c:strCache>
                <c:ptCount val="1"/>
                <c:pt idx="0">
                  <c:v>Avg Ticket per ts Year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first_analysis!$B$2:$B$20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first_analysis!$V$2:$V$20</c:f>
              <c:numCache>
                <c:formatCode>0%</c:formatCode>
                <c:ptCount val="19"/>
                <c:pt idx="0">
                  <c:v>3.3333333333333333E-2</c:v>
                </c:pt>
                <c:pt idx="1">
                  <c:v>7.4214432338544131E-3</c:v>
                </c:pt>
                <c:pt idx="2">
                  <c:v>1.2383460251939364E-2</c:v>
                </c:pt>
                <c:pt idx="3">
                  <c:v>1.2311967040337261E-2</c:v>
                </c:pt>
                <c:pt idx="4">
                  <c:v>1.0104629496918446E-2</c:v>
                </c:pt>
                <c:pt idx="5">
                  <c:v>1.1214953271028037E-2</c:v>
                </c:pt>
                <c:pt idx="6">
                  <c:v>8.1988547631441956E-3</c:v>
                </c:pt>
                <c:pt idx="7">
                  <c:v>1.0605338417540515E-2</c:v>
                </c:pt>
                <c:pt idx="8">
                  <c:v>5.6195121951219508E-3</c:v>
                </c:pt>
                <c:pt idx="9">
                  <c:v>4.6492434662998624E-3</c:v>
                </c:pt>
                <c:pt idx="10">
                  <c:v>4.1454846944341418E-3</c:v>
                </c:pt>
                <c:pt idx="11">
                  <c:v>2.2578096021416937E-3</c:v>
                </c:pt>
                <c:pt idx="12">
                  <c:v>2.9769653064689568E-3</c:v>
                </c:pt>
                <c:pt idx="13">
                  <c:v>3.4933538393936065E-3</c:v>
                </c:pt>
                <c:pt idx="14">
                  <c:v>4.8200016400761726E-3</c:v>
                </c:pt>
                <c:pt idx="15">
                  <c:v>3.358146303240611E-4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first_analysis!$W$1</c:f>
              <c:strCache>
                <c:ptCount val="1"/>
                <c:pt idx="0">
                  <c:v>Avg Ticket per ts Year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first_analysis!$B$2:$B$20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first_analysis!$W$2:$W$20</c:f>
              <c:numCache>
                <c:formatCode>0%</c:formatCode>
                <c:ptCount val="19"/>
                <c:pt idx="0">
                  <c:v>0</c:v>
                </c:pt>
                <c:pt idx="1">
                  <c:v>7.8951523764408658E-5</c:v>
                </c:pt>
                <c:pt idx="2">
                  <c:v>3.5584655896377484E-5</c:v>
                </c:pt>
                <c:pt idx="3">
                  <c:v>0</c:v>
                </c:pt>
                <c:pt idx="4">
                  <c:v>7.1664038985237209E-5</c:v>
                </c:pt>
                <c:pt idx="5">
                  <c:v>0</c:v>
                </c:pt>
                <c:pt idx="6">
                  <c:v>0</c:v>
                </c:pt>
                <c:pt idx="7">
                  <c:v>1.1916110581506196E-4</c:v>
                </c:pt>
                <c:pt idx="8">
                  <c:v>3.9024390243902437E-5</c:v>
                </c:pt>
                <c:pt idx="9">
                  <c:v>8.2530949105914721E-5</c:v>
                </c:pt>
                <c:pt idx="10">
                  <c:v>0</c:v>
                </c:pt>
                <c:pt idx="11">
                  <c:v>1.6127211443869239E-5</c:v>
                </c:pt>
                <c:pt idx="12">
                  <c:v>3.3957779161242857E-5</c:v>
                </c:pt>
                <c:pt idx="13">
                  <c:v>4.3941557728221467E-5</c:v>
                </c:pt>
                <c:pt idx="14">
                  <c:v>9.1115342912593046E-6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first_analysis!$X$1</c:f>
              <c:strCache>
                <c:ptCount val="1"/>
                <c:pt idx="0">
                  <c:v>Avg Ticket per ts Year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first_analysis!$B$2:$B$20</c:f>
              <c:numCache>
                <c:formatCode>General</c:formatCode>
                <c:ptCount val="1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</c:numCache>
            </c:numRef>
          </c:cat>
          <c:val>
            <c:numRef>
              <c:f>first_analysis!$X$2:$X$20</c:f>
              <c:numCache>
                <c:formatCode>0%</c:formatCode>
                <c:ptCount val="19"/>
                <c:pt idx="0">
                  <c:v>0</c:v>
                </c:pt>
                <c:pt idx="1">
                  <c:v>1.5790304752881732E-4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2.1818340497021797E-5</c:v>
                </c:pt>
                <c:pt idx="11">
                  <c:v>4.8381634331607724E-5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006992"/>
        <c:axId val="224007384"/>
      </c:lineChart>
      <c:catAx>
        <c:axId val="22400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24007384"/>
        <c:crosses val="autoZero"/>
        <c:auto val="1"/>
        <c:lblAlgn val="ctr"/>
        <c:lblOffset val="100"/>
        <c:noMultiLvlLbl val="0"/>
      </c:catAx>
      <c:valAx>
        <c:axId val="22400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2400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90852856932261095"/>
          <c:y val="4.1838969573333773E-2"/>
          <c:w val="8.7516306716006159E-2"/>
          <c:h val="0.837747558735020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480943</xdr:colOff>
      <xdr:row>0</xdr:row>
      <xdr:rowOff>552725</xdr:rowOff>
    </xdr:from>
    <xdr:to>
      <xdr:col>58</xdr:col>
      <xdr:colOff>635000</xdr:colOff>
      <xdr:row>45</xdr:row>
      <xdr:rowOff>165652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SU_EYDAP/Downloads/years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_1"/>
      <sheetName val="Year_2"/>
      <sheetName val="Year_3"/>
      <sheetName val="Year_4"/>
      <sheetName val="Year_5"/>
      <sheetName val="Year_6"/>
      <sheetName val="Year_7"/>
    </sheetNames>
    <sheetDataSet>
      <sheetData sheetId="0">
        <row r="1">
          <cell r="I1" t="str">
            <v>Year_1</v>
          </cell>
          <cell r="J1">
            <v>1</v>
          </cell>
          <cell r="M1" t="str">
            <v>Year_1</v>
          </cell>
          <cell r="N1" t="str">
            <v>(All)</v>
          </cell>
        </row>
        <row r="3">
          <cell r="I3" t="str">
            <v>Row Labels</v>
          </cell>
          <cell r="J3" t="str">
            <v>Sum of Total_Tickets_Year_1</v>
          </cell>
          <cell r="K3" t="str">
            <v>Sum of Contracts_Count_Year_1</v>
          </cell>
          <cell r="M3" t="str">
            <v>Row Labels</v>
          </cell>
          <cell r="N3" t="str">
            <v>Sum of Contracts_Count_Year_1</v>
          </cell>
        </row>
        <row r="4">
          <cell r="I4" t="str">
            <v>AC2013</v>
          </cell>
          <cell r="J4">
            <v>695</v>
          </cell>
          <cell r="K4">
            <v>591</v>
          </cell>
          <cell r="M4" t="str">
            <v>AC2013</v>
          </cell>
          <cell r="N4">
            <v>25625</v>
          </cell>
        </row>
        <row r="5">
          <cell r="I5" t="str">
            <v>AC2014</v>
          </cell>
          <cell r="J5">
            <v>1284</v>
          </cell>
          <cell r="K5">
            <v>1140</v>
          </cell>
          <cell r="M5" t="str">
            <v>AC2014</v>
          </cell>
          <cell r="N5">
            <v>36350</v>
          </cell>
        </row>
        <row r="6">
          <cell r="I6" t="str">
            <v>AC2015</v>
          </cell>
          <cell r="J6">
            <v>1981</v>
          </cell>
          <cell r="K6">
            <v>1757</v>
          </cell>
          <cell r="M6" t="str">
            <v>AC2015</v>
          </cell>
          <cell r="N6">
            <v>45833</v>
          </cell>
        </row>
        <row r="7">
          <cell r="I7" t="str">
            <v>AC2016</v>
          </cell>
          <cell r="J7">
            <v>2382</v>
          </cell>
          <cell r="K7">
            <v>2129</v>
          </cell>
          <cell r="M7" t="str">
            <v>AC2016</v>
          </cell>
          <cell r="N7">
            <v>62007</v>
          </cell>
        </row>
        <row r="8">
          <cell r="I8" t="str">
            <v>AC2017</v>
          </cell>
          <cell r="J8">
            <v>2839</v>
          </cell>
          <cell r="K8">
            <v>2568</v>
          </cell>
          <cell r="M8" t="str">
            <v>AC2017</v>
          </cell>
          <cell r="N8">
            <v>88345</v>
          </cell>
        </row>
        <row r="9">
          <cell r="I9" t="str">
            <v>AC2018</v>
          </cell>
          <cell r="J9">
            <v>3887</v>
          </cell>
          <cell r="K9">
            <v>3414</v>
          </cell>
          <cell r="M9" t="str">
            <v>AC2018</v>
          </cell>
          <cell r="N9">
            <v>91030</v>
          </cell>
        </row>
        <row r="10">
          <cell r="I10" t="str">
            <v>AC2019</v>
          </cell>
          <cell r="J10">
            <v>5285</v>
          </cell>
          <cell r="K10">
            <v>4124</v>
          </cell>
          <cell r="M10" t="str">
            <v>AC2019</v>
          </cell>
          <cell r="N10">
            <v>109751</v>
          </cell>
        </row>
        <row r="11">
          <cell r="I11" t="str">
            <v>AC2020</v>
          </cell>
          <cell r="J11">
            <v>2686</v>
          </cell>
          <cell r="K11">
            <v>2283</v>
          </cell>
          <cell r="M11" t="str">
            <v>AC2020</v>
          </cell>
          <cell r="N11">
            <v>71468</v>
          </cell>
        </row>
        <row r="12">
          <cell r="I12" t="str">
            <v>AC2021</v>
          </cell>
          <cell r="J12">
            <v>3671</v>
          </cell>
          <cell r="K12">
            <v>2948</v>
          </cell>
          <cell r="M12" t="str">
            <v>AC2021</v>
          </cell>
          <cell r="N12">
            <v>94541</v>
          </cell>
        </row>
        <row r="13">
          <cell r="I13" t="str">
            <v>AC2022</v>
          </cell>
          <cell r="J13">
            <v>3617</v>
          </cell>
          <cell r="K13">
            <v>3125</v>
          </cell>
          <cell r="M13" t="str">
            <v>AC2022</v>
          </cell>
          <cell r="N13">
            <v>89536</v>
          </cell>
        </row>
        <row r="14">
          <cell r="I14" t="str">
            <v>AC2023</v>
          </cell>
          <cell r="J14">
            <v>2194</v>
          </cell>
          <cell r="K14">
            <v>1918</v>
          </cell>
          <cell r="M14" t="str">
            <v>AC2023</v>
          </cell>
          <cell r="N14">
            <v>65699</v>
          </cell>
        </row>
        <row r="15">
          <cell r="I15" t="str">
            <v>AC2024</v>
          </cell>
          <cell r="J15">
            <v>287</v>
          </cell>
          <cell r="K15">
            <v>267</v>
          </cell>
          <cell r="M15" t="str">
            <v>AC2024</v>
          </cell>
          <cell r="N15">
            <v>43593</v>
          </cell>
        </row>
        <row r="16">
          <cell r="I16" t="str">
            <v>BG2013</v>
          </cell>
          <cell r="J16">
            <v>1494</v>
          </cell>
          <cell r="K16">
            <v>1295</v>
          </cell>
          <cell r="M16" t="str">
            <v>BG2013</v>
          </cell>
          <cell r="N16">
            <v>42853</v>
          </cell>
        </row>
        <row r="17">
          <cell r="I17" t="str">
            <v>BG2014</v>
          </cell>
          <cell r="J17">
            <v>3069</v>
          </cell>
          <cell r="K17">
            <v>2586</v>
          </cell>
          <cell r="M17" t="str">
            <v>BG2014</v>
          </cell>
          <cell r="N17">
            <v>75687</v>
          </cell>
        </row>
        <row r="18">
          <cell r="I18" t="str">
            <v>BG2015</v>
          </cell>
          <cell r="J18">
            <v>2069</v>
          </cell>
          <cell r="K18">
            <v>1698</v>
          </cell>
          <cell r="M18" t="str">
            <v>BG2015</v>
          </cell>
          <cell r="N18">
            <v>56564</v>
          </cell>
        </row>
        <row r="19">
          <cell r="I19" t="str">
            <v>BG2016</v>
          </cell>
          <cell r="J19">
            <v>1959</v>
          </cell>
          <cell r="K19">
            <v>1638</v>
          </cell>
          <cell r="M19" t="str">
            <v>BG2016</v>
          </cell>
          <cell r="N19">
            <v>59025</v>
          </cell>
        </row>
        <row r="20">
          <cell r="I20" t="str">
            <v>BG2017</v>
          </cell>
          <cell r="J20">
            <v>2450</v>
          </cell>
          <cell r="K20">
            <v>2117</v>
          </cell>
          <cell r="M20" t="str">
            <v>BG2017</v>
          </cell>
          <cell r="N20">
            <v>63239</v>
          </cell>
        </row>
        <row r="21">
          <cell r="I21" t="str">
            <v>BG2018</v>
          </cell>
          <cell r="J21">
            <v>4872</v>
          </cell>
          <cell r="K21">
            <v>3769</v>
          </cell>
          <cell r="M21" t="str">
            <v>BG2018</v>
          </cell>
          <cell r="N21">
            <v>85896</v>
          </cell>
        </row>
        <row r="22">
          <cell r="I22" t="str">
            <v>BG2019</v>
          </cell>
          <cell r="J22">
            <v>5054</v>
          </cell>
          <cell r="K22">
            <v>3497</v>
          </cell>
          <cell r="M22" t="str">
            <v>BG2019</v>
          </cell>
          <cell r="N22">
            <v>103461</v>
          </cell>
        </row>
        <row r="23">
          <cell r="I23" t="str">
            <v>BG2020</v>
          </cell>
          <cell r="J23">
            <v>2763</v>
          </cell>
          <cell r="K23">
            <v>2204</v>
          </cell>
          <cell r="M23" t="str">
            <v>BG2020</v>
          </cell>
          <cell r="N23">
            <v>79255</v>
          </cell>
        </row>
        <row r="24">
          <cell r="I24" t="str">
            <v>BG2021</v>
          </cell>
          <cell r="J24">
            <v>2465</v>
          </cell>
          <cell r="K24">
            <v>2027</v>
          </cell>
          <cell r="M24" t="str">
            <v>BG2021</v>
          </cell>
          <cell r="N24">
            <v>74859</v>
          </cell>
        </row>
        <row r="25">
          <cell r="I25" t="str">
            <v>BG2022</v>
          </cell>
          <cell r="J25">
            <v>3050</v>
          </cell>
          <cell r="K25">
            <v>2414</v>
          </cell>
          <cell r="M25" t="str">
            <v>BG2022</v>
          </cell>
          <cell r="N25">
            <v>85474</v>
          </cell>
        </row>
        <row r="26">
          <cell r="I26" t="str">
            <v>BG2023</v>
          </cell>
          <cell r="J26">
            <v>2133</v>
          </cell>
          <cell r="K26">
            <v>1678</v>
          </cell>
          <cell r="M26" t="str">
            <v>BG2023</v>
          </cell>
          <cell r="N26">
            <v>66432</v>
          </cell>
        </row>
        <row r="27">
          <cell r="I27" t="str">
            <v>BG2024</v>
          </cell>
          <cell r="J27">
            <v>530</v>
          </cell>
          <cell r="K27">
            <v>438</v>
          </cell>
          <cell r="M27" t="str">
            <v>BG2024</v>
          </cell>
          <cell r="N27">
            <v>35442</v>
          </cell>
        </row>
        <row r="28">
          <cell r="I28" t="str">
            <v>COMPUTING2013</v>
          </cell>
          <cell r="J28">
            <v>3031</v>
          </cell>
          <cell r="K28">
            <v>2377</v>
          </cell>
          <cell r="M28" t="str">
            <v>COMPUTING2013</v>
          </cell>
          <cell r="N28">
            <v>29683</v>
          </cell>
        </row>
        <row r="29">
          <cell r="I29" t="str">
            <v>COMPUTING2014</v>
          </cell>
          <cell r="J29">
            <v>3978</v>
          </cell>
          <cell r="K29">
            <v>3315</v>
          </cell>
          <cell r="M29" t="str">
            <v>COMPUTING2014</v>
          </cell>
          <cell r="N29">
            <v>43268</v>
          </cell>
        </row>
        <row r="30">
          <cell r="I30" t="str">
            <v>COMPUTING2015</v>
          </cell>
          <cell r="J30">
            <v>3269</v>
          </cell>
          <cell r="K30">
            <v>2744</v>
          </cell>
          <cell r="M30" t="str">
            <v>COMPUTING2015</v>
          </cell>
          <cell r="N30">
            <v>42934</v>
          </cell>
        </row>
        <row r="31">
          <cell r="I31" t="str">
            <v>COMPUTING2016</v>
          </cell>
          <cell r="J31">
            <v>1971</v>
          </cell>
          <cell r="K31">
            <v>1688</v>
          </cell>
          <cell r="M31" t="str">
            <v>COMPUTING2016</v>
          </cell>
          <cell r="N31">
            <v>33451</v>
          </cell>
        </row>
        <row r="32">
          <cell r="I32" t="str">
            <v>COMPUTING2017</v>
          </cell>
          <cell r="J32">
            <v>1551</v>
          </cell>
          <cell r="K32">
            <v>1339</v>
          </cell>
          <cell r="M32" t="str">
            <v>COMPUTING2017</v>
          </cell>
          <cell r="N32">
            <v>30114</v>
          </cell>
        </row>
        <row r="33">
          <cell r="I33" t="str">
            <v>COMPUTING2018</v>
          </cell>
          <cell r="J33">
            <v>1852</v>
          </cell>
          <cell r="K33">
            <v>1568</v>
          </cell>
          <cell r="M33" t="str">
            <v>COMPUTING2018</v>
          </cell>
          <cell r="N33">
            <v>34399</v>
          </cell>
        </row>
        <row r="34">
          <cell r="I34" t="str">
            <v>COMPUTING2019</v>
          </cell>
          <cell r="J34">
            <v>1623</v>
          </cell>
          <cell r="K34">
            <v>1413</v>
          </cell>
          <cell r="M34" t="str">
            <v>COMPUTING2019</v>
          </cell>
          <cell r="N34">
            <v>38192</v>
          </cell>
        </row>
        <row r="35">
          <cell r="I35" t="str">
            <v>COMPUTING2020</v>
          </cell>
          <cell r="J35">
            <v>1212</v>
          </cell>
          <cell r="K35">
            <v>973</v>
          </cell>
          <cell r="M35" t="str">
            <v>COMPUTING2020</v>
          </cell>
          <cell r="N35">
            <v>39325</v>
          </cell>
        </row>
        <row r="36">
          <cell r="I36" t="str">
            <v>COMPUTING2021</v>
          </cell>
          <cell r="J36">
            <v>982</v>
          </cell>
          <cell r="K36">
            <v>785</v>
          </cell>
          <cell r="M36" t="str">
            <v>COMPUTING2021</v>
          </cell>
          <cell r="N36">
            <v>44154</v>
          </cell>
        </row>
        <row r="37">
          <cell r="I37" t="str">
            <v>COMPUTING2022</v>
          </cell>
          <cell r="J37">
            <v>934</v>
          </cell>
          <cell r="K37">
            <v>821</v>
          </cell>
          <cell r="M37" t="str">
            <v>COMPUTING2022</v>
          </cell>
          <cell r="N37">
            <v>39152</v>
          </cell>
        </row>
        <row r="38">
          <cell r="I38" t="str">
            <v>COMPUTING2023</v>
          </cell>
          <cell r="J38">
            <v>684</v>
          </cell>
          <cell r="K38">
            <v>614</v>
          </cell>
          <cell r="M38" t="str">
            <v>COMPUTING2023</v>
          </cell>
          <cell r="N38">
            <v>33218</v>
          </cell>
        </row>
        <row r="39">
          <cell r="I39" t="str">
            <v>COMPUTING2024</v>
          </cell>
          <cell r="J39">
            <v>114</v>
          </cell>
          <cell r="K39">
            <v>109</v>
          </cell>
          <cell r="M39" t="str">
            <v>COMPUTING2024</v>
          </cell>
          <cell r="N39">
            <v>15731</v>
          </cell>
        </row>
        <row r="40">
          <cell r="I40" t="str">
            <v>MDA2013</v>
          </cell>
          <cell r="J40">
            <v>5810</v>
          </cell>
          <cell r="K40">
            <v>4881</v>
          </cell>
          <cell r="M40" t="str">
            <v>EXTENDED RANGE2023</v>
          </cell>
          <cell r="N40">
            <v>1</v>
          </cell>
        </row>
        <row r="41">
          <cell r="I41" t="str">
            <v>MDA2014</v>
          </cell>
          <cell r="J41">
            <v>6879</v>
          </cell>
          <cell r="K41">
            <v>5745</v>
          </cell>
          <cell r="M41" t="str">
            <v>MDA2013</v>
          </cell>
          <cell r="N41">
            <v>62112</v>
          </cell>
        </row>
        <row r="42">
          <cell r="I42" t="str">
            <v>MDA2015</v>
          </cell>
          <cell r="J42">
            <v>6310</v>
          </cell>
          <cell r="K42">
            <v>5309</v>
          </cell>
          <cell r="M42" t="str">
            <v>MDA2014</v>
          </cell>
          <cell r="N42">
            <v>78159</v>
          </cell>
        </row>
        <row r="43">
          <cell r="I43" t="str">
            <v>MDA2016</v>
          </cell>
          <cell r="J43">
            <v>6907</v>
          </cell>
          <cell r="K43">
            <v>5886</v>
          </cell>
          <cell r="M43" t="str">
            <v>MDA2015</v>
          </cell>
          <cell r="N43">
            <v>78490</v>
          </cell>
        </row>
        <row r="44">
          <cell r="I44" t="str">
            <v>MDA2017</v>
          </cell>
          <cell r="J44">
            <v>9420</v>
          </cell>
          <cell r="K44">
            <v>7734</v>
          </cell>
          <cell r="M44" t="str">
            <v>MDA2016</v>
          </cell>
          <cell r="N44">
            <v>96604</v>
          </cell>
        </row>
        <row r="45">
          <cell r="I45" t="str">
            <v>MDA2018</v>
          </cell>
          <cell r="J45">
            <v>12230</v>
          </cell>
          <cell r="K45">
            <v>9895</v>
          </cell>
          <cell r="M45" t="str">
            <v>MDA2017</v>
          </cell>
          <cell r="N45">
            <v>119665</v>
          </cell>
        </row>
        <row r="46">
          <cell r="I46" t="str">
            <v>MDA2019</v>
          </cell>
          <cell r="J46">
            <v>17033</v>
          </cell>
          <cell r="K46">
            <v>11826</v>
          </cell>
          <cell r="M46" t="str">
            <v>MDA2018</v>
          </cell>
          <cell r="N46">
            <v>151144</v>
          </cell>
        </row>
        <row r="47">
          <cell r="I47" t="str">
            <v>MDA2020</v>
          </cell>
          <cell r="J47">
            <v>12125</v>
          </cell>
          <cell r="K47">
            <v>9453</v>
          </cell>
          <cell r="M47" t="str">
            <v>MDA2019</v>
          </cell>
          <cell r="N47">
            <v>184493</v>
          </cell>
        </row>
        <row r="48">
          <cell r="I48" t="str">
            <v>MDA2021</v>
          </cell>
          <cell r="J48">
            <v>13484</v>
          </cell>
          <cell r="K48">
            <v>10552</v>
          </cell>
          <cell r="M48" t="str">
            <v>MDA2020</v>
          </cell>
          <cell r="N48">
            <v>161130</v>
          </cell>
        </row>
        <row r="49">
          <cell r="I49" t="str">
            <v>MDA2022</v>
          </cell>
          <cell r="J49">
            <v>15202</v>
          </cell>
          <cell r="K49">
            <v>11667</v>
          </cell>
          <cell r="M49" t="str">
            <v>MDA2021</v>
          </cell>
          <cell r="N49">
            <v>166772</v>
          </cell>
        </row>
        <row r="50">
          <cell r="I50" t="str">
            <v>MDA2023</v>
          </cell>
          <cell r="J50">
            <v>10154</v>
          </cell>
          <cell r="K50">
            <v>7896</v>
          </cell>
          <cell r="M50" t="str">
            <v>MDA2022</v>
          </cell>
          <cell r="N50">
            <v>185340</v>
          </cell>
        </row>
        <row r="51">
          <cell r="I51" t="str">
            <v>MDA2024</v>
          </cell>
          <cell r="J51">
            <v>2937</v>
          </cell>
          <cell r="K51">
            <v>2430</v>
          </cell>
          <cell r="M51" t="str">
            <v>MDA2023</v>
          </cell>
          <cell r="N51">
            <v>145319</v>
          </cell>
        </row>
        <row r="52">
          <cell r="I52" t="str">
            <v>REST2013</v>
          </cell>
          <cell r="J52">
            <v>1</v>
          </cell>
          <cell r="K52">
            <v>1</v>
          </cell>
          <cell r="M52" t="str">
            <v>MDA2024</v>
          </cell>
          <cell r="N52">
            <v>78814</v>
          </cell>
        </row>
        <row r="53">
          <cell r="I53" t="str">
            <v>REST2014</v>
          </cell>
          <cell r="J53">
            <v>14</v>
          </cell>
          <cell r="K53">
            <v>11</v>
          </cell>
          <cell r="M53" t="str">
            <v>REST2013</v>
          </cell>
          <cell r="N53">
            <v>15</v>
          </cell>
        </row>
        <row r="54">
          <cell r="I54" t="str">
            <v>REST2015</v>
          </cell>
          <cell r="J54">
            <v>3</v>
          </cell>
          <cell r="K54">
            <v>2</v>
          </cell>
          <cell r="M54" t="str">
            <v>REST2014</v>
          </cell>
          <cell r="N54">
            <v>34</v>
          </cell>
        </row>
        <row r="55">
          <cell r="I55" t="str">
            <v>SDA2013</v>
          </cell>
          <cell r="J55">
            <v>137</v>
          </cell>
          <cell r="K55">
            <v>129</v>
          </cell>
          <cell r="M55" t="str">
            <v>REST2015</v>
          </cell>
          <cell r="N55">
            <v>7</v>
          </cell>
        </row>
        <row r="56">
          <cell r="I56" t="str">
            <v>SDA2014</v>
          </cell>
          <cell r="J56">
            <v>3753</v>
          </cell>
          <cell r="K56">
            <v>3488</v>
          </cell>
          <cell r="M56" t="str">
            <v>SDA2013</v>
          </cell>
          <cell r="N56">
            <v>134363</v>
          </cell>
        </row>
        <row r="57">
          <cell r="I57" t="str">
            <v>SDA2015</v>
          </cell>
          <cell r="J57">
            <v>9734</v>
          </cell>
          <cell r="K57">
            <v>8656</v>
          </cell>
          <cell r="M57" t="str">
            <v>SDA2014</v>
          </cell>
          <cell r="N57">
            <v>226224</v>
          </cell>
        </row>
        <row r="58">
          <cell r="I58" t="str">
            <v>SDA2016</v>
          </cell>
          <cell r="J58">
            <v>5936</v>
          </cell>
          <cell r="K58">
            <v>5323</v>
          </cell>
          <cell r="M58" t="str">
            <v>SDA2015</v>
          </cell>
          <cell r="N58">
            <v>248286</v>
          </cell>
        </row>
        <row r="59">
          <cell r="I59" t="str">
            <v>SDA2017</v>
          </cell>
          <cell r="J59">
            <v>6779</v>
          </cell>
          <cell r="K59">
            <v>6091</v>
          </cell>
          <cell r="M59" t="str">
            <v>SDA2016</v>
          </cell>
          <cell r="N59">
            <v>222409</v>
          </cell>
        </row>
        <row r="60">
          <cell r="I60" t="str">
            <v>SDA2018</v>
          </cell>
          <cell r="J60">
            <v>6945</v>
          </cell>
          <cell r="K60">
            <v>6117</v>
          </cell>
          <cell r="M60" t="str">
            <v>SDA2017</v>
          </cell>
          <cell r="N60">
            <v>259856</v>
          </cell>
        </row>
        <row r="61">
          <cell r="I61" t="str">
            <v>SDA2019</v>
          </cell>
          <cell r="J61">
            <v>7182</v>
          </cell>
          <cell r="K61">
            <v>6248</v>
          </cell>
          <cell r="M61" t="str">
            <v>SDA2018</v>
          </cell>
          <cell r="N61">
            <v>262450</v>
          </cell>
        </row>
        <row r="62">
          <cell r="I62" t="str">
            <v>SDA2020</v>
          </cell>
          <cell r="J62">
            <v>4139</v>
          </cell>
          <cell r="K62">
            <v>3473</v>
          </cell>
          <cell r="M62" t="str">
            <v>SDA2019</v>
          </cell>
          <cell r="N62">
            <v>277377</v>
          </cell>
        </row>
        <row r="63">
          <cell r="I63" t="str">
            <v>SDA2021</v>
          </cell>
          <cell r="J63">
            <v>7394</v>
          </cell>
          <cell r="K63">
            <v>5571</v>
          </cell>
          <cell r="M63" t="str">
            <v>SDA2020</v>
          </cell>
          <cell r="N63">
            <v>202909</v>
          </cell>
        </row>
        <row r="64">
          <cell r="I64" t="str">
            <v>SDA2022</v>
          </cell>
          <cell r="J64">
            <v>5327</v>
          </cell>
          <cell r="K64">
            <v>4730</v>
          </cell>
          <cell r="M64" t="str">
            <v>SDA2021</v>
          </cell>
          <cell r="N64">
            <v>239508</v>
          </cell>
        </row>
        <row r="65">
          <cell r="I65" t="str">
            <v>SDA2023</v>
          </cell>
          <cell r="J65">
            <v>1609</v>
          </cell>
          <cell r="K65">
            <v>1455</v>
          </cell>
          <cell r="M65" t="str">
            <v>SDA2022</v>
          </cell>
          <cell r="N65">
            <v>237590</v>
          </cell>
        </row>
        <row r="66">
          <cell r="I66" t="str">
            <v>SDA2024</v>
          </cell>
          <cell r="J66">
            <v>247</v>
          </cell>
          <cell r="K66">
            <v>223</v>
          </cell>
          <cell r="M66" t="str">
            <v>SDA2023</v>
          </cell>
          <cell r="N66">
            <v>188690</v>
          </cell>
        </row>
        <row r="67">
          <cell r="I67" t="str">
            <v>SERVICES2013</v>
          </cell>
          <cell r="J67">
            <v>3</v>
          </cell>
          <cell r="K67">
            <v>1</v>
          </cell>
          <cell r="M67" t="str">
            <v>SDA2024</v>
          </cell>
          <cell r="N67">
            <v>99881</v>
          </cell>
        </row>
        <row r="68">
          <cell r="I68" t="str">
            <v>SERVICES2014</v>
          </cell>
          <cell r="J68">
            <v>1</v>
          </cell>
          <cell r="K68">
            <v>1</v>
          </cell>
          <cell r="M68" t="str">
            <v>SDA2090</v>
          </cell>
          <cell r="N68">
            <v>1</v>
          </cell>
        </row>
        <row r="69">
          <cell r="I69" t="str">
            <v>SERVICES2015</v>
          </cell>
          <cell r="J69">
            <v>287</v>
          </cell>
          <cell r="K69">
            <v>103</v>
          </cell>
          <cell r="M69" t="str">
            <v>SERVICES2013</v>
          </cell>
          <cell r="N69">
            <v>9</v>
          </cell>
        </row>
        <row r="70">
          <cell r="I70" t="str">
            <v>SERVICES2016</v>
          </cell>
          <cell r="J70">
            <v>2002</v>
          </cell>
          <cell r="K70">
            <v>715</v>
          </cell>
          <cell r="M70" t="str">
            <v>SERVICES2014</v>
          </cell>
          <cell r="N70">
            <v>22</v>
          </cell>
        </row>
        <row r="71">
          <cell r="I71" t="str">
            <v>SERVICES2017</v>
          </cell>
          <cell r="J71">
            <v>479</v>
          </cell>
          <cell r="K71">
            <v>165</v>
          </cell>
          <cell r="M71" t="str">
            <v>SERVICES2015</v>
          </cell>
          <cell r="N71">
            <v>173</v>
          </cell>
        </row>
        <row r="72">
          <cell r="I72" t="str">
            <v>SERVICES2018</v>
          </cell>
          <cell r="J72">
            <v>219</v>
          </cell>
          <cell r="K72">
            <v>68</v>
          </cell>
          <cell r="M72" t="str">
            <v>SERVICES2016</v>
          </cell>
          <cell r="N72">
            <v>1521</v>
          </cell>
        </row>
        <row r="73">
          <cell r="I73" t="str">
            <v>SERVICES2019</v>
          </cell>
          <cell r="J73">
            <v>134</v>
          </cell>
          <cell r="K73">
            <v>40</v>
          </cell>
          <cell r="M73" t="str">
            <v>SERVICES2017</v>
          </cell>
          <cell r="N73">
            <v>590</v>
          </cell>
        </row>
        <row r="74">
          <cell r="I74" t="str">
            <v>SERVICES2020</v>
          </cell>
          <cell r="J74">
            <v>102</v>
          </cell>
          <cell r="K74">
            <v>29</v>
          </cell>
          <cell r="M74" t="str">
            <v>SERVICES2018</v>
          </cell>
          <cell r="N74">
            <v>116</v>
          </cell>
        </row>
        <row r="75">
          <cell r="I75" t="str">
            <v>SERVICES2021</v>
          </cell>
          <cell r="J75">
            <v>19</v>
          </cell>
          <cell r="K75">
            <v>4</v>
          </cell>
          <cell r="M75" t="str">
            <v>SERVICES2019</v>
          </cell>
          <cell r="N75">
            <v>89</v>
          </cell>
        </row>
        <row r="76">
          <cell r="I76" t="str">
            <v>TELECOMS2013</v>
          </cell>
          <cell r="J76">
            <v>9548</v>
          </cell>
          <cell r="K76">
            <v>5399</v>
          </cell>
          <cell r="M76" t="str">
            <v>SERVICES2020</v>
          </cell>
          <cell r="N76">
            <v>42</v>
          </cell>
        </row>
        <row r="77">
          <cell r="I77" t="str">
            <v>TELECOMS2014</v>
          </cell>
          <cell r="J77">
            <v>17403</v>
          </cell>
          <cell r="K77">
            <v>10314</v>
          </cell>
          <cell r="M77" t="str">
            <v>SERVICES2021</v>
          </cell>
          <cell r="N77">
            <v>4</v>
          </cell>
        </row>
        <row r="78">
          <cell r="I78" t="str">
            <v>TELECOMS2015</v>
          </cell>
          <cell r="J78">
            <v>14569</v>
          </cell>
          <cell r="K78">
            <v>8530</v>
          </cell>
          <cell r="M78" t="str">
            <v>SERVICES2024</v>
          </cell>
          <cell r="N78">
            <v>2</v>
          </cell>
        </row>
        <row r="79">
          <cell r="I79" t="str">
            <v>TELECOMS2016</v>
          </cell>
          <cell r="J79">
            <v>14050</v>
          </cell>
          <cell r="K79">
            <v>8492</v>
          </cell>
          <cell r="M79" t="str">
            <v>TELECOMS2013</v>
          </cell>
          <cell r="N79">
            <v>24950</v>
          </cell>
        </row>
        <row r="80">
          <cell r="I80" t="str">
            <v>TELECOMS2017</v>
          </cell>
          <cell r="J80">
            <v>14028</v>
          </cell>
          <cell r="K80">
            <v>9063</v>
          </cell>
          <cell r="M80" t="str">
            <v>TELECOMS2014</v>
          </cell>
          <cell r="N80">
            <v>44197</v>
          </cell>
        </row>
        <row r="81">
          <cell r="I81" t="str">
            <v>TELECOMS2018</v>
          </cell>
          <cell r="J81">
            <v>14596</v>
          </cell>
          <cell r="K81">
            <v>10370</v>
          </cell>
          <cell r="M81" t="str">
            <v>TELECOMS2015</v>
          </cell>
          <cell r="N81">
            <v>38498</v>
          </cell>
        </row>
        <row r="82">
          <cell r="I82" t="str">
            <v>TELECOMS2019</v>
          </cell>
          <cell r="J82">
            <v>9124</v>
          </cell>
          <cell r="K82">
            <v>7733</v>
          </cell>
          <cell r="M82" t="str">
            <v>TELECOMS2016</v>
          </cell>
          <cell r="N82">
            <v>38485</v>
          </cell>
        </row>
        <row r="83">
          <cell r="I83" t="str">
            <v>TELECOMS2020</v>
          </cell>
          <cell r="J83">
            <v>3400</v>
          </cell>
          <cell r="K83">
            <v>2869</v>
          </cell>
          <cell r="M83" t="str">
            <v>TELECOMS2017</v>
          </cell>
          <cell r="N83">
            <v>44256</v>
          </cell>
        </row>
        <row r="84">
          <cell r="I84" t="str">
            <v>TELECOMS2021</v>
          </cell>
          <cell r="J84">
            <v>2773</v>
          </cell>
          <cell r="K84">
            <v>2334</v>
          </cell>
          <cell r="M84" t="str">
            <v>TELECOMS2018</v>
          </cell>
          <cell r="N84">
            <v>79432</v>
          </cell>
        </row>
        <row r="85">
          <cell r="I85" t="str">
            <v>TELECOMS2022</v>
          </cell>
          <cell r="J85">
            <v>3109</v>
          </cell>
          <cell r="K85">
            <v>2677</v>
          </cell>
          <cell r="M85" t="str">
            <v>TELECOMS2019</v>
          </cell>
          <cell r="N85">
            <v>93059</v>
          </cell>
        </row>
        <row r="86">
          <cell r="I86" t="str">
            <v>TELECOMS2023</v>
          </cell>
          <cell r="J86">
            <v>2251</v>
          </cell>
          <cell r="K86">
            <v>1758</v>
          </cell>
          <cell r="M86" t="str">
            <v>TELECOMS2020</v>
          </cell>
          <cell r="N86">
            <v>71198</v>
          </cell>
        </row>
        <row r="87">
          <cell r="I87" t="str">
            <v>TELECOMS2024</v>
          </cell>
          <cell r="J87">
            <v>427</v>
          </cell>
          <cell r="K87">
            <v>376</v>
          </cell>
          <cell r="M87" t="str">
            <v>TELECOMS2021</v>
          </cell>
          <cell r="N87">
            <v>78213</v>
          </cell>
        </row>
        <row r="88">
          <cell r="I88" t="str">
            <v>Grand Total</v>
          </cell>
          <cell r="J88">
            <v>370132</v>
          </cell>
          <cell r="K88">
            <v>285204</v>
          </cell>
          <cell r="M88" t="str">
            <v>TELECOMS2022</v>
          </cell>
          <cell r="N88">
            <v>91626</v>
          </cell>
        </row>
        <row r="89">
          <cell r="M89" t="str">
            <v>TELECOMS2023</v>
          </cell>
          <cell r="N89">
            <v>73110</v>
          </cell>
        </row>
        <row r="90">
          <cell r="M90" t="str">
            <v>TELECOMS2024</v>
          </cell>
          <cell r="N90">
            <v>43695</v>
          </cell>
        </row>
        <row r="91">
          <cell r="M91" t="str">
            <v>(blank)</v>
          </cell>
        </row>
        <row r="92">
          <cell r="M92" t="str">
            <v>Grand Total</v>
          </cell>
          <cell r="N92">
            <v>6906516</v>
          </cell>
        </row>
      </sheetData>
      <sheetData sheetId="1">
        <row r="1">
          <cell r="I1" t="str">
            <v>Year_2</v>
          </cell>
          <cell r="J1">
            <v>1</v>
          </cell>
        </row>
        <row r="3">
          <cell r="I3" t="str">
            <v>Row Labels</v>
          </cell>
          <cell r="J3" t="str">
            <v>Sum of Total_Tickets_Year_2</v>
          </cell>
          <cell r="K3" t="str">
            <v>Sum of Contracts_Count_Year_2</v>
          </cell>
        </row>
        <row r="4">
          <cell r="I4" t="str">
            <v>AC2013</v>
          </cell>
          <cell r="J4">
            <v>586</v>
          </cell>
          <cell r="K4">
            <v>502</v>
          </cell>
        </row>
        <row r="5">
          <cell r="I5" t="str">
            <v>AC2014</v>
          </cell>
          <cell r="J5">
            <v>1032</v>
          </cell>
          <cell r="K5">
            <v>929</v>
          </cell>
        </row>
        <row r="6">
          <cell r="I6" t="str">
            <v>AC2015</v>
          </cell>
          <cell r="J6">
            <v>1111</v>
          </cell>
          <cell r="K6">
            <v>1008</v>
          </cell>
        </row>
        <row r="7">
          <cell r="I7" t="str">
            <v>AC2016</v>
          </cell>
          <cell r="J7">
            <v>1200</v>
          </cell>
          <cell r="K7">
            <v>1101</v>
          </cell>
        </row>
        <row r="8">
          <cell r="I8" t="str">
            <v>AC2017</v>
          </cell>
          <cell r="J8">
            <v>1942</v>
          </cell>
          <cell r="K8">
            <v>1757</v>
          </cell>
        </row>
        <row r="9">
          <cell r="I9" t="str">
            <v>AC2018</v>
          </cell>
          <cell r="J9">
            <v>2335</v>
          </cell>
          <cell r="K9">
            <v>2051</v>
          </cell>
        </row>
        <row r="10">
          <cell r="I10" t="str">
            <v>AC2019</v>
          </cell>
          <cell r="J10">
            <v>3006</v>
          </cell>
          <cell r="K10">
            <v>2164</v>
          </cell>
        </row>
        <row r="11">
          <cell r="I11" t="str">
            <v>AC2020</v>
          </cell>
          <cell r="J11">
            <v>2070</v>
          </cell>
          <cell r="K11">
            <v>1756</v>
          </cell>
        </row>
        <row r="12">
          <cell r="I12" t="str">
            <v>AC2021</v>
          </cell>
          <cell r="J12">
            <v>1696</v>
          </cell>
          <cell r="K12">
            <v>1411</v>
          </cell>
        </row>
        <row r="13">
          <cell r="I13" t="str">
            <v>AC2022</v>
          </cell>
          <cell r="J13">
            <v>2069</v>
          </cell>
          <cell r="K13">
            <v>1847</v>
          </cell>
        </row>
        <row r="14">
          <cell r="I14" t="str">
            <v>AC2023</v>
          </cell>
          <cell r="J14">
            <v>293</v>
          </cell>
          <cell r="K14">
            <v>277</v>
          </cell>
        </row>
        <row r="15">
          <cell r="I15" t="str">
            <v>BG2013</v>
          </cell>
          <cell r="J15">
            <v>1039</v>
          </cell>
          <cell r="K15">
            <v>876</v>
          </cell>
        </row>
        <row r="16">
          <cell r="I16" t="str">
            <v>BG2014</v>
          </cell>
          <cell r="J16">
            <v>2458</v>
          </cell>
          <cell r="K16">
            <v>2073</v>
          </cell>
        </row>
        <row r="17">
          <cell r="I17" t="str">
            <v>BG2015</v>
          </cell>
          <cell r="J17">
            <v>1429</v>
          </cell>
          <cell r="K17">
            <v>1229</v>
          </cell>
        </row>
        <row r="18">
          <cell r="I18" t="str">
            <v>BG2016</v>
          </cell>
          <cell r="J18">
            <v>1321</v>
          </cell>
          <cell r="K18">
            <v>1134</v>
          </cell>
        </row>
        <row r="19">
          <cell r="I19" t="str">
            <v>BG2017</v>
          </cell>
          <cell r="J19">
            <v>1616</v>
          </cell>
          <cell r="K19">
            <v>1359</v>
          </cell>
        </row>
        <row r="20">
          <cell r="I20" t="str">
            <v>BG2018</v>
          </cell>
          <cell r="J20">
            <v>2588</v>
          </cell>
          <cell r="K20">
            <v>2101</v>
          </cell>
        </row>
        <row r="21">
          <cell r="I21" t="str">
            <v>BG2019</v>
          </cell>
          <cell r="J21">
            <v>3681</v>
          </cell>
          <cell r="K21">
            <v>2622</v>
          </cell>
        </row>
        <row r="22">
          <cell r="I22" t="str">
            <v>BG2020</v>
          </cell>
          <cell r="J22">
            <v>2276</v>
          </cell>
          <cell r="K22">
            <v>1844</v>
          </cell>
        </row>
        <row r="23">
          <cell r="I23" t="str">
            <v>BG2021</v>
          </cell>
          <cell r="J23">
            <v>1696</v>
          </cell>
          <cell r="K23">
            <v>1431</v>
          </cell>
        </row>
        <row r="24">
          <cell r="I24" t="str">
            <v>BG2022</v>
          </cell>
          <cell r="J24">
            <v>1465</v>
          </cell>
          <cell r="K24">
            <v>1235</v>
          </cell>
        </row>
        <row r="25">
          <cell r="I25" t="str">
            <v>BG2023</v>
          </cell>
          <cell r="J25">
            <v>149</v>
          </cell>
          <cell r="K25">
            <v>131</v>
          </cell>
        </row>
        <row r="26">
          <cell r="I26" t="str">
            <v>COMPUTING2013</v>
          </cell>
          <cell r="J26">
            <v>2638</v>
          </cell>
          <cell r="K26">
            <v>2142</v>
          </cell>
        </row>
        <row r="27">
          <cell r="I27" t="str">
            <v>COMPUTING2014</v>
          </cell>
          <cell r="J27">
            <v>3037</v>
          </cell>
          <cell r="K27">
            <v>2559</v>
          </cell>
        </row>
        <row r="28">
          <cell r="I28" t="str">
            <v>COMPUTING2015</v>
          </cell>
          <cell r="J28">
            <v>2077</v>
          </cell>
          <cell r="K28">
            <v>1772</v>
          </cell>
        </row>
        <row r="29">
          <cell r="I29" t="str">
            <v>COMPUTING2016</v>
          </cell>
          <cell r="J29">
            <v>1337</v>
          </cell>
          <cell r="K29">
            <v>1148</v>
          </cell>
        </row>
        <row r="30">
          <cell r="I30" t="str">
            <v>COMPUTING2017</v>
          </cell>
          <cell r="J30">
            <v>1134</v>
          </cell>
          <cell r="K30">
            <v>955</v>
          </cell>
        </row>
        <row r="31">
          <cell r="I31" t="str">
            <v>COMPUTING2018</v>
          </cell>
          <cell r="J31">
            <v>1311</v>
          </cell>
          <cell r="K31">
            <v>1107</v>
          </cell>
        </row>
        <row r="32">
          <cell r="I32" t="str">
            <v>COMPUTING2019</v>
          </cell>
          <cell r="J32">
            <v>938</v>
          </cell>
          <cell r="K32">
            <v>723</v>
          </cell>
        </row>
        <row r="33">
          <cell r="I33" t="str">
            <v>COMPUTING2020</v>
          </cell>
          <cell r="J33">
            <v>661</v>
          </cell>
          <cell r="K33">
            <v>526</v>
          </cell>
        </row>
        <row r="34">
          <cell r="I34" t="str">
            <v>COMPUTING2021</v>
          </cell>
          <cell r="J34">
            <v>789</v>
          </cell>
          <cell r="K34">
            <v>570</v>
          </cell>
        </row>
        <row r="35">
          <cell r="I35" t="str">
            <v>COMPUTING2022</v>
          </cell>
          <cell r="J35">
            <v>449</v>
          </cell>
          <cell r="K35">
            <v>411</v>
          </cell>
        </row>
        <row r="36">
          <cell r="I36" t="str">
            <v>COMPUTING2023</v>
          </cell>
          <cell r="J36">
            <v>38</v>
          </cell>
          <cell r="K36">
            <v>37</v>
          </cell>
        </row>
        <row r="37">
          <cell r="I37" t="str">
            <v>MDA2013</v>
          </cell>
          <cell r="J37">
            <v>3398</v>
          </cell>
          <cell r="K37">
            <v>2921</v>
          </cell>
        </row>
        <row r="38">
          <cell r="I38" t="str">
            <v>MDA2014</v>
          </cell>
          <cell r="J38">
            <v>3981</v>
          </cell>
          <cell r="K38">
            <v>3343</v>
          </cell>
        </row>
        <row r="39">
          <cell r="I39" t="str">
            <v>MDA2015</v>
          </cell>
          <cell r="J39">
            <v>3725</v>
          </cell>
          <cell r="K39">
            <v>3161</v>
          </cell>
        </row>
        <row r="40">
          <cell r="I40" t="str">
            <v>MDA2016</v>
          </cell>
          <cell r="J40">
            <v>4212</v>
          </cell>
          <cell r="K40">
            <v>3562</v>
          </cell>
        </row>
        <row r="41">
          <cell r="I41" t="str">
            <v>MDA2017</v>
          </cell>
          <cell r="J41">
            <v>5907</v>
          </cell>
          <cell r="K41">
            <v>4748</v>
          </cell>
        </row>
        <row r="42">
          <cell r="I42" t="str">
            <v>MDA2018</v>
          </cell>
          <cell r="J42">
            <v>6864</v>
          </cell>
          <cell r="K42">
            <v>5434</v>
          </cell>
        </row>
        <row r="43">
          <cell r="I43" t="str">
            <v>MDA2019</v>
          </cell>
          <cell r="J43">
            <v>8715</v>
          </cell>
          <cell r="K43">
            <v>6006</v>
          </cell>
        </row>
        <row r="44">
          <cell r="I44" t="str">
            <v>MDA2020</v>
          </cell>
          <cell r="J44">
            <v>7055</v>
          </cell>
          <cell r="K44">
            <v>5424</v>
          </cell>
        </row>
        <row r="45">
          <cell r="I45" t="str">
            <v>MDA2021</v>
          </cell>
          <cell r="J45">
            <v>7205</v>
          </cell>
          <cell r="K45">
            <v>5386</v>
          </cell>
        </row>
        <row r="46">
          <cell r="I46" t="str">
            <v>MDA2022</v>
          </cell>
          <cell r="J46">
            <v>6700</v>
          </cell>
          <cell r="K46">
            <v>5302</v>
          </cell>
        </row>
        <row r="47">
          <cell r="I47" t="str">
            <v>MDA2023</v>
          </cell>
          <cell r="J47">
            <v>657</v>
          </cell>
          <cell r="K47">
            <v>570</v>
          </cell>
        </row>
        <row r="48">
          <cell r="I48" t="str">
            <v>SDA2013</v>
          </cell>
          <cell r="J48">
            <v>2117</v>
          </cell>
          <cell r="K48">
            <v>1989</v>
          </cell>
        </row>
        <row r="49">
          <cell r="I49" t="str">
            <v>SDA2014</v>
          </cell>
          <cell r="J49">
            <v>6444</v>
          </cell>
          <cell r="K49">
            <v>5923</v>
          </cell>
        </row>
        <row r="50">
          <cell r="I50" t="str">
            <v>SDA2015</v>
          </cell>
          <cell r="J50">
            <v>5330</v>
          </cell>
          <cell r="K50">
            <v>4993</v>
          </cell>
        </row>
        <row r="51">
          <cell r="I51" t="str">
            <v>SDA2016</v>
          </cell>
          <cell r="J51">
            <v>2847</v>
          </cell>
          <cell r="K51">
            <v>2690</v>
          </cell>
        </row>
        <row r="52">
          <cell r="I52" t="str">
            <v>SDA2017</v>
          </cell>
          <cell r="J52">
            <v>3173</v>
          </cell>
          <cell r="K52">
            <v>2960</v>
          </cell>
        </row>
        <row r="53">
          <cell r="I53" t="str">
            <v>SDA2018</v>
          </cell>
          <cell r="J53">
            <v>3352</v>
          </cell>
          <cell r="K53">
            <v>3105</v>
          </cell>
        </row>
        <row r="54">
          <cell r="I54" t="str">
            <v>SDA2019</v>
          </cell>
          <cell r="J54">
            <v>2572</v>
          </cell>
          <cell r="K54">
            <v>2216</v>
          </cell>
        </row>
        <row r="55">
          <cell r="I55" t="str">
            <v>SDA2020</v>
          </cell>
          <cell r="J55">
            <v>3549</v>
          </cell>
          <cell r="K55">
            <v>3130</v>
          </cell>
        </row>
        <row r="56">
          <cell r="I56" t="str">
            <v>SDA2021</v>
          </cell>
          <cell r="J56">
            <v>2747</v>
          </cell>
          <cell r="K56">
            <v>2132</v>
          </cell>
        </row>
        <row r="57">
          <cell r="I57" t="str">
            <v>SDA2022</v>
          </cell>
          <cell r="J57">
            <v>760</v>
          </cell>
          <cell r="K57">
            <v>708</v>
          </cell>
        </row>
        <row r="58">
          <cell r="I58" t="str">
            <v>SDA2023</v>
          </cell>
          <cell r="J58">
            <v>78</v>
          </cell>
          <cell r="K58">
            <v>71</v>
          </cell>
        </row>
        <row r="59">
          <cell r="I59" t="str">
            <v>SERVICES2015</v>
          </cell>
          <cell r="J59">
            <v>1</v>
          </cell>
          <cell r="K59">
            <v>1</v>
          </cell>
        </row>
        <row r="60">
          <cell r="I60" t="str">
            <v>SERVICES2016</v>
          </cell>
          <cell r="J60">
            <v>2</v>
          </cell>
          <cell r="K60">
            <v>2</v>
          </cell>
        </row>
        <row r="61">
          <cell r="I61" t="str">
            <v>SERVICES2017</v>
          </cell>
          <cell r="J61">
            <v>1</v>
          </cell>
          <cell r="K61">
            <v>1</v>
          </cell>
        </row>
        <row r="62">
          <cell r="I62" t="str">
            <v>SERVICES2020</v>
          </cell>
          <cell r="J62">
            <v>1</v>
          </cell>
          <cell r="K62">
            <v>1</v>
          </cell>
        </row>
        <row r="63">
          <cell r="I63" t="str">
            <v>TELECOMS2013</v>
          </cell>
          <cell r="J63">
            <v>2253</v>
          </cell>
          <cell r="K63">
            <v>1387</v>
          </cell>
        </row>
        <row r="64">
          <cell r="I64" t="str">
            <v>TELECOMS2014</v>
          </cell>
          <cell r="J64">
            <v>3559</v>
          </cell>
          <cell r="K64">
            <v>2156</v>
          </cell>
        </row>
        <row r="65">
          <cell r="I65" t="str">
            <v>TELECOMS2015</v>
          </cell>
          <cell r="J65">
            <v>1335</v>
          </cell>
          <cell r="K65">
            <v>921</v>
          </cell>
        </row>
        <row r="66">
          <cell r="I66" t="str">
            <v>TELECOMS2016</v>
          </cell>
          <cell r="J66">
            <v>786</v>
          </cell>
          <cell r="K66">
            <v>510</v>
          </cell>
        </row>
        <row r="67">
          <cell r="I67" t="str">
            <v>TELECOMS2017</v>
          </cell>
          <cell r="J67">
            <v>586</v>
          </cell>
          <cell r="K67">
            <v>422</v>
          </cell>
        </row>
        <row r="68">
          <cell r="I68" t="str">
            <v>TELECOMS2018</v>
          </cell>
          <cell r="J68">
            <v>196</v>
          </cell>
          <cell r="K68">
            <v>137</v>
          </cell>
        </row>
        <row r="69">
          <cell r="I69" t="str">
            <v>TELECOMS2019</v>
          </cell>
          <cell r="J69">
            <v>85</v>
          </cell>
          <cell r="K69">
            <v>73</v>
          </cell>
        </row>
        <row r="70">
          <cell r="I70" t="str">
            <v>TELECOMS2020</v>
          </cell>
          <cell r="J70">
            <v>34</v>
          </cell>
          <cell r="K70">
            <v>28</v>
          </cell>
        </row>
        <row r="71">
          <cell r="I71" t="str">
            <v>TELECOMS2021</v>
          </cell>
          <cell r="J71">
            <v>138</v>
          </cell>
          <cell r="K71">
            <v>116</v>
          </cell>
        </row>
        <row r="72">
          <cell r="I72" t="str">
            <v>TELECOMS2022</v>
          </cell>
          <cell r="J72">
            <v>145</v>
          </cell>
          <cell r="K72">
            <v>122</v>
          </cell>
        </row>
        <row r="73">
          <cell r="I73" t="str">
            <v>TELECOMS2023</v>
          </cell>
          <cell r="J73">
            <v>20</v>
          </cell>
          <cell r="K73">
            <v>20</v>
          </cell>
        </row>
        <row r="74">
          <cell r="I74" t="str">
            <v>Grand Total</v>
          </cell>
          <cell r="J74">
            <v>151997</v>
          </cell>
          <cell r="K74">
            <v>124459</v>
          </cell>
        </row>
      </sheetData>
      <sheetData sheetId="2">
        <row r="1">
          <cell r="I1" t="str">
            <v>Year_3</v>
          </cell>
          <cell r="J1">
            <v>1</v>
          </cell>
        </row>
        <row r="3">
          <cell r="I3" t="str">
            <v>Row Labels</v>
          </cell>
          <cell r="J3" t="str">
            <v>Sum of Total_Tickets_Year_3</v>
          </cell>
          <cell r="K3" t="str">
            <v>Sum of Contracts_Count_Year_3</v>
          </cell>
        </row>
        <row r="4">
          <cell r="I4" t="str">
            <v>AC2013</v>
          </cell>
          <cell r="J4">
            <v>446</v>
          </cell>
          <cell r="K4">
            <v>378</v>
          </cell>
        </row>
        <row r="5">
          <cell r="I5" t="str">
            <v>AC2014</v>
          </cell>
          <cell r="J5">
            <v>730</v>
          </cell>
          <cell r="K5">
            <v>612</v>
          </cell>
        </row>
        <row r="6">
          <cell r="I6" t="str">
            <v>AC2015</v>
          </cell>
          <cell r="J6">
            <v>616</v>
          </cell>
          <cell r="K6">
            <v>559</v>
          </cell>
        </row>
        <row r="7">
          <cell r="I7" t="str">
            <v>AC2016</v>
          </cell>
          <cell r="J7">
            <v>731</v>
          </cell>
          <cell r="K7">
            <v>645</v>
          </cell>
        </row>
        <row r="8">
          <cell r="I8" t="str">
            <v>AC2017</v>
          </cell>
          <cell r="J8">
            <v>1070</v>
          </cell>
          <cell r="K8">
            <v>893</v>
          </cell>
        </row>
        <row r="9">
          <cell r="I9" t="str">
            <v>AC2018</v>
          </cell>
          <cell r="J9">
            <v>1066</v>
          </cell>
          <cell r="K9">
            <v>831</v>
          </cell>
        </row>
        <row r="10">
          <cell r="I10" t="str">
            <v>AC2019</v>
          </cell>
          <cell r="J10">
            <v>1942</v>
          </cell>
          <cell r="K10">
            <v>1333</v>
          </cell>
        </row>
        <row r="11">
          <cell r="I11" t="str">
            <v>AC2020</v>
          </cell>
          <cell r="J11">
            <v>835</v>
          </cell>
          <cell r="K11">
            <v>675</v>
          </cell>
        </row>
        <row r="12">
          <cell r="I12" t="str">
            <v>AC2021</v>
          </cell>
          <cell r="J12">
            <v>734</v>
          </cell>
          <cell r="K12">
            <v>566</v>
          </cell>
        </row>
        <row r="13">
          <cell r="I13" t="str">
            <v>AC2022</v>
          </cell>
          <cell r="J13">
            <v>96</v>
          </cell>
          <cell r="K13">
            <v>81</v>
          </cell>
        </row>
        <row r="14">
          <cell r="I14" t="str">
            <v>BG2013</v>
          </cell>
          <cell r="J14">
            <v>1370</v>
          </cell>
          <cell r="K14">
            <v>954</v>
          </cell>
        </row>
        <row r="15">
          <cell r="I15" t="str">
            <v>BG2014</v>
          </cell>
          <cell r="J15">
            <v>3235</v>
          </cell>
          <cell r="K15">
            <v>2272</v>
          </cell>
        </row>
        <row r="16">
          <cell r="I16" t="str">
            <v>BG2015</v>
          </cell>
          <cell r="J16">
            <v>1791</v>
          </cell>
          <cell r="K16">
            <v>1298</v>
          </cell>
        </row>
        <row r="17">
          <cell r="I17" t="str">
            <v>BG2016</v>
          </cell>
          <cell r="J17">
            <v>1678</v>
          </cell>
          <cell r="K17">
            <v>1114</v>
          </cell>
        </row>
        <row r="18">
          <cell r="I18" t="str">
            <v>BG2017</v>
          </cell>
          <cell r="J18">
            <v>2065</v>
          </cell>
          <cell r="K18">
            <v>1324</v>
          </cell>
        </row>
        <row r="19">
          <cell r="I19" t="str">
            <v>BG2018</v>
          </cell>
          <cell r="J19">
            <v>3514</v>
          </cell>
          <cell r="K19">
            <v>2226</v>
          </cell>
        </row>
        <row r="20">
          <cell r="I20" t="str">
            <v>BG2019</v>
          </cell>
          <cell r="J20">
            <v>4380</v>
          </cell>
          <cell r="K20">
            <v>2648</v>
          </cell>
        </row>
        <row r="21">
          <cell r="I21" t="str">
            <v>BG2020</v>
          </cell>
          <cell r="J21">
            <v>2384</v>
          </cell>
          <cell r="K21">
            <v>1761</v>
          </cell>
        </row>
        <row r="22">
          <cell r="I22" t="str">
            <v>BG2021</v>
          </cell>
          <cell r="J22">
            <v>1287</v>
          </cell>
          <cell r="K22">
            <v>1070</v>
          </cell>
        </row>
        <row r="23">
          <cell r="I23" t="str">
            <v>BG2022</v>
          </cell>
          <cell r="J23">
            <v>139</v>
          </cell>
          <cell r="K23">
            <v>124</v>
          </cell>
        </row>
        <row r="24">
          <cell r="I24" t="str">
            <v>COMPUTING2013</v>
          </cell>
          <cell r="J24">
            <v>1612</v>
          </cell>
          <cell r="K24">
            <v>1315</v>
          </cell>
        </row>
        <row r="25">
          <cell r="I25" t="str">
            <v>COMPUTING2014</v>
          </cell>
          <cell r="J25">
            <v>1686</v>
          </cell>
          <cell r="K25">
            <v>1396</v>
          </cell>
        </row>
        <row r="26">
          <cell r="I26" t="str">
            <v>COMPUTING2015</v>
          </cell>
          <cell r="J26">
            <v>1266</v>
          </cell>
          <cell r="K26">
            <v>1064</v>
          </cell>
        </row>
        <row r="27">
          <cell r="I27" t="str">
            <v>COMPUTING2016</v>
          </cell>
          <cell r="J27">
            <v>874</v>
          </cell>
          <cell r="K27">
            <v>722</v>
          </cell>
        </row>
        <row r="28">
          <cell r="I28" t="str">
            <v>COMPUTING2017</v>
          </cell>
          <cell r="J28">
            <v>648</v>
          </cell>
          <cell r="K28">
            <v>533</v>
          </cell>
        </row>
        <row r="29">
          <cell r="I29" t="str">
            <v>COMPUTING2018</v>
          </cell>
          <cell r="J29">
            <v>628</v>
          </cell>
          <cell r="K29">
            <v>442</v>
          </cell>
        </row>
        <row r="30">
          <cell r="I30" t="str">
            <v>COMPUTING2019</v>
          </cell>
          <cell r="J30">
            <v>544</v>
          </cell>
          <cell r="K30">
            <v>394</v>
          </cell>
        </row>
        <row r="31">
          <cell r="I31" t="str">
            <v>COMPUTING2020</v>
          </cell>
          <cell r="J31">
            <v>445</v>
          </cell>
          <cell r="K31">
            <v>348</v>
          </cell>
        </row>
        <row r="32">
          <cell r="I32" t="str">
            <v>COMPUTING2021</v>
          </cell>
          <cell r="J32">
            <v>441</v>
          </cell>
          <cell r="K32">
            <v>344</v>
          </cell>
        </row>
        <row r="33">
          <cell r="I33" t="str">
            <v>COMPUTING2022</v>
          </cell>
          <cell r="J33">
            <v>43</v>
          </cell>
          <cell r="K33">
            <v>37</v>
          </cell>
        </row>
        <row r="34">
          <cell r="I34" t="str">
            <v>MDA2013</v>
          </cell>
          <cell r="J34">
            <v>3561</v>
          </cell>
          <cell r="K34">
            <v>2679</v>
          </cell>
        </row>
        <row r="35">
          <cell r="I35" t="str">
            <v>MDA2014</v>
          </cell>
          <cell r="J35">
            <v>4185</v>
          </cell>
          <cell r="K35">
            <v>3038</v>
          </cell>
        </row>
        <row r="36">
          <cell r="I36" t="str">
            <v>MDA2015</v>
          </cell>
          <cell r="J36">
            <v>4080</v>
          </cell>
          <cell r="K36">
            <v>2936</v>
          </cell>
        </row>
        <row r="37">
          <cell r="I37" t="str">
            <v>MDA2016</v>
          </cell>
          <cell r="J37">
            <v>4904</v>
          </cell>
          <cell r="K37">
            <v>3511</v>
          </cell>
        </row>
        <row r="38">
          <cell r="I38" t="str">
            <v>MDA2017</v>
          </cell>
          <cell r="J38">
            <v>6226</v>
          </cell>
          <cell r="K38">
            <v>4374</v>
          </cell>
        </row>
        <row r="39">
          <cell r="I39" t="str">
            <v>MDA2018</v>
          </cell>
          <cell r="J39">
            <v>7471</v>
          </cell>
          <cell r="K39">
            <v>5047</v>
          </cell>
        </row>
        <row r="40">
          <cell r="I40" t="str">
            <v>MDA2019</v>
          </cell>
          <cell r="J40">
            <v>9462</v>
          </cell>
          <cell r="K40">
            <v>5842</v>
          </cell>
        </row>
        <row r="41">
          <cell r="I41" t="str">
            <v>MDA2020</v>
          </cell>
          <cell r="J41">
            <v>6813</v>
          </cell>
          <cell r="K41">
            <v>4780</v>
          </cell>
        </row>
        <row r="42">
          <cell r="I42" t="str">
            <v>MDA2021</v>
          </cell>
          <cell r="J42">
            <v>5422</v>
          </cell>
          <cell r="K42">
            <v>4102</v>
          </cell>
        </row>
        <row r="43">
          <cell r="I43" t="str">
            <v>MDA2022</v>
          </cell>
          <cell r="J43">
            <v>815</v>
          </cell>
          <cell r="K43">
            <v>652</v>
          </cell>
        </row>
        <row r="44">
          <cell r="I44" t="str">
            <v>REST2013</v>
          </cell>
          <cell r="J44">
            <v>1</v>
          </cell>
          <cell r="K44">
            <v>1</v>
          </cell>
        </row>
        <row r="45">
          <cell r="I45" t="str">
            <v>SDA2013</v>
          </cell>
          <cell r="J45">
            <v>2923</v>
          </cell>
          <cell r="K45">
            <v>2688</v>
          </cell>
        </row>
        <row r="46">
          <cell r="I46" t="str">
            <v>SDA2014</v>
          </cell>
          <cell r="J46">
            <v>4114</v>
          </cell>
          <cell r="K46">
            <v>3854</v>
          </cell>
        </row>
        <row r="47">
          <cell r="I47" t="str">
            <v>SDA2015</v>
          </cell>
          <cell r="J47">
            <v>3445</v>
          </cell>
          <cell r="K47">
            <v>3252</v>
          </cell>
        </row>
        <row r="48">
          <cell r="I48" t="str">
            <v>SDA2016</v>
          </cell>
          <cell r="J48">
            <v>1542</v>
          </cell>
          <cell r="K48">
            <v>1486</v>
          </cell>
        </row>
        <row r="49">
          <cell r="I49" t="str">
            <v>SDA2017</v>
          </cell>
          <cell r="J49">
            <v>1715</v>
          </cell>
          <cell r="K49">
            <v>1623</v>
          </cell>
        </row>
        <row r="50">
          <cell r="I50" t="str">
            <v>SDA2018</v>
          </cell>
          <cell r="J50">
            <v>1305</v>
          </cell>
          <cell r="K50">
            <v>1161</v>
          </cell>
        </row>
        <row r="51">
          <cell r="I51" t="str">
            <v>SDA2019</v>
          </cell>
          <cell r="J51">
            <v>2228</v>
          </cell>
          <cell r="K51">
            <v>2051</v>
          </cell>
        </row>
        <row r="52">
          <cell r="I52" t="str">
            <v>SDA2020</v>
          </cell>
          <cell r="J52">
            <v>1324</v>
          </cell>
          <cell r="K52">
            <v>1235</v>
          </cell>
        </row>
        <row r="53">
          <cell r="I53" t="str">
            <v>SDA2021</v>
          </cell>
          <cell r="J53">
            <v>487</v>
          </cell>
          <cell r="K53">
            <v>391</v>
          </cell>
        </row>
        <row r="54">
          <cell r="I54" t="str">
            <v>SDA2022</v>
          </cell>
          <cell r="J54">
            <v>35</v>
          </cell>
          <cell r="K54">
            <v>34</v>
          </cell>
        </row>
        <row r="55">
          <cell r="I55" t="str">
            <v>SERVICES2016</v>
          </cell>
          <cell r="J55">
            <v>2</v>
          </cell>
          <cell r="K55">
            <v>1</v>
          </cell>
        </row>
        <row r="56">
          <cell r="I56" t="str">
            <v>TELECOMS2013</v>
          </cell>
          <cell r="J56">
            <v>112</v>
          </cell>
          <cell r="K56">
            <v>83</v>
          </cell>
        </row>
        <row r="57">
          <cell r="I57" t="str">
            <v>TELECOMS2014</v>
          </cell>
          <cell r="J57">
            <v>43</v>
          </cell>
          <cell r="K57">
            <v>39</v>
          </cell>
        </row>
        <row r="58">
          <cell r="I58" t="str">
            <v>TELECOMS2015</v>
          </cell>
          <cell r="J58">
            <v>52</v>
          </cell>
          <cell r="K58">
            <v>47</v>
          </cell>
        </row>
        <row r="59">
          <cell r="I59" t="str">
            <v>TELECOMS2016</v>
          </cell>
          <cell r="J59">
            <v>45</v>
          </cell>
          <cell r="K59">
            <v>41</v>
          </cell>
        </row>
        <row r="60">
          <cell r="I60" t="str">
            <v>TELECOMS2017</v>
          </cell>
          <cell r="J60">
            <v>31</v>
          </cell>
          <cell r="K60">
            <v>29</v>
          </cell>
        </row>
        <row r="61">
          <cell r="I61" t="str">
            <v>TELECOMS2018</v>
          </cell>
          <cell r="J61">
            <v>13</v>
          </cell>
          <cell r="K61">
            <v>9</v>
          </cell>
        </row>
        <row r="62">
          <cell r="I62" t="str">
            <v>TELECOMS2019</v>
          </cell>
          <cell r="J62">
            <v>4</v>
          </cell>
          <cell r="K62">
            <v>3</v>
          </cell>
        </row>
        <row r="63">
          <cell r="I63" t="str">
            <v>TELECOMS2021</v>
          </cell>
          <cell r="J63">
            <v>4</v>
          </cell>
          <cell r="K63">
            <v>3</v>
          </cell>
        </row>
        <row r="64">
          <cell r="I64" t="str">
            <v>Grand Total</v>
          </cell>
          <cell r="J64">
            <v>110660</v>
          </cell>
          <cell r="K64">
            <v>82951</v>
          </cell>
        </row>
      </sheetData>
      <sheetData sheetId="3">
        <row r="1">
          <cell r="H1" t="str">
            <v>Year_4</v>
          </cell>
          <cell r="I1">
            <v>1</v>
          </cell>
        </row>
        <row r="3">
          <cell r="H3" t="str">
            <v>Row Labels</v>
          </cell>
          <cell r="I3" t="str">
            <v>Sum of Total_Tickets_Year_4</v>
          </cell>
          <cell r="J3" t="str">
            <v>Sum of Contracts_Count_Year_4</v>
          </cell>
        </row>
        <row r="4">
          <cell r="H4" t="str">
            <v>AC2013</v>
          </cell>
          <cell r="I4">
            <v>305</v>
          </cell>
          <cell r="J4">
            <v>269</v>
          </cell>
        </row>
        <row r="5">
          <cell r="H5" t="str">
            <v>AC2014</v>
          </cell>
          <cell r="I5">
            <v>416</v>
          </cell>
          <cell r="J5">
            <v>336</v>
          </cell>
        </row>
        <row r="6">
          <cell r="H6" t="str">
            <v>AC2015</v>
          </cell>
          <cell r="I6">
            <v>462</v>
          </cell>
          <cell r="J6">
            <v>389</v>
          </cell>
        </row>
        <row r="7">
          <cell r="H7" t="str">
            <v>AC2016</v>
          </cell>
          <cell r="I7">
            <v>213</v>
          </cell>
          <cell r="J7">
            <v>165</v>
          </cell>
        </row>
        <row r="8">
          <cell r="H8" t="str">
            <v>AC2017</v>
          </cell>
          <cell r="I8">
            <v>400</v>
          </cell>
          <cell r="J8">
            <v>296</v>
          </cell>
        </row>
        <row r="9">
          <cell r="H9" t="str">
            <v>AC2018</v>
          </cell>
          <cell r="I9">
            <v>598</v>
          </cell>
          <cell r="J9">
            <v>412</v>
          </cell>
        </row>
        <row r="10">
          <cell r="H10" t="str">
            <v>AC2019</v>
          </cell>
          <cell r="I10">
            <v>773</v>
          </cell>
          <cell r="J10">
            <v>410</v>
          </cell>
        </row>
        <row r="11">
          <cell r="H11" t="str">
            <v>AC2020</v>
          </cell>
          <cell r="I11">
            <v>355</v>
          </cell>
          <cell r="J11">
            <v>279</v>
          </cell>
        </row>
        <row r="12">
          <cell r="H12" t="str">
            <v>AC2021</v>
          </cell>
          <cell r="I12">
            <v>33</v>
          </cell>
          <cell r="J12">
            <v>27</v>
          </cell>
        </row>
        <row r="13">
          <cell r="H13" t="str">
            <v>BG2013</v>
          </cell>
          <cell r="I13">
            <v>1166</v>
          </cell>
          <cell r="J13">
            <v>815</v>
          </cell>
        </row>
        <row r="14">
          <cell r="H14" t="str">
            <v>BG2014</v>
          </cell>
          <cell r="I14">
            <v>3019</v>
          </cell>
          <cell r="J14">
            <v>2060</v>
          </cell>
        </row>
        <row r="15">
          <cell r="H15" t="str">
            <v>BG2015</v>
          </cell>
          <cell r="I15">
            <v>1814</v>
          </cell>
          <cell r="J15">
            <v>1259</v>
          </cell>
        </row>
        <row r="16">
          <cell r="H16" t="str">
            <v>BG2016</v>
          </cell>
          <cell r="I16">
            <v>1551</v>
          </cell>
          <cell r="J16">
            <v>1001</v>
          </cell>
        </row>
        <row r="17">
          <cell r="H17" t="str">
            <v>BG2017</v>
          </cell>
          <cell r="I17">
            <v>1773</v>
          </cell>
          <cell r="J17">
            <v>1115</v>
          </cell>
        </row>
        <row r="18">
          <cell r="H18" t="str">
            <v>BG2018</v>
          </cell>
          <cell r="I18">
            <v>3132</v>
          </cell>
          <cell r="J18">
            <v>1978</v>
          </cell>
        </row>
        <row r="19">
          <cell r="H19" t="str">
            <v>BG2019</v>
          </cell>
          <cell r="I19">
            <v>3169</v>
          </cell>
          <cell r="J19">
            <v>2069</v>
          </cell>
        </row>
        <row r="20">
          <cell r="H20" t="str">
            <v>BG2020</v>
          </cell>
          <cell r="I20">
            <v>1255</v>
          </cell>
          <cell r="J20">
            <v>1087</v>
          </cell>
        </row>
        <row r="21">
          <cell r="H21" t="str">
            <v>BG2021</v>
          </cell>
          <cell r="I21">
            <v>125</v>
          </cell>
          <cell r="J21">
            <v>114</v>
          </cell>
        </row>
        <row r="22">
          <cell r="H22" t="str">
            <v>COMPUTING2013</v>
          </cell>
          <cell r="I22">
            <v>173</v>
          </cell>
          <cell r="J22">
            <v>156</v>
          </cell>
        </row>
        <row r="23">
          <cell r="H23" t="str">
            <v>COMPUTING2014</v>
          </cell>
          <cell r="I23">
            <v>253</v>
          </cell>
          <cell r="J23">
            <v>226</v>
          </cell>
        </row>
        <row r="24">
          <cell r="H24" t="str">
            <v>COMPUTING2015</v>
          </cell>
          <cell r="I24">
            <v>213</v>
          </cell>
          <cell r="J24">
            <v>195</v>
          </cell>
        </row>
        <row r="25">
          <cell r="H25" t="str">
            <v>COMPUTING2016</v>
          </cell>
          <cell r="I25">
            <v>187</v>
          </cell>
          <cell r="J25">
            <v>165</v>
          </cell>
        </row>
        <row r="26">
          <cell r="H26" t="str">
            <v>COMPUTING2017</v>
          </cell>
          <cell r="I26">
            <v>126</v>
          </cell>
          <cell r="J26">
            <v>91</v>
          </cell>
        </row>
        <row r="27">
          <cell r="H27" t="str">
            <v>COMPUTING2018</v>
          </cell>
          <cell r="I27">
            <v>98</v>
          </cell>
          <cell r="J27">
            <v>80</v>
          </cell>
        </row>
        <row r="28">
          <cell r="H28" t="str">
            <v>COMPUTING2019</v>
          </cell>
          <cell r="I28">
            <v>90</v>
          </cell>
          <cell r="J28">
            <v>68</v>
          </cell>
        </row>
        <row r="29">
          <cell r="H29" t="str">
            <v>COMPUTING2020</v>
          </cell>
          <cell r="I29">
            <v>64</v>
          </cell>
          <cell r="J29">
            <v>42</v>
          </cell>
        </row>
        <row r="30">
          <cell r="H30" t="str">
            <v>COMPUTING2021</v>
          </cell>
          <cell r="I30">
            <v>10</v>
          </cell>
          <cell r="J30">
            <v>9</v>
          </cell>
        </row>
        <row r="31">
          <cell r="H31" t="str">
            <v>MDA2013</v>
          </cell>
          <cell r="I31">
            <v>3013</v>
          </cell>
          <cell r="J31">
            <v>2167</v>
          </cell>
        </row>
        <row r="32">
          <cell r="H32" t="str">
            <v>MDA2014</v>
          </cell>
          <cell r="I32">
            <v>3482</v>
          </cell>
          <cell r="J32">
            <v>2479</v>
          </cell>
        </row>
        <row r="33">
          <cell r="H33" t="str">
            <v>MDA2015</v>
          </cell>
          <cell r="I33">
            <v>3625</v>
          </cell>
          <cell r="J33">
            <v>2487</v>
          </cell>
        </row>
        <row r="34">
          <cell r="H34" t="str">
            <v>MDA2016</v>
          </cell>
          <cell r="I34">
            <v>4238</v>
          </cell>
          <cell r="J34">
            <v>2889</v>
          </cell>
        </row>
        <row r="35">
          <cell r="H35" t="str">
            <v>MDA2017</v>
          </cell>
          <cell r="I35">
            <v>5166</v>
          </cell>
          <cell r="J35">
            <v>3444</v>
          </cell>
        </row>
        <row r="36">
          <cell r="H36" t="str">
            <v>MDA2018</v>
          </cell>
          <cell r="I36">
            <v>6491</v>
          </cell>
          <cell r="J36">
            <v>4277</v>
          </cell>
        </row>
        <row r="37">
          <cell r="H37" t="str">
            <v>MDA2019</v>
          </cell>
          <cell r="I37">
            <v>7727</v>
          </cell>
          <cell r="J37">
            <v>4815</v>
          </cell>
        </row>
        <row r="38">
          <cell r="H38" t="str">
            <v>MDA2020</v>
          </cell>
          <cell r="I38">
            <v>4813</v>
          </cell>
          <cell r="J38">
            <v>3572</v>
          </cell>
        </row>
        <row r="39">
          <cell r="H39" t="str">
            <v>MDA2021</v>
          </cell>
          <cell r="I39">
            <v>467</v>
          </cell>
          <cell r="J39">
            <v>393</v>
          </cell>
        </row>
        <row r="40">
          <cell r="H40" t="str">
            <v>SDA2013</v>
          </cell>
          <cell r="I40">
            <v>1795</v>
          </cell>
          <cell r="J40">
            <v>1682</v>
          </cell>
        </row>
        <row r="41">
          <cell r="H41" t="str">
            <v>SDA2014</v>
          </cell>
          <cell r="I41">
            <v>2591</v>
          </cell>
          <cell r="J41">
            <v>2429</v>
          </cell>
        </row>
        <row r="42">
          <cell r="H42" t="str">
            <v>SDA2015</v>
          </cell>
          <cell r="I42">
            <v>2127</v>
          </cell>
          <cell r="J42">
            <v>2017</v>
          </cell>
        </row>
        <row r="43">
          <cell r="H43" t="str">
            <v>SDA2016</v>
          </cell>
          <cell r="I43">
            <v>64</v>
          </cell>
          <cell r="J43">
            <v>64</v>
          </cell>
        </row>
        <row r="44">
          <cell r="H44" t="str">
            <v>SDA2017</v>
          </cell>
          <cell r="I44">
            <v>18</v>
          </cell>
          <cell r="J44">
            <v>17</v>
          </cell>
        </row>
        <row r="45">
          <cell r="H45" t="str">
            <v>SDA2018</v>
          </cell>
          <cell r="I45">
            <v>84</v>
          </cell>
          <cell r="J45">
            <v>82</v>
          </cell>
        </row>
        <row r="46">
          <cell r="H46" t="str">
            <v>SDA2019</v>
          </cell>
          <cell r="I46">
            <v>8</v>
          </cell>
          <cell r="J46">
            <v>7</v>
          </cell>
        </row>
        <row r="47">
          <cell r="H47" t="str">
            <v>SDA2020</v>
          </cell>
          <cell r="I47">
            <v>6</v>
          </cell>
          <cell r="J47">
            <v>6</v>
          </cell>
        </row>
        <row r="48">
          <cell r="H48" t="str">
            <v>TELECOMS2013</v>
          </cell>
          <cell r="I48">
            <v>21</v>
          </cell>
          <cell r="J48">
            <v>20</v>
          </cell>
        </row>
        <row r="49">
          <cell r="H49" t="str">
            <v>TELECOMS2014</v>
          </cell>
          <cell r="I49">
            <v>20</v>
          </cell>
          <cell r="J49">
            <v>17</v>
          </cell>
        </row>
        <row r="50">
          <cell r="H50" t="str">
            <v>TELECOMS2015</v>
          </cell>
          <cell r="I50">
            <v>21</v>
          </cell>
          <cell r="J50">
            <v>19</v>
          </cell>
        </row>
        <row r="51">
          <cell r="H51" t="str">
            <v>TELECOMS2016</v>
          </cell>
          <cell r="I51">
            <v>22</v>
          </cell>
          <cell r="J51">
            <v>20</v>
          </cell>
        </row>
        <row r="52">
          <cell r="H52" t="str">
            <v>TELECOMS2017</v>
          </cell>
          <cell r="I52">
            <v>7</v>
          </cell>
          <cell r="J52">
            <v>5</v>
          </cell>
        </row>
        <row r="53">
          <cell r="H53" t="str">
            <v>TELECOMS2018</v>
          </cell>
          <cell r="I53">
            <v>8</v>
          </cell>
          <cell r="J53">
            <v>6</v>
          </cell>
        </row>
        <row r="54">
          <cell r="H54" t="str">
            <v>TELECOMS2020</v>
          </cell>
          <cell r="I54">
            <v>2</v>
          </cell>
          <cell r="J54">
            <v>1</v>
          </cell>
        </row>
        <row r="55">
          <cell r="H55" t="str">
            <v>Grand Total</v>
          </cell>
          <cell r="I55">
            <v>67589</v>
          </cell>
          <cell r="J55">
            <v>48028</v>
          </cell>
        </row>
      </sheetData>
      <sheetData sheetId="4">
        <row r="1">
          <cell r="H1" t="str">
            <v>Year_5</v>
          </cell>
          <cell r="I1">
            <v>1</v>
          </cell>
        </row>
        <row r="3">
          <cell r="H3" t="str">
            <v>Row Labels</v>
          </cell>
          <cell r="I3" t="str">
            <v>Sum of Total_Tickets_Year_5</v>
          </cell>
          <cell r="J3" t="str">
            <v>Sum of Contracts_Count_Year_5</v>
          </cell>
        </row>
        <row r="4">
          <cell r="H4" t="str">
            <v>AC2013</v>
          </cell>
          <cell r="I4">
            <v>144</v>
          </cell>
          <cell r="J4">
            <v>111</v>
          </cell>
        </row>
        <row r="5">
          <cell r="H5" t="str">
            <v>AC2014</v>
          </cell>
          <cell r="I5">
            <v>169</v>
          </cell>
          <cell r="J5">
            <v>126</v>
          </cell>
        </row>
        <row r="6">
          <cell r="H6" t="str">
            <v>AC2015</v>
          </cell>
          <cell r="I6">
            <v>190</v>
          </cell>
          <cell r="J6">
            <v>131</v>
          </cell>
        </row>
        <row r="7">
          <cell r="H7" t="str">
            <v>AC2016</v>
          </cell>
          <cell r="I7">
            <v>140</v>
          </cell>
          <cell r="J7">
            <v>95</v>
          </cell>
        </row>
        <row r="8">
          <cell r="H8" t="str">
            <v>AC2017</v>
          </cell>
          <cell r="I8">
            <v>263</v>
          </cell>
          <cell r="J8">
            <v>190</v>
          </cell>
        </row>
        <row r="9">
          <cell r="H9" t="str">
            <v>AC2018</v>
          </cell>
          <cell r="I9">
            <v>318</v>
          </cell>
          <cell r="J9">
            <v>230</v>
          </cell>
        </row>
        <row r="10">
          <cell r="H10" t="str">
            <v>AC2019</v>
          </cell>
          <cell r="I10">
            <v>649</v>
          </cell>
          <cell r="J10">
            <v>330</v>
          </cell>
        </row>
        <row r="11">
          <cell r="H11" t="str">
            <v>AC2020</v>
          </cell>
          <cell r="I11">
            <v>24</v>
          </cell>
          <cell r="J11">
            <v>23</v>
          </cell>
        </row>
        <row r="12">
          <cell r="H12" t="str">
            <v>BG2013</v>
          </cell>
          <cell r="I12">
            <v>810</v>
          </cell>
          <cell r="J12">
            <v>575</v>
          </cell>
        </row>
        <row r="13">
          <cell r="H13" t="str">
            <v>BG2014</v>
          </cell>
          <cell r="I13">
            <v>2394</v>
          </cell>
          <cell r="J13">
            <v>1582</v>
          </cell>
        </row>
        <row r="14">
          <cell r="H14" t="str">
            <v>BG2015</v>
          </cell>
          <cell r="I14">
            <v>1394</v>
          </cell>
          <cell r="J14">
            <v>891</v>
          </cell>
        </row>
        <row r="15">
          <cell r="H15" t="str">
            <v>BG2016</v>
          </cell>
          <cell r="I15">
            <v>1143</v>
          </cell>
          <cell r="J15">
            <v>698</v>
          </cell>
        </row>
        <row r="16">
          <cell r="H16" t="str">
            <v>BG2017</v>
          </cell>
          <cell r="I16">
            <v>1487</v>
          </cell>
          <cell r="J16">
            <v>895</v>
          </cell>
        </row>
        <row r="17">
          <cell r="H17" t="str">
            <v>BG2018</v>
          </cell>
          <cell r="I17">
            <v>1786</v>
          </cell>
          <cell r="J17">
            <v>1282</v>
          </cell>
        </row>
        <row r="18">
          <cell r="H18" t="str">
            <v>BG2019</v>
          </cell>
          <cell r="I18">
            <v>1769</v>
          </cell>
          <cell r="J18">
            <v>1296</v>
          </cell>
        </row>
        <row r="19">
          <cell r="H19" t="str">
            <v>BG2020</v>
          </cell>
          <cell r="I19">
            <v>116</v>
          </cell>
          <cell r="J19">
            <v>105</v>
          </cell>
        </row>
        <row r="20">
          <cell r="H20" t="str">
            <v>COMPUTING2016</v>
          </cell>
          <cell r="I20">
            <v>3</v>
          </cell>
          <cell r="J20">
            <v>2</v>
          </cell>
        </row>
        <row r="21">
          <cell r="H21" t="str">
            <v>COMPUTING2017</v>
          </cell>
          <cell r="I21">
            <v>3</v>
          </cell>
          <cell r="J21">
            <v>2</v>
          </cell>
        </row>
        <row r="22">
          <cell r="H22" t="str">
            <v>COMPUTING2018</v>
          </cell>
          <cell r="I22">
            <v>1</v>
          </cell>
          <cell r="J22">
            <v>1</v>
          </cell>
        </row>
        <row r="23">
          <cell r="H23" t="str">
            <v>MDA2013</v>
          </cell>
          <cell r="I23">
            <v>2339</v>
          </cell>
          <cell r="J23">
            <v>1611</v>
          </cell>
        </row>
        <row r="24">
          <cell r="H24" t="str">
            <v>MDA2014</v>
          </cell>
          <cell r="I24">
            <v>2948</v>
          </cell>
          <cell r="J24">
            <v>1996</v>
          </cell>
        </row>
        <row r="25">
          <cell r="H25" t="str">
            <v>MDA2015</v>
          </cell>
          <cell r="I25">
            <v>2846</v>
          </cell>
          <cell r="J25">
            <v>1903</v>
          </cell>
        </row>
        <row r="26">
          <cell r="H26" t="str">
            <v>MDA2016</v>
          </cell>
          <cell r="I26">
            <v>3323</v>
          </cell>
          <cell r="J26">
            <v>2117</v>
          </cell>
        </row>
        <row r="27">
          <cell r="H27" t="str">
            <v>MDA2017</v>
          </cell>
          <cell r="I27">
            <v>4282</v>
          </cell>
          <cell r="J27">
            <v>2765</v>
          </cell>
        </row>
        <row r="28">
          <cell r="H28" t="str">
            <v>MDA2018</v>
          </cell>
          <cell r="I28">
            <v>4422</v>
          </cell>
          <cell r="J28">
            <v>3071</v>
          </cell>
        </row>
        <row r="29">
          <cell r="H29" t="str">
            <v>MDA2019</v>
          </cell>
          <cell r="I29">
            <v>5711</v>
          </cell>
          <cell r="J29">
            <v>3581</v>
          </cell>
        </row>
        <row r="30">
          <cell r="H30" t="str">
            <v>MDA2020</v>
          </cell>
          <cell r="I30">
            <v>473</v>
          </cell>
          <cell r="J30">
            <v>405</v>
          </cell>
        </row>
        <row r="31">
          <cell r="H31" t="str">
            <v>SDA2013</v>
          </cell>
          <cell r="I31">
            <v>4</v>
          </cell>
          <cell r="J31">
            <v>4</v>
          </cell>
        </row>
        <row r="32">
          <cell r="H32" t="str">
            <v>SDA2014</v>
          </cell>
          <cell r="I32">
            <v>9</v>
          </cell>
          <cell r="J32">
            <v>9</v>
          </cell>
        </row>
        <row r="33">
          <cell r="H33" t="str">
            <v>SDA2015</v>
          </cell>
          <cell r="I33">
            <v>4</v>
          </cell>
          <cell r="J33">
            <v>4</v>
          </cell>
        </row>
        <row r="34">
          <cell r="H34" t="str">
            <v>SDA2016</v>
          </cell>
          <cell r="I34">
            <v>1</v>
          </cell>
          <cell r="J34">
            <v>1</v>
          </cell>
        </row>
        <row r="35">
          <cell r="H35" t="str">
            <v>SDA2017</v>
          </cell>
          <cell r="I35">
            <v>4</v>
          </cell>
          <cell r="J35">
            <v>4</v>
          </cell>
        </row>
        <row r="36">
          <cell r="H36" t="str">
            <v>SDA2018</v>
          </cell>
          <cell r="I36">
            <v>1</v>
          </cell>
          <cell r="J36">
            <v>1</v>
          </cell>
        </row>
        <row r="37">
          <cell r="H37" t="str">
            <v>SDA2019</v>
          </cell>
          <cell r="I37">
            <v>1</v>
          </cell>
          <cell r="J37">
            <v>1</v>
          </cell>
        </row>
        <row r="38">
          <cell r="H38" t="str">
            <v>TELECOMS2013</v>
          </cell>
          <cell r="I38">
            <v>1</v>
          </cell>
          <cell r="J38">
            <v>1</v>
          </cell>
        </row>
        <row r="39">
          <cell r="H39" t="str">
            <v>TELECOMS2014</v>
          </cell>
          <cell r="I39">
            <v>1</v>
          </cell>
          <cell r="J39">
            <v>1</v>
          </cell>
        </row>
        <row r="40">
          <cell r="H40" t="str">
            <v>TELECOMS2017</v>
          </cell>
          <cell r="I40">
            <v>1</v>
          </cell>
          <cell r="J40">
            <v>1</v>
          </cell>
        </row>
        <row r="41">
          <cell r="H41" t="str">
            <v>Grand Total</v>
          </cell>
          <cell r="I41">
            <v>39174</v>
          </cell>
          <cell r="J41">
            <v>26041</v>
          </cell>
        </row>
      </sheetData>
      <sheetData sheetId="5">
        <row r="1">
          <cell r="H1" t="str">
            <v>Year_6</v>
          </cell>
          <cell r="I1">
            <v>1</v>
          </cell>
        </row>
        <row r="3">
          <cell r="H3" t="str">
            <v>Row Labels</v>
          </cell>
          <cell r="I3" t="str">
            <v>Sum of Total_Tickets_Year_6</v>
          </cell>
          <cell r="J3" t="str">
            <v>Sum of Contracts_Count_Year_6</v>
          </cell>
        </row>
        <row r="4">
          <cell r="H4" t="str">
            <v>AC2013</v>
          </cell>
          <cell r="I4">
            <v>1</v>
          </cell>
          <cell r="J4">
            <v>1</v>
          </cell>
        </row>
        <row r="5">
          <cell r="H5" t="str">
            <v>AC2014</v>
          </cell>
          <cell r="I5">
            <v>3</v>
          </cell>
          <cell r="J5">
            <v>2</v>
          </cell>
        </row>
        <row r="6">
          <cell r="H6" t="str">
            <v>AC2016</v>
          </cell>
          <cell r="I6">
            <v>1</v>
          </cell>
          <cell r="J6">
            <v>1</v>
          </cell>
        </row>
        <row r="7">
          <cell r="H7" t="str">
            <v>AC2017</v>
          </cell>
          <cell r="I7">
            <v>3</v>
          </cell>
          <cell r="J7">
            <v>3</v>
          </cell>
        </row>
        <row r="8">
          <cell r="H8" t="str">
            <v>AC2018</v>
          </cell>
          <cell r="I8">
            <v>4</v>
          </cell>
          <cell r="J8">
            <v>3</v>
          </cell>
        </row>
        <row r="9">
          <cell r="H9" t="str">
            <v>AC2019</v>
          </cell>
          <cell r="I9">
            <v>1</v>
          </cell>
          <cell r="J9">
            <v>1</v>
          </cell>
        </row>
        <row r="10">
          <cell r="H10" t="str">
            <v>BG2013</v>
          </cell>
          <cell r="I10">
            <v>2</v>
          </cell>
          <cell r="J10">
            <v>2</v>
          </cell>
        </row>
        <row r="11">
          <cell r="H11" t="str">
            <v>BG2014</v>
          </cell>
          <cell r="I11">
            <v>7</v>
          </cell>
          <cell r="J11">
            <v>5</v>
          </cell>
        </row>
        <row r="12">
          <cell r="H12" t="str">
            <v>BG2015</v>
          </cell>
          <cell r="I12">
            <v>11</v>
          </cell>
          <cell r="J12">
            <v>9</v>
          </cell>
        </row>
        <row r="13">
          <cell r="H13" t="str">
            <v>BG2016</v>
          </cell>
          <cell r="I13">
            <v>5</v>
          </cell>
          <cell r="J13">
            <v>4</v>
          </cell>
        </row>
        <row r="14">
          <cell r="H14" t="str">
            <v>BG2017</v>
          </cell>
          <cell r="I14">
            <v>7</v>
          </cell>
          <cell r="J14">
            <v>6</v>
          </cell>
        </row>
        <row r="15">
          <cell r="H15" t="str">
            <v>BG2018</v>
          </cell>
          <cell r="I15">
            <v>9</v>
          </cell>
          <cell r="J15">
            <v>8</v>
          </cell>
        </row>
        <row r="16">
          <cell r="H16" t="str">
            <v>MDA2013</v>
          </cell>
          <cell r="I16">
            <v>9</v>
          </cell>
          <cell r="J16">
            <v>7</v>
          </cell>
        </row>
        <row r="17">
          <cell r="H17" t="str">
            <v>MDA2014</v>
          </cell>
          <cell r="I17">
            <v>9</v>
          </cell>
          <cell r="J17">
            <v>9</v>
          </cell>
        </row>
        <row r="18">
          <cell r="H18" t="str">
            <v>MDA2015</v>
          </cell>
          <cell r="I18">
            <v>31</v>
          </cell>
          <cell r="J18">
            <v>20</v>
          </cell>
        </row>
        <row r="19">
          <cell r="H19" t="str">
            <v>MDA2016</v>
          </cell>
          <cell r="I19">
            <v>41</v>
          </cell>
          <cell r="J19">
            <v>32</v>
          </cell>
        </row>
        <row r="20">
          <cell r="H20" t="str">
            <v>MDA2017</v>
          </cell>
          <cell r="I20">
            <v>56</v>
          </cell>
          <cell r="J20">
            <v>48</v>
          </cell>
        </row>
        <row r="21">
          <cell r="H21" t="str">
            <v>MDA2018</v>
          </cell>
          <cell r="I21">
            <v>36</v>
          </cell>
          <cell r="J21">
            <v>27</v>
          </cell>
        </row>
        <row r="22">
          <cell r="H22" t="str">
            <v>MDA2019</v>
          </cell>
          <cell r="I22">
            <v>7</v>
          </cell>
          <cell r="J22">
            <v>7</v>
          </cell>
        </row>
        <row r="23">
          <cell r="H23" t="str">
            <v>SDA2013</v>
          </cell>
          <cell r="I23">
            <v>1</v>
          </cell>
          <cell r="J23">
            <v>1</v>
          </cell>
        </row>
        <row r="24">
          <cell r="H24" t="str">
            <v>SDA2018</v>
          </cell>
          <cell r="I24">
            <v>1</v>
          </cell>
          <cell r="J24">
            <v>1</v>
          </cell>
        </row>
        <row r="25">
          <cell r="H25" t="str">
            <v>TELECOMS2013</v>
          </cell>
          <cell r="I25">
            <v>1</v>
          </cell>
          <cell r="J25">
            <v>1</v>
          </cell>
        </row>
        <row r="26">
          <cell r="H26" t="str">
            <v>TELECOMS2016</v>
          </cell>
          <cell r="I26">
            <v>1</v>
          </cell>
          <cell r="J26">
            <v>1</v>
          </cell>
        </row>
        <row r="27">
          <cell r="H27" t="str">
            <v>Grand Total</v>
          </cell>
          <cell r="I27">
            <v>247</v>
          </cell>
          <cell r="J27">
            <v>199</v>
          </cell>
        </row>
      </sheetData>
      <sheetData sheetId="6">
        <row r="1">
          <cell r="I1" t="str">
            <v>Year_7</v>
          </cell>
          <cell r="J1">
            <v>1</v>
          </cell>
        </row>
        <row r="3">
          <cell r="I3" t="str">
            <v>Row Labels</v>
          </cell>
          <cell r="J3" t="str">
            <v>Sum of Total_Tickets_Year_7</v>
          </cell>
          <cell r="K3" t="str">
            <v>Sum of Contracts_Count_Year_7</v>
          </cell>
        </row>
        <row r="4">
          <cell r="I4" t="str">
            <v>AC2015</v>
          </cell>
          <cell r="J4">
            <v>1</v>
          </cell>
          <cell r="K4">
            <v>1</v>
          </cell>
        </row>
        <row r="5">
          <cell r="I5" t="str">
            <v>AC2016</v>
          </cell>
          <cell r="J5">
            <v>3</v>
          </cell>
          <cell r="K5">
            <v>2</v>
          </cell>
        </row>
        <row r="6">
          <cell r="I6" t="str">
            <v>BG2014</v>
          </cell>
          <cell r="J6">
            <v>1</v>
          </cell>
          <cell r="K6">
            <v>1</v>
          </cell>
        </row>
        <row r="7">
          <cell r="I7" t="str">
            <v>BG2017</v>
          </cell>
          <cell r="J7">
            <v>1</v>
          </cell>
          <cell r="K7">
            <v>1</v>
          </cell>
        </row>
        <row r="8">
          <cell r="I8" t="str">
            <v>MDA2014</v>
          </cell>
          <cell r="J8">
            <v>2</v>
          </cell>
          <cell r="K8">
            <v>2</v>
          </cell>
        </row>
        <row r="9">
          <cell r="I9" t="str">
            <v>MDA2015</v>
          </cell>
          <cell r="J9">
            <v>7</v>
          </cell>
          <cell r="K9">
            <v>6</v>
          </cell>
        </row>
        <row r="10">
          <cell r="I10" t="str">
            <v>MDA2016</v>
          </cell>
          <cell r="J10">
            <v>7</v>
          </cell>
          <cell r="K10">
            <v>6</v>
          </cell>
        </row>
        <row r="11">
          <cell r="I11" t="str">
            <v>MDA2017</v>
          </cell>
          <cell r="J11">
            <v>29</v>
          </cell>
          <cell r="K11">
            <v>20</v>
          </cell>
        </row>
        <row r="12">
          <cell r="I12" t="str">
            <v>SDA2015</v>
          </cell>
          <cell r="J12">
            <v>34</v>
          </cell>
          <cell r="K12">
            <v>33</v>
          </cell>
        </row>
        <row r="13">
          <cell r="I13" t="str">
            <v>SDA2016</v>
          </cell>
          <cell r="J13">
            <v>3</v>
          </cell>
          <cell r="K13">
            <v>2</v>
          </cell>
        </row>
        <row r="14">
          <cell r="I14" t="str">
            <v>Grand Total</v>
          </cell>
          <cell r="J14">
            <v>88</v>
          </cell>
          <cell r="K14">
            <v>74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SU_EYDAP" refreshedDate="45505.791557986115" createdVersion="5" refreshedVersion="5" minRefreshableVersion="3" recordCount="171">
  <cacheSource type="worksheet">
    <worksheetSource ref="B1:R1048576" sheet="second_analysis"/>
  </cacheSource>
  <cacheFields count="17">
    <cacheField name="CATEGORY_DESCR_EN" numFmtId="0">
      <sharedItems containsBlank="1" count="7">
        <s v="AC"/>
        <s v="BG"/>
        <s v="COMPUTING"/>
        <s v="MDA"/>
        <s v="SDA"/>
        <s v="TELECOMS"/>
        <m/>
      </sharedItems>
    </cacheField>
    <cacheField name="Start_ts_Year" numFmtId="0">
      <sharedItems containsString="0" containsBlank="1" containsNumber="1" containsInteger="1" minValue="2013" maxValue="2024"/>
    </cacheField>
    <cacheField name="Year_1 total_tickets" numFmtId="0">
      <sharedItems containsString="0" containsBlank="1" containsNumber="1" containsInteger="1" minValue="114" maxValue="17403" count="73">
        <n v="695"/>
        <n v="1284"/>
        <n v="1981"/>
        <n v="2382"/>
        <n v="2839"/>
        <n v="3887"/>
        <n v="5285"/>
        <n v="2686"/>
        <n v="3671"/>
        <n v="3617"/>
        <n v="2194"/>
        <n v="287"/>
        <n v="1494"/>
        <n v="3069"/>
        <n v="2069"/>
        <n v="1959"/>
        <n v="2450"/>
        <n v="4872"/>
        <n v="5054"/>
        <n v="2763"/>
        <n v="2465"/>
        <n v="3050"/>
        <n v="2133"/>
        <n v="530"/>
        <n v="3031"/>
        <n v="3978"/>
        <n v="3269"/>
        <n v="1971"/>
        <n v="1551"/>
        <n v="1852"/>
        <n v="1623"/>
        <n v="1212"/>
        <n v="982"/>
        <n v="934"/>
        <n v="684"/>
        <n v="114"/>
        <n v="5810"/>
        <n v="6879"/>
        <n v="6310"/>
        <n v="6907"/>
        <n v="9420"/>
        <n v="12230"/>
        <n v="17033"/>
        <n v="12125"/>
        <n v="13484"/>
        <n v="15202"/>
        <n v="10154"/>
        <n v="2937"/>
        <n v="137"/>
        <n v="3753"/>
        <n v="9734"/>
        <n v="5936"/>
        <n v="6779"/>
        <n v="6945"/>
        <n v="7182"/>
        <n v="4139"/>
        <n v="7394"/>
        <n v="5327"/>
        <n v="1609"/>
        <n v="247"/>
        <n v="9548"/>
        <n v="17403"/>
        <n v="14569"/>
        <n v="14050"/>
        <n v="14028"/>
        <n v="14596"/>
        <n v="9124"/>
        <n v="3400"/>
        <n v="2773"/>
        <n v="3109"/>
        <n v="2251"/>
        <n v="427"/>
        <m/>
      </sharedItems>
    </cacheField>
    <cacheField name="Year_2 total_tickets" numFmtId="0">
      <sharedItems containsString="0" containsBlank="1" containsNumber="1" containsInteger="1" minValue="0" maxValue="8715" count="66">
        <n v="586"/>
        <n v="1032"/>
        <n v="1111"/>
        <n v="1200"/>
        <n v="1942"/>
        <n v="2335"/>
        <n v="3006"/>
        <n v="2070"/>
        <n v="1696"/>
        <n v="2069"/>
        <n v="293"/>
        <n v="0"/>
        <n v="1039"/>
        <n v="2458"/>
        <n v="1429"/>
        <n v="1321"/>
        <n v="1616"/>
        <n v="2588"/>
        <n v="3681"/>
        <n v="2276"/>
        <n v="1465"/>
        <n v="149"/>
        <n v="2638"/>
        <n v="3037"/>
        <n v="2077"/>
        <n v="1337"/>
        <n v="1134"/>
        <n v="1311"/>
        <n v="938"/>
        <n v="661"/>
        <n v="789"/>
        <n v="449"/>
        <n v="38"/>
        <n v="3398"/>
        <n v="3981"/>
        <n v="3725"/>
        <n v="4212"/>
        <n v="5907"/>
        <n v="6864"/>
        <n v="8715"/>
        <n v="7055"/>
        <n v="7205"/>
        <n v="6700"/>
        <n v="657"/>
        <n v="2117"/>
        <n v="6444"/>
        <n v="5330"/>
        <n v="2847"/>
        <n v="3173"/>
        <n v="3352"/>
        <n v="2572"/>
        <n v="3549"/>
        <n v="2747"/>
        <n v="760"/>
        <n v="78"/>
        <n v="2253"/>
        <n v="3559"/>
        <n v="1335"/>
        <n v="786"/>
        <n v="196"/>
        <n v="85"/>
        <n v="34"/>
        <n v="138"/>
        <n v="145"/>
        <n v="20"/>
        <m/>
      </sharedItems>
    </cacheField>
    <cacheField name="Year_3 total_tickets" numFmtId="0">
      <sharedItems containsString="0" containsBlank="1" containsNumber="1" containsInteger="1" minValue="0" maxValue="9462" count="58">
        <n v="446"/>
        <n v="730"/>
        <n v="616"/>
        <n v="731"/>
        <n v="1070"/>
        <n v="1066"/>
        <n v="1942"/>
        <n v="835"/>
        <n v="734"/>
        <n v="96"/>
        <n v="0"/>
        <n v="1370"/>
        <n v="3235"/>
        <n v="1791"/>
        <n v="1678"/>
        <n v="2065"/>
        <n v="3514"/>
        <n v="4380"/>
        <n v="2384"/>
        <n v="1287"/>
        <n v="139"/>
        <n v="1612"/>
        <n v="1686"/>
        <n v="1266"/>
        <n v="874"/>
        <n v="648"/>
        <n v="628"/>
        <n v="544"/>
        <n v="445"/>
        <n v="441"/>
        <n v="43"/>
        <n v="3561"/>
        <n v="4185"/>
        <n v="4080"/>
        <n v="4904"/>
        <n v="6226"/>
        <n v="7471"/>
        <n v="9462"/>
        <n v="6813"/>
        <n v="5422"/>
        <n v="815"/>
        <n v="2923"/>
        <n v="4114"/>
        <n v="3445"/>
        <n v="1542"/>
        <n v="1715"/>
        <n v="1305"/>
        <n v="2228"/>
        <n v="1324"/>
        <n v="487"/>
        <n v="35"/>
        <n v="112"/>
        <n v="52"/>
        <n v="45"/>
        <n v="31"/>
        <n v="13"/>
        <n v="4"/>
        <m/>
      </sharedItems>
    </cacheField>
    <cacheField name="Year_4 total_tickets" numFmtId="0">
      <sharedItems containsString="0" containsBlank="1" containsNumber="1" containsInteger="1" minValue="0" maxValue="7727" count="49">
        <n v="305"/>
        <n v="416"/>
        <n v="462"/>
        <n v="213"/>
        <n v="400"/>
        <n v="598"/>
        <n v="773"/>
        <n v="355"/>
        <n v="33"/>
        <n v="0"/>
        <n v="1166"/>
        <n v="3019"/>
        <n v="1814"/>
        <n v="1551"/>
        <n v="1773"/>
        <n v="3132"/>
        <n v="3169"/>
        <n v="1255"/>
        <n v="125"/>
        <n v="173"/>
        <n v="253"/>
        <n v="187"/>
        <n v="126"/>
        <n v="98"/>
        <n v="90"/>
        <n v="64"/>
        <n v="10"/>
        <n v="3013"/>
        <n v="3482"/>
        <n v="3625"/>
        <n v="4238"/>
        <n v="5166"/>
        <n v="6491"/>
        <n v="7727"/>
        <n v="4813"/>
        <n v="467"/>
        <n v="1795"/>
        <n v="2591"/>
        <n v="2127"/>
        <n v="18"/>
        <n v="84"/>
        <n v="8"/>
        <n v="6"/>
        <n v="21"/>
        <n v="20"/>
        <n v="22"/>
        <n v="7"/>
        <n v="2"/>
        <m/>
      </sharedItems>
    </cacheField>
    <cacheField name="Year_5 total_tickets" numFmtId="0">
      <sharedItems containsString="0" containsBlank="1" containsNumber="1" containsInteger="1" minValue="0" maxValue="5711" count="30">
        <n v="144"/>
        <n v="169"/>
        <n v="190"/>
        <n v="140"/>
        <n v="263"/>
        <n v="318"/>
        <n v="649"/>
        <n v="24"/>
        <n v="0"/>
        <n v="810"/>
        <n v="2394"/>
        <n v="1394"/>
        <n v="1143"/>
        <n v="1487"/>
        <n v="1786"/>
        <n v="1769"/>
        <n v="116"/>
        <n v="3"/>
        <n v="1"/>
        <n v="2339"/>
        <n v="2948"/>
        <n v="2846"/>
        <n v="3323"/>
        <n v="4282"/>
        <n v="4422"/>
        <n v="5711"/>
        <n v="473"/>
        <n v="4"/>
        <n v="9"/>
        <m/>
      </sharedItems>
    </cacheField>
    <cacheField name="Year_6 total_tickets" numFmtId="0">
      <sharedItems containsString="0" containsBlank="1" containsNumber="1" containsInteger="1" minValue="0" maxValue="56" count="14">
        <n v="1"/>
        <n v="3"/>
        <n v="0"/>
        <n v="4"/>
        <n v="2"/>
        <n v="7"/>
        <n v="11"/>
        <n v="5"/>
        <n v="9"/>
        <n v="31"/>
        <n v="41"/>
        <n v="56"/>
        <n v="36"/>
        <m/>
      </sharedItems>
    </cacheField>
    <cacheField name="Year_7 total_tickets" numFmtId="0">
      <sharedItems containsString="0" containsBlank="1" containsNumber="1" containsInteger="1" minValue="0" maxValue="34" count="8">
        <n v="0"/>
        <n v="1"/>
        <n v="3"/>
        <n v="2"/>
        <n v="7"/>
        <n v="29"/>
        <n v="34"/>
        <m/>
      </sharedItems>
    </cacheField>
    <cacheField name="Year_1 tickets_count" numFmtId="0">
      <sharedItems containsString="0" containsBlank="1" containsNumber="1" containsInteger="1" minValue="109" maxValue="11826" count="73">
        <n v="591"/>
        <n v="1140"/>
        <n v="1757"/>
        <n v="2129"/>
        <n v="2568"/>
        <n v="3414"/>
        <n v="4124"/>
        <n v="2283"/>
        <n v="2948"/>
        <n v="3125"/>
        <n v="1918"/>
        <n v="267"/>
        <n v="1295"/>
        <n v="2586"/>
        <n v="1698"/>
        <n v="1638"/>
        <n v="2117"/>
        <n v="3769"/>
        <n v="3497"/>
        <n v="2204"/>
        <n v="2027"/>
        <n v="2414"/>
        <n v="1678"/>
        <n v="438"/>
        <n v="2377"/>
        <n v="3315"/>
        <n v="2744"/>
        <n v="1688"/>
        <n v="1339"/>
        <n v="1568"/>
        <n v="1413"/>
        <n v="973"/>
        <n v="785"/>
        <n v="821"/>
        <n v="614"/>
        <n v="109"/>
        <n v="4881"/>
        <n v="5745"/>
        <n v="5309"/>
        <n v="5886"/>
        <n v="7734"/>
        <n v="9895"/>
        <n v="11826"/>
        <n v="9453"/>
        <n v="10552"/>
        <n v="11667"/>
        <n v="7896"/>
        <n v="2430"/>
        <n v="129"/>
        <n v="3488"/>
        <n v="8656"/>
        <n v="5323"/>
        <n v="6091"/>
        <n v="6117"/>
        <n v="6248"/>
        <n v="3473"/>
        <n v="5571"/>
        <n v="4730"/>
        <n v="1455"/>
        <n v="223"/>
        <n v="5399"/>
        <n v="10314"/>
        <n v="8530"/>
        <n v="8492"/>
        <n v="9063"/>
        <n v="10370"/>
        <n v="7733"/>
        <n v="2869"/>
        <n v="2334"/>
        <n v="2677"/>
        <n v="1758"/>
        <n v="376"/>
        <m/>
      </sharedItems>
    </cacheField>
    <cacheField name="Year_2 tickets_count" numFmtId="0">
      <sharedItems containsString="0" containsBlank="1" containsNumber="1" containsInteger="1" minValue="0" maxValue="6006" count="67">
        <n v="502"/>
        <n v="929"/>
        <n v="1008"/>
        <n v="1101"/>
        <n v="1757"/>
        <n v="2051"/>
        <n v="2164"/>
        <n v="1756"/>
        <n v="1411"/>
        <n v="1847"/>
        <n v="277"/>
        <n v="0"/>
        <n v="876"/>
        <n v="2073"/>
        <n v="1229"/>
        <n v="1134"/>
        <n v="1359"/>
        <n v="2101"/>
        <n v="2622"/>
        <n v="1844"/>
        <n v="1431"/>
        <n v="1235"/>
        <n v="131"/>
        <n v="2142"/>
        <n v="2559"/>
        <n v="1772"/>
        <n v="1148"/>
        <n v="955"/>
        <n v="1107"/>
        <n v="723"/>
        <n v="526"/>
        <n v="570"/>
        <n v="411"/>
        <n v="37"/>
        <n v="2921"/>
        <n v="3343"/>
        <n v="3161"/>
        <n v="3562"/>
        <n v="4748"/>
        <n v="5434"/>
        <n v="6006"/>
        <n v="5424"/>
        <n v="5386"/>
        <n v="5302"/>
        <n v="1989"/>
        <n v="5923"/>
        <n v="4993"/>
        <n v="2690"/>
        <n v="2960"/>
        <n v="3105"/>
        <n v="2216"/>
        <n v="3130"/>
        <n v="2132"/>
        <n v="708"/>
        <n v="71"/>
        <n v="1387"/>
        <n v="2156"/>
        <n v="921"/>
        <n v="510"/>
        <n v="422"/>
        <n v="137"/>
        <n v="73"/>
        <n v="28"/>
        <n v="116"/>
        <n v="122"/>
        <n v="20"/>
        <m/>
      </sharedItems>
    </cacheField>
    <cacheField name="Year_3 tickets_count" numFmtId="0">
      <sharedItems containsString="0" containsBlank="1" containsNumber="1" containsInteger="1" minValue="0" maxValue="5842" count="59">
        <n v="378"/>
        <n v="612"/>
        <n v="559"/>
        <n v="645"/>
        <n v="893"/>
        <n v="831"/>
        <n v="1333"/>
        <n v="675"/>
        <n v="566"/>
        <n v="81"/>
        <n v="0"/>
        <n v="954"/>
        <n v="2272"/>
        <n v="1298"/>
        <n v="1114"/>
        <n v="1324"/>
        <n v="2226"/>
        <n v="2648"/>
        <n v="1761"/>
        <n v="1070"/>
        <n v="124"/>
        <n v="1315"/>
        <n v="1396"/>
        <n v="1064"/>
        <n v="722"/>
        <n v="533"/>
        <n v="442"/>
        <n v="394"/>
        <n v="348"/>
        <n v="344"/>
        <n v="37"/>
        <n v="2679"/>
        <n v="3038"/>
        <n v="2936"/>
        <n v="3511"/>
        <n v="4374"/>
        <n v="5047"/>
        <n v="5842"/>
        <n v="4780"/>
        <n v="4102"/>
        <n v="652"/>
        <n v="2688"/>
        <n v="3854"/>
        <n v="3252"/>
        <n v="1486"/>
        <n v="1623"/>
        <n v="1161"/>
        <n v="2051"/>
        <n v="1235"/>
        <n v="391"/>
        <n v="34"/>
        <n v="83"/>
        <n v="39"/>
        <n v="47"/>
        <n v="41"/>
        <n v="29"/>
        <n v="9"/>
        <n v="3"/>
        <m/>
      </sharedItems>
    </cacheField>
    <cacheField name="Year_4 tickets_count" numFmtId="0">
      <sharedItems containsString="0" containsBlank="1" containsNumber="1" containsInteger="1" minValue="0" maxValue="4815" count="49">
        <n v="269"/>
        <n v="336"/>
        <n v="389"/>
        <n v="165"/>
        <n v="296"/>
        <n v="412"/>
        <n v="410"/>
        <n v="279"/>
        <n v="27"/>
        <n v="0"/>
        <n v="815"/>
        <n v="2060"/>
        <n v="1259"/>
        <n v="1001"/>
        <n v="1115"/>
        <n v="1978"/>
        <n v="2069"/>
        <n v="1087"/>
        <n v="114"/>
        <n v="156"/>
        <n v="226"/>
        <n v="195"/>
        <n v="91"/>
        <n v="80"/>
        <n v="68"/>
        <n v="42"/>
        <n v="9"/>
        <n v="2167"/>
        <n v="2479"/>
        <n v="2487"/>
        <n v="2889"/>
        <n v="3444"/>
        <n v="4277"/>
        <n v="4815"/>
        <n v="3572"/>
        <n v="393"/>
        <n v="1682"/>
        <n v="2429"/>
        <n v="2017"/>
        <n v="64"/>
        <n v="17"/>
        <n v="82"/>
        <n v="7"/>
        <n v="6"/>
        <n v="20"/>
        <n v="19"/>
        <n v="5"/>
        <n v="1"/>
        <m/>
      </sharedItems>
    </cacheField>
    <cacheField name="Year_5 tickets_count" numFmtId="0">
      <sharedItems containsString="0" containsBlank="1" containsNumber="1" containsInteger="1" minValue="0" maxValue="3581" count="30">
        <n v="111"/>
        <n v="126"/>
        <n v="131"/>
        <n v="95"/>
        <n v="190"/>
        <n v="230"/>
        <n v="330"/>
        <n v="23"/>
        <n v="0"/>
        <n v="575"/>
        <n v="1582"/>
        <n v="891"/>
        <n v="698"/>
        <n v="895"/>
        <n v="1282"/>
        <n v="1296"/>
        <n v="105"/>
        <n v="2"/>
        <n v="1"/>
        <n v="1611"/>
        <n v="1996"/>
        <n v="1903"/>
        <n v="2117"/>
        <n v="2765"/>
        <n v="3071"/>
        <n v="3581"/>
        <n v="405"/>
        <n v="4"/>
        <n v="9"/>
        <m/>
      </sharedItems>
    </cacheField>
    <cacheField name="Year_6 tickets_count" numFmtId="0">
      <sharedItems containsString="0" containsBlank="1" containsNumber="1" containsInteger="1" minValue="0" maxValue="48" count="15">
        <n v="1"/>
        <n v="2"/>
        <n v="0"/>
        <n v="3"/>
        <n v="5"/>
        <n v="9"/>
        <n v="4"/>
        <n v="6"/>
        <n v="8"/>
        <n v="7"/>
        <n v="20"/>
        <n v="32"/>
        <n v="48"/>
        <n v="27"/>
        <m/>
      </sharedItems>
    </cacheField>
    <cacheField name="Year_7 tickets_count" numFmtId="0">
      <sharedItems containsString="0" containsBlank="1" containsNumber="1" containsInteger="1" minValue="0" maxValue="33" count="7">
        <n v="0"/>
        <n v="1"/>
        <n v="2"/>
        <n v="6"/>
        <n v="20"/>
        <n v="33"/>
        <m/>
      </sharedItems>
    </cacheField>
    <cacheField name="Total Contracts" numFmtId="0">
      <sharedItems containsString="0" containsBlank="1" containsNumber="1" containsInteger="1" minValue="15731" maxValue="277377" count="73">
        <n v="25625"/>
        <n v="36350"/>
        <n v="45833"/>
        <n v="62007"/>
        <n v="88345"/>
        <n v="91030"/>
        <n v="109751"/>
        <n v="71468"/>
        <n v="94541"/>
        <n v="89536"/>
        <n v="65699"/>
        <n v="43593"/>
        <n v="42853"/>
        <n v="75687"/>
        <n v="56564"/>
        <n v="59025"/>
        <n v="63239"/>
        <n v="85896"/>
        <n v="103461"/>
        <n v="79255"/>
        <n v="74859"/>
        <n v="85474"/>
        <n v="66432"/>
        <n v="35442"/>
        <n v="29683"/>
        <n v="43268"/>
        <n v="42934"/>
        <n v="33451"/>
        <n v="30114"/>
        <n v="34399"/>
        <n v="38192"/>
        <n v="39325"/>
        <n v="44154"/>
        <n v="39152"/>
        <n v="33218"/>
        <n v="15731"/>
        <n v="62112"/>
        <n v="78159"/>
        <n v="78490"/>
        <n v="96604"/>
        <n v="119665"/>
        <n v="151144"/>
        <n v="184493"/>
        <n v="161130"/>
        <n v="166772"/>
        <n v="185340"/>
        <n v="145319"/>
        <n v="78814"/>
        <n v="134363"/>
        <n v="226224"/>
        <n v="248286"/>
        <n v="222409"/>
        <n v="259856"/>
        <n v="262450"/>
        <n v="277377"/>
        <n v="202909"/>
        <n v="239508"/>
        <n v="237590"/>
        <n v="188690"/>
        <n v="99881"/>
        <n v="24950"/>
        <n v="44197"/>
        <n v="38498"/>
        <n v="38485"/>
        <n v="44256"/>
        <n v="79432"/>
        <n v="93059"/>
        <n v="71198"/>
        <n v="78213"/>
        <n v="91626"/>
        <n v="73110"/>
        <n v="4369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">
  <r>
    <x v="0"/>
    <n v="2013"/>
    <x v="0"/>
    <x v="0"/>
    <x v="0"/>
    <x v="0"/>
    <x v="0"/>
    <x v="0"/>
    <x v="0"/>
    <x v="0"/>
    <x v="0"/>
    <x v="0"/>
    <x v="0"/>
    <x v="0"/>
    <x v="0"/>
    <x v="0"/>
    <x v="0"/>
  </r>
  <r>
    <x v="0"/>
    <n v="2014"/>
    <x v="1"/>
    <x v="1"/>
    <x v="1"/>
    <x v="1"/>
    <x v="1"/>
    <x v="1"/>
    <x v="0"/>
    <x v="1"/>
    <x v="1"/>
    <x v="1"/>
    <x v="1"/>
    <x v="1"/>
    <x v="1"/>
    <x v="0"/>
    <x v="1"/>
  </r>
  <r>
    <x v="0"/>
    <n v="2015"/>
    <x v="2"/>
    <x v="2"/>
    <x v="2"/>
    <x v="2"/>
    <x v="2"/>
    <x v="2"/>
    <x v="1"/>
    <x v="2"/>
    <x v="2"/>
    <x v="2"/>
    <x v="2"/>
    <x v="2"/>
    <x v="2"/>
    <x v="1"/>
    <x v="2"/>
  </r>
  <r>
    <x v="0"/>
    <n v="2016"/>
    <x v="3"/>
    <x v="3"/>
    <x v="3"/>
    <x v="3"/>
    <x v="3"/>
    <x v="0"/>
    <x v="2"/>
    <x v="3"/>
    <x v="3"/>
    <x v="3"/>
    <x v="3"/>
    <x v="3"/>
    <x v="0"/>
    <x v="2"/>
    <x v="3"/>
  </r>
  <r>
    <x v="0"/>
    <n v="2017"/>
    <x v="4"/>
    <x v="4"/>
    <x v="4"/>
    <x v="4"/>
    <x v="4"/>
    <x v="1"/>
    <x v="0"/>
    <x v="4"/>
    <x v="4"/>
    <x v="4"/>
    <x v="4"/>
    <x v="4"/>
    <x v="3"/>
    <x v="0"/>
    <x v="4"/>
  </r>
  <r>
    <x v="0"/>
    <n v="2018"/>
    <x v="5"/>
    <x v="5"/>
    <x v="5"/>
    <x v="5"/>
    <x v="5"/>
    <x v="3"/>
    <x v="0"/>
    <x v="5"/>
    <x v="5"/>
    <x v="5"/>
    <x v="5"/>
    <x v="5"/>
    <x v="3"/>
    <x v="0"/>
    <x v="5"/>
  </r>
  <r>
    <x v="0"/>
    <n v="2019"/>
    <x v="6"/>
    <x v="6"/>
    <x v="6"/>
    <x v="6"/>
    <x v="6"/>
    <x v="0"/>
    <x v="0"/>
    <x v="6"/>
    <x v="6"/>
    <x v="6"/>
    <x v="6"/>
    <x v="6"/>
    <x v="0"/>
    <x v="0"/>
    <x v="6"/>
  </r>
  <r>
    <x v="0"/>
    <n v="2020"/>
    <x v="7"/>
    <x v="7"/>
    <x v="7"/>
    <x v="7"/>
    <x v="7"/>
    <x v="2"/>
    <x v="0"/>
    <x v="7"/>
    <x v="7"/>
    <x v="7"/>
    <x v="7"/>
    <x v="7"/>
    <x v="2"/>
    <x v="0"/>
    <x v="7"/>
  </r>
  <r>
    <x v="0"/>
    <n v="2021"/>
    <x v="8"/>
    <x v="8"/>
    <x v="8"/>
    <x v="8"/>
    <x v="8"/>
    <x v="2"/>
    <x v="0"/>
    <x v="8"/>
    <x v="8"/>
    <x v="8"/>
    <x v="8"/>
    <x v="8"/>
    <x v="2"/>
    <x v="0"/>
    <x v="8"/>
  </r>
  <r>
    <x v="0"/>
    <n v="2022"/>
    <x v="9"/>
    <x v="9"/>
    <x v="9"/>
    <x v="9"/>
    <x v="8"/>
    <x v="2"/>
    <x v="0"/>
    <x v="9"/>
    <x v="9"/>
    <x v="9"/>
    <x v="9"/>
    <x v="8"/>
    <x v="2"/>
    <x v="0"/>
    <x v="9"/>
  </r>
  <r>
    <x v="0"/>
    <n v="2023"/>
    <x v="10"/>
    <x v="10"/>
    <x v="10"/>
    <x v="9"/>
    <x v="8"/>
    <x v="2"/>
    <x v="0"/>
    <x v="10"/>
    <x v="10"/>
    <x v="10"/>
    <x v="9"/>
    <x v="8"/>
    <x v="2"/>
    <x v="0"/>
    <x v="10"/>
  </r>
  <r>
    <x v="0"/>
    <n v="2024"/>
    <x v="11"/>
    <x v="11"/>
    <x v="10"/>
    <x v="9"/>
    <x v="8"/>
    <x v="2"/>
    <x v="0"/>
    <x v="11"/>
    <x v="11"/>
    <x v="10"/>
    <x v="9"/>
    <x v="8"/>
    <x v="2"/>
    <x v="0"/>
    <x v="11"/>
  </r>
  <r>
    <x v="1"/>
    <n v="2013"/>
    <x v="12"/>
    <x v="12"/>
    <x v="11"/>
    <x v="10"/>
    <x v="9"/>
    <x v="4"/>
    <x v="0"/>
    <x v="12"/>
    <x v="12"/>
    <x v="11"/>
    <x v="10"/>
    <x v="9"/>
    <x v="1"/>
    <x v="0"/>
    <x v="12"/>
  </r>
  <r>
    <x v="1"/>
    <n v="2014"/>
    <x v="13"/>
    <x v="13"/>
    <x v="12"/>
    <x v="11"/>
    <x v="10"/>
    <x v="5"/>
    <x v="1"/>
    <x v="13"/>
    <x v="13"/>
    <x v="12"/>
    <x v="11"/>
    <x v="10"/>
    <x v="4"/>
    <x v="1"/>
    <x v="13"/>
  </r>
  <r>
    <x v="1"/>
    <n v="2015"/>
    <x v="14"/>
    <x v="14"/>
    <x v="13"/>
    <x v="12"/>
    <x v="11"/>
    <x v="6"/>
    <x v="0"/>
    <x v="14"/>
    <x v="14"/>
    <x v="13"/>
    <x v="12"/>
    <x v="11"/>
    <x v="5"/>
    <x v="0"/>
    <x v="14"/>
  </r>
  <r>
    <x v="1"/>
    <n v="2016"/>
    <x v="15"/>
    <x v="15"/>
    <x v="14"/>
    <x v="13"/>
    <x v="12"/>
    <x v="7"/>
    <x v="0"/>
    <x v="15"/>
    <x v="15"/>
    <x v="14"/>
    <x v="13"/>
    <x v="12"/>
    <x v="6"/>
    <x v="0"/>
    <x v="15"/>
  </r>
  <r>
    <x v="1"/>
    <n v="2017"/>
    <x v="16"/>
    <x v="16"/>
    <x v="15"/>
    <x v="14"/>
    <x v="13"/>
    <x v="5"/>
    <x v="1"/>
    <x v="16"/>
    <x v="16"/>
    <x v="15"/>
    <x v="14"/>
    <x v="13"/>
    <x v="7"/>
    <x v="1"/>
    <x v="16"/>
  </r>
  <r>
    <x v="1"/>
    <n v="2018"/>
    <x v="17"/>
    <x v="17"/>
    <x v="16"/>
    <x v="15"/>
    <x v="14"/>
    <x v="8"/>
    <x v="0"/>
    <x v="17"/>
    <x v="17"/>
    <x v="16"/>
    <x v="15"/>
    <x v="14"/>
    <x v="8"/>
    <x v="0"/>
    <x v="17"/>
  </r>
  <r>
    <x v="1"/>
    <n v="2019"/>
    <x v="18"/>
    <x v="18"/>
    <x v="17"/>
    <x v="16"/>
    <x v="15"/>
    <x v="2"/>
    <x v="0"/>
    <x v="18"/>
    <x v="18"/>
    <x v="17"/>
    <x v="16"/>
    <x v="15"/>
    <x v="2"/>
    <x v="0"/>
    <x v="18"/>
  </r>
  <r>
    <x v="1"/>
    <n v="2020"/>
    <x v="19"/>
    <x v="19"/>
    <x v="18"/>
    <x v="17"/>
    <x v="16"/>
    <x v="2"/>
    <x v="0"/>
    <x v="19"/>
    <x v="19"/>
    <x v="18"/>
    <x v="17"/>
    <x v="16"/>
    <x v="2"/>
    <x v="0"/>
    <x v="19"/>
  </r>
  <r>
    <x v="1"/>
    <n v="2021"/>
    <x v="20"/>
    <x v="8"/>
    <x v="19"/>
    <x v="18"/>
    <x v="8"/>
    <x v="2"/>
    <x v="0"/>
    <x v="20"/>
    <x v="20"/>
    <x v="19"/>
    <x v="18"/>
    <x v="8"/>
    <x v="2"/>
    <x v="0"/>
    <x v="20"/>
  </r>
  <r>
    <x v="1"/>
    <n v="2022"/>
    <x v="21"/>
    <x v="20"/>
    <x v="20"/>
    <x v="9"/>
    <x v="8"/>
    <x v="2"/>
    <x v="0"/>
    <x v="21"/>
    <x v="21"/>
    <x v="20"/>
    <x v="9"/>
    <x v="8"/>
    <x v="2"/>
    <x v="0"/>
    <x v="21"/>
  </r>
  <r>
    <x v="1"/>
    <n v="2023"/>
    <x v="22"/>
    <x v="21"/>
    <x v="10"/>
    <x v="9"/>
    <x v="8"/>
    <x v="2"/>
    <x v="0"/>
    <x v="22"/>
    <x v="22"/>
    <x v="10"/>
    <x v="9"/>
    <x v="8"/>
    <x v="2"/>
    <x v="0"/>
    <x v="22"/>
  </r>
  <r>
    <x v="1"/>
    <n v="2024"/>
    <x v="23"/>
    <x v="11"/>
    <x v="10"/>
    <x v="9"/>
    <x v="8"/>
    <x v="2"/>
    <x v="0"/>
    <x v="23"/>
    <x v="11"/>
    <x v="10"/>
    <x v="9"/>
    <x v="8"/>
    <x v="2"/>
    <x v="0"/>
    <x v="23"/>
  </r>
  <r>
    <x v="2"/>
    <n v="2013"/>
    <x v="24"/>
    <x v="22"/>
    <x v="21"/>
    <x v="19"/>
    <x v="8"/>
    <x v="2"/>
    <x v="0"/>
    <x v="24"/>
    <x v="23"/>
    <x v="21"/>
    <x v="19"/>
    <x v="8"/>
    <x v="2"/>
    <x v="0"/>
    <x v="24"/>
  </r>
  <r>
    <x v="2"/>
    <n v="2014"/>
    <x v="25"/>
    <x v="23"/>
    <x v="22"/>
    <x v="20"/>
    <x v="8"/>
    <x v="2"/>
    <x v="0"/>
    <x v="25"/>
    <x v="24"/>
    <x v="22"/>
    <x v="20"/>
    <x v="8"/>
    <x v="2"/>
    <x v="0"/>
    <x v="25"/>
  </r>
  <r>
    <x v="2"/>
    <n v="2015"/>
    <x v="26"/>
    <x v="24"/>
    <x v="23"/>
    <x v="3"/>
    <x v="8"/>
    <x v="2"/>
    <x v="0"/>
    <x v="26"/>
    <x v="25"/>
    <x v="23"/>
    <x v="21"/>
    <x v="8"/>
    <x v="2"/>
    <x v="0"/>
    <x v="26"/>
  </r>
  <r>
    <x v="2"/>
    <n v="2016"/>
    <x v="27"/>
    <x v="25"/>
    <x v="24"/>
    <x v="21"/>
    <x v="17"/>
    <x v="2"/>
    <x v="0"/>
    <x v="27"/>
    <x v="26"/>
    <x v="24"/>
    <x v="3"/>
    <x v="17"/>
    <x v="2"/>
    <x v="0"/>
    <x v="27"/>
  </r>
  <r>
    <x v="2"/>
    <n v="2017"/>
    <x v="28"/>
    <x v="26"/>
    <x v="25"/>
    <x v="22"/>
    <x v="17"/>
    <x v="2"/>
    <x v="0"/>
    <x v="28"/>
    <x v="27"/>
    <x v="25"/>
    <x v="22"/>
    <x v="17"/>
    <x v="2"/>
    <x v="0"/>
    <x v="28"/>
  </r>
  <r>
    <x v="2"/>
    <n v="2018"/>
    <x v="29"/>
    <x v="27"/>
    <x v="26"/>
    <x v="23"/>
    <x v="18"/>
    <x v="2"/>
    <x v="0"/>
    <x v="29"/>
    <x v="28"/>
    <x v="26"/>
    <x v="23"/>
    <x v="18"/>
    <x v="2"/>
    <x v="0"/>
    <x v="29"/>
  </r>
  <r>
    <x v="2"/>
    <n v="2019"/>
    <x v="30"/>
    <x v="28"/>
    <x v="27"/>
    <x v="24"/>
    <x v="8"/>
    <x v="2"/>
    <x v="0"/>
    <x v="30"/>
    <x v="29"/>
    <x v="27"/>
    <x v="24"/>
    <x v="8"/>
    <x v="2"/>
    <x v="0"/>
    <x v="30"/>
  </r>
  <r>
    <x v="2"/>
    <n v="2020"/>
    <x v="31"/>
    <x v="29"/>
    <x v="28"/>
    <x v="25"/>
    <x v="8"/>
    <x v="2"/>
    <x v="0"/>
    <x v="31"/>
    <x v="30"/>
    <x v="28"/>
    <x v="25"/>
    <x v="8"/>
    <x v="2"/>
    <x v="0"/>
    <x v="31"/>
  </r>
  <r>
    <x v="2"/>
    <n v="2021"/>
    <x v="32"/>
    <x v="30"/>
    <x v="29"/>
    <x v="26"/>
    <x v="8"/>
    <x v="2"/>
    <x v="0"/>
    <x v="32"/>
    <x v="31"/>
    <x v="29"/>
    <x v="26"/>
    <x v="8"/>
    <x v="2"/>
    <x v="0"/>
    <x v="32"/>
  </r>
  <r>
    <x v="2"/>
    <n v="2022"/>
    <x v="33"/>
    <x v="31"/>
    <x v="30"/>
    <x v="9"/>
    <x v="8"/>
    <x v="2"/>
    <x v="0"/>
    <x v="33"/>
    <x v="32"/>
    <x v="30"/>
    <x v="9"/>
    <x v="8"/>
    <x v="2"/>
    <x v="0"/>
    <x v="33"/>
  </r>
  <r>
    <x v="2"/>
    <n v="2023"/>
    <x v="34"/>
    <x v="32"/>
    <x v="10"/>
    <x v="9"/>
    <x v="8"/>
    <x v="2"/>
    <x v="0"/>
    <x v="34"/>
    <x v="33"/>
    <x v="10"/>
    <x v="9"/>
    <x v="8"/>
    <x v="2"/>
    <x v="0"/>
    <x v="34"/>
  </r>
  <r>
    <x v="2"/>
    <n v="2024"/>
    <x v="35"/>
    <x v="11"/>
    <x v="10"/>
    <x v="9"/>
    <x v="8"/>
    <x v="2"/>
    <x v="0"/>
    <x v="35"/>
    <x v="11"/>
    <x v="10"/>
    <x v="9"/>
    <x v="8"/>
    <x v="2"/>
    <x v="0"/>
    <x v="35"/>
  </r>
  <r>
    <x v="3"/>
    <n v="2013"/>
    <x v="36"/>
    <x v="33"/>
    <x v="31"/>
    <x v="27"/>
    <x v="19"/>
    <x v="8"/>
    <x v="0"/>
    <x v="36"/>
    <x v="34"/>
    <x v="31"/>
    <x v="27"/>
    <x v="19"/>
    <x v="9"/>
    <x v="0"/>
    <x v="36"/>
  </r>
  <r>
    <x v="3"/>
    <n v="2014"/>
    <x v="37"/>
    <x v="34"/>
    <x v="32"/>
    <x v="28"/>
    <x v="20"/>
    <x v="8"/>
    <x v="3"/>
    <x v="37"/>
    <x v="35"/>
    <x v="32"/>
    <x v="28"/>
    <x v="20"/>
    <x v="5"/>
    <x v="2"/>
    <x v="37"/>
  </r>
  <r>
    <x v="3"/>
    <n v="2015"/>
    <x v="38"/>
    <x v="35"/>
    <x v="33"/>
    <x v="29"/>
    <x v="21"/>
    <x v="9"/>
    <x v="4"/>
    <x v="38"/>
    <x v="36"/>
    <x v="33"/>
    <x v="29"/>
    <x v="21"/>
    <x v="10"/>
    <x v="3"/>
    <x v="38"/>
  </r>
  <r>
    <x v="3"/>
    <n v="2016"/>
    <x v="39"/>
    <x v="36"/>
    <x v="34"/>
    <x v="30"/>
    <x v="22"/>
    <x v="10"/>
    <x v="4"/>
    <x v="39"/>
    <x v="37"/>
    <x v="34"/>
    <x v="30"/>
    <x v="22"/>
    <x v="11"/>
    <x v="3"/>
    <x v="39"/>
  </r>
  <r>
    <x v="3"/>
    <n v="2017"/>
    <x v="40"/>
    <x v="37"/>
    <x v="35"/>
    <x v="31"/>
    <x v="23"/>
    <x v="11"/>
    <x v="5"/>
    <x v="40"/>
    <x v="38"/>
    <x v="35"/>
    <x v="31"/>
    <x v="23"/>
    <x v="12"/>
    <x v="4"/>
    <x v="40"/>
  </r>
  <r>
    <x v="3"/>
    <n v="2018"/>
    <x v="41"/>
    <x v="38"/>
    <x v="36"/>
    <x v="32"/>
    <x v="24"/>
    <x v="12"/>
    <x v="0"/>
    <x v="41"/>
    <x v="39"/>
    <x v="36"/>
    <x v="32"/>
    <x v="24"/>
    <x v="13"/>
    <x v="0"/>
    <x v="41"/>
  </r>
  <r>
    <x v="3"/>
    <n v="2019"/>
    <x v="42"/>
    <x v="39"/>
    <x v="37"/>
    <x v="33"/>
    <x v="25"/>
    <x v="5"/>
    <x v="0"/>
    <x v="42"/>
    <x v="40"/>
    <x v="37"/>
    <x v="33"/>
    <x v="25"/>
    <x v="9"/>
    <x v="0"/>
    <x v="42"/>
  </r>
  <r>
    <x v="3"/>
    <n v="2020"/>
    <x v="43"/>
    <x v="40"/>
    <x v="38"/>
    <x v="34"/>
    <x v="26"/>
    <x v="2"/>
    <x v="0"/>
    <x v="43"/>
    <x v="41"/>
    <x v="38"/>
    <x v="34"/>
    <x v="26"/>
    <x v="2"/>
    <x v="0"/>
    <x v="43"/>
  </r>
  <r>
    <x v="3"/>
    <n v="2021"/>
    <x v="44"/>
    <x v="41"/>
    <x v="39"/>
    <x v="35"/>
    <x v="8"/>
    <x v="2"/>
    <x v="0"/>
    <x v="44"/>
    <x v="42"/>
    <x v="39"/>
    <x v="35"/>
    <x v="8"/>
    <x v="2"/>
    <x v="0"/>
    <x v="44"/>
  </r>
  <r>
    <x v="3"/>
    <n v="2022"/>
    <x v="45"/>
    <x v="42"/>
    <x v="40"/>
    <x v="9"/>
    <x v="8"/>
    <x v="2"/>
    <x v="0"/>
    <x v="45"/>
    <x v="43"/>
    <x v="40"/>
    <x v="9"/>
    <x v="8"/>
    <x v="2"/>
    <x v="0"/>
    <x v="45"/>
  </r>
  <r>
    <x v="3"/>
    <n v="2023"/>
    <x v="46"/>
    <x v="43"/>
    <x v="10"/>
    <x v="9"/>
    <x v="8"/>
    <x v="2"/>
    <x v="0"/>
    <x v="46"/>
    <x v="31"/>
    <x v="10"/>
    <x v="9"/>
    <x v="8"/>
    <x v="2"/>
    <x v="0"/>
    <x v="46"/>
  </r>
  <r>
    <x v="3"/>
    <n v="2024"/>
    <x v="47"/>
    <x v="11"/>
    <x v="10"/>
    <x v="9"/>
    <x v="8"/>
    <x v="2"/>
    <x v="0"/>
    <x v="47"/>
    <x v="11"/>
    <x v="10"/>
    <x v="9"/>
    <x v="8"/>
    <x v="2"/>
    <x v="0"/>
    <x v="47"/>
  </r>
  <r>
    <x v="4"/>
    <n v="2013"/>
    <x v="48"/>
    <x v="44"/>
    <x v="41"/>
    <x v="36"/>
    <x v="27"/>
    <x v="0"/>
    <x v="0"/>
    <x v="48"/>
    <x v="44"/>
    <x v="41"/>
    <x v="36"/>
    <x v="27"/>
    <x v="0"/>
    <x v="0"/>
    <x v="48"/>
  </r>
  <r>
    <x v="4"/>
    <n v="2014"/>
    <x v="49"/>
    <x v="45"/>
    <x v="42"/>
    <x v="37"/>
    <x v="28"/>
    <x v="2"/>
    <x v="0"/>
    <x v="49"/>
    <x v="45"/>
    <x v="42"/>
    <x v="37"/>
    <x v="28"/>
    <x v="2"/>
    <x v="0"/>
    <x v="49"/>
  </r>
  <r>
    <x v="4"/>
    <n v="2015"/>
    <x v="50"/>
    <x v="46"/>
    <x v="43"/>
    <x v="38"/>
    <x v="27"/>
    <x v="2"/>
    <x v="6"/>
    <x v="50"/>
    <x v="46"/>
    <x v="43"/>
    <x v="38"/>
    <x v="27"/>
    <x v="2"/>
    <x v="5"/>
    <x v="50"/>
  </r>
  <r>
    <x v="4"/>
    <n v="2016"/>
    <x v="51"/>
    <x v="47"/>
    <x v="44"/>
    <x v="25"/>
    <x v="18"/>
    <x v="2"/>
    <x v="2"/>
    <x v="51"/>
    <x v="47"/>
    <x v="44"/>
    <x v="39"/>
    <x v="18"/>
    <x v="2"/>
    <x v="2"/>
    <x v="51"/>
  </r>
  <r>
    <x v="4"/>
    <n v="2017"/>
    <x v="52"/>
    <x v="48"/>
    <x v="45"/>
    <x v="39"/>
    <x v="27"/>
    <x v="2"/>
    <x v="0"/>
    <x v="52"/>
    <x v="48"/>
    <x v="45"/>
    <x v="40"/>
    <x v="27"/>
    <x v="2"/>
    <x v="0"/>
    <x v="52"/>
  </r>
  <r>
    <x v="4"/>
    <n v="2018"/>
    <x v="53"/>
    <x v="49"/>
    <x v="46"/>
    <x v="40"/>
    <x v="18"/>
    <x v="0"/>
    <x v="0"/>
    <x v="53"/>
    <x v="49"/>
    <x v="46"/>
    <x v="41"/>
    <x v="18"/>
    <x v="0"/>
    <x v="0"/>
    <x v="53"/>
  </r>
  <r>
    <x v="4"/>
    <n v="2019"/>
    <x v="54"/>
    <x v="50"/>
    <x v="47"/>
    <x v="41"/>
    <x v="18"/>
    <x v="2"/>
    <x v="0"/>
    <x v="54"/>
    <x v="50"/>
    <x v="47"/>
    <x v="42"/>
    <x v="18"/>
    <x v="2"/>
    <x v="0"/>
    <x v="54"/>
  </r>
  <r>
    <x v="4"/>
    <n v="2020"/>
    <x v="55"/>
    <x v="51"/>
    <x v="48"/>
    <x v="42"/>
    <x v="8"/>
    <x v="2"/>
    <x v="0"/>
    <x v="55"/>
    <x v="51"/>
    <x v="48"/>
    <x v="43"/>
    <x v="8"/>
    <x v="2"/>
    <x v="0"/>
    <x v="55"/>
  </r>
  <r>
    <x v="4"/>
    <n v="2021"/>
    <x v="56"/>
    <x v="52"/>
    <x v="49"/>
    <x v="9"/>
    <x v="8"/>
    <x v="2"/>
    <x v="0"/>
    <x v="56"/>
    <x v="52"/>
    <x v="49"/>
    <x v="9"/>
    <x v="8"/>
    <x v="2"/>
    <x v="0"/>
    <x v="56"/>
  </r>
  <r>
    <x v="4"/>
    <n v="2022"/>
    <x v="57"/>
    <x v="53"/>
    <x v="50"/>
    <x v="9"/>
    <x v="8"/>
    <x v="2"/>
    <x v="0"/>
    <x v="57"/>
    <x v="53"/>
    <x v="50"/>
    <x v="9"/>
    <x v="8"/>
    <x v="2"/>
    <x v="0"/>
    <x v="57"/>
  </r>
  <r>
    <x v="4"/>
    <n v="2023"/>
    <x v="58"/>
    <x v="54"/>
    <x v="10"/>
    <x v="9"/>
    <x v="8"/>
    <x v="2"/>
    <x v="0"/>
    <x v="58"/>
    <x v="54"/>
    <x v="10"/>
    <x v="9"/>
    <x v="8"/>
    <x v="2"/>
    <x v="0"/>
    <x v="58"/>
  </r>
  <r>
    <x v="4"/>
    <n v="2024"/>
    <x v="59"/>
    <x v="11"/>
    <x v="10"/>
    <x v="9"/>
    <x v="8"/>
    <x v="2"/>
    <x v="0"/>
    <x v="59"/>
    <x v="11"/>
    <x v="10"/>
    <x v="9"/>
    <x v="8"/>
    <x v="2"/>
    <x v="0"/>
    <x v="59"/>
  </r>
  <r>
    <x v="5"/>
    <n v="2013"/>
    <x v="60"/>
    <x v="55"/>
    <x v="51"/>
    <x v="43"/>
    <x v="18"/>
    <x v="0"/>
    <x v="0"/>
    <x v="60"/>
    <x v="55"/>
    <x v="51"/>
    <x v="44"/>
    <x v="18"/>
    <x v="0"/>
    <x v="0"/>
    <x v="60"/>
  </r>
  <r>
    <x v="5"/>
    <n v="2014"/>
    <x v="61"/>
    <x v="56"/>
    <x v="30"/>
    <x v="44"/>
    <x v="18"/>
    <x v="2"/>
    <x v="0"/>
    <x v="61"/>
    <x v="56"/>
    <x v="52"/>
    <x v="40"/>
    <x v="18"/>
    <x v="2"/>
    <x v="0"/>
    <x v="61"/>
  </r>
  <r>
    <x v="5"/>
    <n v="2015"/>
    <x v="62"/>
    <x v="57"/>
    <x v="52"/>
    <x v="43"/>
    <x v="8"/>
    <x v="2"/>
    <x v="0"/>
    <x v="62"/>
    <x v="57"/>
    <x v="53"/>
    <x v="45"/>
    <x v="8"/>
    <x v="2"/>
    <x v="0"/>
    <x v="62"/>
  </r>
  <r>
    <x v="5"/>
    <n v="2016"/>
    <x v="63"/>
    <x v="58"/>
    <x v="53"/>
    <x v="45"/>
    <x v="8"/>
    <x v="0"/>
    <x v="0"/>
    <x v="63"/>
    <x v="58"/>
    <x v="54"/>
    <x v="44"/>
    <x v="8"/>
    <x v="0"/>
    <x v="0"/>
    <x v="63"/>
  </r>
  <r>
    <x v="5"/>
    <n v="2017"/>
    <x v="64"/>
    <x v="0"/>
    <x v="54"/>
    <x v="46"/>
    <x v="18"/>
    <x v="2"/>
    <x v="0"/>
    <x v="64"/>
    <x v="59"/>
    <x v="55"/>
    <x v="46"/>
    <x v="18"/>
    <x v="2"/>
    <x v="0"/>
    <x v="64"/>
  </r>
  <r>
    <x v="5"/>
    <n v="2018"/>
    <x v="65"/>
    <x v="59"/>
    <x v="55"/>
    <x v="41"/>
    <x v="8"/>
    <x v="2"/>
    <x v="0"/>
    <x v="65"/>
    <x v="60"/>
    <x v="56"/>
    <x v="43"/>
    <x v="8"/>
    <x v="2"/>
    <x v="0"/>
    <x v="65"/>
  </r>
  <r>
    <x v="5"/>
    <n v="2019"/>
    <x v="66"/>
    <x v="60"/>
    <x v="56"/>
    <x v="9"/>
    <x v="8"/>
    <x v="2"/>
    <x v="0"/>
    <x v="66"/>
    <x v="61"/>
    <x v="57"/>
    <x v="9"/>
    <x v="8"/>
    <x v="2"/>
    <x v="0"/>
    <x v="66"/>
  </r>
  <r>
    <x v="5"/>
    <n v="2020"/>
    <x v="67"/>
    <x v="61"/>
    <x v="10"/>
    <x v="47"/>
    <x v="8"/>
    <x v="2"/>
    <x v="0"/>
    <x v="67"/>
    <x v="62"/>
    <x v="10"/>
    <x v="47"/>
    <x v="8"/>
    <x v="2"/>
    <x v="0"/>
    <x v="67"/>
  </r>
  <r>
    <x v="5"/>
    <n v="2021"/>
    <x v="68"/>
    <x v="62"/>
    <x v="56"/>
    <x v="9"/>
    <x v="8"/>
    <x v="2"/>
    <x v="0"/>
    <x v="68"/>
    <x v="63"/>
    <x v="57"/>
    <x v="9"/>
    <x v="8"/>
    <x v="2"/>
    <x v="0"/>
    <x v="68"/>
  </r>
  <r>
    <x v="5"/>
    <n v="2022"/>
    <x v="69"/>
    <x v="63"/>
    <x v="10"/>
    <x v="9"/>
    <x v="8"/>
    <x v="2"/>
    <x v="0"/>
    <x v="69"/>
    <x v="64"/>
    <x v="10"/>
    <x v="9"/>
    <x v="8"/>
    <x v="2"/>
    <x v="0"/>
    <x v="69"/>
  </r>
  <r>
    <x v="5"/>
    <n v="2023"/>
    <x v="70"/>
    <x v="64"/>
    <x v="10"/>
    <x v="9"/>
    <x v="8"/>
    <x v="2"/>
    <x v="0"/>
    <x v="70"/>
    <x v="65"/>
    <x v="10"/>
    <x v="9"/>
    <x v="8"/>
    <x v="2"/>
    <x v="0"/>
    <x v="70"/>
  </r>
  <r>
    <x v="5"/>
    <n v="2024"/>
    <x v="71"/>
    <x v="11"/>
    <x v="10"/>
    <x v="9"/>
    <x v="8"/>
    <x v="2"/>
    <x v="0"/>
    <x v="71"/>
    <x v="11"/>
    <x v="10"/>
    <x v="9"/>
    <x v="8"/>
    <x v="2"/>
    <x v="0"/>
    <x v="71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  <r>
    <x v="6"/>
    <m/>
    <x v="72"/>
    <x v="65"/>
    <x v="57"/>
    <x v="48"/>
    <x v="29"/>
    <x v="13"/>
    <x v="7"/>
    <x v="72"/>
    <x v="66"/>
    <x v="58"/>
    <x v="48"/>
    <x v="29"/>
    <x v="14"/>
    <x v="6"/>
    <x v="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U1:AB8" firstHeaderRow="0" firstDataRow="1" firstDataCol="1"/>
  <pivotFields count="17">
    <pivotField axis="axisRow" showAll="0">
      <items count="8">
        <item x="0"/>
        <item x="1"/>
        <item x="2"/>
        <item x="3"/>
        <item x="4"/>
        <item x="5"/>
        <item h="1" x="6"/>
        <item t="default"/>
      </items>
    </pivotField>
    <pivotField showAll="0"/>
    <pivotField dataField="1" showAll="0">
      <items count="74">
        <item x="35"/>
        <item x="48"/>
        <item x="59"/>
        <item x="11"/>
        <item x="71"/>
        <item x="23"/>
        <item x="34"/>
        <item x="0"/>
        <item x="33"/>
        <item x="32"/>
        <item x="31"/>
        <item x="1"/>
        <item x="12"/>
        <item x="28"/>
        <item x="58"/>
        <item x="30"/>
        <item x="29"/>
        <item x="15"/>
        <item x="27"/>
        <item x="2"/>
        <item x="14"/>
        <item x="22"/>
        <item x="10"/>
        <item x="70"/>
        <item x="3"/>
        <item x="16"/>
        <item x="20"/>
        <item x="7"/>
        <item x="19"/>
        <item x="68"/>
        <item x="4"/>
        <item x="47"/>
        <item x="24"/>
        <item x="21"/>
        <item x="13"/>
        <item x="69"/>
        <item x="26"/>
        <item x="67"/>
        <item x="9"/>
        <item x="8"/>
        <item x="49"/>
        <item x="5"/>
        <item x="25"/>
        <item x="55"/>
        <item x="17"/>
        <item x="18"/>
        <item x="6"/>
        <item x="57"/>
        <item x="36"/>
        <item x="51"/>
        <item x="38"/>
        <item x="52"/>
        <item x="37"/>
        <item x="39"/>
        <item x="53"/>
        <item x="54"/>
        <item x="56"/>
        <item x="66"/>
        <item x="40"/>
        <item x="60"/>
        <item x="50"/>
        <item x="46"/>
        <item x="43"/>
        <item x="41"/>
        <item x="44"/>
        <item x="64"/>
        <item x="63"/>
        <item x="62"/>
        <item x="65"/>
        <item x="45"/>
        <item x="42"/>
        <item x="61"/>
        <item x="72"/>
        <item t="default"/>
      </items>
    </pivotField>
    <pivotField dataField="1" showAll="0">
      <items count="67">
        <item x="11"/>
        <item x="64"/>
        <item x="61"/>
        <item x="32"/>
        <item x="54"/>
        <item x="60"/>
        <item x="62"/>
        <item x="63"/>
        <item x="21"/>
        <item x="59"/>
        <item x="10"/>
        <item x="31"/>
        <item x="0"/>
        <item x="43"/>
        <item x="29"/>
        <item x="53"/>
        <item x="58"/>
        <item x="30"/>
        <item x="28"/>
        <item x="1"/>
        <item x="12"/>
        <item x="2"/>
        <item x="26"/>
        <item x="3"/>
        <item x="27"/>
        <item x="15"/>
        <item x="57"/>
        <item x="25"/>
        <item x="14"/>
        <item x="20"/>
        <item x="16"/>
        <item x="8"/>
        <item x="4"/>
        <item x="9"/>
        <item x="7"/>
        <item x="24"/>
        <item x="44"/>
        <item x="55"/>
        <item x="19"/>
        <item x="5"/>
        <item x="13"/>
        <item x="50"/>
        <item x="17"/>
        <item x="22"/>
        <item x="52"/>
        <item x="47"/>
        <item x="6"/>
        <item x="23"/>
        <item x="48"/>
        <item x="49"/>
        <item x="33"/>
        <item x="51"/>
        <item x="56"/>
        <item x="18"/>
        <item x="35"/>
        <item x="34"/>
        <item x="36"/>
        <item x="46"/>
        <item x="37"/>
        <item x="45"/>
        <item x="42"/>
        <item x="38"/>
        <item x="40"/>
        <item x="41"/>
        <item x="39"/>
        <item x="65"/>
        <item t="default"/>
      </items>
    </pivotField>
    <pivotField dataField="1" showAll="0">
      <items count="59">
        <item x="10"/>
        <item x="56"/>
        <item x="55"/>
        <item x="54"/>
        <item x="50"/>
        <item x="30"/>
        <item x="53"/>
        <item x="52"/>
        <item x="9"/>
        <item x="51"/>
        <item x="20"/>
        <item x="29"/>
        <item x="28"/>
        <item x="0"/>
        <item x="49"/>
        <item x="27"/>
        <item x="2"/>
        <item x="26"/>
        <item x="25"/>
        <item x="1"/>
        <item x="3"/>
        <item x="8"/>
        <item x="40"/>
        <item x="7"/>
        <item x="24"/>
        <item x="5"/>
        <item x="4"/>
        <item x="23"/>
        <item x="19"/>
        <item x="46"/>
        <item x="48"/>
        <item x="11"/>
        <item x="44"/>
        <item x="21"/>
        <item x="14"/>
        <item x="22"/>
        <item x="45"/>
        <item x="13"/>
        <item x="6"/>
        <item x="15"/>
        <item x="47"/>
        <item x="18"/>
        <item x="41"/>
        <item x="12"/>
        <item x="43"/>
        <item x="16"/>
        <item x="31"/>
        <item x="33"/>
        <item x="42"/>
        <item x="32"/>
        <item x="17"/>
        <item x="34"/>
        <item x="39"/>
        <item x="35"/>
        <item x="38"/>
        <item x="36"/>
        <item x="37"/>
        <item x="57"/>
        <item t="default"/>
      </items>
    </pivotField>
    <pivotField dataField="1" showAll="0">
      <items count="50">
        <item x="9"/>
        <item x="47"/>
        <item x="42"/>
        <item x="46"/>
        <item x="41"/>
        <item x="26"/>
        <item x="39"/>
        <item x="44"/>
        <item x="43"/>
        <item x="45"/>
        <item x="8"/>
        <item x="25"/>
        <item x="40"/>
        <item x="24"/>
        <item x="23"/>
        <item x="18"/>
        <item x="22"/>
        <item x="19"/>
        <item x="21"/>
        <item x="3"/>
        <item x="20"/>
        <item x="0"/>
        <item x="7"/>
        <item x="4"/>
        <item x="1"/>
        <item x="2"/>
        <item x="35"/>
        <item x="5"/>
        <item x="6"/>
        <item x="10"/>
        <item x="17"/>
        <item x="13"/>
        <item x="14"/>
        <item x="36"/>
        <item x="12"/>
        <item x="38"/>
        <item x="37"/>
        <item x="27"/>
        <item x="11"/>
        <item x="15"/>
        <item x="16"/>
        <item x="28"/>
        <item x="29"/>
        <item x="30"/>
        <item x="34"/>
        <item x="31"/>
        <item x="32"/>
        <item x="33"/>
        <item x="48"/>
        <item t="default"/>
      </items>
    </pivotField>
    <pivotField dataField="1" showAll="0">
      <items count="31">
        <item x="8"/>
        <item x="18"/>
        <item x="17"/>
        <item x="27"/>
        <item x="28"/>
        <item x="7"/>
        <item x="16"/>
        <item x="3"/>
        <item x="0"/>
        <item x="1"/>
        <item x="2"/>
        <item x="4"/>
        <item x="5"/>
        <item x="26"/>
        <item x="6"/>
        <item x="9"/>
        <item x="12"/>
        <item x="11"/>
        <item x="13"/>
        <item x="15"/>
        <item x="14"/>
        <item x="19"/>
        <item x="10"/>
        <item x="21"/>
        <item x="20"/>
        <item x="22"/>
        <item x="23"/>
        <item x="24"/>
        <item x="25"/>
        <item x="29"/>
        <item t="default"/>
      </items>
    </pivotField>
    <pivotField dataField="1" showAll="0">
      <items count="15">
        <item x="2"/>
        <item x="0"/>
        <item x="4"/>
        <item x="1"/>
        <item x="3"/>
        <item x="7"/>
        <item x="5"/>
        <item x="8"/>
        <item x="6"/>
        <item x="9"/>
        <item x="12"/>
        <item x="10"/>
        <item x="11"/>
        <item x="13"/>
        <item t="default"/>
      </items>
    </pivotField>
    <pivotField dataField="1" showAll="0">
      <items count="9">
        <item x="0"/>
        <item x="1"/>
        <item x="3"/>
        <item x="2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Year_1 total_tickets" fld="2" baseField="0" baseItem="0"/>
    <dataField name="Sum of Year_2 total_tickets" fld="3" baseField="0" baseItem="0"/>
    <dataField name="Sum of Year_3 total_tickets" fld="4" baseField="0" baseItem="0"/>
    <dataField name="Sum of Year_4 total_tickets" fld="5" baseField="0" baseItem="0"/>
    <dataField name="Sum of Year_5 total_tickets" fld="6" baseField="0" baseItem="3"/>
    <dataField name="Sum of Year_6 total_tickets" fld="7" baseField="0" baseItem="3"/>
    <dataField name="Sum of Year_7 total_tickets" fld="8" baseField="0" baseItem="3"/>
  </dataFields>
  <formats count="5">
    <format dxfId="4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3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">
      <pivotArea collapsedLevelsAreSubtotals="1" fieldPosition="0">
        <references count="1">
          <reference field="0" count="0"/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D1:AL8" firstHeaderRow="0" firstDataRow="1" firstDataCol="1"/>
  <pivotFields count="17">
    <pivotField axis="axisRow" showAll="0">
      <items count="8">
        <item x="0"/>
        <item x="1"/>
        <item x="2"/>
        <item x="3"/>
        <item x="4"/>
        <item x="5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4">
        <item x="35"/>
        <item x="48"/>
        <item x="59"/>
        <item x="11"/>
        <item x="71"/>
        <item x="23"/>
        <item x="0"/>
        <item x="34"/>
        <item x="32"/>
        <item x="33"/>
        <item x="31"/>
        <item x="1"/>
        <item x="12"/>
        <item x="28"/>
        <item x="30"/>
        <item x="58"/>
        <item x="29"/>
        <item x="15"/>
        <item x="22"/>
        <item x="27"/>
        <item x="14"/>
        <item x="2"/>
        <item x="70"/>
        <item x="10"/>
        <item x="20"/>
        <item x="16"/>
        <item x="3"/>
        <item x="19"/>
        <item x="7"/>
        <item x="68"/>
        <item x="24"/>
        <item x="21"/>
        <item x="47"/>
        <item x="4"/>
        <item x="13"/>
        <item x="69"/>
        <item x="26"/>
        <item x="67"/>
        <item x="8"/>
        <item x="9"/>
        <item x="25"/>
        <item x="5"/>
        <item x="55"/>
        <item x="49"/>
        <item x="18"/>
        <item x="17"/>
        <item x="6"/>
        <item x="57"/>
        <item x="36"/>
        <item x="38"/>
        <item x="51"/>
        <item x="60"/>
        <item x="56"/>
        <item x="37"/>
        <item x="39"/>
        <item x="52"/>
        <item x="53"/>
        <item x="54"/>
        <item x="66"/>
        <item x="40"/>
        <item x="46"/>
        <item x="63"/>
        <item x="62"/>
        <item x="50"/>
        <item x="64"/>
        <item x="43"/>
        <item x="41"/>
        <item x="61"/>
        <item x="65"/>
        <item x="44"/>
        <item x="45"/>
        <item x="42"/>
        <item x="72"/>
        <item t="default"/>
      </items>
    </pivotField>
    <pivotField dataField="1" showAll="0">
      <items count="68">
        <item x="11"/>
        <item x="65"/>
        <item x="62"/>
        <item x="33"/>
        <item x="54"/>
        <item x="61"/>
        <item x="63"/>
        <item x="64"/>
        <item x="22"/>
        <item x="60"/>
        <item x="10"/>
        <item x="32"/>
        <item x="59"/>
        <item x="0"/>
        <item x="58"/>
        <item x="30"/>
        <item x="31"/>
        <item x="53"/>
        <item x="29"/>
        <item x="12"/>
        <item x="57"/>
        <item x="1"/>
        <item x="27"/>
        <item x="2"/>
        <item x="3"/>
        <item x="28"/>
        <item x="15"/>
        <item x="26"/>
        <item x="14"/>
        <item x="21"/>
        <item x="16"/>
        <item x="55"/>
        <item x="8"/>
        <item x="20"/>
        <item x="7"/>
        <item x="4"/>
        <item x="25"/>
        <item x="19"/>
        <item x="9"/>
        <item x="44"/>
        <item x="5"/>
        <item x="13"/>
        <item x="17"/>
        <item x="52"/>
        <item x="23"/>
        <item x="56"/>
        <item x="6"/>
        <item x="50"/>
        <item x="24"/>
        <item x="18"/>
        <item x="47"/>
        <item x="34"/>
        <item x="48"/>
        <item x="49"/>
        <item x="51"/>
        <item x="36"/>
        <item x="35"/>
        <item x="37"/>
        <item x="38"/>
        <item x="46"/>
        <item x="43"/>
        <item x="42"/>
        <item x="41"/>
        <item x="39"/>
        <item x="45"/>
        <item x="40"/>
        <item x="66"/>
        <item t="default"/>
      </items>
    </pivotField>
    <pivotField dataField="1" showAll="0">
      <items count="60">
        <item x="10"/>
        <item x="57"/>
        <item x="56"/>
        <item x="55"/>
        <item x="50"/>
        <item x="30"/>
        <item x="52"/>
        <item x="54"/>
        <item x="53"/>
        <item x="9"/>
        <item x="51"/>
        <item x="20"/>
        <item x="29"/>
        <item x="28"/>
        <item x="0"/>
        <item x="49"/>
        <item x="27"/>
        <item x="26"/>
        <item x="25"/>
        <item x="2"/>
        <item x="8"/>
        <item x="1"/>
        <item x="3"/>
        <item x="40"/>
        <item x="7"/>
        <item x="24"/>
        <item x="5"/>
        <item x="4"/>
        <item x="11"/>
        <item x="23"/>
        <item x="19"/>
        <item x="14"/>
        <item x="46"/>
        <item x="48"/>
        <item x="13"/>
        <item x="21"/>
        <item x="15"/>
        <item x="6"/>
        <item x="22"/>
        <item x="44"/>
        <item x="45"/>
        <item x="18"/>
        <item x="47"/>
        <item x="16"/>
        <item x="12"/>
        <item x="17"/>
        <item x="31"/>
        <item x="41"/>
        <item x="33"/>
        <item x="32"/>
        <item x="43"/>
        <item x="34"/>
        <item x="42"/>
        <item x="39"/>
        <item x="35"/>
        <item x="38"/>
        <item x="36"/>
        <item x="37"/>
        <item x="58"/>
        <item t="default"/>
      </items>
    </pivotField>
    <pivotField dataField="1" showAll="0">
      <items count="50">
        <item x="9"/>
        <item x="47"/>
        <item x="46"/>
        <item x="43"/>
        <item x="42"/>
        <item x="26"/>
        <item x="40"/>
        <item x="45"/>
        <item x="44"/>
        <item x="8"/>
        <item x="25"/>
        <item x="39"/>
        <item x="24"/>
        <item x="23"/>
        <item x="41"/>
        <item x="22"/>
        <item x="18"/>
        <item x="19"/>
        <item x="3"/>
        <item x="21"/>
        <item x="20"/>
        <item x="0"/>
        <item x="7"/>
        <item x="4"/>
        <item x="1"/>
        <item x="2"/>
        <item x="35"/>
        <item x="6"/>
        <item x="5"/>
        <item x="10"/>
        <item x="13"/>
        <item x="17"/>
        <item x="14"/>
        <item x="12"/>
        <item x="36"/>
        <item x="15"/>
        <item x="38"/>
        <item x="11"/>
        <item x="16"/>
        <item x="27"/>
        <item x="37"/>
        <item x="28"/>
        <item x="29"/>
        <item x="30"/>
        <item x="31"/>
        <item x="34"/>
        <item x="32"/>
        <item x="33"/>
        <item x="48"/>
        <item t="default"/>
      </items>
    </pivotField>
    <pivotField dataField="1" showAll="0">
      <items count="31">
        <item x="8"/>
        <item x="18"/>
        <item x="17"/>
        <item x="27"/>
        <item x="28"/>
        <item x="7"/>
        <item x="3"/>
        <item x="16"/>
        <item x="0"/>
        <item x="1"/>
        <item x="2"/>
        <item x="4"/>
        <item x="5"/>
        <item x="6"/>
        <item x="26"/>
        <item x="9"/>
        <item x="12"/>
        <item x="11"/>
        <item x="13"/>
        <item x="14"/>
        <item x="15"/>
        <item x="10"/>
        <item x="19"/>
        <item x="21"/>
        <item x="20"/>
        <item x="22"/>
        <item x="23"/>
        <item x="24"/>
        <item x="25"/>
        <item x="29"/>
        <item t="default"/>
      </items>
    </pivotField>
    <pivotField dataField="1" showAll="0">
      <items count="16">
        <item x="2"/>
        <item x="0"/>
        <item x="1"/>
        <item x="3"/>
        <item x="6"/>
        <item x="4"/>
        <item x="7"/>
        <item x="9"/>
        <item x="8"/>
        <item x="5"/>
        <item x="10"/>
        <item x="13"/>
        <item x="11"/>
        <item x="12"/>
        <item x="14"/>
        <item t="default"/>
      </items>
    </pivotField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>
      <items count="74">
        <item x="35"/>
        <item x="60"/>
        <item x="0"/>
        <item x="24"/>
        <item x="28"/>
        <item x="34"/>
        <item x="27"/>
        <item x="29"/>
        <item x="23"/>
        <item x="1"/>
        <item x="30"/>
        <item x="63"/>
        <item x="62"/>
        <item x="33"/>
        <item x="31"/>
        <item x="12"/>
        <item x="26"/>
        <item x="25"/>
        <item x="11"/>
        <item x="71"/>
        <item x="32"/>
        <item x="61"/>
        <item x="64"/>
        <item x="2"/>
        <item x="14"/>
        <item x="15"/>
        <item x="3"/>
        <item x="36"/>
        <item x="16"/>
        <item x="10"/>
        <item x="22"/>
        <item x="67"/>
        <item x="7"/>
        <item x="70"/>
        <item x="20"/>
        <item x="13"/>
        <item x="37"/>
        <item x="68"/>
        <item x="38"/>
        <item x="47"/>
        <item x="19"/>
        <item x="65"/>
        <item x="21"/>
        <item x="17"/>
        <item x="4"/>
        <item x="9"/>
        <item x="5"/>
        <item x="69"/>
        <item x="66"/>
        <item x="8"/>
        <item x="39"/>
        <item x="59"/>
        <item x="18"/>
        <item x="6"/>
        <item x="40"/>
        <item x="48"/>
        <item x="46"/>
        <item x="41"/>
        <item x="43"/>
        <item x="44"/>
        <item x="42"/>
        <item x="45"/>
        <item x="58"/>
        <item x="55"/>
        <item x="51"/>
        <item x="49"/>
        <item x="57"/>
        <item x="56"/>
        <item x="50"/>
        <item x="52"/>
        <item x="53"/>
        <item x="54"/>
        <item x="72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Year_1 tickets_count" fld="9" baseField="0" baseItem="0"/>
    <dataField name="Sum of Year_2 tickets_count" fld="10" baseField="0" baseItem="0"/>
    <dataField name="Sum of Year_3 tickets_count" fld="11" baseField="0" baseItem="0"/>
    <dataField name="Sum of Year_4 tickets_count" fld="12" baseField="0" baseItem="0"/>
    <dataField name="Sum of Year_5 tickets_count" fld="13" baseField="0" baseItem="0"/>
    <dataField name="Sum of Year_6 tickets_count" fld="14" baseField="0" baseItem="0"/>
    <dataField name="Sum of Year_7 tickets_count" fld="15" baseField="0" baseItem="0"/>
    <dataField name="Sum of Total Contracts" fld="16" baseField="0" baseItem="0"/>
  </dataFields>
  <formats count="7">
    <format dxfId="11">
      <pivotArea field="0" type="button" dataOnly="0" labelOnly="1" outline="0" axis="axisRow" fieldPosition="0"/>
    </format>
    <format dxfId="1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9">
      <pivotArea field="0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7">
      <pivotArea field="0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4"/>
  <sheetViews>
    <sheetView zoomScale="69" zoomScaleNormal="69" workbookViewId="0">
      <selection activeCell="A20" sqref="A20:XFD20"/>
    </sheetView>
  </sheetViews>
  <sheetFormatPr defaultColWidth="10.85546875" defaultRowHeight="15" x14ac:dyDescent="0.25"/>
  <cols>
    <col min="1" max="1" width="22.28515625" customWidth="1"/>
    <col min="2" max="2" width="8.85546875" customWidth="1"/>
    <col min="3" max="3" width="12.42578125" customWidth="1"/>
    <col min="4" max="4" width="12.7109375" customWidth="1"/>
    <col min="5" max="5" width="13.28515625" customWidth="1"/>
    <col min="6" max="6" width="13.5703125" customWidth="1"/>
    <col min="7" max="7" width="15.140625" customWidth="1"/>
    <col min="8" max="8" width="14.7109375" customWidth="1"/>
    <col min="9" max="9" width="12.85546875" customWidth="1"/>
    <col min="10" max="10" width="12.28515625" customWidth="1"/>
    <col min="11" max="11" width="12.7109375" customWidth="1"/>
    <col min="12" max="12" width="13.28515625" customWidth="1"/>
    <col min="13" max="13" width="12.7109375" customWidth="1"/>
    <col min="14" max="14" width="13.5703125" customWidth="1"/>
    <col min="15" max="15" width="13.28515625" customWidth="1"/>
    <col min="16" max="16" width="18" customWidth="1"/>
    <col min="17" max="17" width="15.85546875" customWidth="1"/>
    <col min="24" max="24" width="13.42578125" bestFit="1" customWidth="1"/>
  </cols>
  <sheetData>
    <row r="1" spans="1:31" s="2" customFormat="1" ht="45" x14ac:dyDescent="0.25">
      <c r="A1" s="1" t="s">
        <v>0</v>
      </c>
      <c r="B1" s="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39" t="s">
        <v>28</v>
      </c>
      <c r="S1" s="40" t="s">
        <v>29</v>
      </c>
      <c r="T1" s="40" t="s">
        <v>30</v>
      </c>
      <c r="U1" s="40" t="s">
        <v>31</v>
      </c>
      <c r="V1" s="40" t="s">
        <v>32</v>
      </c>
      <c r="W1" s="40" t="s">
        <v>33</v>
      </c>
      <c r="X1" s="41" t="s">
        <v>34</v>
      </c>
    </row>
    <row r="2" spans="1:31" x14ac:dyDescent="0.25">
      <c r="A2" s="51" t="s">
        <v>21</v>
      </c>
      <c r="B2">
        <v>2005</v>
      </c>
      <c r="C2" s="15">
        <v>15</v>
      </c>
      <c r="D2" s="16">
        <v>1</v>
      </c>
      <c r="E2" s="16">
        <v>9</v>
      </c>
      <c r="F2" s="16">
        <v>1</v>
      </c>
      <c r="G2" s="16">
        <v>3</v>
      </c>
      <c r="H2" s="16">
        <v>0</v>
      </c>
      <c r="I2" s="17">
        <v>0</v>
      </c>
      <c r="J2" s="18">
        <v>13</v>
      </c>
      <c r="K2" s="19">
        <v>1</v>
      </c>
      <c r="L2" s="19">
        <v>6</v>
      </c>
      <c r="M2" s="19">
        <v>1</v>
      </c>
      <c r="N2" s="19">
        <v>2</v>
      </c>
      <c r="O2" s="19">
        <v>0</v>
      </c>
      <c r="P2" s="20">
        <v>0</v>
      </c>
      <c r="Q2" s="21">
        <v>90</v>
      </c>
      <c r="R2" s="42">
        <f t="shared" ref="R2:R33" si="0">C2/Q2</f>
        <v>0.16666666666666666</v>
      </c>
      <c r="S2" s="43">
        <f t="shared" ref="S2:S33" si="1">D2/Q2</f>
        <v>1.1111111111111112E-2</v>
      </c>
      <c r="T2" s="43">
        <f t="shared" ref="T2:T33" si="2">E2/Q2</f>
        <v>0.1</v>
      </c>
      <c r="U2" s="43">
        <f t="shared" ref="U2:U33" si="3">F2/Q2</f>
        <v>1.1111111111111112E-2</v>
      </c>
      <c r="V2" s="43">
        <f t="shared" ref="V2:V33" si="4">G2/Q2</f>
        <v>3.3333333333333333E-2</v>
      </c>
      <c r="W2" s="43">
        <f t="shared" ref="W2:W33" si="5">H2/Q2</f>
        <v>0</v>
      </c>
      <c r="X2" s="44">
        <f t="shared" ref="X2:X33" si="6">I2/Q2</f>
        <v>0</v>
      </c>
      <c r="Y2" s="52"/>
      <c r="Z2" s="52"/>
      <c r="AA2" s="52"/>
      <c r="AB2" s="52"/>
      <c r="AC2" s="52"/>
      <c r="AD2" s="52"/>
      <c r="AE2" s="52"/>
    </row>
    <row r="3" spans="1:31" x14ac:dyDescent="0.25">
      <c r="A3" s="51" t="s">
        <v>21</v>
      </c>
      <c r="B3">
        <v>2006</v>
      </c>
      <c r="C3" s="22">
        <v>547</v>
      </c>
      <c r="D3" s="23">
        <v>264</v>
      </c>
      <c r="E3" s="23">
        <v>191</v>
      </c>
      <c r="F3" s="23">
        <v>122</v>
      </c>
      <c r="G3" s="23">
        <v>94</v>
      </c>
      <c r="H3" s="23">
        <v>1</v>
      </c>
      <c r="I3" s="24">
        <v>2</v>
      </c>
      <c r="J3" s="25">
        <v>530</v>
      </c>
      <c r="K3" s="26">
        <v>219</v>
      </c>
      <c r="L3" s="26">
        <v>166</v>
      </c>
      <c r="M3" s="26">
        <v>118</v>
      </c>
      <c r="N3" s="26">
        <v>81</v>
      </c>
      <c r="O3" s="26">
        <v>1</v>
      </c>
      <c r="P3" s="27">
        <v>1</v>
      </c>
      <c r="Q3" s="28">
        <v>12666</v>
      </c>
      <c r="R3" s="45">
        <f t="shared" si="0"/>
        <v>4.3186483499131532E-2</v>
      </c>
      <c r="S3" s="46">
        <f t="shared" si="1"/>
        <v>2.0843202273803884E-2</v>
      </c>
      <c r="T3" s="46">
        <f t="shared" si="2"/>
        <v>1.5079741039002052E-2</v>
      </c>
      <c r="U3" s="46">
        <f t="shared" si="3"/>
        <v>9.632085899257856E-3</v>
      </c>
      <c r="V3" s="46">
        <f t="shared" si="4"/>
        <v>7.4214432338544131E-3</v>
      </c>
      <c r="W3" s="46">
        <f t="shared" si="5"/>
        <v>7.8951523764408658E-5</v>
      </c>
      <c r="X3" s="47">
        <f t="shared" si="6"/>
        <v>1.5790304752881732E-4</v>
      </c>
      <c r="Y3" s="52"/>
      <c r="Z3" s="52"/>
      <c r="AA3" s="52"/>
      <c r="AB3" s="52"/>
      <c r="AC3" s="52"/>
      <c r="AD3" s="52"/>
      <c r="AE3" s="52"/>
    </row>
    <row r="4" spans="1:31" x14ac:dyDescent="0.25">
      <c r="A4" s="51" t="s">
        <v>21</v>
      </c>
      <c r="B4">
        <v>2007</v>
      </c>
      <c r="C4" s="22">
        <v>1577</v>
      </c>
      <c r="D4" s="23">
        <v>524</v>
      </c>
      <c r="E4" s="23">
        <v>409</v>
      </c>
      <c r="F4" s="23">
        <v>406</v>
      </c>
      <c r="G4" s="23">
        <v>348</v>
      </c>
      <c r="H4" s="23">
        <v>1</v>
      </c>
      <c r="I4" s="24">
        <v>0</v>
      </c>
      <c r="J4" s="25">
        <v>1353</v>
      </c>
      <c r="K4" s="26">
        <v>460</v>
      </c>
      <c r="L4" s="26">
        <v>379</v>
      </c>
      <c r="M4" s="26">
        <v>354</v>
      </c>
      <c r="N4" s="26">
        <v>289</v>
      </c>
      <c r="O4" s="26">
        <v>1</v>
      </c>
      <c r="P4" s="27">
        <v>0</v>
      </c>
      <c r="Q4" s="28">
        <v>28102</v>
      </c>
      <c r="R4" s="45">
        <f t="shared" si="0"/>
        <v>5.611700234858729E-2</v>
      </c>
      <c r="S4" s="46">
        <f t="shared" si="1"/>
        <v>1.86463596897018E-2</v>
      </c>
      <c r="T4" s="46">
        <f t="shared" si="2"/>
        <v>1.455412426161839E-2</v>
      </c>
      <c r="U4" s="46">
        <f t="shared" si="3"/>
        <v>1.4447370293929257E-2</v>
      </c>
      <c r="V4" s="46">
        <f t="shared" si="4"/>
        <v>1.2383460251939364E-2</v>
      </c>
      <c r="W4" s="46">
        <f t="shared" si="5"/>
        <v>3.5584655896377484E-5</v>
      </c>
      <c r="X4" s="47">
        <f t="shared" si="6"/>
        <v>0</v>
      </c>
      <c r="Y4" s="52"/>
      <c r="Z4" s="52"/>
      <c r="AA4" s="52"/>
      <c r="AB4" s="52"/>
      <c r="AC4" s="52"/>
      <c r="AD4" s="52"/>
      <c r="AE4" s="52"/>
    </row>
    <row r="5" spans="1:31" x14ac:dyDescent="0.25">
      <c r="A5" s="51" t="s">
        <v>21</v>
      </c>
      <c r="B5">
        <v>2008</v>
      </c>
      <c r="C5" s="22">
        <v>978</v>
      </c>
      <c r="D5" s="23">
        <v>332</v>
      </c>
      <c r="E5" s="23">
        <v>355</v>
      </c>
      <c r="F5" s="23">
        <v>408</v>
      </c>
      <c r="G5" s="23">
        <v>257</v>
      </c>
      <c r="H5" s="23">
        <v>0</v>
      </c>
      <c r="I5" s="24">
        <v>0</v>
      </c>
      <c r="J5" s="25">
        <v>883</v>
      </c>
      <c r="K5" s="26">
        <v>311</v>
      </c>
      <c r="L5" s="26">
        <v>313</v>
      </c>
      <c r="M5" s="26">
        <v>340</v>
      </c>
      <c r="N5" s="26">
        <v>213</v>
      </c>
      <c r="O5" s="26">
        <v>0</v>
      </c>
      <c r="P5" s="27">
        <v>0</v>
      </c>
      <c r="Q5" s="28">
        <v>20874</v>
      </c>
      <c r="R5" s="45">
        <f t="shared" si="0"/>
        <v>4.6852543834435184E-2</v>
      </c>
      <c r="S5" s="46">
        <f t="shared" si="1"/>
        <v>1.5904953530708057E-2</v>
      </c>
      <c r="T5" s="46">
        <f t="shared" si="2"/>
        <v>1.7006802721088437E-2</v>
      </c>
      <c r="U5" s="46">
        <f t="shared" si="3"/>
        <v>1.9545846507617131E-2</v>
      </c>
      <c r="V5" s="46">
        <f t="shared" si="4"/>
        <v>1.2311967040337261E-2</v>
      </c>
      <c r="W5" s="46">
        <f t="shared" si="5"/>
        <v>0</v>
      </c>
      <c r="X5" s="47">
        <f t="shared" si="6"/>
        <v>0</v>
      </c>
      <c r="Y5" s="52"/>
      <c r="Z5" s="52"/>
      <c r="AA5" s="52"/>
      <c r="AB5" s="52"/>
      <c r="AC5" s="52"/>
      <c r="AD5" s="52"/>
      <c r="AE5" s="52"/>
    </row>
    <row r="6" spans="1:31" x14ac:dyDescent="0.25">
      <c r="A6" s="51" t="s">
        <v>21</v>
      </c>
      <c r="B6">
        <v>2009</v>
      </c>
      <c r="C6" s="22">
        <v>595</v>
      </c>
      <c r="D6" s="23">
        <v>336</v>
      </c>
      <c r="E6" s="23">
        <v>296</v>
      </c>
      <c r="F6" s="23">
        <v>218</v>
      </c>
      <c r="G6" s="23">
        <v>141</v>
      </c>
      <c r="H6" s="23">
        <v>1</v>
      </c>
      <c r="I6" s="24">
        <v>0</v>
      </c>
      <c r="J6" s="25">
        <v>540</v>
      </c>
      <c r="K6" s="26">
        <v>288</v>
      </c>
      <c r="L6" s="26">
        <v>249</v>
      </c>
      <c r="M6" s="26">
        <v>185</v>
      </c>
      <c r="N6" s="26">
        <v>114</v>
      </c>
      <c r="O6" s="26">
        <v>1</v>
      </c>
      <c r="P6" s="27">
        <v>0</v>
      </c>
      <c r="Q6" s="28">
        <v>13954</v>
      </c>
      <c r="R6" s="45">
        <f t="shared" si="0"/>
        <v>4.2640103196216139E-2</v>
      </c>
      <c r="S6" s="46">
        <f t="shared" si="1"/>
        <v>2.4079117099039701E-2</v>
      </c>
      <c r="T6" s="46">
        <f t="shared" si="2"/>
        <v>2.1212555539630213E-2</v>
      </c>
      <c r="U6" s="46">
        <f t="shared" si="3"/>
        <v>1.5622760498781712E-2</v>
      </c>
      <c r="V6" s="46">
        <f t="shared" si="4"/>
        <v>1.0104629496918446E-2</v>
      </c>
      <c r="W6" s="46">
        <f t="shared" si="5"/>
        <v>7.1664038985237209E-5</v>
      </c>
      <c r="X6" s="47">
        <f t="shared" si="6"/>
        <v>0</v>
      </c>
      <c r="Y6" s="52"/>
      <c r="Z6" s="52"/>
      <c r="AA6" s="52"/>
      <c r="AB6" s="52"/>
      <c r="AC6" s="52"/>
      <c r="AD6" s="52"/>
      <c r="AE6" s="52"/>
    </row>
    <row r="7" spans="1:31" x14ac:dyDescent="0.25">
      <c r="A7" s="51" t="s">
        <v>21</v>
      </c>
      <c r="B7">
        <v>2010</v>
      </c>
      <c r="C7" s="22">
        <v>563</v>
      </c>
      <c r="D7" s="23">
        <v>306</v>
      </c>
      <c r="E7" s="23">
        <v>227</v>
      </c>
      <c r="F7" s="23">
        <v>181</v>
      </c>
      <c r="G7" s="23">
        <v>96</v>
      </c>
      <c r="H7" s="23">
        <v>0</v>
      </c>
      <c r="I7" s="24">
        <v>0</v>
      </c>
      <c r="J7" s="25">
        <v>490</v>
      </c>
      <c r="K7" s="26">
        <v>250</v>
      </c>
      <c r="L7" s="26">
        <v>180</v>
      </c>
      <c r="M7" s="26">
        <v>141</v>
      </c>
      <c r="N7" s="26">
        <v>84</v>
      </c>
      <c r="O7" s="26">
        <v>0</v>
      </c>
      <c r="P7" s="27">
        <v>0</v>
      </c>
      <c r="Q7" s="28">
        <v>8560</v>
      </c>
      <c r="R7" s="45">
        <f t="shared" si="0"/>
        <v>6.5771028037383175E-2</v>
      </c>
      <c r="S7" s="46">
        <f t="shared" si="1"/>
        <v>3.5747663551401868E-2</v>
      </c>
      <c r="T7" s="46">
        <f t="shared" si="2"/>
        <v>2.6518691588785046E-2</v>
      </c>
      <c r="U7" s="46">
        <f t="shared" si="3"/>
        <v>2.1144859813084112E-2</v>
      </c>
      <c r="V7" s="46">
        <f t="shared" si="4"/>
        <v>1.1214953271028037E-2</v>
      </c>
      <c r="W7" s="46">
        <f t="shared" si="5"/>
        <v>0</v>
      </c>
      <c r="X7" s="47">
        <f t="shared" si="6"/>
        <v>0</v>
      </c>
      <c r="Y7" s="52"/>
      <c r="Z7" s="52"/>
      <c r="AA7" s="52"/>
      <c r="AB7" s="52"/>
      <c r="AC7" s="52"/>
      <c r="AD7" s="52"/>
      <c r="AE7" s="52"/>
    </row>
    <row r="8" spans="1:31" x14ac:dyDescent="0.25">
      <c r="A8" s="51" t="s">
        <v>21</v>
      </c>
      <c r="B8">
        <v>2011</v>
      </c>
      <c r="C8" s="22">
        <v>700</v>
      </c>
      <c r="D8" s="23">
        <v>249</v>
      </c>
      <c r="E8" s="23">
        <v>122</v>
      </c>
      <c r="F8" s="23">
        <v>112</v>
      </c>
      <c r="G8" s="23">
        <v>63</v>
      </c>
      <c r="H8" s="23">
        <v>0</v>
      </c>
      <c r="I8" s="24">
        <v>0</v>
      </c>
      <c r="J8" s="25">
        <v>591</v>
      </c>
      <c r="K8" s="26">
        <v>201</v>
      </c>
      <c r="L8" s="26">
        <v>108</v>
      </c>
      <c r="M8" s="26">
        <v>92</v>
      </c>
      <c r="N8" s="26">
        <v>54</v>
      </c>
      <c r="O8" s="26">
        <v>0</v>
      </c>
      <c r="P8" s="27">
        <v>0</v>
      </c>
      <c r="Q8" s="28">
        <v>7684</v>
      </c>
      <c r="R8" s="45">
        <f t="shared" si="0"/>
        <v>9.1098386257157729E-2</v>
      </c>
      <c r="S8" s="46">
        <f t="shared" si="1"/>
        <v>3.2404997397188967E-2</v>
      </c>
      <c r="T8" s="46">
        <f t="shared" si="2"/>
        <v>1.5877147319104633E-2</v>
      </c>
      <c r="U8" s="46">
        <f t="shared" si="3"/>
        <v>1.4575741801145237E-2</v>
      </c>
      <c r="V8" s="46">
        <f t="shared" si="4"/>
        <v>8.1988547631441956E-3</v>
      </c>
      <c r="W8" s="46">
        <f t="shared" si="5"/>
        <v>0</v>
      </c>
      <c r="X8" s="47">
        <f t="shared" si="6"/>
        <v>0</v>
      </c>
      <c r="Y8" s="52"/>
      <c r="Z8" s="52"/>
      <c r="AA8" s="52"/>
      <c r="AB8" s="52"/>
      <c r="AC8" s="52"/>
      <c r="AD8" s="52"/>
      <c r="AE8" s="52"/>
    </row>
    <row r="9" spans="1:31" x14ac:dyDescent="0.25">
      <c r="A9" s="51" t="s">
        <v>21</v>
      </c>
      <c r="B9">
        <v>2012</v>
      </c>
      <c r="C9" s="22">
        <v>865</v>
      </c>
      <c r="D9" s="23">
        <v>355</v>
      </c>
      <c r="E9" s="23">
        <v>206</v>
      </c>
      <c r="F9" s="23">
        <v>152</v>
      </c>
      <c r="G9" s="23">
        <v>89</v>
      </c>
      <c r="H9" s="23">
        <v>1</v>
      </c>
      <c r="I9" s="24">
        <v>0</v>
      </c>
      <c r="J9" s="25">
        <v>705</v>
      </c>
      <c r="K9" s="26">
        <v>278</v>
      </c>
      <c r="L9" s="26">
        <v>168</v>
      </c>
      <c r="M9" s="26">
        <v>114</v>
      </c>
      <c r="N9" s="26">
        <v>77</v>
      </c>
      <c r="O9" s="26">
        <v>1</v>
      </c>
      <c r="P9" s="27">
        <v>0</v>
      </c>
      <c r="Q9" s="28">
        <v>8392</v>
      </c>
      <c r="R9" s="45">
        <f t="shared" si="0"/>
        <v>0.1030743565300286</v>
      </c>
      <c r="S9" s="46">
        <f t="shared" si="1"/>
        <v>4.2302192564346995E-2</v>
      </c>
      <c r="T9" s="46">
        <f t="shared" si="2"/>
        <v>2.4547187797902766E-2</v>
      </c>
      <c r="U9" s="46">
        <f t="shared" si="3"/>
        <v>1.8112488083889419E-2</v>
      </c>
      <c r="V9" s="46">
        <f t="shared" si="4"/>
        <v>1.0605338417540515E-2</v>
      </c>
      <c r="W9" s="46">
        <f t="shared" si="5"/>
        <v>1.1916110581506196E-4</v>
      </c>
      <c r="X9" s="47">
        <f t="shared" si="6"/>
        <v>0</v>
      </c>
      <c r="Y9" s="52"/>
      <c r="Z9" s="52"/>
      <c r="AA9" s="52"/>
      <c r="AB9" s="52"/>
      <c r="AC9" s="52"/>
      <c r="AD9" s="52"/>
      <c r="AE9" s="52"/>
    </row>
    <row r="10" spans="1:31" x14ac:dyDescent="0.25">
      <c r="A10" s="51" t="s">
        <v>21</v>
      </c>
      <c r="B10">
        <v>2013</v>
      </c>
      <c r="C10" s="22">
        <v>695</v>
      </c>
      <c r="D10" s="23">
        <v>586</v>
      </c>
      <c r="E10" s="23">
        <v>446</v>
      </c>
      <c r="F10" s="23">
        <v>305</v>
      </c>
      <c r="G10" s="23">
        <v>144</v>
      </c>
      <c r="H10" s="23">
        <v>1</v>
      </c>
      <c r="I10" s="24">
        <v>0</v>
      </c>
      <c r="J10" s="25">
        <v>591</v>
      </c>
      <c r="K10" s="26">
        <v>502</v>
      </c>
      <c r="L10" s="26">
        <v>378</v>
      </c>
      <c r="M10" s="26">
        <v>269</v>
      </c>
      <c r="N10" s="26">
        <v>111</v>
      </c>
      <c r="O10" s="26">
        <v>1</v>
      </c>
      <c r="P10" s="27">
        <v>0</v>
      </c>
      <c r="Q10" s="28">
        <v>25625</v>
      </c>
      <c r="R10" s="45">
        <f t="shared" si="0"/>
        <v>2.7121951219512195E-2</v>
      </c>
      <c r="S10" s="46">
        <f t="shared" si="1"/>
        <v>2.2868292682926828E-2</v>
      </c>
      <c r="T10" s="46">
        <f t="shared" si="2"/>
        <v>1.7404878048780489E-2</v>
      </c>
      <c r="U10" s="46">
        <f t="shared" si="3"/>
        <v>1.1902439024390244E-2</v>
      </c>
      <c r="V10" s="46">
        <f t="shared" si="4"/>
        <v>5.6195121951219508E-3</v>
      </c>
      <c r="W10" s="46">
        <f t="shared" si="5"/>
        <v>3.9024390243902437E-5</v>
      </c>
      <c r="X10" s="47">
        <f t="shared" si="6"/>
        <v>0</v>
      </c>
      <c r="Y10" s="52"/>
      <c r="Z10" s="52"/>
      <c r="AA10" s="52"/>
      <c r="AB10" s="52"/>
      <c r="AC10" s="52"/>
      <c r="AD10" s="52"/>
      <c r="AE10" s="52"/>
    </row>
    <row r="11" spans="1:31" x14ac:dyDescent="0.25">
      <c r="A11" s="51" t="s">
        <v>21</v>
      </c>
      <c r="B11">
        <v>2014</v>
      </c>
      <c r="C11" s="22">
        <v>1284</v>
      </c>
      <c r="D11" s="23">
        <v>1032</v>
      </c>
      <c r="E11" s="23">
        <v>730</v>
      </c>
      <c r="F11" s="23">
        <v>416</v>
      </c>
      <c r="G11" s="23">
        <v>169</v>
      </c>
      <c r="H11" s="23">
        <v>3</v>
      </c>
      <c r="I11" s="24">
        <v>0</v>
      </c>
      <c r="J11" s="25">
        <v>1140</v>
      </c>
      <c r="K11" s="26">
        <v>929</v>
      </c>
      <c r="L11" s="26">
        <v>612</v>
      </c>
      <c r="M11" s="26">
        <v>336</v>
      </c>
      <c r="N11" s="26">
        <v>126</v>
      </c>
      <c r="O11" s="26">
        <v>2</v>
      </c>
      <c r="P11" s="27">
        <v>0</v>
      </c>
      <c r="Q11" s="28">
        <v>36350</v>
      </c>
      <c r="R11" s="45">
        <f t="shared" si="0"/>
        <v>3.5323246217331503E-2</v>
      </c>
      <c r="S11" s="46">
        <f t="shared" si="1"/>
        <v>2.8390646492434665E-2</v>
      </c>
      <c r="T11" s="46">
        <f t="shared" si="2"/>
        <v>2.0082530949105913E-2</v>
      </c>
      <c r="U11" s="46">
        <f t="shared" si="3"/>
        <v>1.1444291609353507E-2</v>
      </c>
      <c r="V11" s="46">
        <f t="shared" si="4"/>
        <v>4.6492434662998624E-3</v>
      </c>
      <c r="W11" s="46">
        <f t="shared" si="5"/>
        <v>8.2530949105914721E-5</v>
      </c>
      <c r="X11" s="47">
        <f t="shared" si="6"/>
        <v>0</v>
      </c>
      <c r="Y11" s="52"/>
      <c r="Z11" s="52"/>
      <c r="AA11" s="52"/>
      <c r="AB11" s="52"/>
      <c r="AC11" s="52"/>
      <c r="AD11" s="52"/>
      <c r="AE11" s="52"/>
    </row>
    <row r="12" spans="1:31" x14ac:dyDescent="0.25">
      <c r="A12" s="51" t="s">
        <v>21</v>
      </c>
      <c r="B12">
        <v>2015</v>
      </c>
      <c r="C12" s="22">
        <v>1981</v>
      </c>
      <c r="D12" s="23">
        <v>1111</v>
      </c>
      <c r="E12" s="23">
        <v>616</v>
      </c>
      <c r="F12" s="23">
        <v>462</v>
      </c>
      <c r="G12" s="23">
        <v>190</v>
      </c>
      <c r="H12" s="23">
        <v>0</v>
      </c>
      <c r="I12" s="24">
        <v>1</v>
      </c>
      <c r="J12" s="25">
        <v>1757</v>
      </c>
      <c r="K12" s="26">
        <v>1008</v>
      </c>
      <c r="L12" s="26">
        <v>559</v>
      </c>
      <c r="M12" s="26">
        <v>389</v>
      </c>
      <c r="N12" s="26">
        <v>131</v>
      </c>
      <c r="O12" s="26">
        <v>0</v>
      </c>
      <c r="P12" s="27">
        <v>1</v>
      </c>
      <c r="Q12" s="28">
        <v>45833</v>
      </c>
      <c r="R12" s="45">
        <f t="shared" si="0"/>
        <v>4.3222132524600179E-2</v>
      </c>
      <c r="S12" s="46">
        <f t="shared" si="1"/>
        <v>2.4240176292191214E-2</v>
      </c>
      <c r="T12" s="46">
        <f t="shared" si="2"/>
        <v>1.3440097746165426E-2</v>
      </c>
      <c r="U12" s="46">
        <f t="shared" si="3"/>
        <v>1.008007330962407E-2</v>
      </c>
      <c r="V12" s="46">
        <f t="shared" si="4"/>
        <v>4.1454846944341418E-3</v>
      </c>
      <c r="W12" s="46">
        <f t="shared" si="5"/>
        <v>0</v>
      </c>
      <c r="X12" s="47">
        <f t="shared" si="6"/>
        <v>2.1818340497021797E-5</v>
      </c>
      <c r="Y12" s="52"/>
      <c r="Z12" s="52"/>
      <c r="AA12" s="52"/>
      <c r="AB12" s="52"/>
      <c r="AC12" s="52"/>
      <c r="AD12" s="52"/>
      <c r="AE12" s="52"/>
    </row>
    <row r="13" spans="1:31" x14ac:dyDescent="0.25">
      <c r="A13" s="51" t="s">
        <v>21</v>
      </c>
      <c r="B13">
        <v>2016</v>
      </c>
      <c r="C13" s="22">
        <v>2382</v>
      </c>
      <c r="D13" s="23">
        <v>1200</v>
      </c>
      <c r="E13" s="23">
        <v>731</v>
      </c>
      <c r="F13" s="23">
        <v>213</v>
      </c>
      <c r="G13" s="23">
        <v>140</v>
      </c>
      <c r="H13" s="23">
        <v>1</v>
      </c>
      <c r="I13" s="24">
        <v>3</v>
      </c>
      <c r="J13" s="25">
        <v>2129</v>
      </c>
      <c r="K13" s="26">
        <v>1101</v>
      </c>
      <c r="L13" s="26">
        <v>645</v>
      </c>
      <c r="M13" s="26">
        <v>165</v>
      </c>
      <c r="N13" s="26">
        <v>95</v>
      </c>
      <c r="O13" s="26">
        <v>1</v>
      </c>
      <c r="P13" s="27">
        <v>2</v>
      </c>
      <c r="Q13" s="28">
        <v>62007</v>
      </c>
      <c r="R13" s="45">
        <f t="shared" si="0"/>
        <v>3.841501765929653E-2</v>
      </c>
      <c r="S13" s="46">
        <f t="shared" si="1"/>
        <v>1.9352653732643089E-2</v>
      </c>
      <c r="T13" s="46">
        <f t="shared" si="2"/>
        <v>1.1788991565468416E-2</v>
      </c>
      <c r="U13" s="46">
        <f t="shared" si="3"/>
        <v>3.4350960375441482E-3</v>
      </c>
      <c r="V13" s="46">
        <f t="shared" si="4"/>
        <v>2.2578096021416937E-3</v>
      </c>
      <c r="W13" s="46">
        <f t="shared" si="5"/>
        <v>1.6127211443869239E-5</v>
      </c>
      <c r="X13" s="47">
        <f t="shared" si="6"/>
        <v>4.8381634331607724E-5</v>
      </c>
      <c r="Y13" s="52"/>
      <c r="Z13" s="52"/>
      <c r="AA13" s="52"/>
      <c r="AB13" s="52"/>
      <c r="AC13" s="52"/>
      <c r="AD13" s="52"/>
      <c r="AE13" s="52"/>
    </row>
    <row r="14" spans="1:31" x14ac:dyDescent="0.25">
      <c r="A14" s="51" t="s">
        <v>21</v>
      </c>
      <c r="B14" s="53">
        <v>2017</v>
      </c>
      <c r="C14" s="54">
        <v>2839</v>
      </c>
      <c r="D14" s="23">
        <v>1942</v>
      </c>
      <c r="E14" s="23">
        <v>1070</v>
      </c>
      <c r="F14" s="23">
        <v>400</v>
      </c>
      <c r="G14" s="23">
        <v>263</v>
      </c>
      <c r="H14" s="23">
        <v>3</v>
      </c>
      <c r="I14" s="24">
        <v>0</v>
      </c>
      <c r="J14" s="25">
        <v>2568</v>
      </c>
      <c r="K14" s="26">
        <v>1757</v>
      </c>
      <c r="L14" s="26">
        <v>893</v>
      </c>
      <c r="M14" s="26">
        <v>296</v>
      </c>
      <c r="N14" s="26">
        <v>190</v>
      </c>
      <c r="O14" s="26">
        <v>3</v>
      </c>
      <c r="P14" s="27">
        <v>0</v>
      </c>
      <c r="Q14" s="28">
        <v>88345</v>
      </c>
      <c r="R14" s="45">
        <f t="shared" si="0"/>
        <v>3.2135378346256155E-2</v>
      </c>
      <c r="S14" s="46">
        <f t="shared" si="1"/>
        <v>2.1982002377044542E-2</v>
      </c>
      <c r="T14" s="46">
        <f t="shared" si="2"/>
        <v>1.2111607900843285E-2</v>
      </c>
      <c r="U14" s="46">
        <f t="shared" si="3"/>
        <v>4.5277038881657138E-3</v>
      </c>
      <c r="V14" s="46">
        <f t="shared" si="4"/>
        <v>2.9769653064689568E-3</v>
      </c>
      <c r="W14" s="46">
        <f t="shared" si="5"/>
        <v>3.3957779161242857E-5</v>
      </c>
      <c r="X14" s="47">
        <f t="shared" si="6"/>
        <v>0</v>
      </c>
      <c r="Y14" s="52"/>
      <c r="Z14" s="52"/>
      <c r="AA14" s="52"/>
      <c r="AB14" s="52"/>
      <c r="AC14" s="52"/>
      <c r="AD14" s="52"/>
      <c r="AE14" s="52"/>
    </row>
    <row r="15" spans="1:31" x14ac:dyDescent="0.25">
      <c r="A15" s="51" t="s">
        <v>21</v>
      </c>
      <c r="B15">
        <v>2018</v>
      </c>
      <c r="C15" s="22">
        <v>3887</v>
      </c>
      <c r="D15" s="23">
        <v>2335</v>
      </c>
      <c r="E15" s="23">
        <v>1066</v>
      </c>
      <c r="F15" s="23">
        <v>598</v>
      </c>
      <c r="G15" s="23">
        <v>318</v>
      </c>
      <c r="H15" s="23">
        <v>4</v>
      </c>
      <c r="I15" s="24">
        <v>0</v>
      </c>
      <c r="J15" s="25">
        <v>3414</v>
      </c>
      <c r="K15" s="26">
        <v>2051</v>
      </c>
      <c r="L15" s="26">
        <v>831</v>
      </c>
      <c r="M15" s="26">
        <v>412</v>
      </c>
      <c r="N15" s="26">
        <v>230</v>
      </c>
      <c r="O15" s="26">
        <v>3</v>
      </c>
      <c r="P15" s="27">
        <v>0</v>
      </c>
      <c r="Q15" s="28">
        <v>91030</v>
      </c>
      <c r="R15" s="45">
        <f t="shared" si="0"/>
        <v>4.2700208722399206E-2</v>
      </c>
      <c r="S15" s="46">
        <f t="shared" si="1"/>
        <v>2.565088432384928E-2</v>
      </c>
      <c r="T15" s="46">
        <f t="shared" si="2"/>
        <v>1.1710425134571021E-2</v>
      </c>
      <c r="U15" s="46">
        <f t="shared" si="3"/>
        <v>6.5692628803691094E-3</v>
      </c>
      <c r="V15" s="46">
        <f t="shared" si="4"/>
        <v>3.4933538393936065E-3</v>
      </c>
      <c r="W15" s="46">
        <f t="shared" si="5"/>
        <v>4.3941557728221467E-5</v>
      </c>
      <c r="X15" s="47">
        <f t="shared" si="6"/>
        <v>0</v>
      </c>
      <c r="Y15" s="52"/>
      <c r="Z15" s="52"/>
      <c r="AA15" s="52"/>
      <c r="AB15" s="52"/>
      <c r="AC15" s="52"/>
      <c r="AD15" s="52"/>
      <c r="AE15" s="52"/>
    </row>
    <row r="16" spans="1:31" x14ac:dyDescent="0.25">
      <c r="A16" s="51" t="s">
        <v>21</v>
      </c>
      <c r="B16">
        <v>2019</v>
      </c>
      <c r="C16" s="22">
        <v>5285</v>
      </c>
      <c r="D16" s="23">
        <v>3006</v>
      </c>
      <c r="E16" s="23">
        <v>1942</v>
      </c>
      <c r="F16" s="23">
        <v>698</v>
      </c>
      <c r="G16" s="23">
        <v>529</v>
      </c>
      <c r="H16" s="23">
        <v>1</v>
      </c>
      <c r="I16" s="24">
        <v>0</v>
      </c>
      <c r="J16" s="25">
        <v>4124</v>
      </c>
      <c r="K16" s="26">
        <v>2164</v>
      </c>
      <c r="L16" s="26">
        <v>1333</v>
      </c>
      <c r="M16" s="26">
        <v>398</v>
      </c>
      <c r="N16" s="26">
        <v>312</v>
      </c>
      <c r="O16" s="26">
        <v>1</v>
      </c>
      <c r="P16" s="27">
        <v>0</v>
      </c>
      <c r="Q16" s="28">
        <v>109751</v>
      </c>
      <c r="R16" s="45">
        <f t="shared" si="0"/>
        <v>4.8154458729305426E-2</v>
      </c>
      <c r="S16" s="46">
        <f t="shared" si="1"/>
        <v>2.7389272079525472E-2</v>
      </c>
      <c r="T16" s="46">
        <f t="shared" si="2"/>
        <v>1.7694599593625571E-2</v>
      </c>
      <c r="U16" s="46">
        <f t="shared" si="3"/>
        <v>6.3598509352989947E-3</v>
      </c>
      <c r="V16" s="46">
        <f t="shared" si="4"/>
        <v>4.8200016400761726E-3</v>
      </c>
      <c r="W16" s="46">
        <f t="shared" si="5"/>
        <v>9.1115342912593046E-6</v>
      </c>
      <c r="X16" s="47">
        <f t="shared" si="6"/>
        <v>0</v>
      </c>
      <c r="Y16" s="52"/>
      <c r="Z16" s="52"/>
      <c r="AA16" s="52"/>
      <c r="AB16" s="52"/>
      <c r="AC16" s="52"/>
      <c r="AD16" s="52"/>
      <c r="AE16" s="52"/>
    </row>
    <row r="17" spans="1:31" x14ac:dyDescent="0.25">
      <c r="A17" s="51" t="s">
        <v>21</v>
      </c>
      <c r="B17">
        <v>2020</v>
      </c>
      <c r="C17" s="22">
        <v>2686</v>
      </c>
      <c r="D17" s="23">
        <v>2070</v>
      </c>
      <c r="E17" s="23">
        <v>835</v>
      </c>
      <c r="F17" s="23">
        <v>355</v>
      </c>
      <c r="G17" s="23">
        <v>24</v>
      </c>
      <c r="H17" s="23">
        <v>0</v>
      </c>
      <c r="I17" s="24">
        <v>0</v>
      </c>
      <c r="J17" s="25">
        <v>2283</v>
      </c>
      <c r="K17" s="26">
        <v>1756</v>
      </c>
      <c r="L17" s="26">
        <v>675</v>
      </c>
      <c r="M17" s="26">
        <v>279</v>
      </c>
      <c r="N17" s="26">
        <v>23</v>
      </c>
      <c r="O17" s="26">
        <v>0</v>
      </c>
      <c r="P17" s="27">
        <v>0</v>
      </c>
      <c r="Q17" s="28">
        <v>71468</v>
      </c>
      <c r="R17" s="45">
        <f t="shared" si="0"/>
        <v>3.758325404376784E-2</v>
      </c>
      <c r="S17" s="46">
        <f t="shared" si="1"/>
        <v>2.8964011865450272E-2</v>
      </c>
      <c r="T17" s="46">
        <f t="shared" si="2"/>
        <v>1.1683550680024626E-2</v>
      </c>
      <c r="U17" s="46">
        <f t="shared" si="3"/>
        <v>4.9672580735434044E-3</v>
      </c>
      <c r="V17" s="46">
        <f t="shared" si="4"/>
        <v>3.358146303240611E-4</v>
      </c>
      <c r="W17" s="46">
        <f t="shared" si="5"/>
        <v>0</v>
      </c>
      <c r="X17" s="47">
        <f t="shared" si="6"/>
        <v>0</v>
      </c>
      <c r="Y17" s="52"/>
      <c r="Z17" s="52"/>
      <c r="AA17" s="52"/>
      <c r="AB17" s="52"/>
      <c r="AC17" s="52"/>
      <c r="AD17" s="52"/>
      <c r="AE17" s="52"/>
    </row>
    <row r="18" spans="1:31" x14ac:dyDescent="0.25">
      <c r="A18" s="51" t="s">
        <v>21</v>
      </c>
      <c r="B18">
        <v>2021</v>
      </c>
      <c r="C18" s="22">
        <v>3671</v>
      </c>
      <c r="D18" s="23">
        <v>1696</v>
      </c>
      <c r="E18" s="23">
        <v>734</v>
      </c>
      <c r="F18" s="23">
        <v>33</v>
      </c>
      <c r="G18" s="23">
        <v>0</v>
      </c>
      <c r="H18" s="23">
        <v>0</v>
      </c>
      <c r="I18" s="24">
        <v>0</v>
      </c>
      <c r="J18" s="25">
        <v>2948</v>
      </c>
      <c r="K18" s="26">
        <v>1411</v>
      </c>
      <c r="L18" s="26">
        <v>566</v>
      </c>
      <c r="M18" s="26">
        <v>27</v>
      </c>
      <c r="N18" s="26">
        <v>0</v>
      </c>
      <c r="O18" s="26">
        <v>0</v>
      </c>
      <c r="P18" s="27">
        <v>0</v>
      </c>
      <c r="Q18" s="28">
        <v>94541</v>
      </c>
      <c r="R18" s="45">
        <f t="shared" si="0"/>
        <v>3.882971409229858E-2</v>
      </c>
      <c r="S18" s="46">
        <f t="shared" si="1"/>
        <v>1.7939306755799071E-2</v>
      </c>
      <c r="T18" s="46">
        <f t="shared" si="2"/>
        <v>7.7638273341724753E-3</v>
      </c>
      <c r="U18" s="46">
        <f t="shared" si="3"/>
        <v>3.490549073946753E-4</v>
      </c>
      <c r="V18" s="46">
        <f t="shared" si="4"/>
        <v>0</v>
      </c>
      <c r="W18" s="46">
        <f t="shared" si="5"/>
        <v>0</v>
      </c>
      <c r="X18" s="47">
        <f t="shared" si="6"/>
        <v>0</v>
      </c>
      <c r="Y18" s="52"/>
      <c r="Z18" s="52"/>
      <c r="AA18" s="52"/>
      <c r="AB18" s="52"/>
      <c r="AC18" s="52"/>
      <c r="AD18" s="52"/>
      <c r="AE18" s="52"/>
    </row>
    <row r="19" spans="1:31" x14ac:dyDescent="0.25">
      <c r="A19" s="51" t="s">
        <v>21</v>
      </c>
      <c r="B19">
        <v>2022</v>
      </c>
      <c r="C19" s="22">
        <v>3617</v>
      </c>
      <c r="D19" s="23">
        <v>2069</v>
      </c>
      <c r="E19" s="23">
        <v>96</v>
      </c>
      <c r="F19" s="23">
        <v>0</v>
      </c>
      <c r="G19" s="23">
        <v>0</v>
      </c>
      <c r="H19" s="23">
        <v>0</v>
      </c>
      <c r="I19" s="24">
        <v>0</v>
      </c>
      <c r="J19" s="25">
        <v>3125</v>
      </c>
      <c r="K19" s="26">
        <v>1847</v>
      </c>
      <c r="L19" s="26">
        <v>81</v>
      </c>
      <c r="M19" s="26">
        <v>0</v>
      </c>
      <c r="N19" s="26">
        <v>0</v>
      </c>
      <c r="O19" s="26">
        <v>0</v>
      </c>
      <c r="P19" s="27">
        <v>0</v>
      </c>
      <c r="Q19" s="28">
        <v>89536</v>
      </c>
      <c r="R19" s="45">
        <f t="shared" si="0"/>
        <v>4.0397158684774837E-2</v>
      </c>
      <c r="S19" s="46">
        <f t="shared" si="1"/>
        <v>2.3108023588277342E-2</v>
      </c>
      <c r="T19" s="46">
        <f t="shared" si="2"/>
        <v>1.0721944245889921E-3</v>
      </c>
      <c r="U19" s="46">
        <f t="shared" si="3"/>
        <v>0</v>
      </c>
      <c r="V19" s="46">
        <f t="shared" si="4"/>
        <v>0</v>
      </c>
      <c r="W19" s="46">
        <f t="shared" si="5"/>
        <v>0</v>
      </c>
      <c r="X19" s="47">
        <f t="shared" si="6"/>
        <v>0</v>
      </c>
      <c r="Y19" s="52"/>
      <c r="Z19" s="52"/>
      <c r="AA19" s="52"/>
      <c r="AB19" s="52"/>
      <c r="AC19" s="52"/>
      <c r="AD19" s="52"/>
      <c r="AE19" s="52"/>
    </row>
    <row r="20" spans="1:31" x14ac:dyDescent="0.25">
      <c r="A20" s="51" t="s">
        <v>21</v>
      </c>
      <c r="B20">
        <v>2023</v>
      </c>
      <c r="C20" s="22">
        <v>2194</v>
      </c>
      <c r="D20" s="23">
        <v>293</v>
      </c>
      <c r="E20" s="23">
        <v>0</v>
      </c>
      <c r="F20" s="23">
        <v>0</v>
      </c>
      <c r="G20" s="23">
        <v>0</v>
      </c>
      <c r="H20" s="23">
        <v>0</v>
      </c>
      <c r="I20" s="24">
        <v>0</v>
      </c>
      <c r="J20" s="25">
        <v>1918</v>
      </c>
      <c r="K20" s="26">
        <v>277</v>
      </c>
      <c r="L20" s="26">
        <v>0</v>
      </c>
      <c r="M20" s="26">
        <v>0</v>
      </c>
      <c r="N20" s="26">
        <v>0</v>
      </c>
      <c r="O20" s="26">
        <v>0</v>
      </c>
      <c r="P20" s="27">
        <v>0</v>
      </c>
      <c r="Q20" s="28">
        <v>65699</v>
      </c>
      <c r="R20" s="45">
        <f t="shared" si="0"/>
        <v>3.3394724425029297E-2</v>
      </c>
      <c r="S20" s="46">
        <f t="shared" si="1"/>
        <v>4.4597330248557819E-3</v>
      </c>
      <c r="T20" s="46">
        <f t="shared" si="2"/>
        <v>0</v>
      </c>
      <c r="U20" s="46">
        <f t="shared" si="3"/>
        <v>0</v>
      </c>
      <c r="V20" s="46">
        <f t="shared" si="4"/>
        <v>0</v>
      </c>
      <c r="W20" s="46">
        <f t="shared" si="5"/>
        <v>0</v>
      </c>
      <c r="X20" s="47">
        <f t="shared" si="6"/>
        <v>0</v>
      </c>
      <c r="Y20" s="52"/>
      <c r="Z20" s="52"/>
      <c r="AA20" s="52"/>
      <c r="AB20" s="52"/>
      <c r="AC20" s="52"/>
      <c r="AD20" s="52"/>
      <c r="AE20" s="52"/>
    </row>
    <row r="21" spans="1:31" x14ac:dyDescent="0.25">
      <c r="A21" s="51" t="s">
        <v>21</v>
      </c>
      <c r="B21">
        <v>2024</v>
      </c>
      <c r="C21" s="22">
        <v>287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4">
        <v>0</v>
      </c>
      <c r="J21" s="25">
        <v>267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7">
        <v>0</v>
      </c>
      <c r="Q21" s="28">
        <v>43593</v>
      </c>
      <c r="R21" s="45">
        <f t="shared" si="0"/>
        <v>6.5836258114834951E-3</v>
      </c>
      <c r="S21" s="46">
        <f t="shared" si="1"/>
        <v>0</v>
      </c>
      <c r="T21" s="46">
        <f t="shared" si="2"/>
        <v>0</v>
      </c>
      <c r="U21" s="46">
        <f t="shared" si="3"/>
        <v>0</v>
      </c>
      <c r="V21" s="46">
        <f t="shared" si="4"/>
        <v>0</v>
      </c>
      <c r="W21" s="46">
        <f t="shared" si="5"/>
        <v>0</v>
      </c>
      <c r="X21" s="47">
        <f t="shared" si="6"/>
        <v>0</v>
      </c>
      <c r="Y21" s="52"/>
      <c r="Z21" s="52"/>
      <c r="AA21" s="52"/>
      <c r="AB21" s="52"/>
      <c r="AC21" s="52"/>
      <c r="AD21" s="52"/>
      <c r="AE21" s="52"/>
    </row>
    <row r="22" spans="1:31" x14ac:dyDescent="0.25">
      <c r="A22" t="s">
        <v>19</v>
      </c>
      <c r="B22">
        <v>2005</v>
      </c>
      <c r="C22" s="22">
        <v>14</v>
      </c>
      <c r="D22" s="23">
        <v>3</v>
      </c>
      <c r="E22" s="23">
        <v>1</v>
      </c>
      <c r="F22" s="23">
        <v>4</v>
      </c>
      <c r="G22" s="23">
        <v>7</v>
      </c>
      <c r="H22" s="23">
        <v>0</v>
      </c>
      <c r="I22" s="24">
        <v>0</v>
      </c>
      <c r="J22" s="25">
        <v>14</v>
      </c>
      <c r="K22" s="26">
        <v>3</v>
      </c>
      <c r="L22" s="26">
        <v>1</v>
      </c>
      <c r="M22" s="26">
        <v>3</v>
      </c>
      <c r="N22" s="26">
        <v>5</v>
      </c>
      <c r="O22" s="26">
        <v>0</v>
      </c>
      <c r="P22" s="27">
        <v>0</v>
      </c>
      <c r="Q22" s="28">
        <v>87</v>
      </c>
      <c r="R22" s="45">
        <f t="shared" si="0"/>
        <v>0.16091954022988506</v>
      </c>
      <c r="S22" s="46">
        <f t="shared" si="1"/>
        <v>3.4482758620689655E-2</v>
      </c>
      <c r="T22" s="46">
        <f t="shared" si="2"/>
        <v>1.1494252873563218E-2</v>
      </c>
      <c r="U22" s="46">
        <f t="shared" si="3"/>
        <v>4.5977011494252873E-2</v>
      </c>
      <c r="V22" s="46">
        <f t="shared" si="4"/>
        <v>8.0459770114942528E-2</v>
      </c>
      <c r="W22" s="46">
        <f t="shared" si="5"/>
        <v>0</v>
      </c>
      <c r="X22" s="47">
        <f t="shared" si="6"/>
        <v>0</v>
      </c>
      <c r="Y22" s="52"/>
      <c r="Z22" s="52"/>
      <c r="AA22" s="52"/>
      <c r="AB22" s="52"/>
      <c r="AC22" s="52"/>
      <c r="AD22" s="52"/>
      <c r="AE22" s="52"/>
    </row>
    <row r="23" spans="1:31" x14ac:dyDescent="0.25">
      <c r="A23" t="s">
        <v>19</v>
      </c>
      <c r="B23">
        <v>2006</v>
      </c>
      <c r="C23" s="22">
        <v>459</v>
      </c>
      <c r="D23" s="23">
        <v>269</v>
      </c>
      <c r="E23" s="23">
        <v>351</v>
      </c>
      <c r="F23" s="23">
        <v>359</v>
      </c>
      <c r="G23" s="23">
        <v>263</v>
      </c>
      <c r="H23" s="23">
        <v>6</v>
      </c>
      <c r="I23" s="24">
        <v>0</v>
      </c>
      <c r="J23" s="25">
        <v>434</v>
      </c>
      <c r="K23" s="26">
        <v>231</v>
      </c>
      <c r="L23" s="26">
        <v>305</v>
      </c>
      <c r="M23" s="26">
        <v>325</v>
      </c>
      <c r="N23" s="26">
        <v>209</v>
      </c>
      <c r="O23" s="26">
        <v>5</v>
      </c>
      <c r="P23" s="27">
        <v>0</v>
      </c>
      <c r="Q23" s="28">
        <v>13821</v>
      </c>
      <c r="R23" s="45">
        <f t="shared" si="0"/>
        <v>3.3210332103321034E-2</v>
      </c>
      <c r="S23" s="46">
        <f t="shared" si="1"/>
        <v>1.9463135807828668E-2</v>
      </c>
      <c r="T23" s="46">
        <f t="shared" si="2"/>
        <v>2.5396136314304318E-2</v>
      </c>
      <c r="U23" s="46">
        <f t="shared" si="3"/>
        <v>2.597496563200926E-2</v>
      </c>
      <c r="V23" s="46">
        <f t="shared" si="4"/>
        <v>1.902901381954996E-2</v>
      </c>
      <c r="W23" s="46">
        <f t="shared" si="5"/>
        <v>4.3412198827870631E-4</v>
      </c>
      <c r="X23" s="47">
        <f t="shared" si="6"/>
        <v>0</v>
      </c>
      <c r="Y23" s="52"/>
      <c r="Z23" s="52"/>
      <c r="AA23" s="52"/>
      <c r="AB23" s="52"/>
      <c r="AC23" s="52"/>
      <c r="AD23" s="52"/>
      <c r="AE23" s="52"/>
    </row>
    <row r="24" spans="1:31" x14ac:dyDescent="0.25">
      <c r="A24" t="s">
        <v>19</v>
      </c>
      <c r="B24">
        <v>2007</v>
      </c>
      <c r="C24" s="22">
        <v>707</v>
      </c>
      <c r="D24" s="23">
        <v>518</v>
      </c>
      <c r="E24" s="23">
        <v>892</v>
      </c>
      <c r="F24" s="23">
        <v>880</v>
      </c>
      <c r="G24" s="23">
        <v>587</v>
      </c>
      <c r="H24" s="23">
        <v>3</v>
      </c>
      <c r="I24" s="24">
        <v>0</v>
      </c>
      <c r="J24" s="25">
        <v>606</v>
      </c>
      <c r="K24" s="26">
        <v>475</v>
      </c>
      <c r="L24" s="26">
        <v>802</v>
      </c>
      <c r="M24" s="26">
        <v>776</v>
      </c>
      <c r="N24" s="26">
        <v>474</v>
      </c>
      <c r="O24" s="26">
        <v>3</v>
      </c>
      <c r="P24" s="27">
        <v>0</v>
      </c>
      <c r="Q24" s="28">
        <v>30067</v>
      </c>
      <c r="R24" s="45">
        <f t="shared" si="0"/>
        <v>2.3514151727807894E-2</v>
      </c>
      <c r="S24" s="46">
        <f t="shared" si="1"/>
        <v>1.7228190374829547E-2</v>
      </c>
      <c r="T24" s="46">
        <f t="shared" si="2"/>
        <v>2.9667076861675593E-2</v>
      </c>
      <c r="U24" s="46">
        <f t="shared" si="3"/>
        <v>2.9267968204343634E-2</v>
      </c>
      <c r="V24" s="46">
        <f t="shared" si="4"/>
        <v>1.952306515448831E-2</v>
      </c>
      <c r="W24" s="46">
        <f t="shared" si="5"/>
        <v>9.9777164332989657E-5</v>
      </c>
      <c r="X24" s="47">
        <f t="shared" si="6"/>
        <v>0</v>
      </c>
      <c r="Y24" s="52"/>
      <c r="Z24" s="52"/>
      <c r="AA24" s="52"/>
      <c r="AB24" s="52"/>
      <c r="AC24" s="52"/>
      <c r="AD24" s="52"/>
      <c r="AE24" s="52"/>
    </row>
    <row r="25" spans="1:31" x14ac:dyDescent="0.25">
      <c r="A25" t="s">
        <v>19</v>
      </c>
      <c r="B25">
        <v>2008</v>
      </c>
      <c r="C25" s="22">
        <v>1309</v>
      </c>
      <c r="D25" s="23">
        <v>966</v>
      </c>
      <c r="E25" s="23">
        <v>1417</v>
      </c>
      <c r="F25" s="23">
        <v>1304</v>
      </c>
      <c r="G25" s="23">
        <v>901</v>
      </c>
      <c r="H25" s="23">
        <v>1</v>
      </c>
      <c r="I25" s="24">
        <v>0</v>
      </c>
      <c r="J25" s="25">
        <v>1125</v>
      </c>
      <c r="K25" s="26">
        <v>895</v>
      </c>
      <c r="L25" s="26">
        <v>1202</v>
      </c>
      <c r="M25" s="26">
        <v>1061</v>
      </c>
      <c r="N25" s="26">
        <v>719</v>
      </c>
      <c r="O25" s="26">
        <v>1</v>
      </c>
      <c r="P25" s="27">
        <v>0</v>
      </c>
      <c r="Q25" s="28">
        <v>51615</v>
      </c>
      <c r="R25" s="45">
        <f t="shared" si="0"/>
        <v>2.5360844715683426E-2</v>
      </c>
      <c r="S25" s="46">
        <f t="shared" si="1"/>
        <v>1.8715489683231619E-2</v>
      </c>
      <c r="T25" s="46">
        <f t="shared" si="2"/>
        <v>2.7453259711324226E-2</v>
      </c>
      <c r="U25" s="46">
        <f t="shared" si="3"/>
        <v>2.5263973651070425E-2</v>
      </c>
      <c r="V25" s="46">
        <f t="shared" si="4"/>
        <v>1.7456165843262619E-2</v>
      </c>
      <c r="W25" s="46">
        <f t="shared" si="5"/>
        <v>1.937421292260002E-5</v>
      </c>
      <c r="X25" s="47">
        <f t="shared" si="6"/>
        <v>0</v>
      </c>
      <c r="Y25" s="52"/>
      <c r="Z25" s="52"/>
      <c r="AA25" s="52"/>
      <c r="AB25" s="52"/>
      <c r="AC25" s="52"/>
      <c r="AD25" s="52"/>
      <c r="AE25" s="52"/>
    </row>
    <row r="26" spans="1:31" x14ac:dyDescent="0.25">
      <c r="A26" t="s">
        <v>19</v>
      </c>
      <c r="B26">
        <v>2009</v>
      </c>
      <c r="C26" s="22">
        <v>1526</v>
      </c>
      <c r="D26" s="23">
        <v>1068</v>
      </c>
      <c r="E26" s="23">
        <v>1199</v>
      </c>
      <c r="F26" s="23">
        <v>1002</v>
      </c>
      <c r="G26" s="23">
        <v>671</v>
      </c>
      <c r="H26" s="23">
        <v>5</v>
      </c>
      <c r="I26" s="24">
        <v>0</v>
      </c>
      <c r="J26" s="25">
        <v>1371</v>
      </c>
      <c r="K26" s="26">
        <v>949</v>
      </c>
      <c r="L26" s="26">
        <v>981</v>
      </c>
      <c r="M26" s="26">
        <v>814</v>
      </c>
      <c r="N26" s="26">
        <v>549</v>
      </c>
      <c r="O26" s="26">
        <v>5</v>
      </c>
      <c r="P26" s="27">
        <v>0</v>
      </c>
      <c r="Q26" s="28">
        <v>54898</v>
      </c>
      <c r="R26" s="45">
        <f t="shared" si="0"/>
        <v>2.7797005355386352E-2</v>
      </c>
      <c r="S26" s="46">
        <f t="shared" si="1"/>
        <v>1.9454260628802508E-2</v>
      </c>
      <c r="T26" s="46">
        <f t="shared" si="2"/>
        <v>2.1840504207803563E-2</v>
      </c>
      <c r="U26" s="46">
        <f t="shared" si="3"/>
        <v>1.8252031039382128E-2</v>
      </c>
      <c r="V26" s="46">
        <f t="shared" si="4"/>
        <v>1.2222667492440525E-2</v>
      </c>
      <c r="W26" s="46">
        <f t="shared" si="5"/>
        <v>9.1077999198513611E-5</v>
      </c>
      <c r="X26" s="47">
        <f t="shared" si="6"/>
        <v>0</v>
      </c>
      <c r="Y26" s="52"/>
      <c r="Z26" s="52"/>
      <c r="AA26" s="52"/>
      <c r="AB26" s="52"/>
      <c r="AC26" s="52"/>
      <c r="AD26" s="52"/>
      <c r="AE26" s="52"/>
    </row>
    <row r="27" spans="1:31" x14ac:dyDescent="0.25">
      <c r="A27" t="s">
        <v>19</v>
      </c>
      <c r="B27">
        <v>2010</v>
      </c>
      <c r="C27" s="22">
        <v>1537</v>
      </c>
      <c r="D27" s="23">
        <v>751</v>
      </c>
      <c r="E27" s="23">
        <v>1027</v>
      </c>
      <c r="F27" s="23">
        <v>877</v>
      </c>
      <c r="G27" s="23">
        <v>524</v>
      </c>
      <c r="H27" s="23">
        <v>2</v>
      </c>
      <c r="I27" s="24">
        <v>0</v>
      </c>
      <c r="J27" s="25">
        <v>1369</v>
      </c>
      <c r="K27" s="26">
        <v>663</v>
      </c>
      <c r="L27" s="26">
        <v>663</v>
      </c>
      <c r="M27" s="26">
        <v>568</v>
      </c>
      <c r="N27" s="26">
        <v>382</v>
      </c>
      <c r="O27" s="26">
        <v>1</v>
      </c>
      <c r="P27" s="27">
        <v>0</v>
      </c>
      <c r="Q27" s="28">
        <v>44144</v>
      </c>
      <c r="R27" s="45">
        <f t="shared" si="0"/>
        <v>3.4817868793040954E-2</v>
      </c>
      <c r="S27" s="46">
        <f t="shared" si="1"/>
        <v>1.701250453062704E-2</v>
      </c>
      <c r="T27" s="46">
        <f t="shared" si="2"/>
        <v>2.3264769844146431E-2</v>
      </c>
      <c r="U27" s="46">
        <f t="shared" si="3"/>
        <v>1.9866799565059805E-2</v>
      </c>
      <c r="V27" s="46">
        <f t="shared" si="4"/>
        <v>1.1870242841609278E-2</v>
      </c>
      <c r="W27" s="46">
        <f t="shared" si="5"/>
        <v>4.5306270387821673E-5</v>
      </c>
      <c r="X27" s="47">
        <f t="shared" si="6"/>
        <v>0</v>
      </c>
      <c r="Y27" s="52"/>
      <c r="Z27" s="52"/>
      <c r="AA27" s="52"/>
      <c r="AB27" s="52"/>
      <c r="AC27" s="52"/>
      <c r="AD27" s="52"/>
      <c r="AE27" s="52"/>
    </row>
    <row r="28" spans="1:31" x14ac:dyDescent="0.25">
      <c r="A28" t="s">
        <v>19</v>
      </c>
      <c r="B28">
        <v>2011</v>
      </c>
      <c r="C28" s="22">
        <v>1473</v>
      </c>
      <c r="D28" s="23">
        <v>661</v>
      </c>
      <c r="E28" s="23">
        <v>799</v>
      </c>
      <c r="F28" s="23">
        <v>683</v>
      </c>
      <c r="G28" s="23">
        <v>431</v>
      </c>
      <c r="H28" s="23">
        <v>2</v>
      </c>
      <c r="I28" s="24">
        <v>0</v>
      </c>
      <c r="J28" s="25">
        <v>1292</v>
      </c>
      <c r="K28" s="26">
        <v>580</v>
      </c>
      <c r="L28" s="26">
        <v>506</v>
      </c>
      <c r="M28" s="26">
        <v>461</v>
      </c>
      <c r="N28" s="26">
        <v>294</v>
      </c>
      <c r="O28" s="26">
        <v>1</v>
      </c>
      <c r="P28" s="27">
        <v>0</v>
      </c>
      <c r="Q28" s="28">
        <v>41251</v>
      </c>
      <c r="R28" s="45">
        <f t="shared" si="0"/>
        <v>3.5708225255145332E-2</v>
      </c>
      <c r="S28" s="46">
        <f t="shared" si="1"/>
        <v>1.6023853967176552E-2</v>
      </c>
      <c r="T28" s="46">
        <f t="shared" si="2"/>
        <v>1.9369227412668784E-2</v>
      </c>
      <c r="U28" s="46">
        <f t="shared" si="3"/>
        <v>1.6557174371530387E-2</v>
      </c>
      <c r="V28" s="46">
        <f t="shared" si="4"/>
        <v>1.0448231558022835E-2</v>
      </c>
      <c r="W28" s="46">
        <f t="shared" si="5"/>
        <v>4.8483673123075802E-5</v>
      </c>
      <c r="X28" s="47">
        <f t="shared" si="6"/>
        <v>0</v>
      </c>
      <c r="Y28" s="52"/>
      <c r="Z28" s="52"/>
      <c r="AA28" s="52"/>
      <c r="AB28" s="52"/>
      <c r="AC28" s="52"/>
      <c r="AD28" s="52"/>
      <c r="AE28" s="52"/>
    </row>
    <row r="29" spans="1:31" x14ac:dyDescent="0.25">
      <c r="A29" t="s">
        <v>19</v>
      </c>
      <c r="B29">
        <v>2012</v>
      </c>
      <c r="C29" s="22">
        <v>1475</v>
      </c>
      <c r="D29" s="23">
        <v>720</v>
      </c>
      <c r="E29" s="23">
        <v>771</v>
      </c>
      <c r="F29" s="23">
        <v>629</v>
      </c>
      <c r="G29" s="23">
        <v>444</v>
      </c>
      <c r="H29" s="23">
        <v>1</v>
      </c>
      <c r="I29" s="24">
        <v>0</v>
      </c>
      <c r="J29" s="25">
        <v>1273</v>
      </c>
      <c r="K29" s="26">
        <v>617</v>
      </c>
      <c r="L29" s="26">
        <v>534</v>
      </c>
      <c r="M29" s="26">
        <v>462</v>
      </c>
      <c r="N29" s="26">
        <v>301</v>
      </c>
      <c r="O29" s="26">
        <v>1</v>
      </c>
      <c r="P29" s="27">
        <v>0</v>
      </c>
      <c r="Q29" s="28">
        <v>43759</v>
      </c>
      <c r="R29" s="45">
        <f t="shared" si="0"/>
        <v>3.3707351630521722E-2</v>
      </c>
      <c r="S29" s="46">
        <f t="shared" si="1"/>
        <v>1.6453758084051282E-2</v>
      </c>
      <c r="T29" s="46">
        <f t="shared" si="2"/>
        <v>1.7619232615004914E-2</v>
      </c>
      <c r="U29" s="46">
        <f t="shared" si="3"/>
        <v>1.4374185881761467E-2</v>
      </c>
      <c r="V29" s="46">
        <f t="shared" si="4"/>
        <v>1.0146484151831623E-2</v>
      </c>
      <c r="W29" s="46">
        <f t="shared" si="5"/>
        <v>2.2852441783404558E-5</v>
      </c>
      <c r="X29" s="47">
        <f t="shared" si="6"/>
        <v>0</v>
      </c>
      <c r="Y29" s="52"/>
      <c r="Z29" s="52"/>
      <c r="AA29" s="52"/>
      <c r="AB29" s="52"/>
      <c r="AC29" s="52"/>
      <c r="AD29" s="52"/>
      <c r="AE29" s="52"/>
    </row>
    <row r="30" spans="1:31" x14ac:dyDescent="0.25">
      <c r="A30" t="s">
        <v>19</v>
      </c>
      <c r="B30">
        <v>2013</v>
      </c>
      <c r="C30" s="22">
        <v>1494</v>
      </c>
      <c r="D30" s="23">
        <v>1039</v>
      </c>
      <c r="E30" s="23">
        <v>1370</v>
      </c>
      <c r="F30" s="23">
        <v>1166</v>
      </c>
      <c r="G30" s="23">
        <v>810</v>
      </c>
      <c r="H30" s="23">
        <v>2</v>
      </c>
      <c r="I30" s="24">
        <v>0</v>
      </c>
      <c r="J30" s="25">
        <v>1295</v>
      </c>
      <c r="K30" s="26">
        <v>876</v>
      </c>
      <c r="L30" s="26">
        <v>954</v>
      </c>
      <c r="M30" s="26">
        <v>815</v>
      </c>
      <c r="N30" s="26">
        <v>575</v>
      </c>
      <c r="O30" s="26">
        <v>2</v>
      </c>
      <c r="P30" s="27">
        <v>0</v>
      </c>
      <c r="Q30" s="28">
        <v>42853</v>
      </c>
      <c r="R30" s="45">
        <f t="shared" si="0"/>
        <v>3.4863370125778823E-2</v>
      </c>
      <c r="S30" s="46">
        <f t="shared" si="1"/>
        <v>2.4245677082117938E-2</v>
      </c>
      <c r="T30" s="46">
        <f t="shared" si="2"/>
        <v>3.1969757076517398E-2</v>
      </c>
      <c r="U30" s="46">
        <f t="shared" si="3"/>
        <v>2.7209296898700209E-2</v>
      </c>
      <c r="V30" s="46">
        <f t="shared" si="4"/>
        <v>1.8901827176627074E-2</v>
      </c>
      <c r="W30" s="46">
        <f t="shared" si="5"/>
        <v>4.6671178213894008E-5</v>
      </c>
      <c r="X30" s="47">
        <f t="shared" si="6"/>
        <v>0</v>
      </c>
      <c r="Y30" s="52"/>
      <c r="Z30" s="52"/>
      <c r="AA30" s="52"/>
      <c r="AB30" s="52"/>
      <c r="AC30" s="52"/>
      <c r="AD30" s="52"/>
      <c r="AE30" s="52"/>
    </row>
    <row r="31" spans="1:31" x14ac:dyDescent="0.25">
      <c r="A31" t="s">
        <v>19</v>
      </c>
      <c r="B31">
        <v>2014</v>
      </c>
      <c r="C31" s="22">
        <v>3069</v>
      </c>
      <c r="D31" s="23">
        <v>2458</v>
      </c>
      <c r="E31" s="23">
        <v>3235</v>
      </c>
      <c r="F31" s="23">
        <v>3019</v>
      </c>
      <c r="G31" s="23">
        <v>2394</v>
      </c>
      <c r="H31" s="23">
        <v>7</v>
      </c>
      <c r="I31" s="24">
        <v>1</v>
      </c>
      <c r="J31" s="25">
        <v>2586</v>
      </c>
      <c r="K31" s="26">
        <v>2073</v>
      </c>
      <c r="L31" s="26">
        <v>2272</v>
      </c>
      <c r="M31" s="26">
        <v>2060</v>
      </c>
      <c r="N31" s="26">
        <v>1582</v>
      </c>
      <c r="O31" s="26">
        <v>5</v>
      </c>
      <c r="P31" s="27">
        <v>1</v>
      </c>
      <c r="Q31" s="28">
        <v>75687</v>
      </c>
      <c r="R31" s="45">
        <f t="shared" si="0"/>
        <v>4.054857505251893E-2</v>
      </c>
      <c r="S31" s="46">
        <f t="shared" si="1"/>
        <v>3.2475854506057847E-2</v>
      </c>
      <c r="T31" s="46">
        <f t="shared" si="2"/>
        <v>4.2741818277907698E-2</v>
      </c>
      <c r="U31" s="46">
        <f t="shared" si="3"/>
        <v>3.9887959623184963E-2</v>
      </c>
      <c r="V31" s="46">
        <f t="shared" si="4"/>
        <v>3.1630266756510365E-2</v>
      </c>
      <c r="W31" s="46">
        <f t="shared" si="5"/>
        <v>9.2486160106755458E-5</v>
      </c>
      <c r="X31" s="47">
        <f t="shared" si="6"/>
        <v>1.321230858667935E-5</v>
      </c>
      <c r="Y31" s="52"/>
      <c r="Z31" s="52"/>
      <c r="AA31" s="52"/>
      <c r="AB31" s="52"/>
      <c r="AC31" s="52"/>
      <c r="AD31" s="52"/>
      <c r="AE31" s="52"/>
    </row>
    <row r="32" spans="1:31" x14ac:dyDescent="0.25">
      <c r="A32" t="s">
        <v>19</v>
      </c>
      <c r="B32">
        <v>2015</v>
      </c>
      <c r="C32" s="22">
        <v>2069</v>
      </c>
      <c r="D32" s="23">
        <v>1429</v>
      </c>
      <c r="E32" s="23">
        <v>1791</v>
      </c>
      <c r="F32" s="23">
        <v>1814</v>
      </c>
      <c r="G32" s="23">
        <v>1394</v>
      </c>
      <c r="H32" s="23">
        <v>11</v>
      </c>
      <c r="I32" s="24">
        <v>0</v>
      </c>
      <c r="J32" s="25">
        <v>1698</v>
      </c>
      <c r="K32" s="26">
        <v>1229</v>
      </c>
      <c r="L32" s="26">
        <v>1298</v>
      </c>
      <c r="M32" s="26">
        <v>1259</v>
      </c>
      <c r="N32" s="26">
        <v>891</v>
      </c>
      <c r="O32" s="26">
        <v>9</v>
      </c>
      <c r="P32" s="27">
        <v>0</v>
      </c>
      <c r="Q32" s="28">
        <v>56564</v>
      </c>
      <c r="R32" s="45">
        <f t="shared" si="0"/>
        <v>3.6578035499611063E-2</v>
      </c>
      <c r="S32" s="46">
        <f t="shared" si="1"/>
        <v>2.5263418428682554E-2</v>
      </c>
      <c r="T32" s="46">
        <f t="shared" si="2"/>
        <v>3.1663248709426488E-2</v>
      </c>
      <c r="U32" s="46">
        <f t="shared" si="3"/>
        <v>3.2069867760412984E-2</v>
      </c>
      <c r="V32" s="46">
        <f t="shared" si="4"/>
        <v>2.4644650307616152E-2</v>
      </c>
      <c r="W32" s="46">
        <f t="shared" si="5"/>
        <v>1.944699809065837E-4</v>
      </c>
      <c r="X32" s="47">
        <f t="shared" si="6"/>
        <v>0</v>
      </c>
      <c r="Y32" s="52"/>
      <c r="Z32" s="52"/>
      <c r="AA32" s="52"/>
      <c r="AB32" s="52"/>
      <c r="AC32" s="52"/>
      <c r="AD32" s="52"/>
      <c r="AE32" s="52"/>
    </row>
    <row r="33" spans="1:31" x14ac:dyDescent="0.25">
      <c r="A33" t="s">
        <v>19</v>
      </c>
      <c r="B33">
        <v>2016</v>
      </c>
      <c r="C33" s="22">
        <v>1959</v>
      </c>
      <c r="D33" s="23">
        <v>1321</v>
      </c>
      <c r="E33" s="23">
        <v>1678</v>
      </c>
      <c r="F33" s="23">
        <v>1551</v>
      </c>
      <c r="G33" s="23">
        <v>1143</v>
      </c>
      <c r="H33" s="23">
        <v>5</v>
      </c>
      <c r="I33" s="24">
        <v>0</v>
      </c>
      <c r="J33" s="25">
        <v>1638</v>
      </c>
      <c r="K33" s="26">
        <v>1134</v>
      </c>
      <c r="L33" s="26">
        <v>1114</v>
      </c>
      <c r="M33" s="26">
        <v>1001</v>
      </c>
      <c r="N33" s="26">
        <v>698</v>
      </c>
      <c r="O33" s="26">
        <v>4</v>
      </c>
      <c r="P33" s="27">
        <v>0</v>
      </c>
      <c r="Q33" s="28">
        <v>59025</v>
      </c>
      <c r="R33" s="45">
        <f t="shared" si="0"/>
        <v>3.3189326556543837E-2</v>
      </c>
      <c r="S33" s="46">
        <f t="shared" si="1"/>
        <v>2.2380347310461669E-2</v>
      </c>
      <c r="T33" s="46">
        <f t="shared" si="2"/>
        <v>2.8428631935620501E-2</v>
      </c>
      <c r="U33" s="46">
        <f t="shared" si="3"/>
        <v>2.627700127064803E-2</v>
      </c>
      <c r="V33" s="46">
        <f t="shared" si="4"/>
        <v>1.9364675984752222E-2</v>
      </c>
      <c r="W33" s="46">
        <f t="shared" si="5"/>
        <v>8.4709868699703512E-5</v>
      </c>
      <c r="X33" s="47">
        <f t="shared" si="6"/>
        <v>0</v>
      </c>
      <c r="Y33" s="52"/>
      <c r="Z33" s="52"/>
      <c r="AA33" s="52"/>
      <c r="AB33" s="52"/>
      <c r="AC33" s="52"/>
      <c r="AD33" s="52"/>
      <c r="AE33" s="52"/>
    </row>
    <row r="34" spans="1:31" x14ac:dyDescent="0.25">
      <c r="A34" t="s">
        <v>19</v>
      </c>
      <c r="B34">
        <v>2017</v>
      </c>
      <c r="C34" s="22">
        <v>2450</v>
      </c>
      <c r="D34" s="23">
        <v>1616</v>
      </c>
      <c r="E34" s="23">
        <v>2065</v>
      </c>
      <c r="F34" s="23">
        <v>1773</v>
      </c>
      <c r="G34" s="23">
        <v>1487</v>
      </c>
      <c r="H34" s="23">
        <v>7</v>
      </c>
      <c r="I34" s="24">
        <v>1</v>
      </c>
      <c r="J34" s="25">
        <v>2117</v>
      </c>
      <c r="K34" s="26">
        <v>1359</v>
      </c>
      <c r="L34" s="26">
        <v>1324</v>
      </c>
      <c r="M34" s="26">
        <v>1115</v>
      </c>
      <c r="N34" s="26">
        <v>895</v>
      </c>
      <c r="O34" s="26">
        <v>6</v>
      </c>
      <c r="P34" s="27">
        <v>1</v>
      </c>
      <c r="Q34" s="28">
        <v>63239</v>
      </c>
      <c r="R34" s="45">
        <f t="shared" ref="R34:R65" si="7">C34/Q34</f>
        <v>3.8741915590063097E-2</v>
      </c>
      <c r="S34" s="46">
        <f t="shared" ref="S34:S65" si="8">D34/Q34</f>
        <v>2.5553851262670187E-2</v>
      </c>
      <c r="T34" s="46">
        <f t="shared" ref="T34:T65" si="9">E34/Q34</f>
        <v>3.2653900283053178E-2</v>
      </c>
      <c r="U34" s="46">
        <f t="shared" ref="U34:U65" si="10">F34/Q34</f>
        <v>2.8036496465788516E-2</v>
      </c>
      <c r="V34" s="46">
        <f t="shared" ref="V34:V65" si="11">G34/Q34</f>
        <v>2.351397080915258E-2</v>
      </c>
      <c r="W34" s="46">
        <f t="shared" ref="W34:W65" si="12">H34/Q34</f>
        <v>1.1069118740018027E-4</v>
      </c>
      <c r="X34" s="47">
        <f t="shared" ref="X34:X65" si="13">I34/Q34</f>
        <v>1.5813026771454325E-5</v>
      </c>
      <c r="Y34" s="52"/>
      <c r="Z34" s="52"/>
      <c r="AA34" s="52"/>
      <c r="AB34" s="52"/>
      <c r="AC34" s="52"/>
      <c r="AD34" s="52"/>
      <c r="AE34" s="52"/>
    </row>
    <row r="35" spans="1:31" x14ac:dyDescent="0.25">
      <c r="A35" t="s">
        <v>19</v>
      </c>
      <c r="B35">
        <v>2018</v>
      </c>
      <c r="C35" s="22">
        <v>4872</v>
      </c>
      <c r="D35" s="23">
        <v>2588</v>
      </c>
      <c r="E35" s="23">
        <v>3514</v>
      </c>
      <c r="F35" s="23">
        <v>3132</v>
      </c>
      <c r="G35" s="23">
        <v>1786</v>
      </c>
      <c r="H35" s="23">
        <v>9</v>
      </c>
      <c r="I35" s="24">
        <v>0</v>
      </c>
      <c r="J35" s="25">
        <v>3769</v>
      </c>
      <c r="K35" s="26">
        <v>2101</v>
      </c>
      <c r="L35" s="26">
        <v>2226</v>
      </c>
      <c r="M35" s="26">
        <v>1978</v>
      </c>
      <c r="N35" s="26">
        <v>1282</v>
      </c>
      <c r="O35" s="26">
        <v>8</v>
      </c>
      <c r="P35" s="27">
        <v>0</v>
      </c>
      <c r="Q35" s="28">
        <v>85896</v>
      </c>
      <c r="R35" s="45">
        <f t="shared" si="7"/>
        <v>5.6719754121262921E-2</v>
      </c>
      <c r="S35" s="46">
        <f t="shared" si="8"/>
        <v>3.0129458880506658E-2</v>
      </c>
      <c r="T35" s="46">
        <f t="shared" si="9"/>
        <v>4.0909937598956878E-2</v>
      </c>
      <c r="U35" s="46">
        <f t="shared" si="10"/>
        <v>3.6462699077954734E-2</v>
      </c>
      <c r="V35" s="46">
        <f t="shared" si="11"/>
        <v>2.0792586383533575E-2</v>
      </c>
      <c r="W35" s="46">
        <f t="shared" si="12"/>
        <v>1.0477787091366304E-4</v>
      </c>
      <c r="X35" s="47">
        <f t="shared" si="13"/>
        <v>0</v>
      </c>
      <c r="Y35" s="52"/>
      <c r="Z35" s="52"/>
      <c r="AA35" s="52"/>
      <c r="AB35" s="52"/>
      <c r="AC35" s="52"/>
      <c r="AD35" s="52"/>
      <c r="AE35" s="52"/>
    </row>
    <row r="36" spans="1:31" x14ac:dyDescent="0.25">
      <c r="A36" t="s">
        <v>19</v>
      </c>
      <c r="B36">
        <v>2019</v>
      </c>
      <c r="C36" s="22">
        <v>5054</v>
      </c>
      <c r="D36" s="23">
        <v>3681</v>
      </c>
      <c r="E36" s="23">
        <v>4380</v>
      </c>
      <c r="F36" s="23">
        <v>3154</v>
      </c>
      <c r="G36" s="23">
        <v>1679</v>
      </c>
      <c r="H36" s="23">
        <v>0</v>
      </c>
      <c r="I36" s="24">
        <v>0</v>
      </c>
      <c r="J36" s="25">
        <v>3497</v>
      </c>
      <c r="K36" s="26">
        <v>2622</v>
      </c>
      <c r="L36" s="26">
        <v>2648</v>
      </c>
      <c r="M36" s="26">
        <v>2066</v>
      </c>
      <c r="N36" s="26">
        <v>1281</v>
      </c>
      <c r="O36" s="26">
        <v>0</v>
      </c>
      <c r="P36" s="27">
        <v>0</v>
      </c>
      <c r="Q36" s="28">
        <v>103461</v>
      </c>
      <c r="R36" s="45">
        <f t="shared" si="7"/>
        <v>4.884932486637477E-2</v>
      </c>
      <c r="S36" s="46">
        <f t="shared" si="8"/>
        <v>3.5578623829268997E-2</v>
      </c>
      <c r="T36" s="46">
        <f t="shared" si="9"/>
        <v>4.233479282048308E-2</v>
      </c>
      <c r="U36" s="46">
        <f t="shared" si="10"/>
        <v>3.0484917021872976E-2</v>
      </c>
      <c r="V36" s="46">
        <f t="shared" si="11"/>
        <v>1.6228337247851849E-2</v>
      </c>
      <c r="W36" s="46">
        <f t="shared" si="12"/>
        <v>0</v>
      </c>
      <c r="X36" s="47">
        <f t="shared" si="13"/>
        <v>0</v>
      </c>
      <c r="Y36" s="52"/>
      <c r="Z36" s="52"/>
      <c r="AA36" s="52"/>
      <c r="AB36" s="52"/>
      <c r="AC36" s="52"/>
      <c r="AD36" s="52"/>
      <c r="AE36" s="52"/>
    </row>
    <row r="37" spans="1:31" x14ac:dyDescent="0.25">
      <c r="A37" t="s">
        <v>19</v>
      </c>
      <c r="B37">
        <v>2020</v>
      </c>
      <c r="C37" s="22">
        <v>2763</v>
      </c>
      <c r="D37" s="23">
        <v>2276</v>
      </c>
      <c r="E37" s="23">
        <v>2384</v>
      </c>
      <c r="F37" s="23">
        <v>1255</v>
      </c>
      <c r="G37" s="23">
        <v>116</v>
      </c>
      <c r="H37" s="23">
        <v>0</v>
      </c>
      <c r="I37" s="24">
        <v>0</v>
      </c>
      <c r="J37" s="25">
        <v>2204</v>
      </c>
      <c r="K37" s="26">
        <v>1844</v>
      </c>
      <c r="L37" s="26">
        <v>1761</v>
      </c>
      <c r="M37" s="26">
        <v>1087</v>
      </c>
      <c r="N37" s="26">
        <v>105</v>
      </c>
      <c r="O37" s="26">
        <v>0</v>
      </c>
      <c r="P37" s="27">
        <v>0</v>
      </c>
      <c r="Q37" s="28">
        <v>79255</v>
      </c>
      <c r="R37" s="45">
        <f t="shared" si="7"/>
        <v>3.4862153807330765E-2</v>
      </c>
      <c r="S37" s="46">
        <f t="shared" si="8"/>
        <v>2.8717431076903666E-2</v>
      </c>
      <c r="T37" s="46">
        <f t="shared" si="9"/>
        <v>3.0080121128004542E-2</v>
      </c>
      <c r="U37" s="46">
        <f t="shared" si="10"/>
        <v>1.5834963093811116E-2</v>
      </c>
      <c r="V37" s="46">
        <f t="shared" si="11"/>
        <v>1.4636300548861272E-3</v>
      </c>
      <c r="W37" s="46">
        <f t="shared" si="12"/>
        <v>0</v>
      </c>
      <c r="X37" s="47">
        <f t="shared" si="13"/>
        <v>0</v>
      </c>
      <c r="Y37" s="52"/>
      <c r="Z37" s="52"/>
      <c r="AA37" s="52"/>
      <c r="AB37" s="52"/>
      <c r="AC37" s="52"/>
      <c r="AD37" s="52"/>
      <c r="AE37" s="52"/>
    </row>
    <row r="38" spans="1:31" x14ac:dyDescent="0.25">
      <c r="A38" t="s">
        <v>19</v>
      </c>
      <c r="B38">
        <v>2021</v>
      </c>
      <c r="C38" s="22">
        <v>2465</v>
      </c>
      <c r="D38" s="23">
        <v>1696</v>
      </c>
      <c r="E38" s="23">
        <v>1287</v>
      </c>
      <c r="F38" s="23">
        <v>125</v>
      </c>
      <c r="G38" s="23">
        <v>0</v>
      </c>
      <c r="H38" s="23">
        <v>0</v>
      </c>
      <c r="I38" s="24">
        <v>0</v>
      </c>
      <c r="J38" s="25">
        <v>2027</v>
      </c>
      <c r="K38" s="26">
        <v>1431</v>
      </c>
      <c r="L38" s="26">
        <v>1070</v>
      </c>
      <c r="M38" s="26">
        <v>114</v>
      </c>
      <c r="N38" s="26">
        <v>0</v>
      </c>
      <c r="O38" s="26">
        <v>0</v>
      </c>
      <c r="P38" s="27">
        <v>0</v>
      </c>
      <c r="Q38" s="28">
        <v>74859</v>
      </c>
      <c r="R38" s="45">
        <f t="shared" si="7"/>
        <v>3.2928572382746227E-2</v>
      </c>
      <c r="S38" s="46">
        <f t="shared" si="8"/>
        <v>2.2655926475106534E-2</v>
      </c>
      <c r="T38" s="46">
        <f t="shared" si="9"/>
        <v>1.7192321564541337E-2</v>
      </c>
      <c r="U38" s="46">
        <f t="shared" si="10"/>
        <v>1.6698059017619792E-3</v>
      </c>
      <c r="V38" s="46">
        <f t="shared" si="11"/>
        <v>0</v>
      </c>
      <c r="W38" s="46">
        <f t="shared" si="12"/>
        <v>0</v>
      </c>
      <c r="X38" s="47">
        <f t="shared" si="13"/>
        <v>0</v>
      </c>
      <c r="Y38" s="52"/>
      <c r="Z38" s="52"/>
      <c r="AA38" s="52"/>
      <c r="AB38" s="52"/>
      <c r="AC38" s="52"/>
      <c r="AD38" s="52"/>
      <c r="AE38" s="52"/>
    </row>
    <row r="39" spans="1:31" x14ac:dyDescent="0.25">
      <c r="A39" t="s">
        <v>19</v>
      </c>
      <c r="B39">
        <v>2022</v>
      </c>
      <c r="C39" s="22">
        <v>3050</v>
      </c>
      <c r="D39" s="23">
        <v>1465</v>
      </c>
      <c r="E39" s="23">
        <v>139</v>
      </c>
      <c r="F39" s="23">
        <v>0</v>
      </c>
      <c r="G39" s="23">
        <v>0</v>
      </c>
      <c r="H39" s="23">
        <v>0</v>
      </c>
      <c r="I39" s="24">
        <v>0</v>
      </c>
      <c r="J39" s="25">
        <v>2414</v>
      </c>
      <c r="K39" s="26">
        <v>1235</v>
      </c>
      <c r="L39" s="26">
        <v>124</v>
      </c>
      <c r="M39" s="26">
        <v>0</v>
      </c>
      <c r="N39" s="26">
        <v>0</v>
      </c>
      <c r="O39" s="26">
        <v>0</v>
      </c>
      <c r="P39" s="27">
        <v>0</v>
      </c>
      <c r="Q39" s="28">
        <v>85474</v>
      </c>
      <c r="R39" s="45">
        <f t="shared" si="7"/>
        <v>3.5683365701850857E-2</v>
      </c>
      <c r="S39" s="46">
        <f t="shared" si="8"/>
        <v>1.7139715001052953E-2</v>
      </c>
      <c r="T39" s="46">
        <f t="shared" si="9"/>
        <v>1.6262255188712357E-3</v>
      </c>
      <c r="U39" s="46">
        <f t="shared" si="10"/>
        <v>0</v>
      </c>
      <c r="V39" s="46">
        <f t="shared" si="11"/>
        <v>0</v>
      </c>
      <c r="W39" s="46">
        <f t="shared" si="12"/>
        <v>0</v>
      </c>
      <c r="X39" s="47">
        <f t="shared" si="13"/>
        <v>0</v>
      </c>
      <c r="Y39" s="52"/>
      <c r="Z39" s="52"/>
      <c r="AA39" s="52"/>
      <c r="AB39" s="52"/>
      <c r="AC39" s="52"/>
      <c r="AD39" s="52"/>
      <c r="AE39" s="52"/>
    </row>
    <row r="40" spans="1:31" x14ac:dyDescent="0.25">
      <c r="A40" t="s">
        <v>19</v>
      </c>
      <c r="B40">
        <v>2023</v>
      </c>
      <c r="C40" s="22">
        <v>2133</v>
      </c>
      <c r="D40" s="23">
        <v>149</v>
      </c>
      <c r="E40" s="23">
        <v>0</v>
      </c>
      <c r="F40" s="23">
        <v>0</v>
      </c>
      <c r="G40" s="23">
        <v>0</v>
      </c>
      <c r="H40" s="23">
        <v>0</v>
      </c>
      <c r="I40" s="24">
        <v>0</v>
      </c>
      <c r="J40" s="25">
        <v>1678</v>
      </c>
      <c r="K40" s="26">
        <v>131</v>
      </c>
      <c r="L40" s="26">
        <v>0</v>
      </c>
      <c r="M40" s="26">
        <v>0</v>
      </c>
      <c r="N40" s="26">
        <v>0</v>
      </c>
      <c r="O40" s="26">
        <v>0</v>
      </c>
      <c r="P40" s="27">
        <v>0</v>
      </c>
      <c r="Q40" s="28">
        <v>66432</v>
      </c>
      <c r="R40" s="45">
        <f t="shared" si="7"/>
        <v>3.2108020231213875E-2</v>
      </c>
      <c r="S40" s="46">
        <f t="shared" si="8"/>
        <v>2.2428949903660887E-3</v>
      </c>
      <c r="T40" s="46">
        <f t="shared" si="9"/>
        <v>0</v>
      </c>
      <c r="U40" s="46">
        <f t="shared" si="10"/>
        <v>0</v>
      </c>
      <c r="V40" s="46">
        <f t="shared" si="11"/>
        <v>0</v>
      </c>
      <c r="W40" s="46">
        <f t="shared" si="12"/>
        <v>0</v>
      </c>
      <c r="X40" s="47">
        <f t="shared" si="13"/>
        <v>0</v>
      </c>
      <c r="Y40" s="52"/>
      <c r="Z40" s="52"/>
      <c r="AA40" s="52"/>
      <c r="AB40" s="52"/>
      <c r="AC40" s="52"/>
      <c r="AD40" s="52"/>
      <c r="AE40" s="52"/>
    </row>
    <row r="41" spans="1:31" x14ac:dyDescent="0.25">
      <c r="A41" t="s">
        <v>19</v>
      </c>
      <c r="B41">
        <v>2024</v>
      </c>
      <c r="C41" s="22">
        <v>530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4">
        <v>0</v>
      </c>
      <c r="J41" s="25">
        <v>438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7">
        <v>0</v>
      </c>
      <c r="Q41" s="28">
        <v>35442</v>
      </c>
      <c r="R41" s="45">
        <f t="shared" si="7"/>
        <v>1.4954009367417189E-2</v>
      </c>
      <c r="S41" s="46">
        <f t="shared" si="8"/>
        <v>0</v>
      </c>
      <c r="T41" s="46">
        <f t="shared" si="9"/>
        <v>0</v>
      </c>
      <c r="U41" s="46">
        <f t="shared" si="10"/>
        <v>0</v>
      </c>
      <c r="V41" s="46">
        <f t="shared" si="11"/>
        <v>0</v>
      </c>
      <c r="W41" s="46">
        <f t="shared" si="12"/>
        <v>0</v>
      </c>
      <c r="X41" s="47">
        <f t="shared" si="13"/>
        <v>0</v>
      </c>
      <c r="Y41" s="52"/>
      <c r="Z41" s="52"/>
      <c r="AA41" s="52"/>
      <c r="AB41" s="52"/>
      <c r="AC41" s="52"/>
      <c r="AD41" s="52"/>
      <c r="AE41" s="52"/>
    </row>
    <row r="42" spans="1:31" x14ac:dyDescent="0.25">
      <c r="A42" t="s">
        <v>26</v>
      </c>
      <c r="B42">
        <v>2006</v>
      </c>
      <c r="C42" s="22">
        <v>886</v>
      </c>
      <c r="D42" s="23">
        <v>343</v>
      </c>
      <c r="E42" s="23">
        <v>203</v>
      </c>
      <c r="F42" s="23">
        <v>3</v>
      </c>
      <c r="G42" s="23">
        <v>0</v>
      </c>
      <c r="H42" s="23">
        <v>0</v>
      </c>
      <c r="I42" s="24">
        <v>0</v>
      </c>
      <c r="J42" s="25">
        <v>419</v>
      </c>
      <c r="K42" s="26">
        <v>243</v>
      </c>
      <c r="L42" s="26">
        <v>164</v>
      </c>
      <c r="M42" s="26">
        <v>3</v>
      </c>
      <c r="N42" s="26">
        <v>0</v>
      </c>
      <c r="O42" s="26">
        <v>0</v>
      </c>
      <c r="P42" s="27">
        <v>0</v>
      </c>
      <c r="Q42" s="28">
        <v>2663</v>
      </c>
      <c r="R42" s="45">
        <f t="shared" si="7"/>
        <v>0.33270747277506574</v>
      </c>
      <c r="S42" s="46">
        <f t="shared" si="8"/>
        <v>0.12880210289147578</v>
      </c>
      <c r="T42" s="46">
        <f t="shared" si="9"/>
        <v>7.6229815996995867E-2</v>
      </c>
      <c r="U42" s="46">
        <f t="shared" si="10"/>
        <v>1.1265490048817123E-3</v>
      </c>
      <c r="V42" s="46">
        <f t="shared" si="11"/>
        <v>0</v>
      </c>
      <c r="W42" s="46">
        <f t="shared" si="12"/>
        <v>0</v>
      </c>
      <c r="X42" s="47">
        <f t="shared" si="13"/>
        <v>0</v>
      </c>
      <c r="Y42" s="52"/>
      <c r="Z42" s="52"/>
      <c r="AA42" s="52"/>
      <c r="AB42" s="52"/>
      <c r="AC42" s="52"/>
      <c r="AD42" s="52"/>
      <c r="AE42" s="52"/>
    </row>
    <row r="43" spans="1:31" x14ac:dyDescent="0.25">
      <c r="A43" t="s">
        <v>26</v>
      </c>
      <c r="B43">
        <v>2007</v>
      </c>
      <c r="C43" s="22">
        <v>1928</v>
      </c>
      <c r="D43" s="23">
        <v>701</v>
      </c>
      <c r="E43" s="23">
        <v>225</v>
      </c>
      <c r="F43" s="23">
        <v>24</v>
      </c>
      <c r="G43" s="23">
        <v>3</v>
      </c>
      <c r="H43" s="23">
        <v>1</v>
      </c>
      <c r="I43" s="24">
        <v>0</v>
      </c>
      <c r="J43" s="25">
        <v>1167</v>
      </c>
      <c r="K43" s="26">
        <v>586</v>
      </c>
      <c r="L43" s="26">
        <v>194</v>
      </c>
      <c r="M43" s="26">
        <v>20</v>
      </c>
      <c r="N43" s="26">
        <v>3</v>
      </c>
      <c r="O43" s="26">
        <v>1</v>
      </c>
      <c r="P43" s="27">
        <v>0</v>
      </c>
      <c r="Q43" s="28">
        <v>10141</v>
      </c>
      <c r="R43" s="45">
        <f t="shared" si="7"/>
        <v>0.19011931762153633</v>
      </c>
      <c r="S43" s="46">
        <f t="shared" si="8"/>
        <v>6.9125332807415438E-2</v>
      </c>
      <c r="T43" s="46">
        <f t="shared" si="9"/>
        <v>2.2187161029484273E-2</v>
      </c>
      <c r="U43" s="46">
        <f t="shared" si="10"/>
        <v>2.3666305098116558E-3</v>
      </c>
      <c r="V43" s="46">
        <f t="shared" si="11"/>
        <v>2.9582881372645697E-4</v>
      </c>
      <c r="W43" s="46">
        <f t="shared" si="12"/>
        <v>9.8609604575485653E-5</v>
      </c>
      <c r="X43" s="47">
        <f t="shared" si="13"/>
        <v>0</v>
      </c>
      <c r="Y43" s="52"/>
      <c r="Z43" s="52"/>
      <c r="AA43" s="52"/>
      <c r="AB43" s="52"/>
      <c r="AC43" s="52"/>
      <c r="AD43" s="52"/>
      <c r="AE43" s="52"/>
    </row>
    <row r="44" spans="1:31" x14ac:dyDescent="0.25">
      <c r="A44" t="s">
        <v>26</v>
      </c>
      <c r="B44">
        <v>2008</v>
      </c>
      <c r="C44" s="22">
        <v>1716</v>
      </c>
      <c r="D44" s="23">
        <v>557</v>
      </c>
      <c r="E44" s="23">
        <v>1049</v>
      </c>
      <c r="F44" s="23">
        <v>72</v>
      </c>
      <c r="G44" s="23">
        <v>2</v>
      </c>
      <c r="H44" s="23">
        <v>0</v>
      </c>
      <c r="I44" s="24">
        <v>0</v>
      </c>
      <c r="J44" s="25">
        <v>1449</v>
      </c>
      <c r="K44" s="26">
        <v>507</v>
      </c>
      <c r="L44" s="26">
        <v>804</v>
      </c>
      <c r="M44" s="26">
        <v>58</v>
      </c>
      <c r="N44" s="26">
        <v>2</v>
      </c>
      <c r="O44" s="26">
        <v>0</v>
      </c>
      <c r="P44" s="27">
        <v>0</v>
      </c>
      <c r="Q44" s="28">
        <v>21564</v>
      </c>
      <c r="R44" s="45">
        <f t="shared" si="7"/>
        <v>7.9577072899276569E-2</v>
      </c>
      <c r="S44" s="46">
        <f t="shared" si="8"/>
        <v>2.5830087182340939E-2</v>
      </c>
      <c r="T44" s="46">
        <f t="shared" si="9"/>
        <v>4.8645891300315339E-2</v>
      </c>
      <c r="U44" s="46">
        <f t="shared" si="10"/>
        <v>3.3388981636060101E-3</v>
      </c>
      <c r="V44" s="46">
        <f t="shared" si="11"/>
        <v>9.274717121127805E-5</v>
      </c>
      <c r="W44" s="46">
        <f t="shared" si="12"/>
        <v>0</v>
      </c>
      <c r="X44" s="47">
        <f t="shared" si="13"/>
        <v>0</v>
      </c>
      <c r="Y44" s="52"/>
      <c r="Z44" s="52"/>
      <c r="AA44" s="52"/>
      <c r="AB44" s="52"/>
      <c r="AC44" s="52"/>
      <c r="AD44" s="52"/>
      <c r="AE44" s="52"/>
    </row>
    <row r="45" spans="1:31" x14ac:dyDescent="0.25">
      <c r="A45" t="s">
        <v>26</v>
      </c>
      <c r="B45">
        <v>2009</v>
      </c>
      <c r="C45" s="22">
        <v>930</v>
      </c>
      <c r="D45" s="23">
        <v>1628</v>
      </c>
      <c r="E45" s="23">
        <v>1085</v>
      </c>
      <c r="F45" s="23">
        <v>41</v>
      </c>
      <c r="G45" s="23">
        <v>0</v>
      </c>
      <c r="H45" s="23">
        <v>1</v>
      </c>
      <c r="I45" s="24">
        <v>0</v>
      </c>
      <c r="J45" s="25">
        <v>836</v>
      </c>
      <c r="K45" s="26">
        <v>1277</v>
      </c>
      <c r="L45" s="26">
        <v>821</v>
      </c>
      <c r="M45" s="26">
        <v>32</v>
      </c>
      <c r="N45" s="26">
        <v>0</v>
      </c>
      <c r="O45" s="26">
        <v>1</v>
      </c>
      <c r="P45" s="27">
        <v>0</v>
      </c>
      <c r="Q45" s="28">
        <v>23391</v>
      </c>
      <c r="R45" s="45">
        <f t="shared" si="7"/>
        <v>3.9758881621136333E-2</v>
      </c>
      <c r="S45" s="46">
        <f t="shared" si="8"/>
        <v>6.9599418579795652E-2</v>
      </c>
      <c r="T45" s="46">
        <f t="shared" si="9"/>
        <v>4.6385361891325722E-2</v>
      </c>
      <c r="U45" s="46">
        <f t="shared" si="10"/>
        <v>1.7528109101791287E-3</v>
      </c>
      <c r="V45" s="46">
        <f t="shared" si="11"/>
        <v>0</v>
      </c>
      <c r="W45" s="46">
        <f t="shared" si="12"/>
        <v>4.2751485614125088E-5</v>
      </c>
      <c r="X45" s="47">
        <f t="shared" si="13"/>
        <v>0</v>
      </c>
      <c r="Y45" s="52"/>
      <c r="Z45" s="52"/>
      <c r="AA45" s="52"/>
      <c r="AB45" s="52"/>
      <c r="AC45" s="52"/>
      <c r="AD45" s="52"/>
      <c r="AE45" s="52"/>
    </row>
    <row r="46" spans="1:31" x14ac:dyDescent="0.25">
      <c r="A46" t="s">
        <v>26</v>
      </c>
      <c r="B46">
        <v>2010</v>
      </c>
      <c r="C46" s="22">
        <v>1867</v>
      </c>
      <c r="D46" s="23">
        <v>1796</v>
      </c>
      <c r="E46" s="23">
        <v>1310</v>
      </c>
      <c r="F46" s="23">
        <v>24</v>
      </c>
      <c r="G46" s="23">
        <v>0</v>
      </c>
      <c r="H46" s="23">
        <v>0</v>
      </c>
      <c r="I46" s="24">
        <v>0</v>
      </c>
      <c r="J46" s="25">
        <v>1507</v>
      </c>
      <c r="K46" s="26">
        <v>1345</v>
      </c>
      <c r="L46" s="26">
        <v>766</v>
      </c>
      <c r="M46" s="26">
        <v>19</v>
      </c>
      <c r="N46" s="26">
        <v>0</v>
      </c>
      <c r="O46" s="26">
        <v>0</v>
      </c>
      <c r="P46" s="27">
        <v>0</v>
      </c>
      <c r="Q46" s="28">
        <v>23008</v>
      </c>
      <c r="R46" s="45">
        <f t="shared" si="7"/>
        <v>8.1145688456189149E-2</v>
      </c>
      <c r="S46" s="46">
        <f t="shared" si="8"/>
        <v>7.8059805285118217E-2</v>
      </c>
      <c r="T46" s="46">
        <f t="shared" si="9"/>
        <v>5.693671766342142E-2</v>
      </c>
      <c r="U46" s="46">
        <f t="shared" si="10"/>
        <v>1.043115438108484E-3</v>
      </c>
      <c r="V46" s="46">
        <f t="shared" si="11"/>
        <v>0</v>
      </c>
      <c r="W46" s="46">
        <f t="shared" si="12"/>
        <v>0</v>
      </c>
      <c r="X46" s="47">
        <f t="shared" si="13"/>
        <v>0</v>
      </c>
      <c r="Y46" s="52"/>
      <c r="Z46" s="52"/>
      <c r="AA46" s="52"/>
      <c r="AB46" s="52"/>
      <c r="AC46" s="52"/>
      <c r="AD46" s="52"/>
      <c r="AE46" s="52"/>
    </row>
    <row r="47" spans="1:31" x14ac:dyDescent="0.25">
      <c r="A47" t="s">
        <v>26</v>
      </c>
      <c r="B47">
        <v>2011</v>
      </c>
      <c r="C47" s="22">
        <v>2988</v>
      </c>
      <c r="D47" s="23">
        <v>2455</v>
      </c>
      <c r="E47" s="23">
        <v>1573</v>
      </c>
      <c r="F47" s="23">
        <v>37</v>
      </c>
      <c r="G47" s="23">
        <v>0</v>
      </c>
      <c r="H47" s="23">
        <v>0</v>
      </c>
      <c r="I47" s="24">
        <v>0</v>
      </c>
      <c r="J47" s="25">
        <v>2351</v>
      </c>
      <c r="K47" s="26">
        <v>1615</v>
      </c>
      <c r="L47" s="26">
        <v>1095</v>
      </c>
      <c r="M47" s="26">
        <v>33</v>
      </c>
      <c r="N47" s="26">
        <v>0</v>
      </c>
      <c r="O47" s="26">
        <v>0</v>
      </c>
      <c r="P47" s="27">
        <v>0</v>
      </c>
      <c r="Q47" s="28">
        <v>26688</v>
      </c>
      <c r="R47" s="45">
        <f t="shared" si="7"/>
        <v>0.11196043165467626</v>
      </c>
      <c r="S47" s="46">
        <f t="shared" si="8"/>
        <v>9.1988908872901676E-2</v>
      </c>
      <c r="T47" s="46">
        <f t="shared" si="9"/>
        <v>5.8940347721822543E-2</v>
      </c>
      <c r="U47" s="46">
        <f t="shared" si="10"/>
        <v>1.3863908872901679E-3</v>
      </c>
      <c r="V47" s="46">
        <f t="shared" si="11"/>
        <v>0</v>
      </c>
      <c r="W47" s="46">
        <f t="shared" si="12"/>
        <v>0</v>
      </c>
      <c r="X47" s="47">
        <f t="shared" si="13"/>
        <v>0</v>
      </c>
      <c r="Y47" s="52"/>
      <c r="Z47" s="52"/>
      <c r="AA47" s="52"/>
      <c r="AB47" s="52"/>
      <c r="AC47" s="52"/>
      <c r="AD47" s="52"/>
      <c r="AE47" s="52"/>
    </row>
    <row r="48" spans="1:31" x14ac:dyDescent="0.25">
      <c r="A48" t="s">
        <v>26</v>
      </c>
      <c r="B48">
        <v>2012</v>
      </c>
      <c r="C48" s="22">
        <v>2734</v>
      </c>
      <c r="D48" s="23">
        <v>2058</v>
      </c>
      <c r="E48" s="23">
        <v>1249</v>
      </c>
      <c r="F48" s="23">
        <v>92</v>
      </c>
      <c r="G48" s="23">
        <v>0</v>
      </c>
      <c r="H48" s="23">
        <v>0</v>
      </c>
      <c r="I48" s="24">
        <v>0</v>
      </c>
      <c r="J48" s="25">
        <v>2055</v>
      </c>
      <c r="K48" s="26">
        <v>1522</v>
      </c>
      <c r="L48" s="26">
        <v>1008</v>
      </c>
      <c r="M48" s="26">
        <v>76</v>
      </c>
      <c r="N48" s="26">
        <v>0</v>
      </c>
      <c r="O48" s="26">
        <v>0</v>
      </c>
      <c r="P48" s="27">
        <v>0</v>
      </c>
      <c r="Q48" s="28">
        <v>23110</v>
      </c>
      <c r="R48" s="45">
        <f t="shared" si="7"/>
        <v>0.11830376460406751</v>
      </c>
      <c r="S48" s="46">
        <f t="shared" si="8"/>
        <v>8.9052358286456079E-2</v>
      </c>
      <c r="T48" s="46">
        <f t="shared" si="9"/>
        <v>5.4045867589787973E-2</v>
      </c>
      <c r="U48" s="46">
        <f t="shared" si="10"/>
        <v>3.9809606231068799E-3</v>
      </c>
      <c r="V48" s="46">
        <f t="shared" si="11"/>
        <v>0</v>
      </c>
      <c r="W48" s="46">
        <f t="shared" si="12"/>
        <v>0</v>
      </c>
      <c r="X48" s="47">
        <f t="shared" si="13"/>
        <v>0</v>
      </c>
      <c r="Y48" s="52"/>
      <c r="Z48" s="52"/>
      <c r="AA48" s="52"/>
      <c r="AB48" s="52"/>
      <c r="AC48" s="52"/>
      <c r="AD48" s="52"/>
      <c r="AE48" s="52"/>
    </row>
    <row r="49" spans="1:31" x14ac:dyDescent="0.25">
      <c r="A49" t="s">
        <v>26</v>
      </c>
      <c r="B49">
        <v>2013</v>
      </c>
      <c r="C49" s="22">
        <v>3031</v>
      </c>
      <c r="D49" s="23">
        <v>2638</v>
      </c>
      <c r="E49" s="23">
        <v>1612</v>
      </c>
      <c r="F49" s="23">
        <v>173</v>
      </c>
      <c r="G49" s="23">
        <v>0</v>
      </c>
      <c r="H49" s="23">
        <v>0</v>
      </c>
      <c r="I49" s="24">
        <v>0</v>
      </c>
      <c r="J49" s="25">
        <v>2377</v>
      </c>
      <c r="K49" s="26">
        <v>2142</v>
      </c>
      <c r="L49" s="26">
        <v>1315</v>
      </c>
      <c r="M49" s="26">
        <v>156</v>
      </c>
      <c r="N49" s="26">
        <v>0</v>
      </c>
      <c r="O49" s="26">
        <v>0</v>
      </c>
      <c r="P49" s="27">
        <v>0</v>
      </c>
      <c r="Q49" s="28">
        <v>29683</v>
      </c>
      <c r="R49" s="45">
        <f t="shared" si="7"/>
        <v>0.10211232018326989</v>
      </c>
      <c r="S49" s="46">
        <f t="shared" si="8"/>
        <v>8.8872418556075874E-2</v>
      </c>
      <c r="T49" s="46">
        <f t="shared" si="9"/>
        <v>5.4307179193477745E-2</v>
      </c>
      <c r="U49" s="46">
        <f t="shared" si="10"/>
        <v>5.8282518613347704E-3</v>
      </c>
      <c r="V49" s="46">
        <f t="shared" si="11"/>
        <v>0</v>
      </c>
      <c r="W49" s="46">
        <f t="shared" si="12"/>
        <v>0</v>
      </c>
      <c r="X49" s="47">
        <f t="shared" si="13"/>
        <v>0</v>
      </c>
      <c r="Y49" s="52"/>
      <c r="Z49" s="52"/>
      <c r="AA49" s="52"/>
      <c r="AB49" s="52"/>
      <c r="AC49" s="52"/>
      <c r="AD49" s="52"/>
      <c r="AE49" s="52"/>
    </row>
    <row r="50" spans="1:31" x14ac:dyDescent="0.25">
      <c r="A50" t="s">
        <v>26</v>
      </c>
      <c r="B50">
        <v>2014</v>
      </c>
      <c r="C50" s="22">
        <v>3978</v>
      </c>
      <c r="D50" s="23">
        <v>3037</v>
      </c>
      <c r="E50" s="23">
        <v>1686</v>
      </c>
      <c r="F50" s="23">
        <v>253</v>
      </c>
      <c r="G50" s="23">
        <v>0</v>
      </c>
      <c r="H50" s="23">
        <v>0</v>
      </c>
      <c r="I50" s="24">
        <v>0</v>
      </c>
      <c r="J50" s="25">
        <v>3315</v>
      </c>
      <c r="K50" s="26">
        <v>2559</v>
      </c>
      <c r="L50" s="26">
        <v>1396</v>
      </c>
      <c r="M50" s="26">
        <v>226</v>
      </c>
      <c r="N50" s="26">
        <v>0</v>
      </c>
      <c r="O50" s="26">
        <v>0</v>
      </c>
      <c r="P50" s="27">
        <v>0</v>
      </c>
      <c r="Q50" s="28">
        <v>43268</v>
      </c>
      <c r="R50" s="45">
        <f t="shared" si="7"/>
        <v>9.1938615142830735E-2</v>
      </c>
      <c r="S50" s="46">
        <f t="shared" si="8"/>
        <v>7.0190440972543219E-2</v>
      </c>
      <c r="T50" s="46">
        <f t="shared" si="9"/>
        <v>3.8966441712119812E-2</v>
      </c>
      <c r="U50" s="46">
        <f t="shared" si="10"/>
        <v>5.8472774336692243E-3</v>
      </c>
      <c r="V50" s="46">
        <f t="shared" si="11"/>
        <v>0</v>
      </c>
      <c r="W50" s="46">
        <f t="shared" si="12"/>
        <v>0</v>
      </c>
      <c r="X50" s="47">
        <f t="shared" si="13"/>
        <v>0</v>
      </c>
      <c r="Y50" s="52"/>
      <c r="Z50" s="52"/>
      <c r="AA50" s="52"/>
      <c r="AB50" s="52"/>
      <c r="AC50" s="52"/>
      <c r="AD50" s="52"/>
      <c r="AE50" s="52"/>
    </row>
    <row r="51" spans="1:31" x14ac:dyDescent="0.25">
      <c r="A51" t="s">
        <v>26</v>
      </c>
      <c r="B51">
        <v>2015</v>
      </c>
      <c r="C51" s="22">
        <v>3269</v>
      </c>
      <c r="D51" s="23">
        <v>2077</v>
      </c>
      <c r="E51" s="23">
        <v>1266</v>
      </c>
      <c r="F51" s="23">
        <v>213</v>
      </c>
      <c r="G51" s="23">
        <v>0</v>
      </c>
      <c r="H51" s="23">
        <v>0</v>
      </c>
      <c r="I51" s="24">
        <v>0</v>
      </c>
      <c r="J51" s="25">
        <v>2744</v>
      </c>
      <c r="K51" s="26">
        <v>1772</v>
      </c>
      <c r="L51" s="26">
        <v>1064</v>
      </c>
      <c r="M51" s="26">
        <v>195</v>
      </c>
      <c r="N51" s="26">
        <v>0</v>
      </c>
      <c r="O51" s="26">
        <v>0</v>
      </c>
      <c r="P51" s="27">
        <v>0</v>
      </c>
      <c r="Q51" s="28">
        <v>42934</v>
      </c>
      <c r="R51" s="45">
        <f t="shared" si="7"/>
        <v>7.6140122047794287E-2</v>
      </c>
      <c r="S51" s="46">
        <f t="shared" si="8"/>
        <v>4.8376578003447149E-2</v>
      </c>
      <c r="T51" s="46">
        <f t="shared" si="9"/>
        <v>2.9487119765221038E-2</v>
      </c>
      <c r="U51" s="46">
        <f t="shared" si="10"/>
        <v>4.9611030884613595E-3</v>
      </c>
      <c r="V51" s="46">
        <f t="shared" si="11"/>
        <v>0</v>
      </c>
      <c r="W51" s="46">
        <f t="shared" si="12"/>
        <v>0</v>
      </c>
      <c r="X51" s="47">
        <f t="shared" si="13"/>
        <v>0</v>
      </c>
      <c r="Y51" s="52"/>
      <c r="Z51" s="52"/>
      <c r="AA51" s="52"/>
      <c r="AB51" s="52"/>
      <c r="AC51" s="52"/>
      <c r="AD51" s="52"/>
      <c r="AE51" s="52"/>
    </row>
    <row r="52" spans="1:31" x14ac:dyDescent="0.25">
      <c r="A52" t="s">
        <v>26</v>
      </c>
      <c r="B52">
        <v>2016</v>
      </c>
      <c r="C52" s="22">
        <v>1971</v>
      </c>
      <c r="D52" s="23">
        <v>1337</v>
      </c>
      <c r="E52" s="23">
        <v>874</v>
      </c>
      <c r="F52" s="23">
        <v>187</v>
      </c>
      <c r="G52" s="23">
        <v>3</v>
      </c>
      <c r="H52" s="23">
        <v>0</v>
      </c>
      <c r="I52" s="24">
        <v>0</v>
      </c>
      <c r="J52" s="25">
        <v>1688</v>
      </c>
      <c r="K52" s="26">
        <v>1148</v>
      </c>
      <c r="L52" s="26">
        <v>722</v>
      </c>
      <c r="M52" s="26">
        <v>165</v>
      </c>
      <c r="N52" s="26">
        <v>2</v>
      </c>
      <c r="O52" s="26">
        <v>0</v>
      </c>
      <c r="P52" s="27">
        <v>0</v>
      </c>
      <c r="Q52" s="28">
        <v>33451</v>
      </c>
      <c r="R52" s="45">
        <f t="shared" si="7"/>
        <v>5.8922005321216109E-2</v>
      </c>
      <c r="S52" s="46">
        <f t="shared" si="8"/>
        <v>3.9968909748587488E-2</v>
      </c>
      <c r="T52" s="46">
        <f t="shared" si="9"/>
        <v>2.6127768975516427E-2</v>
      </c>
      <c r="U52" s="46">
        <f t="shared" si="10"/>
        <v>5.5902663597500821E-3</v>
      </c>
      <c r="V52" s="46">
        <f t="shared" si="11"/>
        <v>8.9683417536097577E-5</v>
      </c>
      <c r="W52" s="46">
        <f t="shared" si="12"/>
        <v>0</v>
      </c>
      <c r="X52" s="47">
        <f t="shared" si="13"/>
        <v>0</v>
      </c>
      <c r="Y52" s="52"/>
      <c r="Z52" s="52"/>
      <c r="AA52" s="52"/>
      <c r="AB52" s="52"/>
      <c r="AC52" s="52"/>
      <c r="AD52" s="52"/>
      <c r="AE52" s="52"/>
    </row>
    <row r="53" spans="1:31" x14ac:dyDescent="0.25">
      <c r="A53" t="s">
        <v>26</v>
      </c>
      <c r="B53">
        <v>2017</v>
      </c>
      <c r="C53" s="22">
        <v>1551</v>
      </c>
      <c r="D53" s="23">
        <v>1134</v>
      </c>
      <c r="E53" s="23">
        <v>648</v>
      </c>
      <c r="F53" s="23">
        <v>126</v>
      </c>
      <c r="G53" s="23">
        <v>3</v>
      </c>
      <c r="H53" s="23">
        <v>0</v>
      </c>
      <c r="I53" s="24">
        <v>0</v>
      </c>
      <c r="J53" s="25">
        <v>1339</v>
      </c>
      <c r="K53" s="26">
        <v>955</v>
      </c>
      <c r="L53" s="26">
        <v>533</v>
      </c>
      <c r="M53" s="26">
        <v>91</v>
      </c>
      <c r="N53" s="26">
        <v>2</v>
      </c>
      <c r="O53" s="26">
        <v>0</v>
      </c>
      <c r="P53" s="27">
        <v>0</v>
      </c>
      <c r="Q53" s="28">
        <v>30114</v>
      </c>
      <c r="R53" s="45">
        <f t="shared" si="7"/>
        <v>5.150428372185694E-2</v>
      </c>
      <c r="S53" s="46">
        <f t="shared" si="8"/>
        <v>3.7656903765690378E-2</v>
      </c>
      <c r="T53" s="46">
        <f t="shared" si="9"/>
        <v>2.1518230723251645E-2</v>
      </c>
      <c r="U53" s="46">
        <f t="shared" si="10"/>
        <v>4.1841004184100415E-3</v>
      </c>
      <c r="V53" s="46">
        <f t="shared" si="11"/>
        <v>9.9621438533572425E-5</v>
      </c>
      <c r="W53" s="46">
        <f t="shared" si="12"/>
        <v>0</v>
      </c>
      <c r="X53" s="47">
        <f t="shared" si="13"/>
        <v>0</v>
      </c>
      <c r="Y53" s="52"/>
      <c r="Z53" s="52"/>
      <c r="AA53" s="52"/>
      <c r="AB53" s="52"/>
      <c r="AC53" s="52"/>
      <c r="AD53" s="52"/>
      <c r="AE53" s="52"/>
    </row>
    <row r="54" spans="1:31" x14ac:dyDescent="0.25">
      <c r="A54" t="s">
        <v>26</v>
      </c>
      <c r="B54">
        <v>2018</v>
      </c>
      <c r="C54" s="22">
        <v>1852</v>
      </c>
      <c r="D54" s="23">
        <v>1311</v>
      </c>
      <c r="E54" s="23">
        <v>628</v>
      </c>
      <c r="F54" s="23">
        <v>98</v>
      </c>
      <c r="G54" s="23">
        <v>1</v>
      </c>
      <c r="H54" s="23">
        <v>0</v>
      </c>
      <c r="I54" s="24">
        <v>0</v>
      </c>
      <c r="J54" s="25">
        <v>1568</v>
      </c>
      <c r="K54" s="26">
        <v>1107</v>
      </c>
      <c r="L54" s="26">
        <v>442</v>
      </c>
      <c r="M54" s="26">
        <v>80</v>
      </c>
      <c r="N54" s="26">
        <v>1</v>
      </c>
      <c r="O54" s="26">
        <v>0</v>
      </c>
      <c r="P54" s="27">
        <v>0</v>
      </c>
      <c r="Q54" s="28">
        <v>34399</v>
      </c>
      <c r="R54" s="45">
        <f t="shared" si="7"/>
        <v>5.3838774382976247E-2</v>
      </c>
      <c r="S54" s="46">
        <f t="shared" si="8"/>
        <v>3.8111573010843336E-2</v>
      </c>
      <c r="T54" s="46">
        <f t="shared" si="9"/>
        <v>1.8256344661182013E-2</v>
      </c>
      <c r="U54" s="46">
        <f t="shared" si="10"/>
        <v>2.8489200267449635E-3</v>
      </c>
      <c r="V54" s="46">
        <f t="shared" si="11"/>
        <v>2.9070612517805751E-5</v>
      </c>
      <c r="W54" s="46">
        <f t="shared" si="12"/>
        <v>0</v>
      </c>
      <c r="X54" s="47">
        <f t="shared" si="13"/>
        <v>0</v>
      </c>
      <c r="Y54" s="52"/>
      <c r="Z54" s="52"/>
      <c r="AA54" s="52"/>
      <c r="AB54" s="52"/>
      <c r="AC54" s="52"/>
      <c r="AD54" s="52"/>
      <c r="AE54" s="52"/>
    </row>
    <row r="55" spans="1:31" x14ac:dyDescent="0.25">
      <c r="A55" t="s">
        <v>26</v>
      </c>
      <c r="B55">
        <v>2019</v>
      </c>
      <c r="C55" s="22">
        <v>1623</v>
      </c>
      <c r="D55" s="23">
        <v>938</v>
      </c>
      <c r="E55" s="23">
        <v>544</v>
      </c>
      <c r="F55" s="23">
        <v>90</v>
      </c>
      <c r="G55" s="23">
        <v>0</v>
      </c>
      <c r="H55" s="23">
        <v>0</v>
      </c>
      <c r="I55" s="24">
        <v>0</v>
      </c>
      <c r="J55" s="25">
        <v>1413</v>
      </c>
      <c r="K55" s="26">
        <v>723</v>
      </c>
      <c r="L55" s="26">
        <v>394</v>
      </c>
      <c r="M55" s="26">
        <v>68</v>
      </c>
      <c r="N55" s="26">
        <v>0</v>
      </c>
      <c r="O55" s="26">
        <v>0</v>
      </c>
      <c r="P55" s="27">
        <v>0</v>
      </c>
      <c r="Q55" s="28">
        <v>38192</v>
      </c>
      <c r="R55" s="45">
        <f t="shared" si="7"/>
        <v>4.249581064097193E-2</v>
      </c>
      <c r="S55" s="46">
        <f t="shared" si="8"/>
        <v>2.4560117302052785E-2</v>
      </c>
      <c r="T55" s="46">
        <f t="shared" si="9"/>
        <v>1.4243820695433599E-2</v>
      </c>
      <c r="U55" s="46">
        <f t="shared" si="10"/>
        <v>2.3565144532886467E-3</v>
      </c>
      <c r="V55" s="46">
        <f t="shared" si="11"/>
        <v>0</v>
      </c>
      <c r="W55" s="46">
        <f t="shared" si="12"/>
        <v>0</v>
      </c>
      <c r="X55" s="47">
        <f t="shared" si="13"/>
        <v>0</v>
      </c>
      <c r="Y55" s="52"/>
      <c r="Z55" s="52"/>
      <c r="AA55" s="52"/>
      <c r="AB55" s="52"/>
      <c r="AC55" s="52"/>
      <c r="AD55" s="52"/>
      <c r="AE55" s="52"/>
    </row>
    <row r="56" spans="1:31" x14ac:dyDescent="0.25">
      <c r="A56" t="s">
        <v>26</v>
      </c>
      <c r="B56">
        <v>2020</v>
      </c>
      <c r="C56" s="22">
        <v>1212</v>
      </c>
      <c r="D56" s="23">
        <v>661</v>
      </c>
      <c r="E56" s="23">
        <v>445</v>
      </c>
      <c r="F56" s="23">
        <v>64</v>
      </c>
      <c r="G56" s="23">
        <v>0</v>
      </c>
      <c r="H56" s="23">
        <v>0</v>
      </c>
      <c r="I56" s="24">
        <v>0</v>
      </c>
      <c r="J56" s="25">
        <v>973</v>
      </c>
      <c r="K56" s="26">
        <v>526</v>
      </c>
      <c r="L56" s="26">
        <v>348</v>
      </c>
      <c r="M56" s="26">
        <v>42</v>
      </c>
      <c r="N56" s="26">
        <v>0</v>
      </c>
      <c r="O56" s="26">
        <v>0</v>
      </c>
      <c r="P56" s="27">
        <v>0</v>
      </c>
      <c r="Q56" s="28">
        <v>39325</v>
      </c>
      <c r="R56" s="45">
        <f t="shared" si="7"/>
        <v>3.0820089001907185E-2</v>
      </c>
      <c r="S56" s="46">
        <f t="shared" si="8"/>
        <v>1.680864589955499E-2</v>
      </c>
      <c r="T56" s="46">
        <f t="shared" si="9"/>
        <v>1.1315956770502225E-2</v>
      </c>
      <c r="U56" s="46">
        <f t="shared" si="10"/>
        <v>1.6274634456452637E-3</v>
      </c>
      <c r="V56" s="46">
        <f t="shared" si="11"/>
        <v>0</v>
      </c>
      <c r="W56" s="46">
        <f t="shared" si="12"/>
        <v>0</v>
      </c>
      <c r="X56" s="47">
        <f t="shared" si="13"/>
        <v>0</v>
      </c>
      <c r="Y56" s="52"/>
      <c r="Z56" s="52"/>
      <c r="AA56" s="52"/>
      <c r="AB56" s="52"/>
      <c r="AC56" s="52"/>
      <c r="AD56" s="52"/>
      <c r="AE56" s="52"/>
    </row>
    <row r="57" spans="1:31" x14ac:dyDescent="0.25">
      <c r="A57" t="s">
        <v>26</v>
      </c>
      <c r="B57">
        <v>2021</v>
      </c>
      <c r="C57" s="22">
        <v>982</v>
      </c>
      <c r="D57" s="23">
        <v>789</v>
      </c>
      <c r="E57" s="23">
        <v>441</v>
      </c>
      <c r="F57" s="23">
        <v>10</v>
      </c>
      <c r="G57" s="23">
        <v>0</v>
      </c>
      <c r="H57" s="23">
        <v>0</v>
      </c>
      <c r="I57" s="24">
        <v>0</v>
      </c>
      <c r="J57" s="25">
        <v>785</v>
      </c>
      <c r="K57" s="26">
        <v>570</v>
      </c>
      <c r="L57" s="26">
        <v>344</v>
      </c>
      <c r="M57" s="26">
        <v>9</v>
      </c>
      <c r="N57" s="26">
        <v>0</v>
      </c>
      <c r="O57" s="26">
        <v>0</v>
      </c>
      <c r="P57" s="27">
        <v>0</v>
      </c>
      <c r="Q57" s="28">
        <v>44154</v>
      </c>
      <c r="R57" s="45">
        <f t="shared" si="7"/>
        <v>2.224034062599085E-2</v>
      </c>
      <c r="S57" s="46">
        <f t="shared" si="8"/>
        <v>1.7869275716809348E-2</v>
      </c>
      <c r="T57" s="46">
        <f t="shared" si="9"/>
        <v>9.9877700774561769E-3</v>
      </c>
      <c r="U57" s="46">
        <f t="shared" si="10"/>
        <v>2.2648004710784981E-4</v>
      </c>
      <c r="V57" s="46">
        <f t="shared" si="11"/>
        <v>0</v>
      </c>
      <c r="W57" s="46">
        <f t="shared" si="12"/>
        <v>0</v>
      </c>
      <c r="X57" s="47">
        <f t="shared" si="13"/>
        <v>0</v>
      </c>
      <c r="Y57" s="52"/>
      <c r="Z57" s="52"/>
      <c r="AA57" s="52"/>
      <c r="AB57" s="52"/>
      <c r="AC57" s="52"/>
      <c r="AD57" s="52"/>
      <c r="AE57" s="52"/>
    </row>
    <row r="58" spans="1:31" x14ac:dyDescent="0.25">
      <c r="A58" t="s">
        <v>26</v>
      </c>
      <c r="B58">
        <v>2022</v>
      </c>
      <c r="C58" s="22">
        <v>934</v>
      </c>
      <c r="D58" s="23">
        <v>449</v>
      </c>
      <c r="E58" s="23">
        <v>43</v>
      </c>
      <c r="F58" s="23">
        <v>0</v>
      </c>
      <c r="G58" s="23">
        <v>0</v>
      </c>
      <c r="H58" s="23">
        <v>0</v>
      </c>
      <c r="I58" s="24">
        <v>0</v>
      </c>
      <c r="J58" s="25">
        <v>821</v>
      </c>
      <c r="K58" s="26">
        <v>411</v>
      </c>
      <c r="L58" s="26">
        <v>37</v>
      </c>
      <c r="M58" s="26">
        <v>0</v>
      </c>
      <c r="N58" s="26">
        <v>0</v>
      </c>
      <c r="O58" s="26">
        <v>0</v>
      </c>
      <c r="P58" s="27">
        <v>0</v>
      </c>
      <c r="Q58" s="28">
        <v>39152</v>
      </c>
      <c r="R58" s="45">
        <f t="shared" si="7"/>
        <v>2.3855741724560686E-2</v>
      </c>
      <c r="S58" s="46">
        <f t="shared" si="8"/>
        <v>1.1468124233755619E-2</v>
      </c>
      <c r="T58" s="46">
        <f t="shared" si="9"/>
        <v>1.0982836125868411E-3</v>
      </c>
      <c r="U58" s="46">
        <f t="shared" si="10"/>
        <v>0</v>
      </c>
      <c r="V58" s="46">
        <f t="shared" si="11"/>
        <v>0</v>
      </c>
      <c r="W58" s="46">
        <f t="shared" si="12"/>
        <v>0</v>
      </c>
      <c r="X58" s="47">
        <f t="shared" si="13"/>
        <v>0</v>
      </c>
      <c r="Y58" s="52"/>
      <c r="Z58" s="52"/>
      <c r="AA58" s="52"/>
      <c r="AB58" s="52"/>
      <c r="AC58" s="52"/>
      <c r="AD58" s="52"/>
      <c r="AE58" s="52"/>
    </row>
    <row r="59" spans="1:31" x14ac:dyDescent="0.25">
      <c r="A59" t="s">
        <v>26</v>
      </c>
      <c r="B59">
        <v>2023</v>
      </c>
      <c r="C59" s="22">
        <v>684</v>
      </c>
      <c r="D59" s="23">
        <v>38</v>
      </c>
      <c r="E59" s="23">
        <v>0</v>
      </c>
      <c r="F59" s="23">
        <v>0</v>
      </c>
      <c r="G59" s="23">
        <v>0</v>
      </c>
      <c r="H59" s="23">
        <v>0</v>
      </c>
      <c r="I59" s="24">
        <v>0</v>
      </c>
      <c r="J59" s="25">
        <v>614</v>
      </c>
      <c r="K59" s="26">
        <v>37</v>
      </c>
      <c r="L59" s="26">
        <v>0</v>
      </c>
      <c r="M59" s="26">
        <v>0</v>
      </c>
      <c r="N59" s="26">
        <v>0</v>
      </c>
      <c r="O59" s="26">
        <v>0</v>
      </c>
      <c r="P59" s="27">
        <v>0</v>
      </c>
      <c r="Q59" s="28">
        <v>33218</v>
      </c>
      <c r="R59" s="45">
        <f t="shared" si="7"/>
        <v>2.0591245710157143E-2</v>
      </c>
      <c r="S59" s="46">
        <f t="shared" si="8"/>
        <v>1.1439580950087303E-3</v>
      </c>
      <c r="T59" s="46">
        <f t="shared" si="9"/>
        <v>0</v>
      </c>
      <c r="U59" s="46">
        <f t="shared" si="10"/>
        <v>0</v>
      </c>
      <c r="V59" s="46">
        <f t="shared" si="11"/>
        <v>0</v>
      </c>
      <c r="W59" s="46">
        <f t="shared" si="12"/>
        <v>0</v>
      </c>
      <c r="X59" s="47">
        <f t="shared" si="13"/>
        <v>0</v>
      </c>
      <c r="Y59" s="52"/>
      <c r="Z59" s="52"/>
      <c r="AA59" s="52"/>
      <c r="AB59" s="52"/>
      <c r="AC59" s="52"/>
      <c r="AD59" s="52"/>
      <c r="AE59" s="52"/>
    </row>
    <row r="60" spans="1:31" x14ac:dyDescent="0.25">
      <c r="A60" t="s">
        <v>26</v>
      </c>
      <c r="B60">
        <v>2024</v>
      </c>
      <c r="C60" s="22">
        <v>114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4">
        <v>0</v>
      </c>
      <c r="J60" s="25">
        <v>109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7">
        <v>0</v>
      </c>
      <c r="Q60" s="28">
        <v>15731</v>
      </c>
      <c r="R60" s="45">
        <f t="shared" si="7"/>
        <v>7.2468374547072657E-3</v>
      </c>
      <c r="S60" s="46">
        <f t="shared" si="8"/>
        <v>0</v>
      </c>
      <c r="T60" s="46">
        <f t="shared" si="9"/>
        <v>0</v>
      </c>
      <c r="U60" s="46">
        <f t="shared" si="10"/>
        <v>0</v>
      </c>
      <c r="V60" s="46">
        <f t="shared" si="11"/>
        <v>0</v>
      </c>
      <c r="W60" s="46">
        <f t="shared" si="12"/>
        <v>0</v>
      </c>
      <c r="X60" s="47">
        <f t="shared" si="13"/>
        <v>0</v>
      </c>
      <c r="Y60" s="52"/>
      <c r="Z60" s="52"/>
      <c r="AA60" s="52"/>
      <c r="AB60" s="52"/>
      <c r="AC60" s="52"/>
      <c r="AD60" s="52"/>
      <c r="AE60" s="52"/>
    </row>
    <row r="61" spans="1:31" x14ac:dyDescent="0.25">
      <c r="A61" t="s">
        <v>27</v>
      </c>
      <c r="B61">
        <v>2007</v>
      </c>
      <c r="C61" s="22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4">
        <v>0</v>
      </c>
      <c r="J61" s="25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7">
        <v>0</v>
      </c>
      <c r="Q61" s="28">
        <v>3</v>
      </c>
      <c r="R61" s="45">
        <f t="shared" si="7"/>
        <v>0</v>
      </c>
      <c r="S61" s="46">
        <f t="shared" si="8"/>
        <v>0</v>
      </c>
      <c r="T61" s="46">
        <f t="shared" si="9"/>
        <v>0</v>
      </c>
      <c r="U61" s="46">
        <f t="shared" si="10"/>
        <v>0</v>
      </c>
      <c r="V61" s="46">
        <f t="shared" si="11"/>
        <v>0</v>
      </c>
      <c r="W61" s="46">
        <f t="shared" si="12"/>
        <v>0</v>
      </c>
      <c r="X61" s="47">
        <f t="shared" si="13"/>
        <v>0</v>
      </c>
    </row>
    <row r="62" spans="1:31" x14ac:dyDescent="0.25">
      <c r="A62" t="s">
        <v>27</v>
      </c>
      <c r="B62">
        <v>2008</v>
      </c>
      <c r="C62" s="22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4">
        <v>0</v>
      </c>
      <c r="J62" s="25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7">
        <v>0</v>
      </c>
      <c r="Q62" s="28">
        <v>10</v>
      </c>
      <c r="R62" s="45">
        <f t="shared" si="7"/>
        <v>0</v>
      </c>
      <c r="S62" s="46">
        <f t="shared" si="8"/>
        <v>0</v>
      </c>
      <c r="T62" s="46">
        <f t="shared" si="9"/>
        <v>0</v>
      </c>
      <c r="U62" s="46">
        <f t="shared" si="10"/>
        <v>0</v>
      </c>
      <c r="V62" s="46">
        <f t="shared" si="11"/>
        <v>0</v>
      </c>
      <c r="W62" s="46">
        <f t="shared" si="12"/>
        <v>0</v>
      </c>
      <c r="X62" s="47">
        <f t="shared" si="13"/>
        <v>0</v>
      </c>
    </row>
    <row r="63" spans="1:31" x14ac:dyDescent="0.25">
      <c r="A63" t="s">
        <v>27</v>
      </c>
      <c r="B63">
        <v>2009</v>
      </c>
      <c r="C63" s="22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4">
        <v>0</v>
      </c>
      <c r="J63" s="25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7">
        <v>0</v>
      </c>
      <c r="Q63" s="28">
        <v>5</v>
      </c>
      <c r="R63" s="45">
        <f t="shared" si="7"/>
        <v>0</v>
      </c>
      <c r="S63" s="46">
        <f t="shared" si="8"/>
        <v>0</v>
      </c>
      <c r="T63" s="46">
        <f t="shared" si="9"/>
        <v>0</v>
      </c>
      <c r="U63" s="46">
        <f t="shared" si="10"/>
        <v>0</v>
      </c>
      <c r="V63" s="46">
        <f t="shared" si="11"/>
        <v>0</v>
      </c>
      <c r="W63" s="46">
        <f t="shared" si="12"/>
        <v>0</v>
      </c>
      <c r="X63" s="47">
        <f t="shared" si="13"/>
        <v>0</v>
      </c>
    </row>
    <row r="64" spans="1:31" x14ac:dyDescent="0.25">
      <c r="A64" t="s">
        <v>27</v>
      </c>
      <c r="B64">
        <v>2010</v>
      </c>
      <c r="C64" s="22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4">
        <v>0</v>
      </c>
      <c r="J64" s="25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7">
        <v>0</v>
      </c>
      <c r="Q64" s="28">
        <v>11</v>
      </c>
      <c r="R64" s="45">
        <f t="shared" si="7"/>
        <v>0</v>
      </c>
      <c r="S64" s="46">
        <f t="shared" si="8"/>
        <v>0</v>
      </c>
      <c r="T64" s="46">
        <f t="shared" si="9"/>
        <v>0</v>
      </c>
      <c r="U64" s="46">
        <f t="shared" si="10"/>
        <v>0</v>
      </c>
      <c r="V64" s="46">
        <f t="shared" si="11"/>
        <v>0</v>
      </c>
      <c r="W64" s="46">
        <f t="shared" si="12"/>
        <v>0</v>
      </c>
      <c r="X64" s="47">
        <f t="shared" si="13"/>
        <v>0</v>
      </c>
    </row>
    <row r="65" spans="1:31" x14ac:dyDescent="0.25">
      <c r="A65" t="s">
        <v>27</v>
      </c>
      <c r="B65">
        <v>2011</v>
      </c>
      <c r="C65" s="22">
        <v>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4">
        <v>0</v>
      </c>
      <c r="J65" s="25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7">
        <v>0</v>
      </c>
      <c r="Q65" s="28">
        <v>1</v>
      </c>
      <c r="R65" s="45">
        <f t="shared" si="7"/>
        <v>0</v>
      </c>
      <c r="S65" s="46">
        <f t="shared" si="8"/>
        <v>0</v>
      </c>
      <c r="T65" s="46">
        <f t="shared" si="9"/>
        <v>0</v>
      </c>
      <c r="U65" s="46">
        <f t="shared" si="10"/>
        <v>0</v>
      </c>
      <c r="V65" s="46">
        <f t="shared" si="11"/>
        <v>0</v>
      </c>
      <c r="W65" s="46">
        <f t="shared" si="12"/>
        <v>0</v>
      </c>
      <c r="X65" s="47">
        <f t="shared" si="13"/>
        <v>0</v>
      </c>
    </row>
    <row r="66" spans="1:31" x14ac:dyDescent="0.25">
      <c r="A66" t="s">
        <v>25</v>
      </c>
      <c r="B66">
        <v>2007</v>
      </c>
      <c r="C66" s="22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4">
        <v>0</v>
      </c>
      <c r="J66" s="25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7">
        <v>0</v>
      </c>
      <c r="Q66" s="28">
        <v>12</v>
      </c>
      <c r="R66" s="45">
        <f t="shared" ref="R66:R97" si="14">C66/Q66</f>
        <v>0</v>
      </c>
      <c r="S66" s="46">
        <f t="shared" ref="S66:S97" si="15">D66/Q66</f>
        <v>0</v>
      </c>
      <c r="T66" s="46">
        <f t="shared" ref="T66:T97" si="16">E66/Q66</f>
        <v>0</v>
      </c>
      <c r="U66" s="46">
        <f t="shared" ref="U66:U97" si="17">F66/Q66</f>
        <v>0</v>
      </c>
      <c r="V66" s="46">
        <f t="shared" ref="V66:V97" si="18">G66/Q66</f>
        <v>0</v>
      </c>
      <c r="W66" s="46">
        <f t="shared" ref="W66:W97" si="19">H66/Q66</f>
        <v>0</v>
      </c>
      <c r="X66" s="47">
        <f t="shared" ref="X66:X97" si="20">I66/Q66</f>
        <v>0</v>
      </c>
    </row>
    <row r="67" spans="1:31" x14ac:dyDescent="0.25">
      <c r="A67" t="s">
        <v>25</v>
      </c>
      <c r="B67">
        <v>2008</v>
      </c>
      <c r="C67" s="22">
        <v>0</v>
      </c>
      <c r="D67" s="23">
        <v>1</v>
      </c>
      <c r="E67" s="23">
        <v>5</v>
      </c>
      <c r="F67" s="23">
        <v>1</v>
      </c>
      <c r="G67" s="23">
        <v>0</v>
      </c>
      <c r="H67" s="23">
        <v>0</v>
      </c>
      <c r="I67" s="24">
        <v>0</v>
      </c>
      <c r="J67" s="25">
        <v>0</v>
      </c>
      <c r="K67" s="26">
        <v>1</v>
      </c>
      <c r="L67" s="26">
        <v>4</v>
      </c>
      <c r="M67" s="26">
        <v>1</v>
      </c>
      <c r="N67" s="26">
        <v>0</v>
      </c>
      <c r="O67" s="26">
        <v>0</v>
      </c>
      <c r="P67" s="27">
        <v>0</v>
      </c>
      <c r="Q67" s="28">
        <v>131</v>
      </c>
      <c r="R67" s="45">
        <f t="shared" si="14"/>
        <v>0</v>
      </c>
      <c r="S67" s="46">
        <f t="shared" si="15"/>
        <v>7.6335877862595417E-3</v>
      </c>
      <c r="T67" s="46">
        <f t="shared" si="16"/>
        <v>3.8167938931297711E-2</v>
      </c>
      <c r="U67" s="46">
        <f t="shared" si="17"/>
        <v>7.6335877862595417E-3</v>
      </c>
      <c r="V67" s="46">
        <f t="shared" si="18"/>
        <v>0</v>
      </c>
      <c r="W67" s="46">
        <f t="shared" si="19"/>
        <v>0</v>
      </c>
      <c r="X67" s="47">
        <f t="shared" si="20"/>
        <v>0</v>
      </c>
    </row>
    <row r="68" spans="1:31" x14ac:dyDescent="0.25">
      <c r="A68" t="s">
        <v>25</v>
      </c>
      <c r="B68">
        <v>2009</v>
      </c>
      <c r="C68" s="22">
        <v>1</v>
      </c>
      <c r="D68" s="23">
        <v>1</v>
      </c>
      <c r="E68" s="23">
        <v>2</v>
      </c>
      <c r="F68" s="23">
        <v>2</v>
      </c>
      <c r="G68" s="23">
        <v>0</v>
      </c>
      <c r="H68" s="23">
        <v>0</v>
      </c>
      <c r="I68" s="24">
        <v>0</v>
      </c>
      <c r="J68" s="25">
        <v>1</v>
      </c>
      <c r="K68" s="26">
        <v>1</v>
      </c>
      <c r="L68" s="26">
        <v>1</v>
      </c>
      <c r="M68" s="26">
        <v>2</v>
      </c>
      <c r="N68" s="26">
        <v>0</v>
      </c>
      <c r="O68" s="26">
        <v>0</v>
      </c>
      <c r="P68" s="27">
        <v>0</v>
      </c>
      <c r="Q68" s="28">
        <v>56</v>
      </c>
      <c r="R68" s="45">
        <f t="shared" si="14"/>
        <v>1.7857142857142856E-2</v>
      </c>
      <c r="S68" s="46">
        <f t="shared" si="15"/>
        <v>1.7857142857142856E-2</v>
      </c>
      <c r="T68" s="46">
        <f t="shared" si="16"/>
        <v>3.5714285714285712E-2</v>
      </c>
      <c r="U68" s="46">
        <f t="shared" si="17"/>
        <v>3.5714285714285712E-2</v>
      </c>
      <c r="V68" s="46">
        <f t="shared" si="18"/>
        <v>0</v>
      </c>
      <c r="W68" s="46">
        <f t="shared" si="19"/>
        <v>0</v>
      </c>
      <c r="X68" s="47">
        <f t="shared" si="20"/>
        <v>0</v>
      </c>
    </row>
    <row r="69" spans="1:31" x14ac:dyDescent="0.25">
      <c r="A69" t="s">
        <v>25</v>
      </c>
      <c r="B69">
        <v>2010</v>
      </c>
      <c r="C69" s="22">
        <v>0</v>
      </c>
      <c r="D69" s="23">
        <v>1</v>
      </c>
      <c r="E69" s="23">
        <v>0</v>
      </c>
      <c r="F69" s="23">
        <v>0</v>
      </c>
      <c r="G69" s="23">
        <v>0</v>
      </c>
      <c r="H69" s="23">
        <v>0</v>
      </c>
      <c r="I69" s="24">
        <v>0</v>
      </c>
      <c r="J69" s="25">
        <v>0</v>
      </c>
      <c r="K69" s="26">
        <v>1</v>
      </c>
      <c r="L69" s="26">
        <v>0</v>
      </c>
      <c r="M69" s="26">
        <v>0</v>
      </c>
      <c r="N69" s="26">
        <v>0</v>
      </c>
      <c r="O69" s="26">
        <v>0</v>
      </c>
      <c r="P69" s="27">
        <v>0</v>
      </c>
      <c r="Q69" s="28">
        <v>38</v>
      </c>
      <c r="R69" s="45">
        <f t="shared" si="14"/>
        <v>0</v>
      </c>
      <c r="S69" s="46">
        <f t="shared" si="15"/>
        <v>2.6315789473684209E-2</v>
      </c>
      <c r="T69" s="46">
        <f t="shared" si="16"/>
        <v>0</v>
      </c>
      <c r="U69" s="46">
        <f t="shared" si="17"/>
        <v>0</v>
      </c>
      <c r="V69" s="46">
        <f t="shared" si="18"/>
        <v>0</v>
      </c>
      <c r="W69" s="46">
        <f t="shared" si="19"/>
        <v>0</v>
      </c>
      <c r="X69" s="47">
        <f t="shared" si="20"/>
        <v>0</v>
      </c>
    </row>
    <row r="70" spans="1:31" x14ac:dyDescent="0.25">
      <c r="A70" t="s">
        <v>25</v>
      </c>
      <c r="B70">
        <v>2011</v>
      </c>
      <c r="C70" s="22">
        <v>2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4">
        <v>0</v>
      </c>
      <c r="J70" s="25">
        <v>1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7">
        <v>0</v>
      </c>
      <c r="Q70" s="28">
        <v>12</v>
      </c>
      <c r="R70" s="45">
        <f t="shared" si="14"/>
        <v>0.16666666666666666</v>
      </c>
      <c r="S70" s="46">
        <f t="shared" si="15"/>
        <v>0</v>
      </c>
      <c r="T70" s="46">
        <f t="shared" si="16"/>
        <v>0</v>
      </c>
      <c r="U70" s="46">
        <f t="shared" si="17"/>
        <v>0</v>
      </c>
      <c r="V70" s="46">
        <f t="shared" si="18"/>
        <v>0</v>
      </c>
      <c r="W70" s="46">
        <f t="shared" si="19"/>
        <v>0</v>
      </c>
      <c r="X70" s="47">
        <f t="shared" si="20"/>
        <v>0</v>
      </c>
    </row>
    <row r="71" spans="1:31" x14ac:dyDescent="0.25">
      <c r="A71" t="s">
        <v>25</v>
      </c>
      <c r="B71">
        <v>2023</v>
      </c>
      <c r="C71" s="22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4">
        <v>0</v>
      </c>
      <c r="J71" s="25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7">
        <v>0</v>
      </c>
      <c r="Q71" s="28">
        <v>1</v>
      </c>
      <c r="R71" s="45">
        <f t="shared" si="14"/>
        <v>0</v>
      </c>
      <c r="S71" s="46">
        <f t="shared" si="15"/>
        <v>0</v>
      </c>
      <c r="T71" s="46">
        <f t="shared" si="16"/>
        <v>0</v>
      </c>
      <c r="U71" s="46">
        <f t="shared" si="17"/>
        <v>0</v>
      </c>
      <c r="V71" s="46">
        <f t="shared" si="18"/>
        <v>0</v>
      </c>
      <c r="W71" s="46">
        <f t="shared" si="19"/>
        <v>0</v>
      </c>
      <c r="X71" s="47">
        <f t="shared" si="20"/>
        <v>0</v>
      </c>
    </row>
    <row r="72" spans="1:31" x14ac:dyDescent="0.25">
      <c r="A72" t="s">
        <v>20</v>
      </c>
      <c r="B72">
        <v>2005</v>
      </c>
      <c r="C72" s="22">
        <v>57</v>
      </c>
      <c r="D72" s="23">
        <v>12</v>
      </c>
      <c r="E72" s="23">
        <v>18</v>
      </c>
      <c r="F72" s="23">
        <v>24</v>
      </c>
      <c r="G72" s="23">
        <v>27</v>
      </c>
      <c r="H72" s="23">
        <v>0</v>
      </c>
      <c r="I72" s="24">
        <v>0</v>
      </c>
      <c r="J72" s="25">
        <v>57</v>
      </c>
      <c r="K72" s="26">
        <v>11</v>
      </c>
      <c r="L72" s="26">
        <v>15</v>
      </c>
      <c r="M72" s="26">
        <v>23</v>
      </c>
      <c r="N72" s="26">
        <v>19</v>
      </c>
      <c r="O72" s="26">
        <v>0</v>
      </c>
      <c r="P72" s="27">
        <v>0</v>
      </c>
      <c r="Q72" s="28">
        <v>313</v>
      </c>
      <c r="R72" s="45">
        <f t="shared" si="14"/>
        <v>0.18210862619808307</v>
      </c>
      <c r="S72" s="46">
        <f t="shared" si="15"/>
        <v>3.8338658146964855E-2</v>
      </c>
      <c r="T72" s="46">
        <f t="shared" si="16"/>
        <v>5.7507987220447282E-2</v>
      </c>
      <c r="U72" s="46">
        <f t="shared" si="17"/>
        <v>7.6677316293929709E-2</v>
      </c>
      <c r="V72" s="46">
        <f t="shared" si="18"/>
        <v>8.6261980830670923E-2</v>
      </c>
      <c r="W72" s="46">
        <f t="shared" si="19"/>
        <v>0</v>
      </c>
      <c r="X72" s="47">
        <f t="shared" si="20"/>
        <v>0</v>
      </c>
      <c r="Y72" s="52"/>
      <c r="Z72" s="52"/>
      <c r="AA72" s="52"/>
      <c r="AB72" s="52"/>
      <c r="AC72" s="52"/>
      <c r="AD72" s="52"/>
      <c r="AE72" s="52"/>
    </row>
    <row r="73" spans="1:31" x14ac:dyDescent="0.25">
      <c r="A73" t="s">
        <v>20</v>
      </c>
      <c r="B73">
        <v>2006</v>
      </c>
      <c r="C73" s="22">
        <v>1774</v>
      </c>
      <c r="D73" s="23">
        <v>1101</v>
      </c>
      <c r="E73" s="23">
        <v>1081</v>
      </c>
      <c r="F73" s="23">
        <v>955</v>
      </c>
      <c r="G73" s="23">
        <v>826</v>
      </c>
      <c r="H73" s="23">
        <v>2</v>
      </c>
      <c r="I73" s="24">
        <v>1</v>
      </c>
      <c r="J73" s="25">
        <v>1697</v>
      </c>
      <c r="K73" s="26">
        <v>910</v>
      </c>
      <c r="L73" s="26">
        <v>927</v>
      </c>
      <c r="M73" s="26">
        <v>836</v>
      </c>
      <c r="N73" s="26">
        <v>659</v>
      </c>
      <c r="O73" s="26">
        <v>2</v>
      </c>
      <c r="P73" s="27">
        <v>1</v>
      </c>
      <c r="Q73" s="28">
        <v>31762</v>
      </c>
      <c r="R73" s="45">
        <f t="shared" si="14"/>
        <v>5.585290598828789E-2</v>
      </c>
      <c r="S73" s="46">
        <f t="shared" si="15"/>
        <v>3.4664063975820163E-2</v>
      </c>
      <c r="T73" s="46">
        <f t="shared" si="16"/>
        <v>3.4034380706504629E-2</v>
      </c>
      <c r="U73" s="46">
        <f t="shared" si="17"/>
        <v>3.0067376109816763E-2</v>
      </c>
      <c r="V73" s="46">
        <f t="shared" si="18"/>
        <v>2.6005919022731565E-2</v>
      </c>
      <c r="W73" s="46">
        <f t="shared" si="19"/>
        <v>6.2968326931553428E-5</v>
      </c>
      <c r="X73" s="47">
        <f t="shared" si="20"/>
        <v>3.1484163465776714E-5</v>
      </c>
      <c r="Y73" s="52"/>
      <c r="Z73" s="52"/>
      <c r="AA73" s="52"/>
      <c r="AB73" s="52"/>
      <c r="AC73" s="52"/>
      <c r="AD73" s="52"/>
      <c r="AE73" s="52"/>
    </row>
    <row r="74" spans="1:31" x14ac:dyDescent="0.25">
      <c r="A74" t="s">
        <v>20</v>
      </c>
      <c r="B74">
        <v>2007</v>
      </c>
      <c r="C74" s="22">
        <v>3540</v>
      </c>
      <c r="D74" s="23">
        <v>2018</v>
      </c>
      <c r="E74" s="23">
        <v>1998</v>
      </c>
      <c r="F74" s="23">
        <v>2134</v>
      </c>
      <c r="G74" s="23">
        <v>1727</v>
      </c>
      <c r="H74" s="23">
        <v>10</v>
      </c>
      <c r="I74" s="24">
        <v>0</v>
      </c>
      <c r="J74" s="25">
        <v>2916</v>
      </c>
      <c r="K74" s="26">
        <v>1739</v>
      </c>
      <c r="L74" s="26">
        <v>1775</v>
      </c>
      <c r="M74" s="26">
        <v>1754</v>
      </c>
      <c r="N74" s="26">
        <v>1425</v>
      </c>
      <c r="O74" s="26">
        <v>10</v>
      </c>
      <c r="P74" s="27">
        <v>0</v>
      </c>
      <c r="Q74" s="28">
        <v>64405</v>
      </c>
      <c r="R74" s="45">
        <f t="shared" si="14"/>
        <v>5.4964676655539169E-2</v>
      </c>
      <c r="S74" s="46">
        <f t="shared" si="15"/>
        <v>3.1332971042620915E-2</v>
      </c>
      <c r="T74" s="46">
        <f t="shared" si="16"/>
        <v>3.1022436146261937E-2</v>
      </c>
      <c r="U74" s="46">
        <f t="shared" si="17"/>
        <v>3.3134073441502987E-2</v>
      </c>
      <c r="V74" s="46">
        <f t="shared" si="18"/>
        <v>2.6814688300597779E-2</v>
      </c>
      <c r="W74" s="46">
        <f t="shared" si="19"/>
        <v>1.5526744817948918E-4</v>
      </c>
      <c r="X74" s="47">
        <f t="shared" si="20"/>
        <v>0</v>
      </c>
      <c r="Y74" s="52"/>
      <c r="Z74" s="52"/>
      <c r="AA74" s="52"/>
      <c r="AB74" s="52"/>
      <c r="AC74" s="52"/>
      <c r="AD74" s="52"/>
      <c r="AE74" s="52"/>
    </row>
    <row r="75" spans="1:31" x14ac:dyDescent="0.25">
      <c r="A75" t="s">
        <v>20</v>
      </c>
      <c r="B75">
        <v>2008</v>
      </c>
      <c r="C75" s="22">
        <v>3569</v>
      </c>
      <c r="D75" s="23">
        <v>2241</v>
      </c>
      <c r="E75" s="23">
        <v>2676</v>
      </c>
      <c r="F75" s="23">
        <v>2647</v>
      </c>
      <c r="G75" s="23">
        <v>2101</v>
      </c>
      <c r="H75" s="23">
        <v>6</v>
      </c>
      <c r="I75" s="24">
        <v>0</v>
      </c>
      <c r="J75" s="25">
        <v>3051</v>
      </c>
      <c r="K75" s="26">
        <v>2014</v>
      </c>
      <c r="L75" s="26">
        <v>2221</v>
      </c>
      <c r="M75" s="26">
        <v>2127</v>
      </c>
      <c r="N75" s="26">
        <v>1676</v>
      </c>
      <c r="O75" s="26">
        <v>6</v>
      </c>
      <c r="P75" s="27">
        <v>0</v>
      </c>
      <c r="Q75" s="28">
        <v>72043</v>
      </c>
      <c r="R75" s="45">
        <f t="shared" si="14"/>
        <v>4.9539858140277337E-2</v>
      </c>
      <c r="S75" s="46">
        <f t="shared" si="15"/>
        <v>3.1106422553197396E-2</v>
      </c>
      <c r="T75" s="46">
        <f t="shared" si="16"/>
        <v>3.7144483155893006E-2</v>
      </c>
      <c r="U75" s="46">
        <f t="shared" si="17"/>
        <v>3.6741945782379964E-2</v>
      </c>
      <c r="V75" s="46">
        <f t="shared" si="18"/>
        <v>2.9163138681065476E-2</v>
      </c>
      <c r="W75" s="46">
        <f t="shared" si="19"/>
        <v>8.3283594519939486E-5</v>
      </c>
      <c r="X75" s="47">
        <f t="shared" si="20"/>
        <v>0</v>
      </c>
      <c r="Y75" s="52"/>
      <c r="Z75" s="52"/>
      <c r="AA75" s="52"/>
      <c r="AB75" s="52"/>
      <c r="AC75" s="52"/>
      <c r="AD75" s="52"/>
      <c r="AE75" s="52"/>
    </row>
    <row r="76" spans="1:31" x14ac:dyDescent="0.25">
      <c r="A76" t="s">
        <v>20</v>
      </c>
      <c r="B76">
        <v>2009</v>
      </c>
      <c r="C76" s="22">
        <v>3563</v>
      </c>
      <c r="D76" s="23">
        <v>2392</v>
      </c>
      <c r="E76" s="23">
        <v>2587</v>
      </c>
      <c r="F76" s="23">
        <v>2511</v>
      </c>
      <c r="G76" s="23">
        <v>1901</v>
      </c>
      <c r="H76" s="23">
        <v>9</v>
      </c>
      <c r="I76" s="24">
        <v>2</v>
      </c>
      <c r="J76" s="25">
        <v>3154</v>
      </c>
      <c r="K76" s="26">
        <v>2069</v>
      </c>
      <c r="L76" s="26">
        <v>2083</v>
      </c>
      <c r="M76" s="26">
        <v>1964</v>
      </c>
      <c r="N76" s="26">
        <v>1517</v>
      </c>
      <c r="O76" s="26">
        <v>9</v>
      </c>
      <c r="P76" s="27">
        <v>2</v>
      </c>
      <c r="Q76" s="28">
        <v>67743</v>
      </c>
      <c r="R76" s="45">
        <f t="shared" si="14"/>
        <v>5.2595840160606998E-2</v>
      </c>
      <c r="S76" s="46">
        <f t="shared" si="15"/>
        <v>3.5309921320284016E-2</v>
      </c>
      <c r="T76" s="46">
        <f t="shared" si="16"/>
        <v>3.8188447514872388E-2</v>
      </c>
      <c r="U76" s="46">
        <f t="shared" si="17"/>
        <v>3.7066560382622557E-2</v>
      </c>
      <c r="V76" s="46">
        <f t="shared" si="18"/>
        <v>2.8061939979038424E-2</v>
      </c>
      <c r="W76" s="46">
        <f t="shared" si="19"/>
        <v>1.3285505513484789E-4</v>
      </c>
      <c r="X76" s="47">
        <f t="shared" si="20"/>
        <v>2.9523345585521752E-5</v>
      </c>
      <c r="Y76" s="52"/>
      <c r="Z76" s="52"/>
      <c r="AA76" s="52"/>
      <c r="AB76" s="52"/>
      <c r="AC76" s="52"/>
      <c r="AD76" s="52"/>
      <c r="AE76" s="52"/>
    </row>
    <row r="77" spans="1:31" x14ac:dyDescent="0.25">
      <c r="A77" t="s">
        <v>20</v>
      </c>
      <c r="B77">
        <v>2010</v>
      </c>
      <c r="C77" s="22">
        <v>3976</v>
      </c>
      <c r="D77" s="23">
        <v>2377</v>
      </c>
      <c r="E77" s="23">
        <v>2577</v>
      </c>
      <c r="F77" s="23">
        <v>2569</v>
      </c>
      <c r="G77" s="23">
        <v>2090</v>
      </c>
      <c r="H77" s="23">
        <v>13</v>
      </c>
      <c r="I77" s="24">
        <v>0</v>
      </c>
      <c r="J77" s="25">
        <v>3404</v>
      </c>
      <c r="K77" s="26">
        <v>2024</v>
      </c>
      <c r="L77" s="26">
        <v>2039</v>
      </c>
      <c r="M77" s="26">
        <v>1980</v>
      </c>
      <c r="N77" s="26">
        <v>1627</v>
      </c>
      <c r="O77" s="26">
        <v>11</v>
      </c>
      <c r="P77" s="27">
        <v>0</v>
      </c>
      <c r="Q77" s="28">
        <v>58220</v>
      </c>
      <c r="R77" s="45">
        <f t="shared" si="14"/>
        <v>6.8292682926829273E-2</v>
      </c>
      <c r="S77" s="46">
        <f t="shared" si="15"/>
        <v>4.0827894194434902E-2</v>
      </c>
      <c r="T77" s="46">
        <f t="shared" si="16"/>
        <v>4.4263139814496734E-2</v>
      </c>
      <c r="U77" s="46">
        <f t="shared" si="17"/>
        <v>4.4125729989694266E-2</v>
      </c>
      <c r="V77" s="46">
        <f t="shared" si="18"/>
        <v>3.5898316729646169E-2</v>
      </c>
      <c r="W77" s="46">
        <f t="shared" si="19"/>
        <v>2.2329096530401924E-4</v>
      </c>
      <c r="X77" s="47">
        <f t="shared" si="20"/>
        <v>0</v>
      </c>
      <c r="Y77" s="52"/>
      <c r="Z77" s="52"/>
      <c r="AA77" s="52"/>
      <c r="AB77" s="52"/>
      <c r="AC77" s="52"/>
      <c r="AD77" s="52"/>
      <c r="AE77" s="52"/>
    </row>
    <row r="78" spans="1:31" x14ac:dyDescent="0.25">
      <c r="A78" t="s">
        <v>20</v>
      </c>
      <c r="B78">
        <v>2011</v>
      </c>
      <c r="C78" s="22">
        <v>4244</v>
      </c>
      <c r="D78" s="23">
        <v>2296</v>
      </c>
      <c r="E78" s="23">
        <v>2579</v>
      </c>
      <c r="F78" s="23">
        <v>2258</v>
      </c>
      <c r="G78" s="23">
        <v>1741</v>
      </c>
      <c r="H78" s="23">
        <v>3</v>
      </c>
      <c r="I78" s="24">
        <v>2</v>
      </c>
      <c r="J78" s="25">
        <v>3609</v>
      </c>
      <c r="K78" s="26">
        <v>1957</v>
      </c>
      <c r="L78" s="26">
        <v>2032</v>
      </c>
      <c r="M78" s="26">
        <v>1776</v>
      </c>
      <c r="N78" s="26">
        <v>1353</v>
      </c>
      <c r="O78" s="26">
        <v>3</v>
      </c>
      <c r="P78" s="27">
        <v>1</v>
      </c>
      <c r="Q78" s="28">
        <v>50964</v>
      </c>
      <c r="R78" s="45">
        <f t="shared" si="14"/>
        <v>8.3274468252099526E-2</v>
      </c>
      <c r="S78" s="46">
        <f t="shared" si="15"/>
        <v>4.5051408837610864E-2</v>
      </c>
      <c r="T78" s="46">
        <f t="shared" si="16"/>
        <v>5.0604348167333807E-2</v>
      </c>
      <c r="U78" s="46">
        <f t="shared" si="17"/>
        <v>4.4305784475315912E-2</v>
      </c>
      <c r="V78" s="46">
        <f t="shared" si="18"/>
        <v>3.4161368809355622E-2</v>
      </c>
      <c r="W78" s="46">
        <f t="shared" si="19"/>
        <v>5.8865081233812103E-5</v>
      </c>
      <c r="X78" s="47">
        <f t="shared" si="20"/>
        <v>3.9243387489208069E-5</v>
      </c>
      <c r="Y78" s="52"/>
      <c r="Z78" s="52"/>
      <c r="AA78" s="52"/>
      <c r="AB78" s="52"/>
      <c r="AC78" s="52"/>
      <c r="AD78" s="52"/>
      <c r="AE78" s="52"/>
    </row>
    <row r="79" spans="1:31" x14ac:dyDescent="0.25">
      <c r="A79" t="s">
        <v>20</v>
      </c>
      <c r="B79">
        <v>2012</v>
      </c>
      <c r="C79" s="22">
        <v>3913</v>
      </c>
      <c r="D79" s="23">
        <v>2218</v>
      </c>
      <c r="E79" s="23">
        <v>2542</v>
      </c>
      <c r="F79" s="23">
        <v>2246</v>
      </c>
      <c r="G79" s="23">
        <v>1782</v>
      </c>
      <c r="H79" s="23">
        <v>7</v>
      </c>
      <c r="I79" s="24">
        <v>1</v>
      </c>
      <c r="J79" s="25">
        <v>3261</v>
      </c>
      <c r="K79" s="26">
        <v>1871</v>
      </c>
      <c r="L79" s="26">
        <v>1886</v>
      </c>
      <c r="M79" s="26">
        <v>1661</v>
      </c>
      <c r="N79" s="26">
        <v>1268</v>
      </c>
      <c r="O79" s="26">
        <v>7</v>
      </c>
      <c r="P79" s="27">
        <v>1</v>
      </c>
      <c r="Q79" s="28">
        <v>42776</v>
      </c>
      <c r="R79" s="45">
        <f t="shared" si="14"/>
        <v>9.147652889470731E-2</v>
      </c>
      <c r="S79" s="46">
        <f t="shared" si="15"/>
        <v>5.1851505517112401E-2</v>
      </c>
      <c r="T79" s="46">
        <f t="shared" si="16"/>
        <v>5.942584626893585E-2</v>
      </c>
      <c r="U79" s="46">
        <f t="shared" si="17"/>
        <v>5.2506078174677388E-2</v>
      </c>
      <c r="V79" s="46">
        <f t="shared" si="18"/>
        <v>4.1658874135028987E-2</v>
      </c>
      <c r="W79" s="46">
        <f t="shared" si="19"/>
        <v>1.6364316439124743E-4</v>
      </c>
      <c r="X79" s="47">
        <f t="shared" si="20"/>
        <v>2.3377594913035348E-5</v>
      </c>
      <c r="Y79" s="52"/>
      <c r="Z79" s="52"/>
      <c r="AA79" s="52"/>
      <c r="AB79" s="52"/>
      <c r="AC79" s="52"/>
      <c r="AD79" s="52"/>
      <c r="AE79" s="52"/>
    </row>
    <row r="80" spans="1:31" x14ac:dyDescent="0.25">
      <c r="A80" t="s">
        <v>20</v>
      </c>
      <c r="B80">
        <v>2013</v>
      </c>
      <c r="C80" s="22">
        <v>5810</v>
      </c>
      <c r="D80" s="23">
        <v>3398</v>
      </c>
      <c r="E80" s="23">
        <v>3561</v>
      </c>
      <c r="F80" s="23">
        <v>3013</v>
      </c>
      <c r="G80" s="23">
        <v>2339</v>
      </c>
      <c r="H80" s="23">
        <v>9</v>
      </c>
      <c r="I80" s="24">
        <v>0</v>
      </c>
      <c r="J80" s="25">
        <v>4881</v>
      </c>
      <c r="K80" s="26">
        <v>2921</v>
      </c>
      <c r="L80" s="26">
        <v>2679</v>
      </c>
      <c r="M80" s="26">
        <v>2167</v>
      </c>
      <c r="N80" s="26">
        <v>1611</v>
      </c>
      <c r="O80" s="26">
        <v>7</v>
      </c>
      <c r="P80" s="27">
        <v>0</v>
      </c>
      <c r="Q80" s="28">
        <v>62112</v>
      </c>
      <c r="R80" s="45">
        <f t="shared" si="14"/>
        <v>9.3540700669757851E-2</v>
      </c>
      <c r="S80" s="46">
        <f t="shared" si="15"/>
        <v>5.4707624935600205E-2</v>
      </c>
      <c r="T80" s="46">
        <f t="shared" si="16"/>
        <v>5.7331916537867081E-2</v>
      </c>
      <c r="U80" s="46">
        <f t="shared" si="17"/>
        <v>4.8509144770736735E-2</v>
      </c>
      <c r="V80" s="46">
        <f t="shared" si="18"/>
        <v>3.7657779495105619E-2</v>
      </c>
      <c r="W80" s="46">
        <f t="shared" si="19"/>
        <v>1.4489953632148376E-4</v>
      </c>
      <c r="X80" s="47">
        <f t="shared" si="20"/>
        <v>0</v>
      </c>
      <c r="Y80" s="52"/>
      <c r="Z80" s="52"/>
      <c r="AA80" s="52"/>
      <c r="AB80" s="52"/>
      <c r="AC80" s="52"/>
      <c r="AD80" s="52"/>
      <c r="AE80" s="52"/>
    </row>
    <row r="81" spans="1:31" x14ac:dyDescent="0.25">
      <c r="A81" t="s">
        <v>20</v>
      </c>
      <c r="B81">
        <v>2014</v>
      </c>
      <c r="C81" s="22">
        <v>6879</v>
      </c>
      <c r="D81" s="23">
        <v>3981</v>
      </c>
      <c r="E81" s="23">
        <v>4185</v>
      </c>
      <c r="F81" s="23">
        <v>3482</v>
      </c>
      <c r="G81" s="23">
        <v>2948</v>
      </c>
      <c r="H81" s="23">
        <v>9</v>
      </c>
      <c r="I81" s="24">
        <v>2</v>
      </c>
      <c r="J81" s="25">
        <v>5745</v>
      </c>
      <c r="K81" s="26">
        <v>3343</v>
      </c>
      <c r="L81" s="26">
        <v>3038</v>
      </c>
      <c r="M81" s="26">
        <v>2479</v>
      </c>
      <c r="N81" s="26">
        <v>1996</v>
      </c>
      <c r="O81" s="26">
        <v>9</v>
      </c>
      <c r="P81" s="27">
        <v>2</v>
      </c>
      <c r="Q81" s="28">
        <v>78159</v>
      </c>
      <c r="R81" s="45">
        <f t="shared" si="14"/>
        <v>8.8012896787318162E-2</v>
      </c>
      <c r="S81" s="46">
        <f t="shared" si="15"/>
        <v>5.093463324761064E-2</v>
      </c>
      <c r="T81" s="46">
        <f t="shared" si="16"/>
        <v>5.3544697347714276E-2</v>
      </c>
      <c r="U81" s="46">
        <f t="shared" si="17"/>
        <v>4.4550211747847339E-2</v>
      </c>
      <c r="V81" s="46">
        <f t="shared" si="18"/>
        <v>3.7717985132870176E-2</v>
      </c>
      <c r="W81" s="46">
        <f t="shared" si="19"/>
        <v>1.1514988676927801E-4</v>
      </c>
      <c r="X81" s="47">
        <f t="shared" si="20"/>
        <v>2.5588863726506224E-5</v>
      </c>
      <c r="Y81" s="52"/>
      <c r="Z81" s="52"/>
      <c r="AA81" s="52"/>
      <c r="AB81" s="52"/>
      <c r="AC81" s="52"/>
      <c r="AD81" s="52"/>
      <c r="AE81" s="52"/>
    </row>
    <row r="82" spans="1:31" x14ac:dyDescent="0.25">
      <c r="A82" t="s">
        <v>20</v>
      </c>
      <c r="B82">
        <v>2015</v>
      </c>
      <c r="C82" s="22">
        <v>6310</v>
      </c>
      <c r="D82" s="23">
        <v>3725</v>
      </c>
      <c r="E82" s="23">
        <v>4080</v>
      </c>
      <c r="F82" s="23">
        <v>3625</v>
      </c>
      <c r="G82" s="23">
        <v>2846</v>
      </c>
      <c r="H82" s="23">
        <v>31</v>
      </c>
      <c r="I82" s="24">
        <v>7</v>
      </c>
      <c r="J82" s="25">
        <v>5309</v>
      </c>
      <c r="K82" s="26">
        <v>3161</v>
      </c>
      <c r="L82" s="26">
        <v>2936</v>
      </c>
      <c r="M82" s="26">
        <v>2487</v>
      </c>
      <c r="N82" s="26">
        <v>1903</v>
      </c>
      <c r="O82" s="26">
        <v>20</v>
      </c>
      <c r="P82" s="27">
        <v>6</v>
      </c>
      <c r="Q82" s="28">
        <v>78490</v>
      </c>
      <c r="R82" s="45">
        <f t="shared" si="14"/>
        <v>8.0392406676009678E-2</v>
      </c>
      <c r="S82" s="46">
        <f t="shared" si="15"/>
        <v>4.7458274939482736E-2</v>
      </c>
      <c r="T82" s="46">
        <f t="shared" si="16"/>
        <v>5.1981144094789142E-2</v>
      </c>
      <c r="U82" s="46">
        <f t="shared" si="17"/>
        <v>4.6184227290100653E-2</v>
      </c>
      <c r="V82" s="46">
        <f t="shared" si="18"/>
        <v>3.6259396101414196E-2</v>
      </c>
      <c r="W82" s="46">
        <f t="shared" si="19"/>
        <v>3.9495477130844695E-4</v>
      </c>
      <c r="X82" s="47">
        <f t="shared" si="20"/>
        <v>8.9183335456746084E-5</v>
      </c>
      <c r="Y82" s="52"/>
      <c r="Z82" s="52"/>
      <c r="AA82" s="52"/>
      <c r="AB82" s="52"/>
      <c r="AC82" s="52"/>
      <c r="AD82" s="52"/>
      <c r="AE82" s="52"/>
    </row>
    <row r="83" spans="1:31" x14ac:dyDescent="0.25">
      <c r="A83" t="s">
        <v>20</v>
      </c>
      <c r="B83">
        <v>2016</v>
      </c>
      <c r="C83" s="22">
        <v>6907</v>
      </c>
      <c r="D83" s="23">
        <v>4212</v>
      </c>
      <c r="E83" s="23">
        <v>4904</v>
      </c>
      <c r="F83" s="23">
        <v>4238</v>
      </c>
      <c r="G83" s="23">
        <v>3323</v>
      </c>
      <c r="H83" s="23">
        <v>41</v>
      </c>
      <c r="I83" s="24">
        <v>7</v>
      </c>
      <c r="J83" s="25">
        <v>5886</v>
      </c>
      <c r="K83" s="26">
        <v>3562</v>
      </c>
      <c r="L83" s="26">
        <v>3511</v>
      </c>
      <c r="M83" s="26">
        <v>2889</v>
      </c>
      <c r="N83" s="26">
        <v>2117</v>
      </c>
      <c r="O83" s="26">
        <v>32</v>
      </c>
      <c r="P83" s="27">
        <v>6</v>
      </c>
      <c r="Q83" s="28">
        <v>96604</v>
      </c>
      <c r="R83" s="45">
        <f t="shared" si="14"/>
        <v>7.149807461388763E-2</v>
      </c>
      <c r="S83" s="46">
        <f t="shared" si="15"/>
        <v>4.3600679060908448E-2</v>
      </c>
      <c r="T83" s="46">
        <f t="shared" si="16"/>
        <v>5.0763943522007374E-2</v>
      </c>
      <c r="U83" s="46">
        <f t="shared" si="17"/>
        <v>4.3869819055111586E-2</v>
      </c>
      <c r="V83" s="46">
        <f t="shared" si="18"/>
        <v>3.4398161566808826E-2</v>
      </c>
      <c r="W83" s="46">
        <f t="shared" si="19"/>
        <v>4.244130677818724E-4</v>
      </c>
      <c r="X83" s="47">
        <f t="shared" si="20"/>
        <v>7.2460767670075776E-5</v>
      </c>
      <c r="Y83" s="52"/>
      <c r="Z83" s="52"/>
      <c r="AA83" s="52"/>
      <c r="AB83" s="52"/>
      <c r="AC83" s="52"/>
      <c r="AD83" s="52"/>
      <c r="AE83" s="52"/>
    </row>
    <row r="84" spans="1:31" x14ac:dyDescent="0.25">
      <c r="A84" t="s">
        <v>20</v>
      </c>
      <c r="B84">
        <v>2017</v>
      </c>
      <c r="C84" s="22">
        <v>9420</v>
      </c>
      <c r="D84" s="23">
        <v>5907</v>
      </c>
      <c r="E84" s="23">
        <v>6226</v>
      </c>
      <c r="F84" s="23">
        <v>5166</v>
      </c>
      <c r="G84" s="23">
        <v>4282</v>
      </c>
      <c r="H84" s="23">
        <v>56</v>
      </c>
      <c r="I84" s="24">
        <v>29</v>
      </c>
      <c r="J84" s="25">
        <v>7734</v>
      </c>
      <c r="K84" s="26">
        <v>4748</v>
      </c>
      <c r="L84" s="26">
        <v>4374</v>
      </c>
      <c r="M84" s="26">
        <v>3444</v>
      </c>
      <c r="N84" s="26">
        <v>2765</v>
      </c>
      <c r="O84" s="26">
        <v>48</v>
      </c>
      <c r="P84" s="27">
        <v>20</v>
      </c>
      <c r="Q84" s="28">
        <v>119665</v>
      </c>
      <c r="R84" s="45">
        <f t="shared" si="14"/>
        <v>7.8719759328124347E-2</v>
      </c>
      <c r="S84" s="46">
        <f t="shared" si="15"/>
        <v>4.9362804495884344E-2</v>
      </c>
      <c r="T84" s="46">
        <f t="shared" si="16"/>
        <v>5.2028579785233779E-2</v>
      </c>
      <c r="U84" s="46">
        <f t="shared" si="17"/>
        <v>4.3170517695232523E-2</v>
      </c>
      <c r="V84" s="46">
        <f t="shared" si="18"/>
        <v>3.5783228178665444E-2</v>
      </c>
      <c r="W84" s="46">
        <f t="shared" si="19"/>
        <v>4.6797309154723605E-4</v>
      </c>
      <c r="X84" s="47">
        <f t="shared" si="20"/>
        <v>2.4234320812267581E-4</v>
      </c>
      <c r="Y84" s="52"/>
      <c r="Z84" s="52"/>
      <c r="AA84" s="52"/>
      <c r="AB84" s="52"/>
      <c r="AC84" s="52"/>
      <c r="AD84" s="52"/>
      <c r="AE84" s="52"/>
    </row>
    <row r="85" spans="1:31" x14ac:dyDescent="0.25">
      <c r="A85" t="s">
        <v>20</v>
      </c>
      <c r="B85">
        <v>2018</v>
      </c>
      <c r="C85" s="22">
        <v>12230</v>
      </c>
      <c r="D85" s="23">
        <v>6864</v>
      </c>
      <c r="E85" s="23">
        <v>7471</v>
      </c>
      <c r="F85" s="23">
        <v>6491</v>
      </c>
      <c r="G85" s="23">
        <v>4422</v>
      </c>
      <c r="H85" s="23">
        <v>36</v>
      </c>
      <c r="I85" s="24">
        <v>0</v>
      </c>
      <c r="J85" s="25">
        <v>9895</v>
      </c>
      <c r="K85" s="26">
        <v>5434</v>
      </c>
      <c r="L85" s="26">
        <v>5047</v>
      </c>
      <c r="M85" s="26">
        <v>4277</v>
      </c>
      <c r="N85" s="26">
        <v>3071</v>
      </c>
      <c r="O85" s="26">
        <v>27</v>
      </c>
      <c r="P85" s="27">
        <v>0</v>
      </c>
      <c r="Q85" s="28">
        <v>151144</v>
      </c>
      <c r="R85" s="45">
        <f t="shared" si="14"/>
        <v>8.0916212353781825E-2</v>
      </c>
      <c r="S85" s="46">
        <f t="shared" si="15"/>
        <v>4.5413645265442226E-2</v>
      </c>
      <c r="T85" s="46">
        <f t="shared" si="16"/>
        <v>4.9429682951357648E-2</v>
      </c>
      <c r="U85" s="46">
        <f t="shared" si="17"/>
        <v>4.2945800031757797E-2</v>
      </c>
      <c r="V85" s="46">
        <f t="shared" si="18"/>
        <v>2.9256867622929127E-2</v>
      </c>
      <c r="W85" s="46">
        <f t="shared" si="19"/>
        <v>2.381834541893823E-4</v>
      </c>
      <c r="X85" s="47">
        <f t="shared" si="20"/>
        <v>0</v>
      </c>
      <c r="Y85" s="52"/>
      <c r="Z85" s="52"/>
      <c r="AA85" s="52"/>
      <c r="AB85" s="52"/>
      <c r="AC85" s="52"/>
      <c r="AD85" s="52"/>
      <c r="AE85" s="52"/>
    </row>
    <row r="86" spans="1:31" x14ac:dyDescent="0.25">
      <c r="A86" t="s">
        <v>20</v>
      </c>
      <c r="B86">
        <v>2019</v>
      </c>
      <c r="C86" s="22">
        <v>17033</v>
      </c>
      <c r="D86" s="23">
        <v>8715</v>
      </c>
      <c r="E86" s="23">
        <v>9462</v>
      </c>
      <c r="F86" s="23">
        <v>7442</v>
      </c>
      <c r="G86" s="23">
        <v>5426</v>
      </c>
      <c r="H86" s="23">
        <v>7</v>
      </c>
      <c r="I86" s="24">
        <v>0</v>
      </c>
      <c r="J86" s="25">
        <v>11826</v>
      </c>
      <c r="K86" s="26">
        <v>6006</v>
      </c>
      <c r="L86" s="26">
        <v>5842</v>
      </c>
      <c r="M86" s="26">
        <v>4773</v>
      </c>
      <c r="N86" s="26">
        <v>3542</v>
      </c>
      <c r="O86" s="26">
        <v>7</v>
      </c>
      <c r="P86" s="27">
        <v>0</v>
      </c>
      <c r="Q86" s="28">
        <v>184493</v>
      </c>
      <c r="R86" s="45">
        <f t="shared" si="14"/>
        <v>9.2323285978329797E-2</v>
      </c>
      <c r="S86" s="46">
        <f t="shared" si="15"/>
        <v>4.7237564568845432E-2</v>
      </c>
      <c r="T86" s="46">
        <f t="shared" si="16"/>
        <v>5.1286498674746467E-2</v>
      </c>
      <c r="U86" s="46">
        <f t="shared" si="17"/>
        <v>4.0337573783287173E-2</v>
      </c>
      <c r="V86" s="46">
        <f t="shared" si="18"/>
        <v>2.9410329931216901E-2</v>
      </c>
      <c r="W86" s="46">
        <f t="shared" si="19"/>
        <v>3.7941818930799545E-5</v>
      </c>
      <c r="X86" s="47">
        <f t="shared" si="20"/>
        <v>0</v>
      </c>
      <c r="Y86" s="52"/>
      <c r="Z86" s="52"/>
      <c r="AA86" s="52"/>
      <c r="AB86" s="52"/>
      <c r="AC86" s="52"/>
      <c r="AD86" s="52"/>
      <c r="AE86" s="52"/>
    </row>
    <row r="87" spans="1:31" x14ac:dyDescent="0.25">
      <c r="A87" t="s">
        <v>20</v>
      </c>
      <c r="B87">
        <v>2020</v>
      </c>
      <c r="C87" s="22">
        <v>12125</v>
      </c>
      <c r="D87" s="23">
        <v>7055</v>
      </c>
      <c r="E87" s="23">
        <v>6813</v>
      </c>
      <c r="F87" s="23">
        <v>4813</v>
      </c>
      <c r="G87" s="23">
        <v>473</v>
      </c>
      <c r="H87" s="23">
        <v>0</v>
      </c>
      <c r="I87" s="24">
        <v>0</v>
      </c>
      <c r="J87" s="25">
        <v>9453</v>
      </c>
      <c r="K87" s="26">
        <v>5424</v>
      </c>
      <c r="L87" s="26">
        <v>4780</v>
      </c>
      <c r="M87" s="26">
        <v>3572</v>
      </c>
      <c r="N87" s="26">
        <v>405</v>
      </c>
      <c r="O87" s="26">
        <v>0</v>
      </c>
      <c r="P87" s="27">
        <v>0</v>
      </c>
      <c r="Q87" s="28">
        <v>161130</v>
      </c>
      <c r="R87" s="45">
        <f t="shared" si="14"/>
        <v>7.5249798299509715E-2</v>
      </c>
      <c r="S87" s="46">
        <f t="shared" si="15"/>
        <v>4.3784521814683793E-2</v>
      </c>
      <c r="T87" s="46">
        <f t="shared" si="16"/>
        <v>4.2282628933159559E-2</v>
      </c>
      <c r="U87" s="46">
        <f t="shared" si="17"/>
        <v>2.9870291069322905E-2</v>
      </c>
      <c r="V87" s="46">
        <f t="shared" si="18"/>
        <v>2.9355179047973684E-3</v>
      </c>
      <c r="W87" s="46">
        <f t="shared" si="19"/>
        <v>0</v>
      </c>
      <c r="X87" s="47">
        <f t="shared" si="20"/>
        <v>0</v>
      </c>
      <c r="Y87" s="52"/>
      <c r="Z87" s="52"/>
      <c r="AA87" s="52"/>
      <c r="AB87" s="52"/>
      <c r="AC87" s="52"/>
      <c r="AD87" s="52"/>
      <c r="AE87" s="52"/>
    </row>
    <row r="88" spans="1:31" x14ac:dyDescent="0.25">
      <c r="A88" t="s">
        <v>20</v>
      </c>
      <c r="B88">
        <v>2021</v>
      </c>
      <c r="C88" s="22">
        <v>13484</v>
      </c>
      <c r="D88" s="23">
        <v>7205</v>
      </c>
      <c r="E88" s="23">
        <v>5422</v>
      </c>
      <c r="F88" s="23">
        <v>467</v>
      </c>
      <c r="G88" s="23">
        <v>0</v>
      </c>
      <c r="H88" s="23">
        <v>0</v>
      </c>
      <c r="I88" s="24">
        <v>0</v>
      </c>
      <c r="J88" s="25">
        <v>10552</v>
      </c>
      <c r="K88" s="26">
        <v>5386</v>
      </c>
      <c r="L88" s="26">
        <v>4102</v>
      </c>
      <c r="M88" s="26">
        <v>393</v>
      </c>
      <c r="N88" s="26">
        <v>0</v>
      </c>
      <c r="O88" s="26">
        <v>0</v>
      </c>
      <c r="P88" s="27">
        <v>0</v>
      </c>
      <c r="Q88" s="28">
        <v>166772</v>
      </c>
      <c r="R88" s="45">
        <f t="shared" si="14"/>
        <v>8.085290096658912E-2</v>
      </c>
      <c r="S88" s="46">
        <f t="shared" si="15"/>
        <v>4.3202695896193605E-2</v>
      </c>
      <c r="T88" s="46">
        <f t="shared" si="16"/>
        <v>3.2511452761854506E-2</v>
      </c>
      <c r="U88" s="46">
        <f t="shared" si="17"/>
        <v>2.800230254479169E-3</v>
      </c>
      <c r="V88" s="46">
        <f t="shared" si="18"/>
        <v>0</v>
      </c>
      <c r="W88" s="46">
        <f t="shared" si="19"/>
        <v>0</v>
      </c>
      <c r="X88" s="47">
        <f t="shared" si="20"/>
        <v>0</v>
      </c>
      <c r="Y88" s="52"/>
      <c r="Z88" s="52"/>
      <c r="AA88" s="52"/>
      <c r="AB88" s="52"/>
      <c r="AC88" s="52"/>
      <c r="AD88" s="52"/>
      <c r="AE88" s="52"/>
    </row>
    <row r="89" spans="1:31" x14ac:dyDescent="0.25">
      <c r="A89" t="s">
        <v>20</v>
      </c>
      <c r="B89">
        <v>2022</v>
      </c>
      <c r="C89" s="22">
        <v>15202</v>
      </c>
      <c r="D89" s="23">
        <v>6700</v>
      </c>
      <c r="E89" s="23">
        <v>815</v>
      </c>
      <c r="F89" s="23">
        <v>0</v>
      </c>
      <c r="G89" s="23">
        <v>0</v>
      </c>
      <c r="H89" s="23">
        <v>0</v>
      </c>
      <c r="I89" s="24">
        <v>0</v>
      </c>
      <c r="J89" s="25">
        <v>11667</v>
      </c>
      <c r="K89" s="26">
        <v>5302</v>
      </c>
      <c r="L89" s="26">
        <v>652</v>
      </c>
      <c r="M89" s="26">
        <v>0</v>
      </c>
      <c r="N89" s="26">
        <v>0</v>
      </c>
      <c r="O89" s="26">
        <v>0</v>
      </c>
      <c r="P89" s="27">
        <v>0</v>
      </c>
      <c r="Q89" s="28">
        <v>185340</v>
      </c>
      <c r="R89" s="45">
        <f t="shared" si="14"/>
        <v>8.2022229416208056E-2</v>
      </c>
      <c r="S89" s="46">
        <f t="shared" si="15"/>
        <v>3.614977878493579E-2</v>
      </c>
      <c r="T89" s="46">
        <f t="shared" si="16"/>
        <v>4.3973238372720406E-3</v>
      </c>
      <c r="U89" s="46">
        <f t="shared" si="17"/>
        <v>0</v>
      </c>
      <c r="V89" s="46">
        <f t="shared" si="18"/>
        <v>0</v>
      </c>
      <c r="W89" s="46">
        <f t="shared" si="19"/>
        <v>0</v>
      </c>
      <c r="X89" s="47">
        <f t="shared" si="20"/>
        <v>0</v>
      </c>
      <c r="Y89" s="52"/>
      <c r="Z89" s="52"/>
      <c r="AA89" s="52"/>
      <c r="AB89" s="52"/>
      <c r="AC89" s="52"/>
      <c r="AD89" s="52"/>
      <c r="AE89" s="52"/>
    </row>
    <row r="90" spans="1:31" x14ac:dyDescent="0.25">
      <c r="A90" t="s">
        <v>20</v>
      </c>
      <c r="B90">
        <v>2023</v>
      </c>
      <c r="C90" s="22">
        <v>10154</v>
      </c>
      <c r="D90" s="23">
        <v>657</v>
      </c>
      <c r="E90" s="23">
        <v>0</v>
      </c>
      <c r="F90" s="23">
        <v>0</v>
      </c>
      <c r="G90" s="23">
        <v>0</v>
      </c>
      <c r="H90" s="23">
        <v>0</v>
      </c>
      <c r="I90" s="24">
        <v>0</v>
      </c>
      <c r="J90" s="25">
        <v>7896</v>
      </c>
      <c r="K90" s="26">
        <v>570</v>
      </c>
      <c r="L90" s="26">
        <v>0</v>
      </c>
      <c r="M90" s="26">
        <v>0</v>
      </c>
      <c r="N90" s="26">
        <v>0</v>
      </c>
      <c r="O90" s="26">
        <v>0</v>
      </c>
      <c r="P90" s="27">
        <v>0</v>
      </c>
      <c r="Q90" s="28">
        <v>145319</v>
      </c>
      <c r="R90" s="45">
        <f t="shared" si="14"/>
        <v>6.9873863706741715E-2</v>
      </c>
      <c r="S90" s="46">
        <f t="shared" si="15"/>
        <v>4.5210880889629025E-3</v>
      </c>
      <c r="T90" s="46">
        <f t="shared" si="16"/>
        <v>0</v>
      </c>
      <c r="U90" s="46">
        <f t="shared" si="17"/>
        <v>0</v>
      </c>
      <c r="V90" s="46">
        <f t="shared" si="18"/>
        <v>0</v>
      </c>
      <c r="W90" s="46">
        <f t="shared" si="19"/>
        <v>0</v>
      </c>
      <c r="X90" s="47">
        <f t="shared" si="20"/>
        <v>0</v>
      </c>
      <c r="Y90" s="52"/>
      <c r="Z90" s="52"/>
      <c r="AA90" s="52"/>
      <c r="AB90" s="52"/>
      <c r="AC90" s="52"/>
      <c r="AD90" s="52"/>
      <c r="AE90" s="52"/>
    </row>
    <row r="91" spans="1:31" x14ac:dyDescent="0.25">
      <c r="A91" t="s">
        <v>20</v>
      </c>
      <c r="B91">
        <v>2024</v>
      </c>
      <c r="C91" s="22">
        <v>2937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4">
        <v>0</v>
      </c>
      <c r="J91" s="25">
        <v>2430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7">
        <v>0</v>
      </c>
      <c r="Q91" s="28">
        <v>78814</v>
      </c>
      <c r="R91" s="45">
        <f t="shared" si="14"/>
        <v>3.726495292714492E-2</v>
      </c>
      <c r="S91" s="46">
        <f t="shared" si="15"/>
        <v>0</v>
      </c>
      <c r="T91" s="46">
        <f t="shared" si="16"/>
        <v>0</v>
      </c>
      <c r="U91" s="46">
        <f t="shared" si="17"/>
        <v>0</v>
      </c>
      <c r="V91" s="46">
        <f t="shared" si="18"/>
        <v>0</v>
      </c>
      <c r="W91" s="46">
        <f t="shared" si="19"/>
        <v>0</v>
      </c>
      <c r="X91" s="47">
        <f t="shared" si="20"/>
        <v>0</v>
      </c>
      <c r="Y91" s="52"/>
      <c r="Z91" s="52"/>
      <c r="AA91" s="52"/>
      <c r="AB91" s="52"/>
      <c r="AC91" s="52"/>
      <c r="AD91" s="52"/>
      <c r="AE91" s="52"/>
    </row>
    <row r="92" spans="1:31" x14ac:dyDescent="0.25">
      <c r="A92" t="s">
        <v>24</v>
      </c>
      <c r="B92">
        <v>2006</v>
      </c>
      <c r="C92" s="22">
        <v>397</v>
      </c>
      <c r="D92" s="23">
        <v>171</v>
      </c>
      <c r="E92" s="23">
        <v>59</v>
      </c>
      <c r="F92" s="23">
        <v>0</v>
      </c>
      <c r="G92" s="23">
        <v>0</v>
      </c>
      <c r="H92" s="23">
        <v>0</v>
      </c>
      <c r="I92" s="24">
        <v>0</v>
      </c>
      <c r="J92" s="25">
        <v>196</v>
      </c>
      <c r="K92" s="26">
        <v>124</v>
      </c>
      <c r="L92" s="26">
        <v>51</v>
      </c>
      <c r="M92" s="26">
        <v>0</v>
      </c>
      <c r="N92" s="26">
        <v>0</v>
      </c>
      <c r="O92" s="26">
        <v>0</v>
      </c>
      <c r="P92" s="27">
        <v>0</v>
      </c>
      <c r="Q92" s="28">
        <v>1170</v>
      </c>
      <c r="R92" s="45">
        <f t="shared" si="14"/>
        <v>0.33931623931623933</v>
      </c>
      <c r="S92" s="46">
        <f t="shared" si="15"/>
        <v>0.14615384615384616</v>
      </c>
      <c r="T92" s="46">
        <f t="shared" si="16"/>
        <v>5.0427350427350429E-2</v>
      </c>
      <c r="U92" s="46">
        <f t="shared" si="17"/>
        <v>0</v>
      </c>
      <c r="V92" s="46">
        <f t="shared" si="18"/>
        <v>0</v>
      </c>
      <c r="W92" s="46">
        <f t="shared" si="19"/>
        <v>0</v>
      </c>
      <c r="X92" s="47">
        <f t="shared" si="20"/>
        <v>0</v>
      </c>
    </row>
    <row r="93" spans="1:31" x14ac:dyDescent="0.25">
      <c r="A93" t="s">
        <v>24</v>
      </c>
      <c r="B93">
        <v>2007</v>
      </c>
      <c r="C93" s="22">
        <v>138</v>
      </c>
      <c r="D93" s="23">
        <v>43</v>
      </c>
      <c r="E93" s="23">
        <v>11</v>
      </c>
      <c r="F93" s="23">
        <v>0</v>
      </c>
      <c r="G93" s="23">
        <v>0</v>
      </c>
      <c r="H93" s="23">
        <v>0</v>
      </c>
      <c r="I93" s="24">
        <v>0</v>
      </c>
      <c r="J93" s="25">
        <v>77</v>
      </c>
      <c r="K93" s="26">
        <v>41</v>
      </c>
      <c r="L93" s="26">
        <v>10</v>
      </c>
      <c r="M93" s="26">
        <v>0</v>
      </c>
      <c r="N93" s="26">
        <v>0</v>
      </c>
      <c r="O93" s="26">
        <v>0</v>
      </c>
      <c r="P93" s="27">
        <v>0</v>
      </c>
      <c r="Q93" s="28">
        <v>560</v>
      </c>
      <c r="R93" s="45">
        <f t="shared" si="14"/>
        <v>0.24642857142857144</v>
      </c>
      <c r="S93" s="46">
        <f t="shared" si="15"/>
        <v>7.678571428571429E-2</v>
      </c>
      <c r="T93" s="46">
        <f t="shared" si="16"/>
        <v>1.9642857142857142E-2</v>
      </c>
      <c r="U93" s="46">
        <f t="shared" si="17"/>
        <v>0</v>
      </c>
      <c r="V93" s="46">
        <f t="shared" si="18"/>
        <v>0</v>
      </c>
      <c r="W93" s="46">
        <f t="shared" si="19"/>
        <v>0</v>
      </c>
      <c r="X93" s="47">
        <f t="shared" si="20"/>
        <v>0</v>
      </c>
    </row>
    <row r="94" spans="1:31" x14ac:dyDescent="0.25">
      <c r="A94" t="s">
        <v>24</v>
      </c>
      <c r="B94">
        <v>2008</v>
      </c>
      <c r="C94" s="22">
        <v>3</v>
      </c>
      <c r="D94" s="23">
        <v>0</v>
      </c>
      <c r="E94" s="23">
        <v>2</v>
      </c>
      <c r="F94" s="23">
        <v>0</v>
      </c>
      <c r="G94" s="23">
        <v>0</v>
      </c>
      <c r="H94" s="23">
        <v>0</v>
      </c>
      <c r="I94" s="24">
        <v>0</v>
      </c>
      <c r="J94" s="25">
        <v>3</v>
      </c>
      <c r="K94" s="26">
        <v>0</v>
      </c>
      <c r="L94" s="26">
        <v>2</v>
      </c>
      <c r="M94" s="26">
        <v>0</v>
      </c>
      <c r="N94" s="26">
        <v>0</v>
      </c>
      <c r="O94" s="26">
        <v>0</v>
      </c>
      <c r="P94" s="27">
        <v>0</v>
      </c>
      <c r="Q94" s="28">
        <v>84</v>
      </c>
      <c r="R94" s="45">
        <f t="shared" si="14"/>
        <v>3.5714285714285712E-2</v>
      </c>
      <c r="S94" s="46">
        <f t="shared" si="15"/>
        <v>0</v>
      </c>
      <c r="T94" s="46">
        <f t="shared" si="16"/>
        <v>2.3809523809523808E-2</v>
      </c>
      <c r="U94" s="46">
        <f t="shared" si="17"/>
        <v>0</v>
      </c>
      <c r="V94" s="46">
        <f t="shared" si="18"/>
        <v>0</v>
      </c>
      <c r="W94" s="46">
        <f t="shared" si="19"/>
        <v>0</v>
      </c>
      <c r="X94" s="47">
        <f t="shared" si="20"/>
        <v>0</v>
      </c>
    </row>
    <row r="95" spans="1:31" x14ac:dyDescent="0.25">
      <c r="A95" t="s">
        <v>24</v>
      </c>
      <c r="B95">
        <v>2009</v>
      </c>
      <c r="C95" s="22">
        <v>0</v>
      </c>
      <c r="D95" s="23">
        <v>0</v>
      </c>
      <c r="E95" s="23">
        <v>0</v>
      </c>
      <c r="F95" s="23">
        <v>0</v>
      </c>
      <c r="G95" s="23">
        <v>0</v>
      </c>
      <c r="H95" s="23">
        <v>0</v>
      </c>
      <c r="I95" s="24">
        <v>0</v>
      </c>
      <c r="J95" s="25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7">
        <v>0</v>
      </c>
      <c r="Q95" s="28">
        <v>6</v>
      </c>
      <c r="R95" s="45">
        <f t="shared" si="14"/>
        <v>0</v>
      </c>
      <c r="S95" s="46">
        <f t="shared" si="15"/>
        <v>0</v>
      </c>
      <c r="T95" s="46">
        <f t="shared" si="16"/>
        <v>0</v>
      </c>
      <c r="U95" s="46">
        <f t="shared" si="17"/>
        <v>0</v>
      </c>
      <c r="V95" s="46">
        <f t="shared" si="18"/>
        <v>0</v>
      </c>
      <c r="W95" s="46">
        <f t="shared" si="19"/>
        <v>0</v>
      </c>
      <c r="X95" s="47">
        <f t="shared" si="20"/>
        <v>0</v>
      </c>
    </row>
    <row r="96" spans="1:31" x14ac:dyDescent="0.25">
      <c r="A96" t="s">
        <v>24</v>
      </c>
      <c r="B96">
        <v>2010</v>
      </c>
      <c r="C96" s="22">
        <v>0</v>
      </c>
      <c r="D96" s="23">
        <v>0</v>
      </c>
      <c r="E96" s="23">
        <v>0</v>
      </c>
      <c r="F96" s="23">
        <v>0</v>
      </c>
      <c r="G96" s="23">
        <v>0</v>
      </c>
      <c r="H96" s="23">
        <v>0</v>
      </c>
      <c r="I96" s="24">
        <v>0</v>
      </c>
      <c r="J96" s="25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7">
        <v>0</v>
      </c>
      <c r="Q96" s="28">
        <v>4</v>
      </c>
      <c r="R96" s="45">
        <f t="shared" si="14"/>
        <v>0</v>
      </c>
      <c r="S96" s="46">
        <f t="shared" si="15"/>
        <v>0</v>
      </c>
      <c r="T96" s="46">
        <f t="shared" si="16"/>
        <v>0</v>
      </c>
      <c r="U96" s="46">
        <f t="shared" si="17"/>
        <v>0</v>
      </c>
      <c r="V96" s="46">
        <f t="shared" si="18"/>
        <v>0</v>
      </c>
      <c r="W96" s="46">
        <f t="shared" si="19"/>
        <v>0</v>
      </c>
      <c r="X96" s="47">
        <f t="shared" si="20"/>
        <v>0</v>
      </c>
    </row>
    <row r="97" spans="1:31" x14ac:dyDescent="0.25">
      <c r="A97" t="s">
        <v>24</v>
      </c>
      <c r="B97">
        <v>2011</v>
      </c>
      <c r="C97" s="22">
        <v>3</v>
      </c>
      <c r="D97" s="23">
        <v>0</v>
      </c>
      <c r="E97" s="23">
        <v>0</v>
      </c>
      <c r="F97" s="23">
        <v>0</v>
      </c>
      <c r="G97" s="23">
        <v>0</v>
      </c>
      <c r="H97" s="23">
        <v>0</v>
      </c>
      <c r="I97" s="24">
        <v>0</v>
      </c>
      <c r="J97" s="25">
        <v>3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7">
        <v>0</v>
      </c>
      <c r="Q97" s="28">
        <v>38</v>
      </c>
      <c r="R97" s="45">
        <f t="shared" si="14"/>
        <v>7.8947368421052627E-2</v>
      </c>
      <c r="S97" s="46">
        <f t="shared" si="15"/>
        <v>0</v>
      </c>
      <c r="T97" s="46">
        <f t="shared" si="16"/>
        <v>0</v>
      </c>
      <c r="U97" s="46">
        <f t="shared" si="17"/>
        <v>0</v>
      </c>
      <c r="V97" s="46">
        <f t="shared" si="18"/>
        <v>0</v>
      </c>
      <c r="W97" s="46">
        <f t="shared" si="19"/>
        <v>0</v>
      </c>
      <c r="X97" s="47">
        <f t="shared" si="20"/>
        <v>0</v>
      </c>
    </row>
    <row r="98" spans="1:31" x14ac:dyDescent="0.25">
      <c r="A98" t="s">
        <v>22</v>
      </c>
      <c r="B98">
        <v>2005</v>
      </c>
      <c r="C98" s="22">
        <v>1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4">
        <v>0</v>
      </c>
      <c r="J98" s="25">
        <v>1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7">
        <v>0</v>
      </c>
      <c r="Q98" s="28">
        <v>4</v>
      </c>
      <c r="R98" s="45">
        <f t="shared" ref="R98:R129" si="21">C98/Q98</f>
        <v>0.25</v>
      </c>
      <c r="S98" s="46">
        <f t="shared" ref="S98:S129" si="22">D98/Q98</f>
        <v>0</v>
      </c>
      <c r="T98" s="46">
        <f t="shared" ref="T98:T129" si="23">E98/Q98</f>
        <v>0</v>
      </c>
      <c r="U98" s="46">
        <f t="shared" ref="U98:U129" si="24">F98/Q98</f>
        <v>0</v>
      </c>
      <c r="V98" s="46">
        <f t="shared" ref="V98:V129" si="25">G98/Q98</f>
        <v>0</v>
      </c>
      <c r="W98" s="46">
        <f t="shared" ref="W98:W129" si="26">H98/Q98</f>
        <v>0</v>
      </c>
      <c r="X98" s="47">
        <f t="shared" ref="X98:X129" si="27">I98/Q98</f>
        <v>0</v>
      </c>
    </row>
    <row r="99" spans="1:31" x14ac:dyDescent="0.25">
      <c r="A99" t="s">
        <v>22</v>
      </c>
      <c r="B99">
        <v>2006</v>
      </c>
      <c r="C99" s="22">
        <v>8</v>
      </c>
      <c r="D99" s="23">
        <v>5</v>
      </c>
      <c r="E99" s="23">
        <v>8</v>
      </c>
      <c r="F99" s="23">
        <v>4</v>
      </c>
      <c r="G99" s="23">
        <v>5</v>
      </c>
      <c r="H99" s="23">
        <v>0</v>
      </c>
      <c r="I99" s="24">
        <v>0</v>
      </c>
      <c r="J99" s="25">
        <v>8</v>
      </c>
      <c r="K99" s="26">
        <v>4</v>
      </c>
      <c r="L99" s="26">
        <v>7</v>
      </c>
      <c r="M99" s="26">
        <v>4</v>
      </c>
      <c r="N99" s="26">
        <v>5</v>
      </c>
      <c r="O99" s="26">
        <v>0</v>
      </c>
      <c r="P99" s="27">
        <v>0</v>
      </c>
      <c r="Q99" s="28">
        <v>145</v>
      </c>
      <c r="R99" s="45">
        <f t="shared" si="21"/>
        <v>5.5172413793103448E-2</v>
      </c>
      <c r="S99" s="46">
        <f t="shared" si="22"/>
        <v>3.4482758620689655E-2</v>
      </c>
      <c r="T99" s="46">
        <f t="shared" si="23"/>
        <v>5.5172413793103448E-2</v>
      </c>
      <c r="U99" s="46">
        <f t="shared" si="24"/>
        <v>2.7586206896551724E-2</v>
      </c>
      <c r="V99" s="46">
        <f t="shared" si="25"/>
        <v>3.4482758620689655E-2</v>
      </c>
      <c r="W99" s="46">
        <f t="shared" si="26"/>
        <v>0</v>
      </c>
      <c r="X99" s="47">
        <f t="shared" si="27"/>
        <v>0</v>
      </c>
    </row>
    <row r="100" spans="1:31" x14ac:dyDescent="0.25">
      <c r="A100" t="s">
        <v>22</v>
      </c>
      <c r="B100">
        <v>2007</v>
      </c>
      <c r="C100" s="22">
        <v>4</v>
      </c>
      <c r="D100" s="23">
        <v>7</v>
      </c>
      <c r="E100" s="23">
        <v>8</v>
      </c>
      <c r="F100" s="23">
        <v>4</v>
      </c>
      <c r="G100" s="23">
        <v>2</v>
      </c>
      <c r="H100" s="23">
        <v>0</v>
      </c>
      <c r="I100" s="24">
        <v>0</v>
      </c>
      <c r="J100" s="25">
        <v>4</v>
      </c>
      <c r="K100" s="26">
        <v>6</v>
      </c>
      <c r="L100" s="26">
        <v>7</v>
      </c>
      <c r="M100" s="26">
        <v>3</v>
      </c>
      <c r="N100" s="26">
        <v>2</v>
      </c>
      <c r="O100" s="26">
        <v>0</v>
      </c>
      <c r="P100" s="27">
        <v>0</v>
      </c>
      <c r="Q100" s="28">
        <v>410</v>
      </c>
      <c r="R100" s="45">
        <f t="shared" si="21"/>
        <v>9.7560975609756097E-3</v>
      </c>
      <c r="S100" s="46">
        <f t="shared" si="22"/>
        <v>1.7073170731707318E-2</v>
      </c>
      <c r="T100" s="46">
        <f t="shared" si="23"/>
        <v>1.9512195121951219E-2</v>
      </c>
      <c r="U100" s="46">
        <f t="shared" si="24"/>
        <v>9.7560975609756097E-3</v>
      </c>
      <c r="V100" s="46">
        <f t="shared" si="25"/>
        <v>4.8780487804878049E-3</v>
      </c>
      <c r="W100" s="46">
        <f t="shared" si="26"/>
        <v>0</v>
      </c>
      <c r="X100" s="47">
        <f t="shared" si="27"/>
        <v>0</v>
      </c>
    </row>
    <row r="101" spans="1:31" x14ac:dyDescent="0.25">
      <c r="A101" t="s">
        <v>22</v>
      </c>
      <c r="B101">
        <v>2008</v>
      </c>
      <c r="C101" s="22">
        <v>31</v>
      </c>
      <c r="D101" s="23">
        <v>16</v>
      </c>
      <c r="E101" s="23">
        <v>19</v>
      </c>
      <c r="F101" s="23">
        <v>8</v>
      </c>
      <c r="G101" s="23">
        <v>0</v>
      </c>
      <c r="H101" s="23">
        <v>0</v>
      </c>
      <c r="I101" s="24">
        <v>0</v>
      </c>
      <c r="J101" s="25">
        <v>26</v>
      </c>
      <c r="K101" s="26">
        <v>15</v>
      </c>
      <c r="L101" s="26">
        <v>16</v>
      </c>
      <c r="M101" s="26">
        <v>7</v>
      </c>
      <c r="N101" s="26">
        <v>0</v>
      </c>
      <c r="O101" s="26">
        <v>0</v>
      </c>
      <c r="P101" s="27">
        <v>0</v>
      </c>
      <c r="Q101" s="28">
        <v>2534</v>
      </c>
      <c r="R101" s="45">
        <f t="shared" si="21"/>
        <v>1.2233622730860301E-2</v>
      </c>
      <c r="S101" s="46">
        <f t="shared" si="22"/>
        <v>6.314127861089187E-3</v>
      </c>
      <c r="T101" s="46">
        <f t="shared" si="23"/>
        <v>7.4980268350434099E-3</v>
      </c>
      <c r="U101" s="46">
        <f t="shared" si="24"/>
        <v>3.1570639305445935E-3</v>
      </c>
      <c r="V101" s="46">
        <f t="shared" si="25"/>
        <v>0</v>
      </c>
      <c r="W101" s="46">
        <f t="shared" si="26"/>
        <v>0</v>
      </c>
      <c r="X101" s="47">
        <f t="shared" si="27"/>
        <v>0</v>
      </c>
    </row>
    <row r="102" spans="1:31" x14ac:dyDescent="0.25">
      <c r="A102" t="s">
        <v>22</v>
      </c>
      <c r="B102">
        <v>2009</v>
      </c>
      <c r="C102" s="22">
        <v>65</v>
      </c>
      <c r="D102" s="23">
        <v>47</v>
      </c>
      <c r="E102" s="23">
        <v>22</v>
      </c>
      <c r="F102" s="23">
        <v>2</v>
      </c>
      <c r="G102" s="23">
        <v>0</v>
      </c>
      <c r="H102" s="23">
        <v>0</v>
      </c>
      <c r="I102" s="24">
        <v>0</v>
      </c>
      <c r="J102" s="25">
        <v>59</v>
      </c>
      <c r="K102" s="26">
        <v>44</v>
      </c>
      <c r="L102" s="26">
        <v>20</v>
      </c>
      <c r="M102" s="26">
        <v>2</v>
      </c>
      <c r="N102" s="26">
        <v>0</v>
      </c>
      <c r="O102" s="26">
        <v>0</v>
      </c>
      <c r="P102" s="27">
        <v>0</v>
      </c>
      <c r="Q102" s="28">
        <v>3015</v>
      </c>
      <c r="R102" s="45">
        <f t="shared" si="21"/>
        <v>2.1558872305140961E-2</v>
      </c>
      <c r="S102" s="46">
        <f t="shared" si="22"/>
        <v>1.5588723051409618E-2</v>
      </c>
      <c r="T102" s="46">
        <f t="shared" si="23"/>
        <v>7.2968490878938643E-3</v>
      </c>
      <c r="U102" s="46">
        <f t="shared" si="24"/>
        <v>6.6334991708126036E-4</v>
      </c>
      <c r="V102" s="46">
        <f t="shared" si="25"/>
        <v>0</v>
      </c>
      <c r="W102" s="46">
        <f t="shared" si="26"/>
        <v>0</v>
      </c>
      <c r="X102" s="47">
        <f t="shared" si="27"/>
        <v>0</v>
      </c>
    </row>
    <row r="103" spans="1:31" x14ac:dyDescent="0.25">
      <c r="A103" t="s">
        <v>22</v>
      </c>
      <c r="B103">
        <v>2010</v>
      </c>
      <c r="C103" s="22">
        <v>133</v>
      </c>
      <c r="D103" s="23">
        <v>94</v>
      </c>
      <c r="E103" s="23">
        <v>78</v>
      </c>
      <c r="F103" s="23">
        <v>1</v>
      </c>
      <c r="G103" s="23">
        <v>0</v>
      </c>
      <c r="H103" s="23">
        <v>0</v>
      </c>
      <c r="I103" s="24">
        <v>0</v>
      </c>
      <c r="J103" s="25">
        <v>118</v>
      </c>
      <c r="K103" s="26">
        <v>72</v>
      </c>
      <c r="L103" s="26">
        <v>42</v>
      </c>
      <c r="M103" s="26">
        <v>1</v>
      </c>
      <c r="N103" s="26">
        <v>0</v>
      </c>
      <c r="O103" s="26">
        <v>0</v>
      </c>
      <c r="P103" s="27">
        <v>0</v>
      </c>
      <c r="Q103" s="28">
        <v>2355</v>
      </c>
      <c r="R103" s="45">
        <f t="shared" si="21"/>
        <v>5.6475583864118897E-2</v>
      </c>
      <c r="S103" s="46">
        <f t="shared" si="22"/>
        <v>3.9915074309978767E-2</v>
      </c>
      <c r="T103" s="46">
        <f t="shared" si="23"/>
        <v>3.3121019108280254E-2</v>
      </c>
      <c r="U103" s="46">
        <f t="shared" si="24"/>
        <v>4.2462845010615713E-4</v>
      </c>
      <c r="V103" s="46">
        <f t="shared" si="25"/>
        <v>0</v>
      </c>
      <c r="W103" s="46">
        <f t="shared" si="26"/>
        <v>0</v>
      </c>
      <c r="X103" s="47">
        <f t="shared" si="27"/>
        <v>0</v>
      </c>
    </row>
    <row r="104" spans="1:31" x14ac:dyDescent="0.25">
      <c r="A104" t="s">
        <v>22</v>
      </c>
      <c r="B104">
        <v>2011</v>
      </c>
      <c r="C104" s="22">
        <v>105</v>
      </c>
      <c r="D104" s="23">
        <v>48</v>
      </c>
      <c r="E104" s="23">
        <v>34</v>
      </c>
      <c r="F104" s="23">
        <v>0</v>
      </c>
      <c r="G104" s="23">
        <v>0</v>
      </c>
      <c r="H104" s="23">
        <v>0</v>
      </c>
      <c r="I104" s="24">
        <v>0</v>
      </c>
      <c r="J104" s="25">
        <v>89</v>
      </c>
      <c r="K104" s="26">
        <v>33</v>
      </c>
      <c r="L104" s="26">
        <v>16</v>
      </c>
      <c r="M104" s="26">
        <v>0</v>
      </c>
      <c r="N104" s="26">
        <v>0</v>
      </c>
      <c r="O104" s="26">
        <v>0</v>
      </c>
      <c r="P104" s="27">
        <v>0</v>
      </c>
      <c r="Q104" s="28">
        <v>1339</v>
      </c>
      <c r="R104" s="45">
        <f t="shared" si="21"/>
        <v>7.8416728902165792E-2</v>
      </c>
      <c r="S104" s="46">
        <f t="shared" si="22"/>
        <v>3.5847647498132934E-2</v>
      </c>
      <c r="T104" s="46">
        <f t="shared" si="23"/>
        <v>2.5392083644510829E-2</v>
      </c>
      <c r="U104" s="46">
        <f t="shared" si="24"/>
        <v>0</v>
      </c>
      <c r="V104" s="46">
        <f t="shared" si="25"/>
        <v>0</v>
      </c>
      <c r="W104" s="46">
        <f t="shared" si="26"/>
        <v>0</v>
      </c>
      <c r="X104" s="47">
        <f t="shared" si="27"/>
        <v>0</v>
      </c>
    </row>
    <row r="105" spans="1:31" x14ac:dyDescent="0.25">
      <c r="A105" t="s">
        <v>22</v>
      </c>
      <c r="B105">
        <v>2012</v>
      </c>
      <c r="C105" s="22">
        <v>26</v>
      </c>
      <c r="D105" s="23">
        <v>11</v>
      </c>
      <c r="E105" s="23">
        <v>11</v>
      </c>
      <c r="F105" s="23">
        <v>0</v>
      </c>
      <c r="G105" s="23">
        <v>0</v>
      </c>
      <c r="H105" s="23">
        <v>0</v>
      </c>
      <c r="I105" s="24">
        <v>0</v>
      </c>
      <c r="J105" s="25">
        <v>24</v>
      </c>
      <c r="K105" s="26">
        <v>10</v>
      </c>
      <c r="L105" s="26">
        <v>10</v>
      </c>
      <c r="M105" s="26">
        <v>0</v>
      </c>
      <c r="N105" s="26">
        <v>0</v>
      </c>
      <c r="O105" s="26">
        <v>0</v>
      </c>
      <c r="P105" s="27">
        <v>0</v>
      </c>
      <c r="Q105" s="28">
        <v>249</v>
      </c>
      <c r="R105" s="45">
        <f t="shared" si="21"/>
        <v>0.10441767068273092</v>
      </c>
      <c r="S105" s="46">
        <f t="shared" si="22"/>
        <v>4.4176706827309238E-2</v>
      </c>
      <c r="T105" s="46">
        <f t="shared" si="23"/>
        <v>4.4176706827309238E-2</v>
      </c>
      <c r="U105" s="46">
        <f t="shared" si="24"/>
        <v>0</v>
      </c>
      <c r="V105" s="46">
        <f t="shared" si="25"/>
        <v>0</v>
      </c>
      <c r="W105" s="46">
        <f t="shared" si="26"/>
        <v>0</v>
      </c>
      <c r="X105" s="47">
        <f t="shared" si="27"/>
        <v>0</v>
      </c>
    </row>
    <row r="106" spans="1:31" x14ac:dyDescent="0.25">
      <c r="A106" t="s">
        <v>22</v>
      </c>
      <c r="B106">
        <v>2013</v>
      </c>
      <c r="C106" s="22">
        <v>1</v>
      </c>
      <c r="D106" s="23">
        <v>0</v>
      </c>
      <c r="E106" s="23">
        <v>1</v>
      </c>
      <c r="F106" s="23">
        <v>0</v>
      </c>
      <c r="G106" s="23">
        <v>0</v>
      </c>
      <c r="H106" s="23">
        <v>0</v>
      </c>
      <c r="I106" s="24">
        <v>0</v>
      </c>
      <c r="J106" s="25">
        <v>1</v>
      </c>
      <c r="K106" s="26">
        <v>0</v>
      </c>
      <c r="L106" s="26">
        <v>1</v>
      </c>
      <c r="M106" s="26">
        <v>0</v>
      </c>
      <c r="N106" s="26">
        <v>0</v>
      </c>
      <c r="O106" s="26">
        <v>0</v>
      </c>
      <c r="P106" s="27">
        <v>0</v>
      </c>
      <c r="Q106" s="28">
        <v>15</v>
      </c>
      <c r="R106" s="45">
        <f t="shared" si="21"/>
        <v>6.6666666666666666E-2</v>
      </c>
      <c r="S106" s="46">
        <f t="shared" si="22"/>
        <v>0</v>
      </c>
      <c r="T106" s="46">
        <f t="shared" si="23"/>
        <v>6.6666666666666666E-2</v>
      </c>
      <c r="U106" s="46">
        <f t="shared" si="24"/>
        <v>0</v>
      </c>
      <c r="V106" s="46">
        <f t="shared" si="25"/>
        <v>0</v>
      </c>
      <c r="W106" s="46">
        <f t="shared" si="26"/>
        <v>0</v>
      </c>
      <c r="X106" s="47">
        <f t="shared" si="27"/>
        <v>0</v>
      </c>
    </row>
    <row r="107" spans="1:31" x14ac:dyDescent="0.25">
      <c r="A107" t="s">
        <v>22</v>
      </c>
      <c r="B107">
        <v>2014</v>
      </c>
      <c r="C107" s="22">
        <v>14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4">
        <v>0</v>
      </c>
      <c r="J107" s="25">
        <v>11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7">
        <v>0</v>
      </c>
      <c r="Q107" s="28">
        <v>34</v>
      </c>
      <c r="R107" s="45">
        <f t="shared" si="21"/>
        <v>0.41176470588235292</v>
      </c>
      <c r="S107" s="46">
        <f t="shared" si="22"/>
        <v>0</v>
      </c>
      <c r="T107" s="46">
        <f t="shared" si="23"/>
        <v>0</v>
      </c>
      <c r="U107" s="46">
        <f t="shared" si="24"/>
        <v>0</v>
      </c>
      <c r="V107" s="46">
        <f t="shared" si="25"/>
        <v>0</v>
      </c>
      <c r="W107" s="46">
        <f t="shared" si="26"/>
        <v>0</v>
      </c>
      <c r="X107" s="47">
        <f t="shared" si="27"/>
        <v>0</v>
      </c>
    </row>
    <row r="108" spans="1:31" x14ac:dyDescent="0.25">
      <c r="A108" t="s">
        <v>22</v>
      </c>
      <c r="B108">
        <v>2015</v>
      </c>
      <c r="C108" s="22">
        <v>3</v>
      </c>
      <c r="D108" s="23">
        <v>0</v>
      </c>
      <c r="E108" s="23">
        <v>0</v>
      </c>
      <c r="F108" s="23">
        <v>0</v>
      </c>
      <c r="G108" s="23">
        <v>0</v>
      </c>
      <c r="H108" s="23">
        <v>0</v>
      </c>
      <c r="I108" s="24">
        <v>0</v>
      </c>
      <c r="J108" s="25">
        <v>2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7">
        <v>0</v>
      </c>
      <c r="Q108" s="28">
        <v>7</v>
      </c>
      <c r="R108" s="45">
        <f t="shared" si="21"/>
        <v>0.42857142857142855</v>
      </c>
      <c r="S108" s="46">
        <f t="shared" si="22"/>
        <v>0</v>
      </c>
      <c r="T108" s="46">
        <f t="shared" si="23"/>
        <v>0</v>
      </c>
      <c r="U108" s="46">
        <f t="shared" si="24"/>
        <v>0</v>
      </c>
      <c r="V108" s="46">
        <f t="shared" si="25"/>
        <v>0</v>
      </c>
      <c r="W108" s="46">
        <f t="shared" si="26"/>
        <v>0</v>
      </c>
      <c r="X108" s="47">
        <f t="shared" si="27"/>
        <v>0</v>
      </c>
    </row>
    <row r="109" spans="1:31" x14ac:dyDescent="0.25">
      <c r="A109" t="s">
        <v>23</v>
      </c>
      <c r="B109">
        <v>2007</v>
      </c>
      <c r="C109" s="22">
        <v>50</v>
      </c>
      <c r="D109" s="23">
        <v>60</v>
      </c>
      <c r="E109" s="23">
        <v>51</v>
      </c>
      <c r="F109" s="23">
        <v>54</v>
      </c>
      <c r="G109" s="23">
        <v>0</v>
      </c>
      <c r="H109" s="23">
        <v>0</v>
      </c>
      <c r="I109" s="24">
        <v>0</v>
      </c>
      <c r="J109" s="25">
        <v>35</v>
      </c>
      <c r="K109" s="26">
        <v>51</v>
      </c>
      <c r="L109" s="26">
        <v>44</v>
      </c>
      <c r="M109" s="26">
        <v>41</v>
      </c>
      <c r="N109" s="26">
        <v>0</v>
      </c>
      <c r="O109" s="26">
        <v>0</v>
      </c>
      <c r="P109" s="27">
        <v>0</v>
      </c>
      <c r="Q109" s="28">
        <v>5091</v>
      </c>
      <c r="R109" s="45">
        <f t="shared" si="21"/>
        <v>9.8212531919072872E-3</v>
      </c>
      <c r="S109" s="46">
        <f t="shared" si="22"/>
        <v>1.1785503830288745E-2</v>
      </c>
      <c r="T109" s="46">
        <f t="shared" si="23"/>
        <v>1.0017678255745434E-2</v>
      </c>
      <c r="U109" s="46">
        <f t="shared" si="24"/>
        <v>1.060695344725987E-2</v>
      </c>
      <c r="V109" s="46">
        <f t="shared" si="25"/>
        <v>0</v>
      </c>
      <c r="W109" s="46">
        <f t="shared" si="26"/>
        <v>0</v>
      </c>
      <c r="X109" s="47">
        <f t="shared" si="27"/>
        <v>0</v>
      </c>
      <c r="Y109" s="52"/>
      <c r="Z109" s="52"/>
      <c r="AA109" s="52"/>
      <c r="AB109" s="52"/>
      <c r="AC109" s="52"/>
      <c r="AD109" s="52"/>
      <c r="AE109" s="52"/>
    </row>
    <row r="110" spans="1:31" x14ac:dyDescent="0.25">
      <c r="A110" t="s">
        <v>23</v>
      </c>
      <c r="B110">
        <v>2008</v>
      </c>
      <c r="C110" s="22">
        <v>548</v>
      </c>
      <c r="D110" s="23">
        <v>399</v>
      </c>
      <c r="E110" s="23">
        <v>677</v>
      </c>
      <c r="F110" s="23">
        <v>494</v>
      </c>
      <c r="G110" s="23">
        <v>2</v>
      </c>
      <c r="H110" s="23">
        <v>2</v>
      </c>
      <c r="I110" s="24">
        <v>0</v>
      </c>
      <c r="J110" s="25">
        <v>434</v>
      </c>
      <c r="K110" s="26">
        <v>364</v>
      </c>
      <c r="L110" s="26">
        <v>504</v>
      </c>
      <c r="M110" s="26">
        <v>346</v>
      </c>
      <c r="N110" s="26">
        <v>2</v>
      </c>
      <c r="O110" s="26">
        <v>2</v>
      </c>
      <c r="P110" s="27">
        <v>0</v>
      </c>
      <c r="Q110" s="28">
        <v>36972</v>
      </c>
      <c r="R110" s="45">
        <f t="shared" si="21"/>
        <v>1.4822027480255328E-2</v>
      </c>
      <c r="S110" s="46">
        <f t="shared" si="22"/>
        <v>1.0791950665368387E-2</v>
      </c>
      <c r="T110" s="46">
        <f t="shared" si="23"/>
        <v>1.8311154387103755E-2</v>
      </c>
      <c r="U110" s="46">
        <f t="shared" si="24"/>
        <v>1.3361462728551337E-2</v>
      </c>
      <c r="V110" s="46">
        <f t="shared" si="25"/>
        <v>5.4094990803851562E-5</v>
      </c>
      <c r="W110" s="46">
        <f t="shared" si="26"/>
        <v>5.4094990803851562E-5</v>
      </c>
      <c r="X110" s="47">
        <f t="shared" si="27"/>
        <v>0</v>
      </c>
      <c r="Y110" s="52"/>
      <c r="Z110" s="52"/>
      <c r="AA110" s="52"/>
      <c r="AB110" s="52"/>
      <c r="AC110" s="52"/>
      <c r="AD110" s="52"/>
      <c r="AE110" s="52"/>
    </row>
    <row r="111" spans="1:31" x14ac:dyDescent="0.25">
      <c r="A111" t="s">
        <v>23</v>
      </c>
      <c r="B111">
        <v>2009</v>
      </c>
      <c r="C111" s="22">
        <v>1037</v>
      </c>
      <c r="D111" s="23">
        <v>673</v>
      </c>
      <c r="E111" s="23">
        <v>768</v>
      </c>
      <c r="F111" s="23">
        <v>396</v>
      </c>
      <c r="G111" s="23">
        <v>0</v>
      </c>
      <c r="H111" s="23">
        <v>0</v>
      </c>
      <c r="I111" s="24">
        <v>0</v>
      </c>
      <c r="J111" s="25">
        <v>957</v>
      </c>
      <c r="K111" s="26">
        <v>601</v>
      </c>
      <c r="L111" s="26">
        <v>565</v>
      </c>
      <c r="M111" s="26">
        <v>248</v>
      </c>
      <c r="N111" s="26">
        <v>0</v>
      </c>
      <c r="O111" s="26">
        <v>0</v>
      </c>
      <c r="P111" s="27">
        <v>0</v>
      </c>
      <c r="Q111" s="28">
        <v>41554</v>
      </c>
      <c r="R111" s="45">
        <f t="shared" si="21"/>
        <v>2.4955479616884053E-2</v>
      </c>
      <c r="S111" s="46">
        <f t="shared" si="22"/>
        <v>1.6195793425422343E-2</v>
      </c>
      <c r="T111" s="46">
        <f t="shared" si="23"/>
        <v>1.848197526110603E-2</v>
      </c>
      <c r="U111" s="46">
        <f t="shared" si="24"/>
        <v>9.5297684940077974E-3</v>
      </c>
      <c r="V111" s="46">
        <f t="shared" si="25"/>
        <v>0</v>
      </c>
      <c r="W111" s="46">
        <f t="shared" si="26"/>
        <v>0</v>
      </c>
      <c r="X111" s="47">
        <f t="shared" si="27"/>
        <v>0</v>
      </c>
      <c r="Y111" s="52"/>
      <c r="Z111" s="52"/>
      <c r="AA111" s="52"/>
      <c r="AB111" s="52"/>
      <c r="AC111" s="52"/>
      <c r="AD111" s="52"/>
      <c r="AE111" s="52"/>
    </row>
    <row r="112" spans="1:31" x14ac:dyDescent="0.25">
      <c r="A112" t="s">
        <v>23</v>
      </c>
      <c r="B112">
        <v>2010</v>
      </c>
      <c r="C112" s="22">
        <v>1081</v>
      </c>
      <c r="D112" s="23">
        <v>571</v>
      </c>
      <c r="E112" s="23">
        <v>364</v>
      </c>
      <c r="F112" s="23">
        <v>216</v>
      </c>
      <c r="G112" s="23">
        <v>3</v>
      </c>
      <c r="H112" s="23">
        <v>0</v>
      </c>
      <c r="I112" s="24">
        <v>1</v>
      </c>
      <c r="J112" s="25">
        <v>962</v>
      </c>
      <c r="K112" s="26">
        <v>505</v>
      </c>
      <c r="L112" s="26">
        <v>246</v>
      </c>
      <c r="M112" s="26">
        <v>136</v>
      </c>
      <c r="N112" s="26">
        <v>3</v>
      </c>
      <c r="O112" s="26">
        <v>0</v>
      </c>
      <c r="P112" s="27">
        <v>1</v>
      </c>
      <c r="Q112" s="28">
        <v>33053</v>
      </c>
      <c r="R112" s="45">
        <f t="shared" si="21"/>
        <v>3.2705049466009134E-2</v>
      </c>
      <c r="S112" s="46">
        <f t="shared" si="22"/>
        <v>1.7275285148095482E-2</v>
      </c>
      <c r="T112" s="46">
        <f t="shared" si="23"/>
        <v>1.1012616101412883E-2</v>
      </c>
      <c r="U112" s="46">
        <f t="shared" si="24"/>
        <v>6.534959005234018E-3</v>
      </c>
      <c r="V112" s="46">
        <f t="shared" si="25"/>
        <v>9.0763319517139145E-5</v>
      </c>
      <c r="W112" s="46">
        <f t="shared" si="26"/>
        <v>0</v>
      </c>
      <c r="X112" s="47">
        <f t="shared" si="27"/>
        <v>3.0254439839046382E-5</v>
      </c>
      <c r="Y112" s="52"/>
      <c r="Z112" s="52"/>
      <c r="AA112" s="52"/>
      <c r="AB112" s="52"/>
      <c r="AC112" s="52"/>
      <c r="AD112" s="52"/>
      <c r="AE112" s="52"/>
    </row>
    <row r="113" spans="1:31" x14ac:dyDescent="0.25">
      <c r="A113" t="s">
        <v>23</v>
      </c>
      <c r="B113">
        <v>2011</v>
      </c>
      <c r="C113" s="22">
        <v>911</v>
      </c>
      <c r="D113" s="23">
        <v>144</v>
      </c>
      <c r="E113" s="23">
        <v>223</v>
      </c>
      <c r="F113" s="23">
        <v>254</v>
      </c>
      <c r="G113" s="23">
        <v>0</v>
      </c>
      <c r="H113" s="23">
        <v>1</v>
      </c>
      <c r="I113" s="24">
        <v>0</v>
      </c>
      <c r="J113" s="25">
        <v>811</v>
      </c>
      <c r="K113" s="26">
        <v>123</v>
      </c>
      <c r="L113" s="26">
        <v>133</v>
      </c>
      <c r="M113" s="26">
        <v>208</v>
      </c>
      <c r="N113" s="26">
        <v>0</v>
      </c>
      <c r="O113" s="26">
        <v>1</v>
      </c>
      <c r="P113" s="27">
        <v>0</v>
      </c>
      <c r="Q113" s="28">
        <v>30790</v>
      </c>
      <c r="R113" s="45">
        <f t="shared" si="21"/>
        <v>2.9587528418317636E-2</v>
      </c>
      <c r="S113" s="46">
        <f t="shared" si="22"/>
        <v>4.6768431308866513E-3</v>
      </c>
      <c r="T113" s="46">
        <f t="shared" si="23"/>
        <v>7.2426112374147453E-3</v>
      </c>
      <c r="U113" s="46">
        <f t="shared" si="24"/>
        <v>8.2494316336472889E-3</v>
      </c>
      <c r="V113" s="46">
        <f t="shared" si="25"/>
        <v>0</v>
      </c>
      <c r="W113" s="46">
        <f t="shared" si="26"/>
        <v>3.2478077297823967E-5</v>
      </c>
      <c r="X113" s="47">
        <f t="shared" si="27"/>
        <v>0</v>
      </c>
      <c r="Y113" s="52"/>
      <c r="Z113" s="52"/>
      <c r="AA113" s="52"/>
      <c r="AB113" s="52"/>
      <c r="AC113" s="52"/>
      <c r="AD113" s="52"/>
      <c r="AE113" s="52"/>
    </row>
    <row r="114" spans="1:31" x14ac:dyDescent="0.25">
      <c r="A114" t="s">
        <v>23</v>
      </c>
      <c r="B114">
        <v>2012</v>
      </c>
      <c r="C114" s="22">
        <v>291</v>
      </c>
      <c r="D114" s="23">
        <v>61</v>
      </c>
      <c r="E114" s="23">
        <v>395</v>
      </c>
      <c r="F114" s="23">
        <v>541</v>
      </c>
      <c r="G114" s="23">
        <v>2</v>
      </c>
      <c r="H114" s="23">
        <v>0</v>
      </c>
      <c r="I114" s="24">
        <v>0</v>
      </c>
      <c r="J114" s="25">
        <v>253</v>
      </c>
      <c r="K114" s="26">
        <v>53</v>
      </c>
      <c r="L114" s="26">
        <v>332</v>
      </c>
      <c r="M114" s="26">
        <v>468</v>
      </c>
      <c r="N114" s="26">
        <v>2</v>
      </c>
      <c r="O114" s="26">
        <v>0</v>
      </c>
      <c r="P114" s="27">
        <v>0</v>
      </c>
      <c r="Q114" s="28">
        <v>32096</v>
      </c>
      <c r="R114" s="45">
        <f t="shared" si="21"/>
        <v>9.0665503489531403E-3</v>
      </c>
      <c r="S114" s="46">
        <f t="shared" si="22"/>
        <v>1.9005483549351945E-3</v>
      </c>
      <c r="T114" s="46">
        <f t="shared" si="23"/>
        <v>1.2306829511465603E-2</v>
      </c>
      <c r="U114" s="46">
        <f t="shared" si="24"/>
        <v>1.6855682951146561E-2</v>
      </c>
      <c r="V114" s="46">
        <f t="shared" si="25"/>
        <v>6.2313060817547353E-5</v>
      </c>
      <c r="W114" s="46">
        <f t="shared" si="26"/>
        <v>0</v>
      </c>
      <c r="X114" s="47">
        <f t="shared" si="27"/>
        <v>0</v>
      </c>
      <c r="Y114" s="52"/>
      <c r="Z114" s="52"/>
      <c r="AA114" s="52"/>
      <c r="AB114" s="52"/>
      <c r="AC114" s="52"/>
      <c r="AD114" s="52"/>
      <c r="AE114" s="52"/>
    </row>
    <row r="115" spans="1:31" x14ac:dyDescent="0.25">
      <c r="A115" t="s">
        <v>23</v>
      </c>
      <c r="B115">
        <v>2013</v>
      </c>
      <c r="C115" s="22">
        <v>137</v>
      </c>
      <c r="D115" s="23">
        <v>2117</v>
      </c>
      <c r="E115" s="23">
        <v>2923</v>
      </c>
      <c r="F115" s="23">
        <v>1795</v>
      </c>
      <c r="G115" s="23">
        <v>4</v>
      </c>
      <c r="H115" s="23">
        <v>1</v>
      </c>
      <c r="I115" s="24">
        <v>0</v>
      </c>
      <c r="J115" s="25">
        <v>129</v>
      </c>
      <c r="K115" s="26">
        <v>1989</v>
      </c>
      <c r="L115" s="26">
        <v>2688</v>
      </c>
      <c r="M115" s="26">
        <v>1682</v>
      </c>
      <c r="N115" s="26">
        <v>4</v>
      </c>
      <c r="O115" s="26">
        <v>1</v>
      </c>
      <c r="P115" s="27">
        <v>0</v>
      </c>
      <c r="Q115" s="28">
        <v>134363</v>
      </c>
      <c r="R115" s="45">
        <f t="shared" si="21"/>
        <v>1.0196259386884782E-3</v>
      </c>
      <c r="S115" s="46">
        <f t="shared" si="22"/>
        <v>1.5755825636521958E-2</v>
      </c>
      <c r="T115" s="46">
        <f t="shared" si="23"/>
        <v>2.1754500867054175E-2</v>
      </c>
      <c r="U115" s="46">
        <f t="shared" si="24"/>
        <v>1.3359332554349039E-2</v>
      </c>
      <c r="V115" s="46">
        <f t="shared" si="25"/>
        <v>2.9770100399663597E-5</v>
      </c>
      <c r="W115" s="46">
        <f t="shared" si="26"/>
        <v>7.4425250999158993E-6</v>
      </c>
      <c r="X115" s="47">
        <f t="shared" si="27"/>
        <v>0</v>
      </c>
      <c r="Y115" s="52"/>
      <c r="Z115" s="52"/>
      <c r="AA115" s="52"/>
      <c r="AB115" s="52"/>
      <c r="AC115" s="52"/>
      <c r="AD115" s="52"/>
      <c r="AE115" s="52"/>
    </row>
    <row r="116" spans="1:31" x14ac:dyDescent="0.25">
      <c r="A116" t="s">
        <v>23</v>
      </c>
      <c r="B116">
        <v>2014</v>
      </c>
      <c r="C116" s="22">
        <v>3753</v>
      </c>
      <c r="D116" s="23">
        <v>6444</v>
      </c>
      <c r="E116" s="23">
        <v>4114</v>
      </c>
      <c r="F116" s="23">
        <v>2591</v>
      </c>
      <c r="G116" s="23">
        <v>9</v>
      </c>
      <c r="H116" s="23">
        <v>0</v>
      </c>
      <c r="I116" s="24">
        <v>0</v>
      </c>
      <c r="J116" s="25">
        <v>3488</v>
      </c>
      <c r="K116" s="26">
        <v>5923</v>
      </c>
      <c r="L116" s="26">
        <v>3854</v>
      </c>
      <c r="M116" s="26">
        <v>2429</v>
      </c>
      <c r="N116" s="26">
        <v>9</v>
      </c>
      <c r="O116" s="26">
        <v>0</v>
      </c>
      <c r="P116" s="27">
        <v>0</v>
      </c>
      <c r="Q116" s="28">
        <v>226224</v>
      </c>
      <c r="R116" s="45">
        <f t="shared" si="21"/>
        <v>1.6589751750477402E-2</v>
      </c>
      <c r="S116" s="46">
        <f t="shared" si="22"/>
        <v>2.8485041374920434E-2</v>
      </c>
      <c r="T116" s="46">
        <f t="shared" si="23"/>
        <v>1.8185515241530517E-2</v>
      </c>
      <c r="U116" s="46">
        <f t="shared" si="24"/>
        <v>1.1453249876228871E-2</v>
      </c>
      <c r="V116" s="46">
        <f t="shared" si="25"/>
        <v>3.9783577339274344E-5</v>
      </c>
      <c r="W116" s="46">
        <f t="shared" si="26"/>
        <v>0</v>
      </c>
      <c r="X116" s="47">
        <f t="shared" si="27"/>
        <v>0</v>
      </c>
      <c r="Y116" s="52"/>
      <c r="Z116" s="52"/>
      <c r="AA116" s="52"/>
      <c r="AB116" s="52"/>
      <c r="AC116" s="52"/>
      <c r="AD116" s="52"/>
      <c r="AE116" s="52"/>
    </row>
    <row r="117" spans="1:31" x14ac:dyDescent="0.25">
      <c r="A117" t="s">
        <v>23</v>
      </c>
      <c r="B117">
        <v>2015</v>
      </c>
      <c r="C117" s="22">
        <v>9734</v>
      </c>
      <c r="D117" s="23">
        <v>5330</v>
      </c>
      <c r="E117" s="23">
        <v>3445</v>
      </c>
      <c r="F117" s="23">
        <v>2127</v>
      </c>
      <c r="G117" s="23">
        <v>4</v>
      </c>
      <c r="H117" s="23">
        <v>0</v>
      </c>
      <c r="I117" s="24">
        <v>34</v>
      </c>
      <c r="J117" s="25">
        <v>8656</v>
      </c>
      <c r="K117" s="26">
        <v>4993</v>
      </c>
      <c r="L117" s="26">
        <v>3252</v>
      </c>
      <c r="M117" s="26">
        <v>2017</v>
      </c>
      <c r="N117" s="26">
        <v>4</v>
      </c>
      <c r="O117" s="26">
        <v>0</v>
      </c>
      <c r="P117" s="27">
        <v>33</v>
      </c>
      <c r="Q117" s="28">
        <v>248286</v>
      </c>
      <c r="R117" s="45">
        <f t="shared" si="21"/>
        <v>3.9204788026711131E-2</v>
      </c>
      <c r="S117" s="46">
        <f t="shared" si="22"/>
        <v>2.1467178979080577E-2</v>
      </c>
      <c r="T117" s="46">
        <f t="shared" si="23"/>
        <v>1.3875127876722812E-2</v>
      </c>
      <c r="U117" s="46">
        <f t="shared" si="24"/>
        <v>8.5667335250477275E-3</v>
      </c>
      <c r="V117" s="46">
        <f t="shared" si="25"/>
        <v>1.6110453267602684E-5</v>
      </c>
      <c r="W117" s="46">
        <f t="shared" si="26"/>
        <v>0</v>
      </c>
      <c r="X117" s="47">
        <f t="shared" si="27"/>
        <v>1.369388527746228E-4</v>
      </c>
      <c r="Y117" s="52"/>
      <c r="Z117" s="52"/>
      <c r="AA117" s="52"/>
      <c r="AB117" s="52"/>
      <c r="AC117" s="52"/>
      <c r="AD117" s="52"/>
      <c r="AE117" s="52"/>
    </row>
    <row r="118" spans="1:31" x14ac:dyDescent="0.25">
      <c r="A118" t="s">
        <v>23</v>
      </c>
      <c r="B118">
        <v>2016</v>
      </c>
      <c r="C118" s="22">
        <v>5936</v>
      </c>
      <c r="D118" s="23">
        <v>2847</v>
      </c>
      <c r="E118" s="23">
        <v>1542</v>
      </c>
      <c r="F118" s="23">
        <v>64</v>
      </c>
      <c r="G118" s="23">
        <v>1</v>
      </c>
      <c r="H118" s="23">
        <v>0</v>
      </c>
      <c r="I118" s="24">
        <v>3</v>
      </c>
      <c r="J118" s="25">
        <v>5323</v>
      </c>
      <c r="K118" s="26">
        <v>2690</v>
      </c>
      <c r="L118" s="26">
        <v>1486</v>
      </c>
      <c r="M118" s="26">
        <v>64</v>
      </c>
      <c r="N118" s="26">
        <v>1</v>
      </c>
      <c r="O118" s="26">
        <v>0</v>
      </c>
      <c r="P118" s="27">
        <v>2</v>
      </c>
      <c r="Q118" s="28">
        <v>222409</v>
      </c>
      <c r="R118" s="45">
        <f t="shared" si="21"/>
        <v>2.6689567418584678E-2</v>
      </c>
      <c r="S118" s="46">
        <f t="shared" si="22"/>
        <v>1.2800740977208656E-2</v>
      </c>
      <c r="T118" s="46">
        <f t="shared" si="23"/>
        <v>6.933172668372233E-3</v>
      </c>
      <c r="U118" s="46">
        <f t="shared" si="24"/>
        <v>2.8775813928393187E-4</v>
      </c>
      <c r="V118" s="46">
        <f t="shared" si="25"/>
        <v>4.4962209263114355E-6</v>
      </c>
      <c r="W118" s="46">
        <f t="shared" si="26"/>
        <v>0</v>
      </c>
      <c r="X118" s="47">
        <f t="shared" si="27"/>
        <v>1.3488662778934307E-5</v>
      </c>
      <c r="Y118" s="52"/>
      <c r="Z118" s="52"/>
      <c r="AA118" s="52"/>
      <c r="AB118" s="52"/>
      <c r="AC118" s="52"/>
      <c r="AD118" s="52"/>
      <c r="AE118" s="52"/>
    </row>
    <row r="119" spans="1:31" x14ac:dyDescent="0.25">
      <c r="A119" t="s">
        <v>23</v>
      </c>
      <c r="B119">
        <v>2017</v>
      </c>
      <c r="C119" s="22">
        <v>6779</v>
      </c>
      <c r="D119" s="23">
        <v>3173</v>
      </c>
      <c r="E119" s="23">
        <v>1715</v>
      </c>
      <c r="F119" s="23">
        <v>18</v>
      </c>
      <c r="G119" s="23">
        <v>4</v>
      </c>
      <c r="H119" s="23">
        <v>0</v>
      </c>
      <c r="I119" s="24">
        <v>0</v>
      </c>
      <c r="J119" s="25">
        <v>6091</v>
      </c>
      <c r="K119" s="26">
        <v>2960</v>
      </c>
      <c r="L119" s="26">
        <v>1623</v>
      </c>
      <c r="M119" s="26">
        <v>17</v>
      </c>
      <c r="N119" s="26">
        <v>4</v>
      </c>
      <c r="O119" s="26">
        <v>0</v>
      </c>
      <c r="P119" s="27">
        <v>0</v>
      </c>
      <c r="Q119" s="28">
        <v>259856</v>
      </c>
      <c r="R119" s="45">
        <f t="shared" si="21"/>
        <v>2.6087525398682348E-2</v>
      </c>
      <c r="S119" s="46">
        <f t="shared" si="22"/>
        <v>1.2210608952650699E-2</v>
      </c>
      <c r="T119" s="46">
        <f t="shared" si="23"/>
        <v>6.599809125053876E-3</v>
      </c>
      <c r="U119" s="46">
        <f t="shared" si="24"/>
        <v>6.9269133674034844E-5</v>
      </c>
      <c r="V119" s="46">
        <f t="shared" si="25"/>
        <v>1.5393140816452188E-5</v>
      </c>
      <c r="W119" s="46">
        <f t="shared" si="26"/>
        <v>0</v>
      </c>
      <c r="X119" s="47">
        <f t="shared" si="27"/>
        <v>0</v>
      </c>
      <c r="Y119" s="52"/>
      <c r="Z119" s="52"/>
      <c r="AA119" s="52"/>
      <c r="AB119" s="52"/>
      <c r="AC119" s="52"/>
      <c r="AD119" s="52"/>
      <c r="AE119" s="52"/>
    </row>
    <row r="120" spans="1:31" x14ac:dyDescent="0.25">
      <c r="A120" t="s">
        <v>23</v>
      </c>
      <c r="B120">
        <v>2018</v>
      </c>
      <c r="C120" s="22">
        <v>6945</v>
      </c>
      <c r="D120" s="23">
        <v>3352</v>
      </c>
      <c r="E120" s="23">
        <v>1305</v>
      </c>
      <c r="F120" s="23">
        <v>84</v>
      </c>
      <c r="G120" s="23">
        <v>1</v>
      </c>
      <c r="H120" s="23">
        <v>1</v>
      </c>
      <c r="I120" s="24">
        <v>0</v>
      </c>
      <c r="J120" s="25">
        <v>6117</v>
      </c>
      <c r="K120" s="26">
        <v>3105</v>
      </c>
      <c r="L120" s="26">
        <v>1161</v>
      </c>
      <c r="M120" s="26">
        <v>82</v>
      </c>
      <c r="N120" s="26">
        <v>1</v>
      </c>
      <c r="O120" s="26">
        <v>1</v>
      </c>
      <c r="P120" s="27">
        <v>0</v>
      </c>
      <c r="Q120" s="28">
        <v>262450</v>
      </c>
      <c r="R120" s="45">
        <f t="shared" si="21"/>
        <v>2.6462183273004383E-2</v>
      </c>
      <c r="S120" s="46">
        <f t="shared" si="22"/>
        <v>1.2771956563154887E-2</v>
      </c>
      <c r="T120" s="46">
        <f t="shared" si="23"/>
        <v>4.9723756906077344E-3</v>
      </c>
      <c r="U120" s="46">
        <f t="shared" si="24"/>
        <v>3.2006096399314155E-4</v>
      </c>
      <c r="V120" s="46">
        <f t="shared" si="25"/>
        <v>3.8102495713469234E-6</v>
      </c>
      <c r="W120" s="46">
        <f t="shared" si="26"/>
        <v>3.8102495713469234E-6</v>
      </c>
      <c r="X120" s="47">
        <f t="shared" si="27"/>
        <v>0</v>
      </c>
      <c r="Y120" s="52"/>
      <c r="Z120" s="52"/>
      <c r="AA120" s="52"/>
      <c r="AB120" s="52"/>
      <c r="AC120" s="52"/>
      <c r="AD120" s="52"/>
      <c r="AE120" s="52"/>
    </row>
    <row r="121" spans="1:31" x14ac:dyDescent="0.25">
      <c r="A121" t="s">
        <v>23</v>
      </c>
      <c r="B121">
        <v>2019</v>
      </c>
      <c r="C121" s="22">
        <v>7182</v>
      </c>
      <c r="D121" s="23">
        <v>2572</v>
      </c>
      <c r="E121" s="23">
        <v>2228</v>
      </c>
      <c r="F121" s="23">
        <v>8</v>
      </c>
      <c r="G121" s="23">
        <v>1</v>
      </c>
      <c r="H121" s="23">
        <v>0</v>
      </c>
      <c r="I121" s="24">
        <v>0</v>
      </c>
      <c r="J121" s="25">
        <v>6248</v>
      </c>
      <c r="K121" s="26">
        <v>2216</v>
      </c>
      <c r="L121" s="26">
        <v>2051</v>
      </c>
      <c r="M121" s="26">
        <v>7</v>
      </c>
      <c r="N121" s="26">
        <v>1</v>
      </c>
      <c r="O121" s="26">
        <v>0</v>
      </c>
      <c r="P121" s="27">
        <v>0</v>
      </c>
      <c r="Q121" s="28">
        <v>277377</v>
      </c>
      <c r="R121" s="45">
        <f t="shared" si="21"/>
        <v>2.5892557782368403E-2</v>
      </c>
      <c r="S121" s="46">
        <f t="shared" si="22"/>
        <v>9.2725784762254983E-3</v>
      </c>
      <c r="T121" s="46">
        <f t="shared" si="23"/>
        <v>8.0323891310382627E-3</v>
      </c>
      <c r="U121" s="46">
        <f t="shared" si="24"/>
        <v>2.8841612678772933E-5</v>
      </c>
      <c r="V121" s="46">
        <f t="shared" si="25"/>
        <v>3.6052015848466167E-6</v>
      </c>
      <c r="W121" s="46">
        <f t="shared" si="26"/>
        <v>0</v>
      </c>
      <c r="X121" s="47">
        <f t="shared" si="27"/>
        <v>0</v>
      </c>
      <c r="Y121" s="52"/>
      <c r="Z121" s="52"/>
      <c r="AA121" s="52"/>
      <c r="AB121" s="52"/>
      <c r="AC121" s="52"/>
      <c r="AD121" s="52"/>
      <c r="AE121" s="52"/>
    </row>
    <row r="122" spans="1:31" x14ac:dyDescent="0.25">
      <c r="A122" t="s">
        <v>23</v>
      </c>
      <c r="B122">
        <v>2020</v>
      </c>
      <c r="C122" s="22">
        <v>4139</v>
      </c>
      <c r="D122" s="23">
        <v>3549</v>
      </c>
      <c r="E122" s="23">
        <v>1324</v>
      </c>
      <c r="F122" s="23">
        <v>6</v>
      </c>
      <c r="G122" s="23">
        <v>0</v>
      </c>
      <c r="H122" s="23">
        <v>0</v>
      </c>
      <c r="I122" s="24">
        <v>0</v>
      </c>
      <c r="J122" s="25">
        <v>3473</v>
      </c>
      <c r="K122" s="26">
        <v>3130</v>
      </c>
      <c r="L122" s="26">
        <v>1235</v>
      </c>
      <c r="M122" s="26">
        <v>6</v>
      </c>
      <c r="N122" s="26">
        <v>0</v>
      </c>
      <c r="O122" s="26">
        <v>0</v>
      </c>
      <c r="P122" s="27">
        <v>0</v>
      </c>
      <c r="Q122" s="28">
        <v>202909</v>
      </c>
      <c r="R122" s="45">
        <f t="shared" si="21"/>
        <v>2.0398306630065696E-2</v>
      </c>
      <c r="S122" s="46">
        <f t="shared" si="22"/>
        <v>1.7490599234139443E-2</v>
      </c>
      <c r="T122" s="46">
        <f t="shared" si="23"/>
        <v>6.5250925291633196E-3</v>
      </c>
      <c r="U122" s="46">
        <f t="shared" si="24"/>
        <v>2.9569905721283927E-5</v>
      </c>
      <c r="V122" s="46">
        <f t="shared" si="25"/>
        <v>0</v>
      </c>
      <c r="W122" s="46">
        <f t="shared" si="26"/>
        <v>0</v>
      </c>
      <c r="X122" s="47">
        <f t="shared" si="27"/>
        <v>0</v>
      </c>
      <c r="Y122" s="52"/>
      <c r="Z122" s="52"/>
      <c r="AA122" s="52"/>
      <c r="AB122" s="52"/>
      <c r="AC122" s="52"/>
      <c r="AD122" s="52"/>
      <c r="AE122" s="52"/>
    </row>
    <row r="123" spans="1:31" x14ac:dyDescent="0.25">
      <c r="A123" t="s">
        <v>23</v>
      </c>
      <c r="B123">
        <v>2021</v>
      </c>
      <c r="C123" s="22">
        <v>7394</v>
      </c>
      <c r="D123" s="23">
        <v>2747</v>
      </c>
      <c r="E123" s="23">
        <v>487</v>
      </c>
      <c r="F123" s="23">
        <v>0</v>
      </c>
      <c r="G123" s="23">
        <v>0</v>
      </c>
      <c r="H123" s="23">
        <v>0</v>
      </c>
      <c r="I123" s="24">
        <v>0</v>
      </c>
      <c r="J123" s="25">
        <v>5571</v>
      </c>
      <c r="K123" s="26">
        <v>2132</v>
      </c>
      <c r="L123" s="26">
        <v>391</v>
      </c>
      <c r="M123" s="26">
        <v>0</v>
      </c>
      <c r="N123" s="26">
        <v>0</v>
      </c>
      <c r="O123" s="26">
        <v>0</v>
      </c>
      <c r="P123" s="27">
        <v>0</v>
      </c>
      <c r="Q123" s="28">
        <v>239508</v>
      </c>
      <c r="R123" s="45">
        <f t="shared" si="21"/>
        <v>3.0871620154650368E-2</v>
      </c>
      <c r="S123" s="46">
        <f t="shared" si="22"/>
        <v>1.1469345491591095E-2</v>
      </c>
      <c r="T123" s="46">
        <f t="shared" si="23"/>
        <v>2.0333350034236852E-3</v>
      </c>
      <c r="U123" s="46">
        <f t="shared" si="24"/>
        <v>0</v>
      </c>
      <c r="V123" s="46">
        <f t="shared" si="25"/>
        <v>0</v>
      </c>
      <c r="W123" s="46">
        <f t="shared" si="26"/>
        <v>0</v>
      </c>
      <c r="X123" s="47">
        <f t="shared" si="27"/>
        <v>0</v>
      </c>
      <c r="Y123" s="52"/>
      <c r="Z123" s="52"/>
      <c r="AA123" s="52"/>
      <c r="AB123" s="52"/>
      <c r="AC123" s="52"/>
      <c r="AD123" s="52"/>
      <c r="AE123" s="52"/>
    </row>
    <row r="124" spans="1:31" x14ac:dyDescent="0.25">
      <c r="A124" t="s">
        <v>23</v>
      </c>
      <c r="B124">
        <v>2022</v>
      </c>
      <c r="C124" s="22">
        <v>5327</v>
      </c>
      <c r="D124" s="23">
        <v>760</v>
      </c>
      <c r="E124" s="23">
        <v>35</v>
      </c>
      <c r="F124" s="23">
        <v>0</v>
      </c>
      <c r="G124" s="23">
        <v>0</v>
      </c>
      <c r="H124" s="23">
        <v>0</v>
      </c>
      <c r="I124" s="24">
        <v>0</v>
      </c>
      <c r="J124" s="25">
        <v>4730</v>
      </c>
      <c r="K124" s="26">
        <v>708</v>
      </c>
      <c r="L124" s="26">
        <v>34</v>
      </c>
      <c r="M124" s="26">
        <v>0</v>
      </c>
      <c r="N124" s="26">
        <v>0</v>
      </c>
      <c r="O124" s="26">
        <v>0</v>
      </c>
      <c r="P124" s="27">
        <v>0</v>
      </c>
      <c r="Q124" s="28">
        <v>237590</v>
      </c>
      <c r="R124" s="45">
        <f t="shared" si="21"/>
        <v>2.2420977313860013E-2</v>
      </c>
      <c r="S124" s="46">
        <f t="shared" si="22"/>
        <v>3.198787827770529E-3</v>
      </c>
      <c r="T124" s="46">
        <f t="shared" si="23"/>
        <v>1.4731259733153753E-4</v>
      </c>
      <c r="U124" s="46">
        <f t="shared" si="24"/>
        <v>0</v>
      </c>
      <c r="V124" s="46">
        <f t="shared" si="25"/>
        <v>0</v>
      </c>
      <c r="W124" s="46">
        <f t="shared" si="26"/>
        <v>0</v>
      </c>
      <c r="X124" s="47">
        <f t="shared" si="27"/>
        <v>0</v>
      </c>
      <c r="Y124" s="52"/>
      <c r="Z124" s="52"/>
      <c r="AA124" s="52"/>
      <c r="AB124" s="52"/>
      <c r="AC124" s="52"/>
      <c r="AD124" s="52"/>
      <c r="AE124" s="52"/>
    </row>
    <row r="125" spans="1:31" x14ac:dyDescent="0.25">
      <c r="A125" t="s">
        <v>23</v>
      </c>
      <c r="B125">
        <v>2023</v>
      </c>
      <c r="C125" s="22">
        <v>1609</v>
      </c>
      <c r="D125" s="23">
        <v>78</v>
      </c>
      <c r="E125" s="23">
        <v>0</v>
      </c>
      <c r="F125" s="23">
        <v>0</v>
      </c>
      <c r="G125" s="23">
        <v>0</v>
      </c>
      <c r="H125" s="23">
        <v>0</v>
      </c>
      <c r="I125" s="24">
        <v>0</v>
      </c>
      <c r="J125" s="25">
        <v>1455</v>
      </c>
      <c r="K125" s="26">
        <v>71</v>
      </c>
      <c r="L125" s="26">
        <v>0</v>
      </c>
      <c r="M125" s="26">
        <v>0</v>
      </c>
      <c r="N125" s="26">
        <v>0</v>
      </c>
      <c r="O125" s="26">
        <v>0</v>
      </c>
      <c r="P125" s="27">
        <v>0</v>
      </c>
      <c r="Q125" s="28">
        <v>188690</v>
      </c>
      <c r="R125" s="45">
        <f t="shared" si="21"/>
        <v>8.5272139488049188E-3</v>
      </c>
      <c r="S125" s="46">
        <f t="shared" si="22"/>
        <v>4.1337643754306002E-4</v>
      </c>
      <c r="T125" s="46">
        <f t="shared" si="23"/>
        <v>0</v>
      </c>
      <c r="U125" s="46">
        <f t="shared" si="24"/>
        <v>0</v>
      </c>
      <c r="V125" s="46">
        <f t="shared" si="25"/>
        <v>0</v>
      </c>
      <c r="W125" s="46">
        <f t="shared" si="26"/>
        <v>0</v>
      </c>
      <c r="X125" s="47">
        <f t="shared" si="27"/>
        <v>0</v>
      </c>
      <c r="Y125" s="52"/>
      <c r="Z125" s="52"/>
      <c r="AA125" s="52"/>
      <c r="AB125" s="52"/>
      <c r="AC125" s="52"/>
      <c r="AD125" s="52"/>
      <c r="AE125" s="52"/>
    </row>
    <row r="126" spans="1:31" x14ac:dyDescent="0.25">
      <c r="A126" t="s">
        <v>23</v>
      </c>
      <c r="B126">
        <v>2024</v>
      </c>
      <c r="C126" s="22">
        <v>247</v>
      </c>
      <c r="D126" s="23">
        <v>0</v>
      </c>
      <c r="E126" s="23">
        <v>0</v>
      </c>
      <c r="F126" s="23">
        <v>0</v>
      </c>
      <c r="G126" s="23">
        <v>0</v>
      </c>
      <c r="H126" s="23">
        <v>0</v>
      </c>
      <c r="I126" s="24">
        <v>0</v>
      </c>
      <c r="J126" s="25">
        <v>223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7">
        <v>0</v>
      </c>
      <c r="Q126" s="28">
        <v>99881</v>
      </c>
      <c r="R126" s="45">
        <f t="shared" si="21"/>
        <v>2.4729428019343016E-3</v>
      </c>
      <c r="S126" s="46">
        <f t="shared" si="22"/>
        <v>0</v>
      </c>
      <c r="T126" s="46">
        <f t="shared" si="23"/>
        <v>0</v>
      </c>
      <c r="U126" s="46">
        <f t="shared" si="24"/>
        <v>0</v>
      </c>
      <c r="V126" s="46">
        <f t="shared" si="25"/>
        <v>0</v>
      </c>
      <c r="W126" s="46">
        <f t="shared" si="26"/>
        <v>0</v>
      </c>
      <c r="X126" s="47">
        <f t="shared" si="27"/>
        <v>0</v>
      </c>
      <c r="Y126" s="52"/>
      <c r="Z126" s="52"/>
      <c r="AA126" s="52"/>
      <c r="AB126" s="52"/>
      <c r="AC126" s="52"/>
      <c r="AD126" s="52"/>
      <c r="AE126" s="52"/>
    </row>
    <row r="127" spans="1:31" x14ac:dyDescent="0.25">
      <c r="A127" t="s">
        <v>23</v>
      </c>
      <c r="B127">
        <v>2090</v>
      </c>
      <c r="C127" s="22">
        <v>0</v>
      </c>
      <c r="D127" s="23">
        <v>0</v>
      </c>
      <c r="E127" s="23">
        <v>0</v>
      </c>
      <c r="F127" s="23">
        <v>0</v>
      </c>
      <c r="G127" s="23">
        <v>0</v>
      </c>
      <c r="H127" s="23">
        <v>0</v>
      </c>
      <c r="I127" s="24">
        <v>0</v>
      </c>
      <c r="J127" s="25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7">
        <v>0</v>
      </c>
      <c r="Q127" s="28">
        <v>1</v>
      </c>
      <c r="R127" s="45">
        <f t="shared" si="21"/>
        <v>0</v>
      </c>
      <c r="S127" s="46">
        <f t="shared" si="22"/>
        <v>0</v>
      </c>
      <c r="T127" s="46">
        <f t="shared" si="23"/>
        <v>0</v>
      </c>
      <c r="U127" s="46">
        <f t="shared" si="24"/>
        <v>0</v>
      </c>
      <c r="V127" s="46">
        <f t="shared" si="25"/>
        <v>0</v>
      </c>
      <c r="W127" s="46">
        <f t="shared" si="26"/>
        <v>0</v>
      </c>
      <c r="X127" s="47">
        <f t="shared" si="27"/>
        <v>0</v>
      </c>
      <c r="Y127" s="52"/>
      <c r="Z127" s="52"/>
      <c r="AA127" s="52"/>
      <c r="AB127" s="52"/>
      <c r="AC127" s="52"/>
      <c r="AD127" s="52"/>
      <c r="AE127" s="52"/>
    </row>
    <row r="128" spans="1:31" x14ac:dyDescent="0.25">
      <c r="A128" t="s">
        <v>17</v>
      </c>
      <c r="B128">
        <v>2004</v>
      </c>
      <c r="C128" s="22">
        <v>0</v>
      </c>
      <c r="D128" s="23">
        <v>0</v>
      </c>
      <c r="E128" s="23">
        <v>0</v>
      </c>
      <c r="F128" s="23">
        <v>0</v>
      </c>
      <c r="G128" s="23">
        <v>0</v>
      </c>
      <c r="H128" s="23">
        <v>0</v>
      </c>
      <c r="I128" s="24">
        <v>0</v>
      </c>
      <c r="J128" s="25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7">
        <v>0</v>
      </c>
      <c r="Q128" s="28">
        <v>1</v>
      </c>
      <c r="R128" s="45">
        <f t="shared" si="21"/>
        <v>0</v>
      </c>
      <c r="S128" s="46">
        <f t="shared" si="22"/>
        <v>0</v>
      </c>
      <c r="T128" s="46">
        <f t="shared" si="23"/>
        <v>0</v>
      </c>
      <c r="U128" s="46">
        <f t="shared" si="24"/>
        <v>0</v>
      </c>
      <c r="V128" s="46">
        <f t="shared" si="25"/>
        <v>0</v>
      </c>
      <c r="W128" s="46">
        <f t="shared" si="26"/>
        <v>0</v>
      </c>
      <c r="X128" s="47">
        <f t="shared" si="27"/>
        <v>0</v>
      </c>
    </row>
    <row r="129" spans="1:24" x14ac:dyDescent="0.25">
      <c r="A129" t="s">
        <v>17</v>
      </c>
      <c r="B129">
        <v>2005</v>
      </c>
      <c r="C129" s="22">
        <v>65</v>
      </c>
      <c r="D129" s="23">
        <v>14</v>
      </c>
      <c r="E129" s="23">
        <v>18</v>
      </c>
      <c r="F129" s="23">
        <v>25</v>
      </c>
      <c r="G129" s="23">
        <v>18</v>
      </c>
      <c r="H129" s="23">
        <v>0</v>
      </c>
      <c r="I129" s="24">
        <v>0</v>
      </c>
      <c r="J129" s="25">
        <v>63</v>
      </c>
      <c r="K129" s="26">
        <v>12</v>
      </c>
      <c r="L129" s="26">
        <v>14</v>
      </c>
      <c r="M129" s="26">
        <v>19</v>
      </c>
      <c r="N129" s="26">
        <v>16</v>
      </c>
      <c r="O129" s="26">
        <v>0</v>
      </c>
      <c r="P129" s="27">
        <v>0</v>
      </c>
      <c r="Q129" s="28">
        <v>354</v>
      </c>
      <c r="R129" s="45">
        <f t="shared" si="21"/>
        <v>0.18361581920903955</v>
      </c>
      <c r="S129" s="46">
        <f t="shared" si="22"/>
        <v>3.954802259887006E-2</v>
      </c>
      <c r="T129" s="46">
        <f t="shared" si="23"/>
        <v>5.0847457627118647E-2</v>
      </c>
      <c r="U129" s="46">
        <f t="shared" si="24"/>
        <v>7.0621468926553674E-2</v>
      </c>
      <c r="V129" s="46">
        <f t="shared" si="25"/>
        <v>5.0847457627118647E-2</v>
      </c>
      <c r="W129" s="46">
        <f t="shared" si="26"/>
        <v>0</v>
      </c>
      <c r="X129" s="47">
        <f t="shared" si="27"/>
        <v>0</v>
      </c>
    </row>
    <row r="130" spans="1:24" x14ac:dyDescent="0.25">
      <c r="A130" t="s">
        <v>17</v>
      </c>
      <c r="B130">
        <v>2006</v>
      </c>
      <c r="C130" s="22">
        <v>1094</v>
      </c>
      <c r="D130" s="23">
        <v>745</v>
      </c>
      <c r="E130" s="23">
        <v>820</v>
      </c>
      <c r="F130" s="23">
        <v>785</v>
      </c>
      <c r="G130" s="23">
        <v>591</v>
      </c>
      <c r="H130" s="23">
        <v>5</v>
      </c>
      <c r="I130" s="24">
        <v>1</v>
      </c>
      <c r="J130" s="25">
        <v>1052</v>
      </c>
      <c r="K130" s="26">
        <v>608</v>
      </c>
      <c r="L130" s="26">
        <v>702</v>
      </c>
      <c r="M130" s="26">
        <v>705</v>
      </c>
      <c r="N130" s="26">
        <v>483</v>
      </c>
      <c r="O130" s="26">
        <v>5</v>
      </c>
      <c r="P130" s="27">
        <v>1</v>
      </c>
      <c r="Q130" s="28">
        <v>21061</v>
      </c>
      <c r="R130" s="45">
        <f t="shared" ref="R130:R161" si="28">C130/Q130</f>
        <v>5.1944352120032289E-2</v>
      </c>
      <c r="S130" s="46">
        <f t="shared" ref="S130:S164" si="29">D130/Q130</f>
        <v>3.5373439057974458E-2</v>
      </c>
      <c r="T130" s="46">
        <f t="shared" ref="T130:T164" si="30">E130/Q130</f>
        <v>3.8934523526898059E-2</v>
      </c>
      <c r="U130" s="46">
        <f t="shared" ref="U130:U164" si="31">F130/Q130</f>
        <v>3.7272684108067042E-2</v>
      </c>
      <c r="V130" s="46">
        <f t="shared" ref="V130:V164" si="32">G130/Q130</f>
        <v>2.8061345615117989E-2</v>
      </c>
      <c r="W130" s="46">
        <f t="shared" ref="W130:W164" si="33">H130/Q130</f>
        <v>2.3740563126157353E-4</v>
      </c>
      <c r="X130" s="47">
        <f t="shared" ref="X130:X164" si="34">I130/Q130</f>
        <v>4.7481126252314702E-5</v>
      </c>
    </row>
    <row r="131" spans="1:24" x14ac:dyDescent="0.25">
      <c r="A131" t="s">
        <v>17</v>
      </c>
      <c r="B131">
        <v>2007</v>
      </c>
      <c r="C131" s="22">
        <v>745</v>
      </c>
      <c r="D131" s="23">
        <v>471</v>
      </c>
      <c r="E131" s="23">
        <v>602</v>
      </c>
      <c r="F131" s="23">
        <v>685</v>
      </c>
      <c r="G131" s="23">
        <v>526</v>
      </c>
      <c r="H131" s="23">
        <v>2</v>
      </c>
      <c r="I131" s="24">
        <v>1</v>
      </c>
      <c r="J131" s="25">
        <v>645</v>
      </c>
      <c r="K131" s="26">
        <v>412</v>
      </c>
      <c r="L131" s="26">
        <v>557</v>
      </c>
      <c r="M131" s="26">
        <v>579</v>
      </c>
      <c r="N131" s="26">
        <v>438</v>
      </c>
      <c r="O131" s="26">
        <v>2</v>
      </c>
      <c r="P131" s="27">
        <v>1</v>
      </c>
      <c r="Q131" s="28">
        <v>19301</v>
      </c>
      <c r="R131" s="45">
        <f t="shared" si="28"/>
        <v>3.8599036319361693E-2</v>
      </c>
      <c r="S131" s="46">
        <f t="shared" si="29"/>
        <v>2.4402880679757526E-2</v>
      </c>
      <c r="T131" s="46">
        <f t="shared" si="30"/>
        <v>3.1190093777524481E-2</v>
      </c>
      <c r="U131" s="46">
        <f t="shared" si="31"/>
        <v>3.5490389099010415E-2</v>
      </c>
      <c r="V131" s="46">
        <f t="shared" si="32"/>
        <v>2.7252473965079529E-2</v>
      </c>
      <c r="W131" s="46">
        <f t="shared" si="33"/>
        <v>1.0362157401170923E-4</v>
      </c>
      <c r="X131" s="47">
        <f t="shared" si="34"/>
        <v>5.1810787005854617E-5</v>
      </c>
    </row>
    <row r="132" spans="1:24" x14ac:dyDescent="0.25">
      <c r="A132" t="s">
        <v>17</v>
      </c>
      <c r="B132">
        <v>2008</v>
      </c>
      <c r="C132" s="22">
        <v>568</v>
      </c>
      <c r="D132" s="23">
        <v>366</v>
      </c>
      <c r="E132" s="23">
        <v>487</v>
      </c>
      <c r="F132" s="23">
        <v>495</v>
      </c>
      <c r="G132" s="23">
        <v>357</v>
      </c>
      <c r="H132" s="23">
        <v>0</v>
      </c>
      <c r="I132" s="24">
        <v>0</v>
      </c>
      <c r="J132" s="25">
        <v>499</v>
      </c>
      <c r="K132" s="26">
        <v>325</v>
      </c>
      <c r="L132" s="26">
        <v>422</v>
      </c>
      <c r="M132" s="26">
        <v>425</v>
      </c>
      <c r="N132" s="26">
        <v>300</v>
      </c>
      <c r="O132" s="26">
        <v>0</v>
      </c>
      <c r="P132" s="27">
        <v>0</v>
      </c>
      <c r="Q132" s="28">
        <v>15076</v>
      </c>
      <c r="R132" s="45">
        <f t="shared" si="28"/>
        <v>3.7675776067922523E-2</v>
      </c>
      <c r="S132" s="46">
        <f t="shared" si="29"/>
        <v>2.4276996550809234E-2</v>
      </c>
      <c r="T132" s="46">
        <f t="shared" si="30"/>
        <v>3.2302998142743435E-2</v>
      </c>
      <c r="U132" s="46">
        <f t="shared" si="31"/>
        <v>3.2833642876094457E-2</v>
      </c>
      <c r="V132" s="46">
        <f t="shared" si="32"/>
        <v>2.3680021225789334E-2</v>
      </c>
      <c r="W132" s="46">
        <f t="shared" si="33"/>
        <v>0</v>
      </c>
      <c r="X132" s="47">
        <f t="shared" si="34"/>
        <v>0</v>
      </c>
    </row>
    <row r="133" spans="1:24" x14ac:dyDescent="0.25">
      <c r="A133" t="s">
        <v>17</v>
      </c>
      <c r="B133">
        <v>2009</v>
      </c>
      <c r="C133" s="22">
        <v>235</v>
      </c>
      <c r="D133" s="23">
        <v>159</v>
      </c>
      <c r="E133" s="23">
        <v>214</v>
      </c>
      <c r="F133" s="23">
        <v>168</v>
      </c>
      <c r="G133" s="23">
        <v>105</v>
      </c>
      <c r="H133" s="23">
        <v>0</v>
      </c>
      <c r="I133" s="24">
        <v>0</v>
      </c>
      <c r="J133" s="25">
        <v>219</v>
      </c>
      <c r="K133" s="26">
        <v>145</v>
      </c>
      <c r="L133" s="26">
        <v>183</v>
      </c>
      <c r="M133" s="26">
        <v>142</v>
      </c>
      <c r="N133" s="26">
        <v>92</v>
      </c>
      <c r="O133" s="26">
        <v>0</v>
      </c>
      <c r="P133" s="27">
        <v>0</v>
      </c>
      <c r="Q133" s="28">
        <v>8076</v>
      </c>
      <c r="R133" s="45">
        <f t="shared" si="28"/>
        <v>2.9098563645368995E-2</v>
      </c>
      <c r="S133" s="46">
        <f t="shared" si="29"/>
        <v>1.9687964338781574E-2</v>
      </c>
      <c r="T133" s="46">
        <f t="shared" si="30"/>
        <v>2.6498266468548786E-2</v>
      </c>
      <c r="U133" s="46">
        <f t="shared" si="31"/>
        <v>2.0802377414561663E-2</v>
      </c>
      <c r="V133" s="46">
        <f t="shared" si="32"/>
        <v>1.3001485884101041E-2</v>
      </c>
      <c r="W133" s="46">
        <f t="shared" si="33"/>
        <v>0</v>
      </c>
      <c r="X133" s="47">
        <f t="shared" si="34"/>
        <v>0</v>
      </c>
    </row>
    <row r="134" spans="1:24" x14ac:dyDescent="0.25">
      <c r="A134" t="s">
        <v>17</v>
      </c>
      <c r="B134">
        <v>2010</v>
      </c>
      <c r="C134" s="22">
        <v>111</v>
      </c>
      <c r="D134" s="23">
        <v>54</v>
      </c>
      <c r="E134" s="23">
        <v>50</v>
      </c>
      <c r="F134" s="23">
        <v>29</v>
      </c>
      <c r="G134" s="23">
        <v>29</v>
      </c>
      <c r="H134" s="23">
        <v>0</v>
      </c>
      <c r="I134" s="24">
        <v>0</v>
      </c>
      <c r="J134" s="25">
        <v>96</v>
      </c>
      <c r="K134" s="26">
        <v>49</v>
      </c>
      <c r="L134" s="26">
        <v>36</v>
      </c>
      <c r="M134" s="26">
        <v>25</v>
      </c>
      <c r="N134" s="26">
        <v>23</v>
      </c>
      <c r="O134" s="26">
        <v>0</v>
      </c>
      <c r="P134" s="27">
        <v>0</v>
      </c>
      <c r="Q134" s="28">
        <v>2645</v>
      </c>
      <c r="R134" s="45">
        <f t="shared" si="28"/>
        <v>4.1965973534971647E-2</v>
      </c>
      <c r="S134" s="46">
        <f t="shared" si="29"/>
        <v>2.0415879017013232E-2</v>
      </c>
      <c r="T134" s="46">
        <f t="shared" si="30"/>
        <v>1.890359168241966E-2</v>
      </c>
      <c r="U134" s="46">
        <f t="shared" si="31"/>
        <v>1.0964083175803403E-2</v>
      </c>
      <c r="V134" s="46">
        <f t="shared" si="32"/>
        <v>1.0964083175803403E-2</v>
      </c>
      <c r="W134" s="46">
        <f t="shared" si="33"/>
        <v>0</v>
      </c>
      <c r="X134" s="47">
        <f t="shared" si="34"/>
        <v>0</v>
      </c>
    </row>
    <row r="135" spans="1:24" x14ac:dyDescent="0.25">
      <c r="A135" t="s">
        <v>17</v>
      </c>
      <c r="B135">
        <v>2011</v>
      </c>
      <c r="C135" s="22">
        <v>53</v>
      </c>
      <c r="D135" s="23">
        <v>16</v>
      </c>
      <c r="E135" s="23">
        <v>16</v>
      </c>
      <c r="F135" s="23">
        <v>8</v>
      </c>
      <c r="G135" s="23">
        <v>1</v>
      </c>
      <c r="H135" s="23">
        <v>0</v>
      </c>
      <c r="I135" s="24">
        <v>0</v>
      </c>
      <c r="J135" s="25">
        <v>41</v>
      </c>
      <c r="K135" s="26">
        <v>14</v>
      </c>
      <c r="L135" s="26">
        <v>13</v>
      </c>
      <c r="M135" s="26">
        <v>6</v>
      </c>
      <c r="N135" s="26">
        <v>1</v>
      </c>
      <c r="O135" s="26">
        <v>0</v>
      </c>
      <c r="P135" s="27">
        <v>0</v>
      </c>
      <c r="Q135" s="28">
        <v>981</v>
      </c>
      <c r="R135" s="45">
        <f t="shared" si="28"/>
        <v>5.4026503567787973E-2</v>
      </c>
      <c r="S135" s="46">
        <f t="shared" si="29"/>
        <v>1.6309887869520898E-2</v>
      </c>
      <c r="T135" s="46">
        <f t="shared" si="30"/>
        <v>1.6309887869520898E-2</v>
      </c>
      <c r="U135" s="46">
        <f t="shared" si="31"/>
        <v>8.1549439347604492E-3</v>
      </c>
      <c r="V135" s="46">
        <f t="shared" si="32"/>
        <v>1.0193679918450561E-3</v>
      </c>
      <c r="W135" s="46">
        <f t="shared" si="33"/>
        <v>0</v>
      </c>
      <c r="X135" s="47">
        <f t="shared" si="34"/>
        <v>0</v>
      </c>
    </row>
    <row r="136" spans="1:24" x14ac:dyDescent="0.25">
      <c r="A136" t="s">
        <v>17</v>
      </c>
      <c r="B136">
        <v>2012</v>
      </c>
      <c r="C136" s="22">
        <v>7</v>
      </c>
      <c r="D136" s="23">
        <v>3</v>
      </c>
      <c r="E136" s="23">
        <v>0</v>
      </c>
      <c r="F136" s="23">
        <v>0</v>
      </c>
      <c r="G136" s="23">
        <v>0</v>
      </c>
      <c r="H136" s="23">
        <v>0</v>
      </c>
      <c r="I136" s="24">
        <v>0</v>
      </c>
      <c r="J136" s="25">
        <v>6</v>
      </c>
      <c r="K136" s="26">
        <v>2</v>
      </c>
      <c r="L136" s="26">
        <v>0</v>
      </c>
      <c r="M136" s="26">
        <v>0</v>
      </c>
      <c r="N136" s="26">
        <v>0</v>
      </c>
      <c r="O136" s="26">
        <v>0</v>
      </c>
      <c r="P136" s="27">
        <v>0</v>
      </c>
      <c r="Q136" s="28">
        <v>118</v>
      </c>
      <c r="R136" s="45">
        <f t="shared" si="28"/>
        <v>5.9322033898305086E-2</v>
      </c>
      <c r="S136" s="46">
        <f t="shared" si="29"/>
        <v>2.5423728813559324E-2</v>
      </c>
      <c r="T136" s="46">
        <f t="shared" si="30"/>
        <v>0</v>
      </c>
      <c r="U136" s="46">
        <f t="shared" si="31"/>
        <v>0</v>
      </c>
      <c r="V136" s="46">
        <f t="shared" si="32"/>
        <v>0</v>
      </c>
      <c r="W136" s="46">
        <f t="shared" si="33"/>
        <v>0</v>
      </c>
      <c r="X136" s="47">
        <f t="shared" si="34"/>
        <v>0</v>
      </c>
    </row>
    <row r="137" spans="1:24" x14ac:dyDescent="0.25">
      <c r="A137" t="s">
        <v>17</v>
      </c>
      <c r="B137">
        <v>2013</v>
      </c>
      <c r="C137" s="22">
        <v>3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4">
        <v>0</v>
      </c>
      <c r="J137" s="25">
        <v>1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7">
        <v>0</v>
      </c>
      <c r="Q137" s="28">
        <v>9</v>
      </c>
      <c r="R137" s="45">
        <f t="shared" si="28"/>
        <v>0.33333333333333331</v>
      </c>
      <c r="S137" s="46">
        <f t="shared" si="29"/>
        <v>0</v>
      </c>
      <c r="T137" s="46">
        <f t="shared" si="30"/>
        <v>0</v>
      </c>
      <c r="U137" s="46">
        <f t="shared" si="31"/>
        <v>0</v>
      </c>
      <c r="V137" s="46">
        <f t="shared" si="32"/>
        <v>0</v>
      </c>
      <c r="W137" s="46">
        <f t="shared" si="33"/>
        <v>0</v>
      </c>
      <c r="X137" s="47">
        <f t="shared" si="34"/>
        <v>0</v>
      </c>
    </row>
    <row r="138" spans="1:24" x14ac:dyDescent="0.25">
      <c r="A138" t="s">
        <v>17</v>
      </c>
      <c r="B138">
        <v>2014</v>
      </c>
      <c r="C138" s="22">
        <v>1</v>
      </c>
      <c r="D138" s="23">
        <v>0</v>
      </c>
      <c r="E138" s="23">
        <v>0</v>
      </c>
      <c r="F138" s="23">
        <v>0</v>
      </c>
      <c r="G138" s="23">
        <v>0</v>
      </c>
      <c r="H138" s="23">
        <v>0</v>
      </c>
      <c r="I138" s="24">
        <v>0</v>
      </c>
      <c r="J138" s="25">
        <v>1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7">
        <v>0</v>
      </c>
      <c r="Q138" s="28">
        <v>22</v>
      </c>
      <c r="R138" s="45">
        <f t="shared" si="28"/>
        <v>4.5454545454545456E-2</v>
      </c>
      <c r="S138" s="46">
        <f t="shared" si="29"/>
        <v>0</v>
      </c>
      <c r="T138" s="46">
        <f t="shared" si="30"/>
        <v>0</v>
      </c>
      <c r="U138" s="46">
        <f t="shared" si="31"/>
        <v>0</v>
      </c>
      <c r="V138" s="46">
        <f t="shared" si="32"/>
        <v>0</v>
      </c>
      <c r="W138" s="46">
        <f t="shared" si="33"/>
        <v>0</v>
      </c>
      <c r="X138" s="47">
        <f t="shared" si="34"/>
        <v>0</v>
      </c>
    </row>
    <row r="139" spans="1:24" x14ac:dyDescent="0.25">
      <c r="A139" t="s">
        <v>17</v>
      </c>
      <c r="B139">
        <v>2015</v>
      </c>
      <c r="C139" s="22">
        <v>287</v>
      </c>
      <c r="D139" s="23">
        <v>1</v>
      </c>
      <c r="E139" s="23">
        <v>0</v>
      </c>
      <c r="F139" s="23">
        <v>0</v>
      </c>
      <c r="G139" s="23">
        <v>0</v>
      </c>
      <c r="H139" s="23">
        <v>0</v>
      </c>
      <c r="I139" s="24">
        <v>0</v>
      </c>
      <c r="J139" s="25">
        <v>103</v>
      </c>
      <c r="K139" s="26">
        <v>1</v>
      </c>
      <c r="L139" s="26">
        <v>0</v>
      </c>
      <c r="M139" s="26">
        <v>0</v>
      </c>
      <c r="N139" s="26">
        <v>0</v>
      </c>
      <c r="O139" s="26">
        <v>0</v>
      </c>
      <c r="P139" s="27">
        <v>0</v>
      </c>
      <c r="Q139" s="28">
        <v>173</v>
      </c>
      <c r="R139" s="45">
        <f t="shared" si="28"/>
        <v>1.6589595375722543</v>
      </c>
      <c r="S139" s="46">
        <f t="shared" si="29"/>
        <v>5.7803468208092483E-3</v>
      </c>
      <c r="T139" s="46">
        <f t="shared" si="30"/>
        <v>0</v>
      </c>
      <c r="U139" s="46">
        <f t="shared" si="31"/>
        <v>0</v>
      </c>
      <c r="V139" s="46">
        <f t="shared" si="32"/>
        <v>0</v>
      </c>
      <c r="W139" s="46">
        <f t="shared" si="33"/>
        <v>0</v>
      </c>
      <c r="X139" s="47">
        <f t="shared" si="34"/>
        <v>0</v>
      </c>
    </row>
    <row r="140" spans="1:24" x14ac:dyDescent="0.25">
      <c r="A140" t="s">
        <v>17</v>
      </c>
      <c r="B140">
        <v>2016</v>
      </c>
      <c r="C140" s="22">
        <v>2002</v>
      </c>
      <c r="D140" s="23">
        <v>2</v>
      </c>
      <c r="E140" s="23">
        <v>2</v>
      </c>
      <c r="F140" s="23">
        <v>0</v>
      </c>
      <c r="G140" s="23">
        <v>0</v>
      </c>
      <c r="H140" s="23">
        <v>0</v>
      </c>
      <c r="I140" s="24">
        <v>0</v>
      </c>
      <c r="J140" s="25">
        <v>715</v>
      </c>
      <c r="K140" s="26">
        <v>2</v>
      </c>
      <c r="L140" s="26">
        <v>1</v>
      </c>
      <c r="M140" s="26">
        <v>0</v>
      </c>
      <c r="N140" s="26">
        <v>0</v>
      </c>
      <c r="O140" s="26">
        <v>0</v>
      </c>
      <c r="P140" s="27">
        <v>0</v>
      </c>
      <c r="Q140" s="28">
        <v>1521</v>
      </c>
      <c r="R140" s="45">
        <f t="shared" si="28"/>
        <v>1.3162393162393162</v>
      </c>
      <c r="S140" s="46">
        <f t="shared" si="29"/>
        <v>1.3149243918474688E-3</v>
      </c>
      <c r="T140" s="46">
        <f t="shared" si="30"/>
        <v>1.3149243918474688E-3</v>
      </c>
      <c r="U140" s="46">
        <f t="shared" si="31"/>
        <v>0</v>
      </c>
      <c r="V140" s="46">
        <f t="shared" si="32"/>
        <v>0</v>
      </c>
      <c r="W140" s="46">
        <f t="shared" si="33"/>
        <v>0</v>
      </c>
      <c r="X140" s="47">
        <f t="shared" si="34"/>
        <v>0</v>
      </c>
    </row>
    <row r="141" spans="1:24" x14ac:dyDescent="0.25">
      <c r="A141" t="s">
        <v>17</v>
      </c>
      <c r="B141">
        <v>2017</v>
      </c>
      <c r="C141" s="22">
        <v>479</v>
      </c>
      <c r="D141" s="23">
        <v>1</v>
      </c>
      <c r="E141" s="23">
        <v>0</v>
      </c>
      <c r="F141" s="23">
        <v>0</v>
      </c>
      <c r="G141" s="23">
        <v>0</v>
      </c>
      <c r="H141" s="23">
        <v>0</v>
      </c>
      <c r="I141" s="24">
        <v>0</v>
      </c>
      <c r="J141" s="25">
        <v>165</v>
      </c>
      <c r="K141" s="26">
        <v>1</v>
      </c>
      <c r="L141" s="26">
        <v>0</v>
      </c>
      <c r="M141" s="26">
        <v>0</v>
      </c>
      <c r="N141" s="26">
        <v>0</v>
      </c>
      <c r="O141" s="26">
        <v>0</v>
      </c>
      <c r="P141" s="27">
        <v>0</v>
      </c>
      <c r="Q141" s="28">
        <v>590</v>
      </c>
      <c r="R141" s="45">
        <f t="shared" si="28"/>
        <v>0.81186440677966099</v>
      </c>
      <c r="S141" s="46">
        <f t="shared" si="29"/>
        <v>1.6949152542372881E-3</v>
      </c>
      <c r="T141" s="46">
        <f t="shared" si="30"/>
        <v>0</v>
      </c>
      <c r="U141" s="46">
        <f t="shared" si="31"/>
        <v>0</v>
      </c>
      <c r="V141" s="46">
        <f t="shared" si="32"/>
        <v>0</v>
      </c>
      <c r="W141" s="46">
        <f t="shared" si="33"/>
        <v>0</v>
      </c>
      <c r="X141" s="47">
        <f t="shared" si="34"/>
        <v>0</v>
      </c>
    </row>
    <row r="142" spans="1:24" x14ac:dyDescent="0.25">
      <c r="A142" t="s">
        <v>17</v>
      </c>
      <c r="B142">
        <v>2018</v>
      </c>
      <c r="C142" s="22">
        <v>219</v>
      </c>
      <c r="D142" s="23">
        <v>0</v>
      </c>
      <c r="E142" s="23">
        <v>0</v>
      </c>
      <c r="F142" s="23">
        <v>0</v>
      </c>
      <c r="G142" s="23">
        <v>0</v>
      </c>
      <c r="H142" s="23">
        <v>0</v>
      </c>
      <c r="I142" s="24">
        <v>0</v>
      </c>
      <c r="J142" s="25">
        <v>68</v>
      </c>
      <c r="K142" s="26">
        <v>0</v>
      </c>
      <c r="L142" s="26">
        <v>0</v>
      </c>
      <c r="M142" s="26">
        <v>0</v>
      </c>
      <c r="N142" s="26">
        <v>0</v>
      </c>
      <c r="O142" s="26">
        <v>0</v>
      </c>
      <c r="P142" s="27">
        <v>0</v>
      </c>
      <c r="Q142" s="28">
        <v>116</v>
      </c>
      <c r="R142" s="45">
        <f t="shared" si="28"/>
        <v>1.8879310344827587</v>
      </c>
      <c r="S142" s="46">
        <f t="shared" si="29"/>
        <v>0</v>
      </c>
      <c r="T142" s="46">
        <f t="shared" si="30"/>
        <v>0</v>
      </c>
      <c r="U142" s="46">
        <f t="shared" si="31"/>
        <v>0</v>
      </c>
      <c r="V142" s="46">
        <f t="shared" si="32"/>
        <v>0</v>
      </c>
      <c r="W142" s="46">
        <f t="shared" si="33"/>
        <v>0</v>
      </c>
      <c r="X142" s="47">
        <f t="shared" si="34"/>
        <v>0</v>
      </c>
    </row>
    <row r="143" spans="1:24" x14ac:dyDescent="0.25">
      <c r="A143" t="s">
        <v>17</v>
      </c>
      <c r="B143">
        <v>2019</v>
      </c>
      <c r="C143" s="22">
        <v>134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4">
        <v>0</v>
      </c>
      <c r="J143" s="25">
        <v>40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7">
        <v>0</v>
      </c>
      <c r="Q143" s="28">
        <v>89</v>
      </c>
      <c r="R143" s="45">
        <f t="shared" si="28"/>
        <v>1.5056179775280898</v>
      </c>
      <c r="S143" s="46">
        <f t="shared" si="29"/>
        <v>0</v>
      </c>
      <c r="T143" s="46">
        <f t="shared" si="30"/>
        <v>0</v>
      </c>
      <c r="U143" s="46">
        <f t="shared" si="31"/>
        <v>0</v>
      </c>
      <c r="V143" s="46">
        <f t="shared" si="32"/>
        <v>0</v>
      </c>
      <c r="W143" s="46">
        <f t="shared" si="33"/>
        <v>0</v>
      </c>
      <c r="X143" s="47">
        <f t="shared" si="34"/>
        <v>0</v>
      </c>
    </row>
    <row r="144" spans="1:24" x14ac:dyDescent="0.25">
      <c r="A144" t="s">
        <v>17</v>
      </c>
      <c r="B144">
        <v>2020</v>
      </c>
      <c r="C144" s="22">
        <v>102</v>
      </c>
      <c r="D144" s="23">
        <v>1</v>
      </c>
      <c r="E144" s="23">
        <v>0</v>
      </c>
      <c r="F144" s="23">
        <v>0</v>
      </c>
      <c r="G144" s="23">
        <v>0</v>
      </c>
      <c r="H144" s="23">
        <v>0</v>
      </c>
      <c r="I144" s="24">
        <v>0</v>
      </c>
      <c r="J144" s="25">
        <v>29</v>
      </c>
      <c r="K144" s="26">
        <v>1</v>
      </c>
      <c r="L144" s="26">
        <v>0</v>
      </c>
      <c r="M144" s="26">
        <v>0</v>
      </c>
      <c r="N144" s="26">
        <v>0</v>
      </c>
      <c r="O144" s="26">
        <v>0</v>
      </c>
      <c r="P144" s="27">
        <v>0</v>
      </c>
      <c r="Q144" s="28">
        <v>42</v>
      </c>
      <c r="R144" s="45">
        <f t="shared" si="28"/>
        <v>2.4285714285714284</v>
      </c>
      <c r="S144" s="46">
        <f t="shared" si="29"/>
        <v>2.3809523809523808E-2</v>
      </c>
      <c r="T144" s="46">
        <f t="shared" si="30"/>
        <v>0</v>
      </c>
      <c r="U144" s="46">
        <f t="shared" si="31"/>
        <v>0</v>
      </c>
      <c r="V144" s="46">
        <f t="shared" si="32"/>
        <v>0</v>
      </c>
      <c r="W144" s="46">
        <f t="shared" si="33"/>
        <v>0</v>
      </c>
      <c r="X144" s="47">
        <f t="shared" si="34"/>
        <v>0</v>
      </c>
    </row>
    <row r="145" spans="1:31" x14ac:dyDescent="0.25">
      <c r="A145" t="s">
        <v>17</v>
      </c>
      <c r="B145">
        <v>2021</v>
      </c>
      <c r="C145" s="22">
        <v>19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4">
        <v>0</v>
      </c>
      <c r="J145" s="25">
        <v>4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7">
        <v>0</v>
      </c>
      <c r="Q145" s="28">
        <v>4</v>
      </c>
      <c r="R145" s="45">
        <f t="shared" si="28"/>
        <v>4.75</v>
      </c>
      <c r="S145" s="46">
        <f t="shared" si="29"/>
        <v>0</v>
      </c>
      <c r="T145" s="46">
        <f t="shared" si="30"/>
        <v>0</v>
      </c>
      <c r="U145" s="46">
        <f t="shared" si="31"/>
        <v>0</v>
      </c>
      <c r="V145" s="46">
        <f t="shared" si="32"/>
        <v>0</v>
      </c>
      <c r="W145" s="46">
        <f t="shared" si="33"/>
        <v>0</v>
      </c>
      <c r="X145" s="47">
        <f t="shared" si="34"/>
        <v>0</v>
      </c>
    </row>
    <row r="146" spans="1:31" x14ac:dyDescent="0.25">
      <c r="A146" t="s">
        <v>17</v>
      </c>
      <c r="B146">
        <v>2024</v>
      </c>
      <c r="C146" s="22">
        <v>0</v>
      </c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4">
        <v>0</v>
      </c>
      <c r="J146" s="25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7">
        <v>0</v>
      </c>
      <c r="Q146" s="28">
        <v>2</v>
      </c>
      <c r="R146" s="45">
        <f t="shared" si="28"/>
        <v>0</v>
      </c>
      <c r="S146" s="46">
        <f t="shared" si="29"/>
        <v>0</v>
      </c>
      <c r="T146" s="46">
        <f t="shared" si="30"/>
        <v>0</v>
      </c>
      <c r="U146" s="46">
        <f t="shared" si="31"/>
        <v>0</v>
      </c>
      <c r="V146" s="46">
        <f t="shared" si="32"/>
        <v>0</v>
      </c>
      <c r="W146" s="46">
        <f t="shared" si="33"/>
        <v>0</v>
      </c>
      <c r="X146" s="47">
        <f t="shared" si="34"/>
        <v>0</v>
      </c>
    </row>
    <row r="147" spans="1:31" x14ac:dyDescent="0.25">
      <c r="A147" t="s">
        <v>18</v>
      </c>
      <c r="B147">
        <v>2007</v>
      </c>
      <c r="C147" s="22">
        <v>0</v>
      </c>
      <c r="D147" s="23">
        <v>0</v>
      </c>
      <c r="E147" s="23">
        <v>3</v>
      </c>
      <c r="F147" s="23">
        <v>1</v>
      </c>
      <c r="G147" s="23">
        <v>0</v>
      </c>
      <c r="H147" s="23">
        <v>0</v>
      </c>
      <c r="I147" s="24">
        <v>0</v>
      </c>
      <c r="J147" s="25">
        <v>0</v>
      </c>
      <c r="K147" s="26">
        <v>0</v>
      </c>
      <c r="L147" s="26">
        <v>1</v>
      </c>
      <c r="M147" s="26">
        <v>1</v>
      </c>
      <c r="N147" s="26">
        <v>0</v>
      </c>
      <c r="O147" s="26">
        <v>0</v>
      </c>
      <c r="P147" s="27">
        <v>0</v>
      </c>
      <c r="Q147" s="28">
        <v>121</v>
      </c>
      <c r="R147" s="45">
        <f t="shared" si="28"/>
        <v>0</v>
      </c>
      <c r="S147" s="46">
        <f t="shared" si="29"/>
        <v>0</v>
      </c>
      <c r="T147" s="46">
        <f t="shared" si="30"/>
        <v>2.4793388429752067E-2</v>
      </c>
      <c r="U147" s="46">
        <f t="shared" si="31"/>
        <v>8.2644628099173556E-3</v>
      </c>
      <c r="V147" s="46">
        <f t="shared" si="32"/>
        <v>0</v>
      </c>
      <c r="W147" s="46">
        <f t="shared" si="33"/>
        <v>0</v>
      </c>
      <c r="X147" s="47">
        <f t="shared" si="34"/>
        <v>0</v>
      </c>
      <c r="Y147" s="52"/>
      <c r="Z147" s="52"/>
      <c r="AA147" s="52"/>
      <c r="AB147" s="52"/>
      <c r="AC147" s="52"/>
      <c r="AD147" s="52"/>
      <c r="AE147" s="52"/>
    </row>
    <row r="148" spans="1:31" x14ac:dyDescent="0.25">
      <c r="A148" t="s">
        <v>18</v>
      </c>
      <c r="B148">
        <v>2008</v>
      </c>
      <c r="C148" s="22">
        <v>298</v>
      </c>
      <c r="D148" s="23">
        <v>69</v>
      </c>
      <c r="E148" s="23">
        <v>54</v>
      </c>
      <c r="F148" s="23">
        <v>32</v>
      </c>
      <c r="G148" s="23">
        <v>1</v>
      </c>
      <c r="H148" s="23">
        <v>0</v>
      </c>
      <c r="I148" s="24">
        <v>0</v>
      </c>
      <c r="J148" s="25">
        <v>211</v>
      </c>
      <c r="K148" s="26">
        <v>64</v>
      </c>
      <c r="L148" s="26">
        <v>51</v>
      </c>
      <c r="M148" s="26">
        <v>27</v>
      </c>
      <c r="N148" s="26">
        <v>1</v>
      </c>
      <c r="O148" s="26">
        <v>0</v>
      </c>
      <c r="P148" s="27">
        <v>0</v>
      </c>
      <c r="Q148" s="28">
        <v>7036</v>
      </c>
      <c r="R148" s="45">
        <f t="shared" si="28"/>
        <v>4.235361000568505E-2</v>
      </c>
      <c r="S148" s="46">
        <f t="shared" si="29"/>
        <v>9.806708357021035E-3</v>
      </c>
      <c r="T148" s="46">
        <f t="shared" si="30"/>
        <v>7.6748152359295057E-3</v>
      </c>
      <c r="U148" s="46">
        <f t="shared" si="31"/>
        <v>4.5480386583285955E-3</v>
      </c>
      <c r="V148" s="46">
        <f t="shared" si="32"/>
        <v>1.4212620807276861E-4</v>
      </c>
      <c r="W148" s="46">
        <f t="shared" si="33"/>
        <v>0</v>
      </c>
      <c r="X148" s="47">
        <f t="shared" si="34"/>
        <v>0</v>
      </c>
      <c r="Y148" s="52"/>
      <c r="Z148" s="52"/>
      <c r="AA148" s="52"/>
      <c r="AB148" s="52"/>
      <c r="AC148" s="52"/>
      <c r="AD148" s="52"/>
      <c r="AE148" s="52"/>
    </row>
    <row r="149" spans="1:31" x14ac:dyDescent="0.25">
      <c r="A149" t="s">
        <v>18</v>
      </c>
      <c r="B149">
        <v>2009</v>
      </c>
      <c r="C149" s="22">
        <v>284</v>
      </c>
      <c r="D149" s="23">
        <v>56</v>
      </c>
      <c r="E149" s="23">
        <v>47</v>
      </c>
      <c r="F149" s="23">
        <v>33</v>
      </c>
      <c r="G149" s="23">
        <v>0</v>
      </c>
      <c r="H149" s="23">
        <v>0</v>
      </c>
      <c r="I149" s="24">
        <v>0</v>
      </c>
      <c r="J149" s="25">
        <v>256</v>
      </c>
      <c r="K149" s="26">
        <v>51</v>
      </c>
      <c r="L149" s="26">
        <v>38</v>
      </c>
      <c r="M149" s="26">
        <v>13</v>
      </c>
      <c r="N149" s="26">
        <v>0</v>
      </c>
      <c r="O149" s="26">
        <v>0</v>
      </c>
      <c r="P149" s="27">
        <v>0</v>
      </c>
      <c r="Q149" s="28">
        <v>6830</v>
      </c>
      <c r="R149" s="45">
        <f t="shared" si="28"/>
        <v>4.1581259150805273E-2</v>
      </c>
      <c r="S149" s="46">
        <f t="shared" si="29"/>
        <v>8.1991215226939976E-3</v>
      </c>
      <c r="T149" s="46">
        <f t="shared" si="30"/>
        <v>6.8814055636896047E-3</v>
      </c>
      <c r="U149" s="46">
        <f t="shared" si="31"/>
        <v>4.8316251830161057E-3</v>
      </c>
      <c r="V149" s="46">
        <f t="shared" si="32"/>
        <v>0</v>
      </c>
      <c r="W149" s="46">
        <f t="shared" si="33"/>
        <v>0</v>
      </c>
      <c r="X149" s="47">
        <f t="shared" si="34"/>
        <v>0</v>
      </c>
      <c r="Y149" s="52"/>
      <c r="Z149" s="52"/>
      <c r="AA149" s="52"/>
      <c r="AB149" s="52"/>
      <c r="AC149" s="52"/>
      <c r="AD149" s="52"/>
      <c r="AE149" s="52"/>
    </row>
    <row r="150" spans="1:31" x14ac:dyDescent="0.25">
      <c r="A150" t="s">
        <v>18</v>
      </c>
      <c r="B150">
        <v>2010</v>
      </c>
      <c r="C150" s="22">
        <v>90</v>
      </c>
      <c r="D150" s="23">
        <v>48</v>
      </c>
      <c r="E150" s="23">
        <v>26</v>
      </c>
      <c r="F150" s="23">
        <v>12</v>
      </c>
      <c r="G150" s="23">
        <v>0</v>
      </c>
      <c r="H150" s="23">
        <v>0</v>
      </c>
      <c r="I150" s="24">
        <v>0</v>
      </c>
      <c r="J150" s="25">
        <v>82</v>
      </c>
      <c r="K150" s="26">
        <v>41</v>
      </c>
      <c r="L150" s="26">
        <v>19</v>
      </c>
      <c r="M150" s="26">
        <v>10</v>
      </c>
      <c r="N150" s="26">
        <v>0</v>
      </c>
      <c r="O150" s="26">
        <v>0</v>
      </c>
      <c r="P150" s="27">
        <v>0</v>
      </c>
      <c r="Q150" s="28">
        <v>4149</v>
      </c>
      <c r="R150" s="45">
        <f t="shared" si="28"/>
        <v>2.1691973969631236E-2</v>
      </c>
      <c r="S150" s="46">
        <f t="shared" si="29"/>
        <v>1.1569052783803326E-2</v>
      </c>
      <c r="T150" s="46">
        <f t="shared" si="30"/>
        <v>6.2665702578934687E-3</v>
      </c>
      <c r="U150" s="46">
        <f t="shared" si="31"/>
        <v>2.8922631959508315E-3</v>
      </c>
      <c r="V150" s="46">
        <f t="shared" si="32"/>
        <v>0</v>
      </c>
      <c r="W150" s="46">
        <f t="shared" si="33"/>
        <v>0</v>
      </c>
      <c r="X150" s="47">
        <f t="shared" si="34"/>
        <v>0</v>
      </c>
      <c r="Y150" s="52"/>
      <c r="Z150" s="52"/>
      <c r="AA150" s="52"/>
      <c r="AB150" s="52"/>
      <c r="AC150" s="52"/>
      <c r="AD150" s="52"/>
      <c r="AE150" s="52"/>
    </row>
    <row r="151" spans="1:31" x14ac:dyDescent="0.25">
      <c r="A151" t="s">
        <v>18</v>
      </c>
      <c r="B151">
        <v>2011</v>
      </c>
      <c r="C151" s="22">
        <v>124</v>
      </c>
      <c r="D151" s="23">
        <v>47</v>
      </c>
      <c r="E151" s="23">
        <v>37</v>
      </c>
      <c r="F151" s="23">
        <v>11</v>
      </c>
      <c r="G151" s="23">
        <v>1</v>
      </c>
      <c r="H151" s="23">
        <v>0</v>
      </c>
      <c r="I151" s="24">
        <v>0</v>
      </c>
      <c r="J151" s="25">
        <v>113</v>
      </c>
      <c r="K151" s="26">
        <v>33</v>
      </c>
      <c r="L151" s="26">
        <v>27</v>
      </c>
      <c r="M151" s="26">
        <v>9</v>
      </c>
      <c r="N151" s="26">
        <v>1</v>
      </c>
      <c r="O151" s="26">
        <v>0</v>
      </c>
      <c r="P151" s="27">
        <v>0</v>
      </c>
      <c r="Q151" s="28">
        <v>4304</v>
      </c>
      <c r="R151" s="45">
        <f t="shared" si="28"/>
        <v>2.8810408921933085E-2</v>
      </c>
      <c r="S151" s="46">
        <f t="shared" si="29"/>
        <v>1.092007434944238E-2</v>
      </c>
      <c r="T151" s="46">
        <f t="shared" si="30"/>
        <v>8.5966542750929367E-3</v>
      </c>
      <c r="U151" s="46">
        <f t="shared" si="31"/>
        <v>2.5557620817843866E-3</v>
      </c>
      <c r="V151" s="46">
        <f t="shared" si="32"/>
        <v>2.3234200743494423E-4</v>
      </c>
      <c r="W151" s="46">
        <f t="shared" si="33"/>
        <v>0</v>
      </c>
      <c r="X151" s="47">
        <f t="shared" si="34"/>
        <v>0</v>
      </c>
      <c r="Y151" s="52"/>
      <c r="Z151" s="52"/>
      <c r="AA151" s="52"/>
      <c r="AB151" s="52"/>
      <c r="AC151" s="52"/>
      <c r="AD151" s="52"/>
      <c r="AE151" s="52"/>
    </row>
    <row r="152" spans="1:31" x14ac:dyDescent="0.25">
      <c r="A152" t="s">
        <v>18</v>
      </c>
      <c r="B152">
        <v>2012</v>
      </c>
      <c r="C152" s="22">
        <v>162</v>
      </c>
      <c r="D152" s="23">
        <v>114</v>
      </c>
      <c r="E152" s="23">
        <v>71</v>
      </c>
      <c r="F152" s="23">
        <v>18</v>
      </c>
      <c r="G152" s="23">
        <v>1</v>
      </c>
      <c r="H152" s="23">
        <v>0</v>
      </c>
      <c r="I152" s="24">
        <v>0</v>
      </c>
      <c r="J152" s="25">
        <v>120</v>
      </c>
      <c r="K152" s="26">
        <v>88</v>
      </c>
      <c r="L152" s="26">
        <v>50</v>
      </c>
      <c r="M152" s="26">
        <v>14</v>
      </c>
      <c r="N152" s="26">
        <v>1</v>
      </c>
      <c r="O152" s="26">
        <v>0</v>
      </c>
      <c r="P152" s="27">
        <v>0</v>
      </c>
      <c r="Q152" s="28">
        <v>4864</v>
      </c>
      <c r="R152" s="45">
        <f t="shared" si="28"/>
        <v>3.3305921052631582E-2</v>
      </c>
      <c r="S152" s="46">
        <f t="shared" si="29"/>
        <v>2.34375E-2</v>
      </c>
      <c r="T152" s="46">
        <f t="shared" si="30"/>
        <v>1.4597039473684211E-2</v>
      </c>
      <c r="U152" s="46">
        <f t="shared" si="31"/>
        <v>3.7006578947368419E-3</v>
      </c>
      <c r="V152" s="46">
        <f t="shared" si="32"/>
        <v>2.0559210526315788E-4</v>
      </c>
      <c r="W152" s="46">
        <f t="shared" si="33"/>
        <v>0</v>
      </c>
      <c r="X152" s="47">
        <f t="shared" si="34"/>
        <v>0</v>
      </c>
      <c r="Y152" s="52"/>
      <c r="Z152" s="52"/>
      <c r="AA152" s="52"/>
      <c r="AB152" s="52"/>
      <c r="AC152" s="52"/>
      <c r="AD152" s="52"/>
      <c r="AE152" s="52"/>
    </row>
    <row r="153" spans="1:31" x14ac:dyDescent="0.25">
      <c r="A153" t="s">
        <v>18</v>
      </c>
      <c r="B153">
        <v>2013</v>
      </c>
      <c r="C153" s="22">
        <v>9548</v>
      </c>
      <c r="D153" s="23">
        <v>2253</v>
      </c>
      <c r="E153" s="23">
        <v>112</v>
      </c>
      <c r="F153" s="23">
        <v>21</v>
      </c>
      <c r="G153" s="23">
        <v>1</v>
      </c>
      <c r="H153" s="23">
        <v>1</v>
      </c>
      <c r="I153" s="24">
        <v>0</v>
      </c>
      <c r="J153" s="25">
        <v>5399</v>
      </c>
      <c r="K153" s="26">
        <v>1387</v>
      </c>
      <c r="L153" s="26">
        <v>83</v>
      </c>
      <c r="M153" s="26">
        <v>20</v>
      </c>
      <c r="N153" s="26">
        <v>1</v>
      </c>
      <c r="O153" s="26">
        <v>1</v>
      </c>
      <c r="P153" s="27">
        <v>0</v>
      </c>
      <c r="Q153" s="28">
        <v>24950</v>
      </c>
      <c r="R153" s="45">
        <f t="shared" si="28"/>
        <v>0.38268537074148296</v>
      </c>
      <c r="S153" s="46">
        <f t="shared" si="29"/>
        <v>9.0300601202404809E-2</v>
      </c>
      <c r="T153" s="46">
        <f t="shared" si="30"/>
        <v>4.4889779559118236E-3</v>
      </c>
      <c r="U153" s="46">
        <f t="shared" si="31"/>
        <v>8.4168336673346692E-4</v>
      </c>
      <c r="V153" s="46">
        <f t="shared" si="32"/>
        <v>4.008016032064128E-5</v>
      </c>
      <c r="W153" s="46">
        <f t="shared" si="33"/>
        <v>4.008016032064128E-5</v>
      </c>
      <c r="X153" s="47">
        <f t="shared" si="34"/>
        <v>0</v>
      </c>
      <c r="Y153" s="52"/>
      <c r="Z153" s="52"/>
      <c r="AA153" s="52"/>
      <c r="AB153" s="52"/>
      <c r="AC153" s="52"/>
      <c r="AD153" s="52"/>
      <c r="AE153" s="52"/>
    </row>
    <row r="154" spans="1:31" x14ac:dyDescent="0.25">
      <c r="A154" t="s">
        <v>18</v>
      </c>
      <c r="B154">
        <v>2014</v>
      </c>
      <c r="C154" s="22">
        <v>17403</v>
      </c>
      <c r="D154" s="23">
        <v>3559</v>
      </c>
      <c r="E154" s="23">
        <v>43</v>
      </c>
      <c r="F154" s="23">
        <v>20</v>
      </c>
      <c r="G154" s="23">
        <v>1</v>
      </c>
      <c r="H154" s="23">
        <v>0</v>
      </c>
      <c r="I154" s="24">
        <v>0</v>
      </c>
      <c r="J154" s="25">
        <v>10314</v>
      </c>
      <c r="K154" s="26">
        <v>2156</v>
      </c>
      <c r="L154" s="26">
        <v>39</v>
      </c>
      <c r="M154" s="26">
        <v>17</v>
      </c>
      <c r="N154" s="26">
        <v>1</v>
      </c>
      <c r="O154" s="26">
        <v>0</v>
      </c>
      <c r="P154" s="27">
        <v>0</v>
      </c>
      <c r="Q154" s="28">
        <v>44197</v>
      </c>
      <c r="R154" s="45">
        <f t="shared" si="28"/>
        <v>0.39375975744960068</v>
      </c>
      <c r="S154" s="46">
        <f t="shared" si="29"/>
        <v>8.0525827544855988E-2</v>
      </c>
      <c r="T154" s="46">
        <f t="shared" si="30"/>
        <v>9.7291671380410436E-4</v>
      </c>
      <c r="U154" s="46">
        <f t="shared" si="31"/>
        <v>4.5251940176935088E-4</v>
      </c>
      <c r="V154" s="46">
        <f t="shared" si="32"/>
        <v>2.2625970088467544E-5</v>
      </c>
      <c r="W154" s="46">
        <f t="shared" si="33"/>
        <v>0</v>
      </c>
      <c r="X154" s="47">
        <f t="shared" si="34"/>
        <v>0</v>
      </c>
      <c r="Y154" s="52"/>
      <c r="Z154" s="52"/>
      <c r="AA154" s="52"/>
      <c r="AB154" s="52"/>
      <c r="AC154" s="52"/>
      <c r="AD154" s="52"/>
      <c r="AE154" s="52"/>
    </row>
    <row r="155" spans="1:31" x14ac:dyDescent="0.25">
      <c r="A155" t="s">
        <v>18</v>
      </c>
      <c r="B155">
        <v>2015</v>
      </c>
      <c r="C155" s="22">
        <v>14569</v>
      </c>
      <c r="D155" s="23">
        <v>1335</v>
      </c>
      <c r="E155" s="23">
        <v>52</v>
      </c>
      <c r="F155" s="23">
        <v>21</v>
      </c>
      <c r="G155" s="23">
        <v>0</v>
      </c>
      <c r="H155" s="23">
        <v>0</v>
      </c>
      <c r="I155" s="24">
        <v>0</v>
      </c>
      <c r="J155" s="25">
        <v>8530</v>
      </c>
      <c r="K155" s="26">
        <v>921</v>
      </c>
      <c r="L155" s="26">
        <v>47</v>
      </c>
      <c r="M155" s="26">
        <v>19</v>
      </c>
      <c r="N155" s="26">
        <v>0</v>
      </c>
      <c r="O155" s="26">
        <v>0</v>
      </c>
      <c r="P155" s="27">
        <v>0</v>
      </c>
      <c r="Q155" s="28">
        <v>38498</v>
      </c>
      <c r="R155" s="45">
        <f t="shared" si="28"/>
        <v>0.37843524338926698</v>
      </c>
      <c r="S155" s="46">
        <f t="shared" si="29"/>
        <v>3.4677126084471918E-2</v>
      </c>
      <c r="T155" s="46">
        <f t="shared" si="30"/>
        <v>1.3507195178970336E-3</v>
      </c>
      <c r="U155" s="46">
        <f t="shared" si="31"/>
        <v>5.4548288222764816E-4</v>
      </c>
      <c r="V155" s="46">
        <f t="shared" si="32"/>
        <v>0</v>
      </c>
      <c r="W155" s="46">
        <f t="shared" si="33"/>
        <v>0</v>
      </c>
      <c r="X155" s="47">
        <f t="shared" si="34"/>
        <v>0</v>
      </c>
      <c r="Y155" s="52"/>
      <c r="Z155" s="52"/>
      <c r="AA155" s="52"/>
      <c r="AB155" s="52"/>
      <c r="AC155" s="52"/>
      <c r="AD155" s="52"/>
      <c r="AE155" s="52"/>
    </row>
    <row r="156" spans="1:31" x14ac:dyDescent="0.25">
      <c r="A156" t="s">
        <v>18</v>
      </c>
      <c r="B156">
        <v>2016</v>
      </c>
      <c r="C156" s="22">
        <v>14050</v>
      </c>
      <c r="D156" s="23">
        <v>786</v>
      </c>
      <c r="E156" s="23">
        <v>45</v>
      </c>
      <c r="F156" s="23">
        <v>22</v>
      </c>
      <c r="G156" s="23">
        <v>0</v>
      </c>
      <c r="H156" s="23">
        <v>1</v>
      </c>
      <c r="I156" s="24">
        <v>0</v>
      </c>
      <c r="J156" s="25">
        <v>8492</v>
      </c>
      <c r="K156" s="26">
        <v>510</v>
      </c>
      <c r="L156" s="26">
        <v>41</v>
      </c>
      <c r="M156" s="26">
        <v>20</v>
      </c>
      <c r="N156" s="26">
        <v>0</v>
      </c>
      <c r="O156" s="26">
        <v>1</v>
      </c>
      <c r="P156" s="27">
        <v>0</v>
      </c>
      <c r="Q156" s="28">
        <v>38485</v>
      </c>
      <c r="R156" s="45">
        <f t="shared" si="28"/>
        <v>0.36507730284526441</v>
      </c>
      <c r="S156" s="46">
        <f t="shared" si="29"/>
        <v>2.0423541639599845E-2</v>
      </c>
      <c r="T156" s="46">
        <f t="shared" si="30"/>
        <v>1.1692867350915942E-3</v>
      </c>
      <c r="U156" s="46">
        <f t="shared" si="31"/>
        <v>5.7165129271144607E-4</v>
      </c>
      <c r="V156" s="46">
        <f t="shared" si="32"/>
        <v>0</v>
      </c>
      <c r="W156" s="46">
        <f t="shared" si="33"/>
        <v>2.5984149668702091E-5</v>
      </c>
      <c r="X156" s="47">
        <f t="shared" si="34"/>
        <v>0</v>
      </c>
      <c r="Y156" s="52"/>
      <c r="Z156" s="52"/>
      <c r="AA156" s="52"/>
      <c r="AB156" s="52"/>
      <c r="AC156" s="52"/>
      <c r="AD156" s="52"/>
      <c r="AE156" s="52"/>
    </row>
    <row r="157" spans="1:31" x14ac:dyDescent="0.25">
      <c r="A157" t="s">
        <v>18</v>
      </c>
      <c r="B157">
        <v>2017</v>
      </c>
      <c r="C157" s="22">
        <v>14028</v>
      </c>
      <c r="D157" s="23">
        <v>586</v>
      </c>
      <c r="E157" s="23">
        <v>31</v>
      </c>
      <c r="F157" s="23">
        <v>7</v>
      </c>
      <c r="G157" s="23">
        <v>1</v>
      </c>
      <c r="H157" s="23">
        <v>0</v>
      </c>
      <c r="I157" s="24">
        <v>0</v>
      </c>
      <c r="J157" s="25">
        <v>9063</v>
      </c>
      <c r="K157" s="26">
        <v>422</v>
      </c>
      <c r="L157" s="26">
        <v>29</v>
      </c>
      <c r="M157" s="26">
        <v>5</v>
      </c>
      <c r="N157" s="26">
        <v>1</v>
      </c>
      <c r="O157" s="26">
        <v>0</v>
      </c>
      <c r="P157" s="27">
        <v>0</v>
      </c>
      <c r="Q157" s="28">
        <v>44256</v>
      </c>
      <c r="R157" s="45">
        <f t="shared" si="28"/>
        <v>0.31697396963123642</v>
      </c>
      <c r="S157" s="46">
        <f t="shared" si="29"/>
        <v>1.3241142443962401E-2</v>
      </c>
      <c r="T157" s="46">
        <f t="shared" si="30"/>
        <v>7.00469992769342E-4</v>
      </c>
      <c r="U157" s="46">
        <f t="shared" si="31"/>
        <v>1.581706435285611E-4</v>
      </c>
      <c r="V157" s="46">
        <f t="shared" si="32"/>
        <v>2.2595806218365871E-5</v>
      </c>
      <c r="W157" s="46">
        <f t="shared" si="33"/>
        <v>0</v>
      </c>
      <c r="X157" s="47">
        <f t="shared" si="34"/>
        <v>0</v>
      </c>
      <c r="Y157" s="52"/>
      <c r="Z157" s="52"/>
      <c r="AA157" s="52"/>
      <c r="AB157" s="52"/>
      <c r="AC157" s="52"/>
      <c r="AD157" s="52"/>
      <c r="AE157" s="52"/>
    </row>
    <row r="158" spans="1:31" x14ac:dyDescent="0.25">
      <c r="A158" t="s">
        <v>18</v>
      </c>
      <c r="B158">
        <v>2018</v>
      </c>
      <c r="C158" s="22">
        <v>14596</v>
      </c>
      <c r="D158" s="23">
        <v>196</v>
      </c>
      <c r="E158" s="23">
        <v>13</v>
      </c>
      <c r="F158" s="23">
        <v>8</v>
      </c>
      <c r="G158" s="23">
        <v>0</v>
      </c>
      <c r="H158" s="23">
        <v>0</v>
      </c>
      <c r="I158" s="24">
        <v>0</v>
      </c>
      <c r="J158" s="25">
        <v>10370</v>
      </c>
      <c r="K158" s="26">
        <v>137</v>
      </c>
      <c r="L158" s="26">
        <v>9</v>
      </c>
      <c r="M158" s="26">
        <v>6</v>
      </c>
      <c r="N158" s="26">
        <v>0</v>
      </c>
      <c r="O158" s="26">
        <v>0</v>
      </c>
      <c r="P158" s="27">
        <v>0</v>
      </c>
      <c r="Q158" s="28">
        <v>79432</v>
      </c>
      <c r="R158" s="45">
        <f t="shared" si="28"/>
        <v>0.18375465807231342</v>
      </c>
      <c r="S158" s="46">
        <f t="shared" si="29"/>
        <v>2.4675193876523317E-3</v>
      </c>
      <c r="T158" s="46">
        <f t="shared" si="30"/>
        <v>1.6366200020143015E-4</v>
      </c>
      <c r="U158" s="46">
        <f t="shared" si="31"/>
        <v>1.0071507704703394E-4</v>
      </c>
      <c r="V158" s="46">
        <f t="shared" si="32"/>
        <v>0</v>
      </c>
      <c r="W158" s="46">
        <f t="shared" si="33"/>
        <v>0</v>
      </c>
      <c r="X158" s="47">
        <f t="shared" si="34"/>
        <v>0</v>
      </c>
      <c r="Y158" s="52"/>
      <c r="Z158" s="52"/>
      <c r="AA158" s="52"/>
      <c r="AB158" s="52"/>
      <c r="AC158" s="52"/>
      <c r="AD158" s="52"/>
      <c r="AE158" s="52"/>
    </row>
    <row r="159" spans="1:31" x14ac:dyDescent="0.25">
      <c r="A159" t="s">
        <v>18</v>
      </c>
      <c r="B159">
        <v>2019</v>
      </c>
      <c r="C159" s="22">
        <v>9124</v>
      </c>
      <c r="D159" s="23">
        <v>85</v>
      </c>
      <c r="E159" s="23">
        <v>4</v>
      </c>
      <c r="F159" s="23">
        <v>0</v>
      </c>
      <c r="G159" s="23">
        <v>0</v>
      </c>
      <c r="H159" s="23">
        <v>0</v>
      </c>
      <c r="I159" s="24">
        <v>0</v>
      </c>
      <c r="J159" s="25">
        <v>7733</v>
      </c>
      <c r="K159" s="26">
        <v>73</v>
      </c>
      <c r="L159" s="26">
        <v>3</v>
      </c>
      <c r="M159" s="26">
        <v>0</v>
      </c>
      <c r="N159" s="26">
        <v>0</v>
      </c>
      <c r="O159" s="26">
        <v>0</v>
      </c>
      <c r="P159" s="27">
        <v>0</v>
      </c>
      <c r="Q159" s="28">
        <v>93059</v>
      </c>
      <c r="R159" s="45">
        <f t="shared" si="28"/>
        <v>9.8045326083452428E-2</v>
      </c>
      <c r="S159" s="46">
        <f t="shared" si="29"/>
        <v>9.1339902642409659E-4</v>
      </c>
      <c r="T159" s="46">
        <f t="shared" si="30"/>
        <v>4.2983483596428071E-5</v>
      </c>
      <c r="U159" s="46">
        <f t="shared" si="31"/>
        <v>0</v>
      </c>
      <c r="V159" s="46">
        <f t="shared" si="32"/>
        <v>0</v>
      </c>
      <c r="W159" s="46">
        <f t="shared" si="33"/>
        <v>0</v>
      </c>
      <c r="X159" s="47">
        <f t="shared" si="34"/>
        <v>0</v>
      </c>
      <c r="Y159" s="52"/>
      <c r="Z159" s="52"/>
      <c r="AA159" s="52"/>
      <c r="AB159" s="52"/>
      <c r="AC159" s="52"/>
      <c r="AD159" s="52"/>
      <c r="AE159" s="52"/>
    </row>
    <row r="160" spans="1:31" x14ac:dyDescent="0.25">
      <c r="A160" t="s">
        <v>18</v>
      </c>
      <c r="B160">
        <v>2020</v>
      </c>
      <c r="C160" s="22">
        <v>3400</v>
      </c>
      <c r="D160" s="23">
        <v>34</v>
      </c>
      <c r="E160" s="23">
        <v>0</v>
      </c>
      <c r="F160" s="23">
        <v>2</v>
      </c>
      <c r="G160" s="23">
        <v>0</v>
      </c>
      <c r="H160" s="23">
        <v>0</v>
      </c>
      <c r="I160" s="24">
        <v>0</v>
      </c>
      <c r="J160" s="25">
        <v>2869</v>
      </c>
      <c r="K160" s="26">
        <v>28</v>
      </c>
      <c r="L160" s="26">
        <v>0</v>
      </c>
      <c r="M160" s="26">
        <v>1</v>
      </c>
      <c r="N160" s="26">
        <v>0</v>
      </c>
      <c r="O160" s="26">
        <v>0</v>
      </c>
      <c r="P160" s="27">
        <v>0</v>
      </c>
      <c r="Q160" s="28">
        <v>71198</v>
      </c>
      <c r="R160" s="45">
        <f t="shared" si="28"/>
        <v>4.7754150397483076E-2</v>
      </c>
      <c r="S160" s="46">
        <f t="shared" si="29"/>
        <v>4.7754150397483073E-4</v>
      </c>
      <c r="T160" s="46">
        <f t="shared" si="30"/>
        <v>0</v>
      </c>
      <c r="U160" s="46">
        <f t="shared" si="31"/>
        <v>2.8090676704401807E-5</v>
      </c>
      <c r="V160" s="46">
        <f t="shared" si="32"/>
        <v>0</v>
      </c>
      <c r="W160" s="46">
        <f t="shared" si="33"/>
        <v>0</v>
      </c>
      <c r="X160" s="47">
        <f t="shared" si="34"/>
        <v>0</v>
      </c>
      <c r="Y160" s="52"/>
      <c r="Z160" s="52"/>
      <c r="AA160" s="52"/>
      <c r="AB160" s="52"/>
      <c r="AC160" s="52"/>
      <c r="AD160" s="52"/>
      <c r="AE160" s="52"/>
    </row>
    <row r="161" spans="1:31" x14ac:dyDescent="0.25">
      <c r="A161" t="s">
        <v>18</v>
      </c>
      <c r="B161">
        <v>2021</v>
      </c>
      <c r="C161" s="22">
        <v>2773</v>
      </c>
      <c r="D161" s="23">
        <v>138</v>
      </c>
      <c r="E161" s="23">
        <v>4</v>
      </c>
      <c r="F161" s="23">
        <v>0</v>
      </c>
      <c r="G161" s="23">
        <v>0</v>
      </c>
      <c r="H161" s="23">
        <v>0</v>
      </c>
      <c r="I161" s="24">
        <v>0</v>
      </c>
      <c r="J161" s="25">
        <v>2334</v>
      </c>
      <c r="K161" s="26">
        <v>116</v>
      </c>
      <c r="L161" s="26">
        <v>3</v>
      </c>
      <c r="M161" s="26">
        <v>0</v>
      </c>
      <c r="N161" s="26">
        <v>0</v>
      </c>
      <c r="O161" s="26">
        <v>0</v>
      </c>
      <c r="P161" s="27">
        <v>0</v>
      </c>
      <c r="Q161" s="28">
        <v>78213</v>
      </c>
      <c r="R161" s="45">
        <f t="shared" si="28"/>
        <v>3.5454464091647167E-2</v>
      </c>
      <c r="S161" s="46">
        <f t="shared" si="29"/>
        <v>1.7644125656860112E-3</v>
      </c>
      <c r="T161" s="46">
        <f t="shared" si="30"/>
        <v>5.114239320829018E-5</v>
      </c>
      <c r="U161" s="46">
        <f t="shared" si="31"/>
        <v>0</v>
      </c>
      <c r="V161" s="46">
        <f t="shared" si="32"/>
        <v>0</v>
      </c>
      <c r="W161" s="46">
        <f t="shared" si="33"/>
        <v>0</v>
      </c>
      <c r="X161" s="47">
        <f t="shared" si="34"/>
        <v>0</v>
      </c>
      <c r="Y161" s="52"/>
      <c r="Z161" s="52"/>
      <c r="AA161" s="52"/>
      <c r="AB161" s="52"/>
      <c r="AC161" s="52"/>
      <c r="AD161" s="52"/>
      <c r="AE161" s="52"/>
    </row>
    <row r="162" spans="1:31" x14ac:dyDescent="0.25">
      <c r="A162" t="s">
        <v>18</v>
      </c>
      <c r="B162">
        <v>2022</v>
      </c>
      <c r="C162" s="22">
        <v>3109</v>
      </c>
      <c r="D162" s="23">
        <v>145</v>
      </c>
      <c r="E162" s="23">
        <v>0</v>
      </c>
      <c r="F162" s="23">
        <v>0</v>
      </c>
      <c r="G162" s="23">
        <v>0</v>
      </c>
      <c r="H162" s="23">
        <v>0</v>
      </c>
      <c r="I162" s="24">
        <v>0</v>
      </c>
      <c r="J162" s="25">
        <v>2677</v>
      </c>
      <c r="K162" s="26">
        <v>122</v>
      </c>
      <c r="L162" s="26">
        <v>0</v>
      </c>
      <c r="M162" s="26">
        <v>0</v>
      </c>
      <c r="N162" s="26">
        <v>0</v>
      </c>
      <c r="O162" s="26">
        <v>0</v>
      </c>
      <c r="P162" s="27">
        <v>0</v>
      </c>
      <c r="Q162" s="28">
        <v>91626</v>
      </c>
      <c r="R162" s="45">
        <f t="shared" ref="R162:R193" si="35">C162/Q162</f>
        <v>3.3931416846746554E-2</v>
      </c>
      <c r="S162" s="46">
        <f t="shared" si="29"/>
        <v>1.5825202453452077E-3</v>
      </c>
      <c r="T162" s="46">
        <f t="shared" si="30"/>
        <v>0</v>
      </c>
      <c r="U162" s="46">
        <f t="shared" si="31"/>
        <v>0</v>
      </c>
      <c r="V162" s="46">
        <f t="shared" si="32"/>
        <v>0</v>
      </c>
      <c r="W162" s="46">
        <f t="shared" si="33"/>
        <v>0</v>
      </c>
      <c r="X162" s="47">
        <f t="shared" si="34"/>
        <v>0</v>
      </c>
      <c r="Y162" s="52"/>
      <c r="Z162" s="52"/>
      <c r="AA162" s="52"/>
      <c r="AB162" s="52"/>
      <c r="AC162" s="52"/>
      <c r="AD162" s="52"/>
      <c r="AE162" s="52"/>
    </row>
    <row r="163" spans="1:31" x14ac:dyDescent="0.25">
      <c r="A163" t="s">
        <v>18</v>
      </c>
      <c r="B163">
        <v>2023</v>
      </c>
      <c r="C163" s="22">
        <v>2251</v>
      </c>
      <c r="D163" s="23">
        <v>20</v>
      </c>
      <c r="E163" s="23">
        <v>0</v>
      </c>
      <c r="F163" s="23">
        <v>0</v>
      </c>
      <c r="G163" s="23">
        <v>0</v>
      </c>
      <c r="H163" s="23">
        <v>0</v>
      </c>
      <c r="I163" s="24">
        <v>0</v>
      </c>
      <c r="J163" s="25">
        <v>1758</v>
      </c>
      <c r="K163" s="26">
        <v>20</v>
      </c>
      <c r="L163" s="26">
        <v>0</v>
      </c>
      <c r="M163" s="26">
        <v>0</v>
      </c>
      <c r="N163" s="26">
        <v>0</v>
      </c>
      <c r="O163" s="26">
        <v>0</v>
      </c>
      <c r="P163" s="27">
        <v>0</v>
      </c>
      <c r="Q163" s="28">
        <v>73110</v>
      </c>
      <c r="R163" s="45">
        <f t="shared" si="35"/>
        <v>3.0789221720694843E-2</v>
      </c>
      <c r="S163" s="46">
        <f t="shared" si="29"/>
        <v>2.7356038845575162E-4</v>
      </c>
      <c r="T163" s="46">
        <f t="shared" si="30"/>
        <v>0</v>
      </c>
      <c r="U163" s="46">
        <f t="shared" si="31"/>
        <v>0</v>
      </c>
      <c r="V163" s="46">
        <f t="shared" si="32"/>
        <v>0</v>
      </c>
      <c r="W163" s="46">
        <f t="shared" si="33"/>
        <v>0</v>
      </c>
      <c r="X163" s="47">
        <f t="shared" si="34"/>
        <v>0</v>
      </c>
      <c r="Y163" s="52"/>
      <c r="Z163" s="52"/>
      <c r="AA163" s="52"/>
      <c r="AB163" s="52"/>
      <c r="AC163" s="52"/>
      <c r="AD163" s="52"/>
      <c r="AE163" s="52"/>
    </row>
    <row r="164" spans="1:31" x14ac:dyDescent="0.25">
      <c r="A164" t="s">
        <v>18</v>
      </c>
      <c r="B164">
        <v>2024</v>
      </c>
      <c r="C164" s="29">
        <v>427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1">
        <v>0</v>
      </c>
      <c r="J164" s="32">
        <v>376</v>
      </c>
      <c r="K164" s="33">
        <v>0</v>
      </c>
      <c r="L164" s="33">
        <v>0</v>
      </c>
      <c r="M164" s="33">
        <v>0</v>
      </c>
      <c r="N164" s="33">
        <v>0</v>
      </c>
      <c r="O164" s="33">
        <v>0</v>
      </c>
      <c r="P164" s="34">
        <v>0</v>
      </c>
      <c r="Q164" s="35">
        <v>43695</v>
      </c>
      <c r="R164" s="48">
        <f t="shared" si="35"/>
        <v>9.7722851584849529E-3</v>
      </c>
      <c r="S164" s="49">
        <f t="shared" si="29"/>
        <v>0</v>
      </c>
      <c r="T164" s="49">
        <f t="shared" si="30"/>
        <v>0</v>
      </c>
      <c r="U164" s="49">
        <f t="shared" si="31"/>
        <v>0</v>
      </c>
      <c r="V164" s="49">
        <f t="shared" si="32"/>
        <v>0</v>
      </c>
      <c r="W164" s="49">
        <f t="shared" si="33"/>
        <v>0</v>
      </c>
      <c r="X164" s="50">
        <f t="shared" si="34"/>
        <v>0</v>
      </c>
      <c r="Y164" s="52"/>
      <c r="Z164" s="52"/>
      <c r="AA164" s="52"/>
      <c r="AB164" s="52"/>
      <c r="AC164" s="52"/>
      <c r="AD164" s="52"/>
      <c r="AE164" s="52"/>
    </row>
  </sheetData>
  <autoFilter ref="A1:AE1"/>
  <sortState ref="A2:X164">
    <sortCondition ref="A2:A164"/>
    <sortCondition ref="B2:B164"/>
  </sortState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"/>
  <sheetViews>
    <sheetView tabSelected="1" topLeftCell="E1" workbookViewId="0">
      <selection activeCell="S9" sqref="S9"/>
    </sheetView>
  </sheetViews>
  <sheetFormatPr defaultRowHeight="15" x14ac:dyDescent="0.25"/>
  <cols>
    <col min="1" max="1" width="0" hidden="1" customWidth="1"/>
    <col min="2" max="2" width="20.85546875" bestFit="1" customWidth="1"/>
    <col min="3" max="3" width="12.7109375" bestFit="1" customWidth="1"/>
    <col min="4" max="4" width="12.42578125" customWidth="1"/>
    <col min="5" max="5" width="12.5703125" customWidth="1"/>
    <col min="6" max="6" width="14.42578125" customWidth="1"/>
    <col min="7" max="7" width="14" customWidth="1"/>
    <col min="8" max="8" width="11.85546875" customWidth="1"/>
    <col min="9" max="9" width="12.5703125" customWidth="1"/>
    <col min="10" max="10" width="12.85546875" customWidth="1"/>
    <col min="11" max="11" width="15.28515625" customWidth="1"/>
    <col min="12" max="12" width="14.85546875" customWidth="1"/>
    <col min="13" max="13" width="15.28515625" customWidth="1"/>
    <col min="14" max="14" width="14.7109375" customWidth="1"/>
    <col min="15" max="15" width="15" customWidth="1"/>
    <col min="16" max="17" width="15.140625" customWidth="1"/>
    <col min="18" max="18" width="13.140625" bestFit="1" customWidth="1"/>
    <col min="21" max="21" width="13.140625" customWidth="1"/>
    <col min="22" max="28" width="13.7109375" customWidth="1"/>
    <col min="30" max="30" width="15.42578125" customWidth="1"/>
    <col min="31" max="37" width="13.7109375" customWidth="1"/>
    <col min="38" max="38" width="21" customWidth="1"/>
  </cols>
  <sheetData>
    <row r="1" spans="1:38" ht="45" x14ac:dyDescent="0.25">
      <c r="B1" s="61" t="s">
        <v>0</v>
      </c>
      <c r="C1" s="61" t="s">
        <v>1</v>
      </c>
      <c r="D1" s="100" t="s">
        <v>2</v>
      </c>
      <c r="E1" s="60" t="s">
        <v>3</v>
      </c>
      <c r="F1" s="60" t="s">
        <v>4</v>
      </c>
      <c r="G1" s="60" t="s">
        <v>5</v>
      </c>
      <c r="H1" s="60" t="s">
        <v>6</v>
      </c>
      <c r="I1" s="60" t="s">
        <v>7</v>
      </c>
      <c r="J1" s="60" t="s">
        <v>8</v>
      </c>
      <c r="K1" s="55" t="s">
        <v>62</v>
      </c>
      <c r="L1" s="55" t="s">
        <v>63</v>
      </c>
      <c r="M1" s="55" t="s">
        <v>64</v>
      </c>
      <c r="N1" s="55" t="s">
        <v>65</v>
      </c>
      <c r="O1" s="55" t="s">
        <v>66</v>
      </c>
      <c r="P1" s="55" t="s">
        <v>67</v>
      </c>
      <c r="Q1" s="55" t="s">
        <v>68</v>
      </c>
      <c r="R1" s="56" t="s">
        <v>35</v>
      </c>
      <c r="U1" s="62" t="s">
        <v>36</v>
      </c>
      <c r="V1" s="64" t="s">
        <v>38</v>
      </c>
      <c r="W1" s="64" t="s">
        <v>39</v>
      </c>
      <c r="X1" s="64" t="s">
        <v>40</v>
      </c>
      <c r="Y1" s="64" t="s">
        <v>41</v>
      </c>
      <c r="Z1" s="64" t="s">
        <v>42</v>
      </c>
      <c r="AA1" s="64" t="s">
        <v>43</v>
      </c>
      <c r="AB1" s="64" t="s">
        <v>44</v>
      </c>
      <c r="AD1" s="65" t="s">
        <v>36</v>
      </c>
      <c r="AE1" s="64" t="s">
        <v>45</v>
      </c>
      <c r="AF1" s="64" t="s">
        <v>46</v>
      </c>
      <c r="AG1" s="64" t="s">
        <v>47</v>
      </c>
      <c r="AH1" s="64" t="s">
        <v>48</v>
      </c>
      <c r="AI1" s="64" t="s">
        <v>49</v>
      </c>
      <c r="AJ1" s="64" t="s">
        <v>50</v>
      </c>
      <c r="AK1" s="64" t="s">
        <v>51</v>
      </c>
      <c r="AL1" t="s">
        <v>52</v>
      </c>
    </row>
    <row r="2" spans="1:38" x14ac:dyDescent="0.25">
      <c r="A2" s="3" t="str">
        <f>B2&amp;C2</f>
        <v>AC2013</v>
      </c>
      <c r="B2" s="97" t="s">
        <v>21</v>
      </c>
      <c r="C2" s="4">
        <v>2013</v>
      </c>
      <c r="D2" s="79">
        <f>IFERROR(VLOOKUP(A2,[1]Year_1!$I:$J,2,FALSE),0)</f>
        <v>695</v>
      </c>
      <c r="E2" s="80">
        <f>IFERROR(VLOOKUP(A2,[1]Year_2!$I:$J,2,FALSE),0)</f>
        <v>586</v>
      </c>
      <c r="F2" s="80">
        <f>IFERROR(VLOOKUP(A2,[1]Year_3!$I:$J,2,FALSE),0)</f>
        <v>446</v>
      </c>
      <c r="G2" s="80">
        <f>IFERROR(VLOOKUP(A2,[1]Year_4!$H:$I,2,FALSE),0)</f>
        <v>305</v>
      </c>
      <c r="H2" s="80">
        <f>IFERROR(VLOOKUP(A2,[1]Year_5!$H:$I,2,FALSE),0)</f>
        <v>144</v>
      </c>
      <c r="I2" s="80">
        <f>IFERROR(VLOOKUP(A2,[1]Year_6!$H:$I,2,FALSE),0)</f>
        <v>1</v>
      </c>
      <c r="J2" s="81">
        <f>IFERROR(VLOOKUP(A2,[1]Year_7!$I:$J,2,FALSE),0)</f>
        <v>0</v>
      </c>
      <c r="K2" s="88">
        <f>VLOOKUP(A2,[1]Year_1!$I:$K,3,FALSE)</f>
        <v>591</v>
      </c>
      <c r="L2" s="89">
        <f>IFERROR(VLOOKUP(A2,[1]Year_2!$I:$K,3,FALSE),0)</f>
        <v>502</v>
      </c>
      <c r="M2" s="89">
        <f>IFERROR(VLOOKUP(A2,[1]Year_3!$I:$K,3,FALSE),0)</f>
        <v>378</v>
      </c>
      <c r="N2" s="89">
        <f>IFERROR(VLOOKUP(A2,[1]Year_4!$H:$J,3,FALSE),0)</f>
        <v>269</v>
      </c>
      <c r="O2" s="89">
        <f>IFERROR(VLOOKUP(A2,[1]Year_5!$H:$J,3,FALSE),0)</f>
        <v>111</v>
      </c>
      <c r="P2" s="89">
        <f>IFERROR(VLOOKUP(A2,[1]Year_6!$H:$J,3,FALSE),0)</f>
        <v>1</v>
      </c>
      <c r="Q2" s="90">
        <f>IFERROR(VLOOKUP(A2,[1]Year_7!$I:$K,3,FALSE),0)</f>
        <v>0</v>
      </c>
      <c r="R2" s="57">
        <f>VLOOKUP(A2,[1]Year_1!$M:$N,2,FALSE)</f>
        <v>25625</v>
      </c>
      <c r="S2" s="99">
        <f>SUM(D2:J2)/R2</f>
        <v>8.4956097560975607E-2</v>
      </c>
      <c r="U2" s="63" t="s">
        <v>21</v>
      </c>
      <c r="V2" s="52">
        <v>30808</v>
      </c>
      <c r="W2" s="52">
        <v>17340</v>
      </c>
      <c r="X2" s="52">
        <v>8266</v>
      </c>
      <c r="Y2" s="52">
        <v>3555</v>
      </c>
      <c r="Z2" s="52">
        <v>1897</v>
      </c>
      <c r="AA2" s="52">
        <v>13</v>
      </c>
      <c r="AB2" s="52">
        <v>4</v>
      </c>
      <c r="AD2" s="63" t="s">
        <v>21</v>
      </c>
      <c r="AE2" s="52">
        <v>26264</v>
      </c>
      <c r="AF2" s="52">
        <v>14803</v>
      </c>
      <c r="AG2" s="52">
        <v>6573</v>
      </c>
      <c r="AH2" s="52">
        <v>2583</v>
      </c>
      <c r="AI2" s="52">
        <v>1236</v>
      </c>
      <c r="AJ2" s="52">
        <v>11</v>
      </c>
      <c r="AK2" s="52">
        <v>3</v>
      </c>
      <c r="AL2" s="52">
        <v>823778</v>
      </c>
    </row>
    <row r="3" spans="1:38" x14ac:dyDescent="0.25">
      <c r="A3" s="5" t="str">
        <f t="shared" ref="A3:A65" si="0">B3&amp;C3</f>
        <v>AC2014</v>
      </c>
      <c r="B3" s="98" t="s">
        <v>21</v>
      </c>
      <c r="C3" s="7">
        <v>2014</v>
      </c>
      <c r="D3" s="86">
        <f>IFERROR(VLOOKUP(A3,[1]Year_1!$I:$J,2,FALSE),0)</f>
        <v>1284</v>
      </c>
      <c r="E3" s="82">
        <f>IFERROR(VLOOKUP(A3,[1]Year_2!$I:$J,2,FALSE),0)</f>
        <v>1032</v>
      </c>
      <c r="F3" s="82">
        <f>IFERROR(VLOOKUP(A3,[1]Year_3!$I:$J,2,FALSE),0)</f>
        <v>730</v>
      </c>
      <c r="G3" s="82">
        <f>IFERROR(VLOOKUP(A3,[1]Year_4!$H:$I,2,FALSE),0)</f>
        <v>416</v>
      </c>
      <c r="H3" s="82">
        <f>IFERROR(VLOOKUP(A3,[1]Year_5!$H:$I,2,FALSE),0)</f>
        <v>169</v>
      </c>
      <c r="I3" s="82">
        <f>IFERROR(VLOOKUP(A3,[1]Year_6!$H:$I,2,FALSE),0)</f>
        <v>3</v>
      </c>
      <c r="J3" s="83">
        <f>IFERROR(VLOOKUP(A3,[1]Year_7!$I:$J,2,FALSE),0)</f>
        <v>0</v>
      </c>
      <c r="K3" s="91">
        <f>VLOOKUP(A3,[1]Year_1!$I:$K,3,FALSE)</f>
        <v>1140</v>
      </c>
      <c r="L3" s="92">
        <f>IFERROR(VLOOKUP(A3,[1]Year_2!$I:$K,3,FALSE),0)</f>
        <v>929</v>
      </c>
      <c r="M3" s="92">
        <f>IFERROR(VLOOKUP(A3,[1]Year_3!$I:$K,3,FALSE),0)</f>
        <v>612</v>
      </c>
      <c r="N3" s="92">
        <f>IFERROR(VLOOKUP(A3,[1]Year_4!$H:$J,3,FALSE),0)</f>
        <v>336</v>
      </c>
      <c r="O3" s="92">
        <f>IFERROR(VLOOKUP(A3,[1]Year_5!$H:$J,3,FALSE),0)</f>
        <v>126</v>
      </c>
      <c r="P3" s="92">
        <f>IFERROR(VLOOKUP(A3,[1]Year_6!$H:$J,3,FALSE),0)</f>
        <v>2</v>
      </c>
      <c r="Q3" s="93">
        <f>IFERROR(VLOOKUP(A3,[1]Year_7!$I:$K,3,FALSE),0)</f>
        <v>0</v>
      </c>
      <c r="R3" s="58">
        <f>VLOOKUP(A3,[1]Year_1!$M:$N,2,FALSE)</f>
        <v>36350</v>
      </c>
      <c r="U3" s="63" t="s">
        <v>19</v>
      </c>
      <c r="V3" s="52">
        <v>31908</v>
      </c>
      <c r="W3" s="52">
        <v>19718</v>
      </c>
      <c r="X3" s="52">
        <v>21843</v>
      </c>
      <c r="Y3" s="52">
        <v>17004</v>
      </c>
      <c r="Z3" s="52">
        <v>10899</v>
      </c>
      <c r="AA3" s="52">
        <v>41</v>
      </c>
      <c r="AB3" s="52">
        <v>2</v>
      </c>
      <c r="AD3" s="63" t="s">
        <v>19</v>
      </c>
      <c r="AE3" s="52">
        <v>25361</v>
      </c>
      <c r="AF3" s="52">
        <v>16035</v>
      </c>
      <c r="AG3" s="52">
        <v>14791</v>
      </c>
      <c r="AH3" s="52">
        <v>11498</v>
      </c>
      <c r="AI3" s="52">
        <v>7324</v>
      </c>
      <c r="AJ3" s="52">
        <v>34</v>
      </c>
      <c r="AK3" s="52">
        <v>2</v>
      </c>
      <c r="AL3" s="52">
        <v>828187</v>
      </c>
    </row>
    <row r="4" spans="1:38" x14ac:dyDescent="0.25">
      <c r="A4" s="5" t="str">
        <f t="shared" si="0"/>
        <v>AC2015</v>
      </c>
      <c r="B4" s="98" t="s">
        <v>21</v>
      </c>
      <c r="C4" s="7">
        <v>2015</v>
      </c>
      <c r="D4" s="86">
        <f>IFERROR(VLOOKUP(A4,[1]Year_1!$I:$J,2,FALSE),0)</f>
        <v>1981</v>
      </c>
      <c r="E4" s="82">
        <f>IFERROR(VLOOKUP(A4,[1]Year_2!$I:$J,2,FALSE),0)</f>
        <v>1111</v>
      </c>
      <c r="F4" s="82">
        <f>IFERROR(VLOOKUP(A4,[1]Year_3!$I:$J,2,FALSE),0)</f>
        <v>616</v>
      </c>
      <c r="G4" s="82">
        <f>IFERROR(VLOOKUP(A4,[1]Year_4!$H:$I,2,FALSE),0)</f>
        <v>462</v>
      </c>
      <c r="H4" s="82">
        <f>IFERROR(VLOOKUP(A4,[1]Year_5!$H:$I,2,FALSE),0)</f>
        <v>190</v>
      </c>
      <c r="I4" s="82">
        <f>IFERROR(VLOOKUP(A4,[1]Year_6!$H:$I,2,FALSE),0)</f>
        <v>0</v>
      </c>
      <c r="J4" s="83">
        <f>IFERROR(VLOOKUP(A4,[1]Year_7!$I:$J,2,FALSE),0)</f>
        <v>1</v>
      </c>
      <c r="K4" s="91">
        <f>VLOOKUP(A4,[1]Year_1!$I:$K,3,FALSE)</f>
        <v>1757</v>
      </c>
      <c r="L4" s="92">
        <f>IFERROR(VLOOKUP(A4,[1]Year_2!$I:$K,3,FALSE),0)</f>
        <v>1008</v>
      </c>
      <c r="M4" s="92">
        <f>IFERROR(VLOOKUP(A4,[1]Year_3!$I:$K,3,FALSE),0)</f>
        <v>559</v>
      </c>
      <c r="N4" s="92">
        <f>IFERROR(VLOOKUP(A4,[1]Year_4!$H:$J,3,FALSE),0)</f>
        <v>389</v>
      </c>
      <c r="O4" s="92">
        <f>IFERROR(VLOOKUP(A4,[1]Year_5!$H:$J,3,FALSE),0)</f>
        <v>131</v>
      </c>
      <c r="P4" s="92">
        <f>IFERROR(VLOOKUP(A4,[1]Year_6!$H:$J,3,FALSE),0)</f>
        <v>0</v>
      </c>
      <c r="Q4" s="93">
        <f>IFERROR(VLOOKUP(A4,[1]Year_7!$I:$K,3,FALSE),0)</f>
        <v>1</v>
      </c>
      <c r="R4" s="58">
        <f>VLOOKUP(A4,[1]Year_1!$M:$N,2,FALSE)</f>
        <v>45833</v>
      </c>
      <c r="U4" s="63" t="s">
        <v>26</v>
      </c>
      <c r="V4" s="52">
        <v>21201</v>
      </c>
      <c r="W4" s="52">
        <v>14409</v>
      </c>
      <c r="X4" s="52">
        <v>8187</v>
      </c>
      <c r="Y4" s="52">
        <v>1214</v>
      </c>
      <c r="Z4" s="52">
        <v>7</v>
      </c>
      <c r="AA4" s="52">
        <v>0</v>
      </c>
      <c r="AB4" s="52">
        <v>0</v>
      </c>
      <c r="AD4" s="63" t="s">
        <v>26</v>
      </c>
      <c r="AE4" s="52">
        <v>17746</v>
      </c>
      <c r="AF4" s="52">
        <v>11950</v>
      </c>
      <c r="AG4" s="52">
        <v>6595</v>
      </c>
      <c r="AH4" s="52">
        <v>1032</v>
      </c>
      <c r="AI4" s="52">
        <v>5</v>
      </c>
      <c r="AJ4" s="52">
        <v>0</v>
      </c>
      <c r="AK4" s="52">
        <v>0</v>
      </c>
      <c r="AL4" s="52">
        <v>423621</v>
      </c>
    </row>
    <row r="5" spans="1:38" x14ac:dyDescent="0.25">
      <c r="A5" s="5" t="str">
        <f t="shared" si="0"/>
        <v>AC2016</v>
      </c>
      <c r="B5" s="98" t="s">
        <v>21</v>
      </c>
      <c r="C5" s="7">
        <v>2016</v>
      </c>
      <c r="D5" s="86">
        <f>IFERROR(VLOOKUP(A5,[1]Year_1!$I:$J,2,FALSE),0)</f>
        <v>2382</v>
      </c>
      <c r="E5" s="82">
        <f>IFERROR(VLOOKUP(A5,[1]Year_2!$I:$J,2,FALSE),0)</f>
        <v>1200</v>
      </c>
      <c r="F5" s="82">
        <f>IFERROR(VLOOKUP(A5,[1]Year_3!$I:$J,2,FALSE),0)</f>
        <v>731</v>
      </c>
      <c r="G5" s="82">
        <f>IFERROR(VLOOKUP(A5,[1]Year_4!$H:$I,2,FALSE),0)</f>
        <v>213</v>
      </c>
      <c r="H5" s="82">
        <f>IFERROR(VLOOKUP(A5,[1]Year_5!$H:$I,2,FALSE),0)</f>
        <v>140</v>
      </c>
      <c r="I5" s="82">
        <f>IFERROR(VLOOKUP(A5,[1]Year_6!$H:$I,2,FALSE),0)</f>
        <v>1</v>
      </c>
      <c r="J5" s="83">
        <f>IFERROR(VLOOKUP(A5,[1]Year_7!$I:$J,2,FALSE),0)</f>
        <v>3</v>
      </c>
      <c r="K5" s="91">
        <f>VLOOKUP(A5,[1]Year_1!$I:$K,3,FALSE)</f>
        <v>2129</v>
      </c>
      <c r="L5" s="92">
        <f>IFERROR(VLOOKUP(A5,[1]Year_2!$I:$K,3,FALSE),0)</f>
        <v>1101</v>
      </c>
      <c r="M5" s="92">
        <f>IFERROR(VLOOKUP(A5,[1]Year_3!$I:$K,3,FALSE),0)</f>
        <v>645</v>
      </c>
      <c r="N5" s="92">
        <f>IFERROR(VLOOKUP(A5,[1]Year_4!$H:$J,3,FALSE),0)</f>
        <v>165</v>
      </c>
      <c r="O5" s="92">
        <f>IFERROR(VLOOKUP(A5,[1]Year_5!$H:$J,3,FALSE),0)</f>
        <v>95</v>
      </c>
      <c r="P5" s="92">
        <f>IFERROR(VLOOKUP(A5,[1]Year_6!$H:$J,3,FALSE),0)</f>
        <v>1</v>
      </c>
      <c r="Q5" s="93">
        <f>IFERROR(VLOOKUP(A5,[1]Year_7!$I:$K,3,FALSE),0)</f>
        <v>2</v>
      </c>
      <c r="R5" s="58">
        <f>VLOOKUP(A5,[1]Year_1!$M:$N,2,FALSE)</f>
        <v>62007</v>
      </c>
      <c r="U5" s="63" t="s">
        <v>20</v>
      </c>
      <c r="V5" s="52">
        <v>118491</v>
      </c>
      <c r="W5" s="52">
        <v>58419</v>
      </c>
      <c r="X5" s="52">
        <v>52939</v>
      </c>
      <c r="Y5" s="52">
        <v>39022</v>
      </c>
      <c r="Z5" s="52">
        <v>26344</v>
      </c>
      <c r="AA5" s="52">
        <v>189</v>
      </c>
      <c r="AB5" s="52">
        <v>45</v>
      </c>
      <c r="AD5" s="63" t="s">
        <v>20</v>
      </c>
      <c r="AE5" s="52">
        <v>93274</v>
      </c>
      <c r="AF5" s="52">
        <v>45857</v>
      </c>
      <c r="AG5" s="52">
        <v>36961</v>
      </c>
      <c r="AH5" s="52">
        <v>26523</v>
      </c>
      <c r="AI5" s="52">
        <v>17449</v>
      </c>
      <c r="AJ5" s="52">
        <v>150</v>
      </c>
      <c r="AK5" s="52">
        <v>34</v>
      </c>
      <c r="AL5" s="52">
        <v>1508042</v>
      </c>
    </row>
    <row r="6" spans="1:38" x14ac:dyDescent="0.25">
      <c r="A6" s="5" t="str">
        <f t="shared" si="0"/>
        <v>AC2017</v>
      </c>
      <c r="B6" s="98" t="s">
        <v>21</v>
      </c>
      <c r="C6" s="7">
        <v>2017</v>
      </c>
      <c r="D6" s="86">
        <f>IFERROR(VLOOKUP(A6,[1]Year_1!$I:$J,2,FALSE),0)</f>
        <v>2839</v>
      </c>
      <c r="E6" s="82">
        <f>IFERROR(VLOOKUP(A6,[1]Year_2!$I:$J,2,FALSE),0)</f>
        <v>1942</v>
      </c>
      <c r="F6" s="82">
        <f>IFERROR(VLOOKUP(A6,[1]Year_3!$I:$J,2,FALSE),0)</f>
        <v>1070</v>
      </c>
      <c r="G6" s="82">
        <f>IFERROR(VLOOKUP(A6,[1]Year_4!$H:$I,2,FALSE),0)</f>
        <v>400</v>
      </c>
      <c r="H6" s="82">
        <f>IFERROR(VLOOKUP(A6,[1]Year_5!$H:$I,2,FALSE),0)</f>
        <v>263</v>
      </c>
      <c r="I6" s="82">
        <f>IFERROR(VLOOKUP(A6,[1]Year_6!$H:$I,2,FALSE),0)</f>
        <v>3</v>
      </c>
      <c r="J6" s="83">
        <f>IFERROR(VLOOKUP(A6,[1]Year_7!$I:$J,2,FALSE),0)</f>
        <v>0</v>
      </c>
      <c r="K6" s="91">
        <f>VLOOKUP(A6,[1]Year_1!$I:$K,3,FALSE)</f>
        <v>2568</v>
      </c>
      <c r="L6" s="92">
        <f>IFERROR(VLOOKUP(A6,[1]Year_2!$I:$K,3,FALSE),0)</f>
        <v>1757</v>
      </c>
      <c r="M6" s="92">
        <f>IFERROR(VLOOKUP(A6,[1]Year_3!$I:$K,3,FALSE),0)</f>
        <v>893</v>
      </c>
      <c r="N6" s="92">
        <f>IFERROR(VLOOKUP(A6,[1]Year_4!$H:$J,3,FALSE),0)</f>
        <v>296</v>
      </c>
      <c r="O6" s="92">
        <f>IFERROR(VLOOKUP(A6,[1]Year_5!$H:$J,3,FALSE),0)</f>
        <v>190</v>
      </c>
      <c r="P6" s="92">
        <f>IFERROR(VLOOKUP(A6,[1]Year_6!$H:$J,3,FALSE),0)</f>
        <v>3</v>
      </c>
      <c r="Q6" s="93">
        <f>IFERROR(VLOOKUP(A6,[1]Year_7!$I:$K,3,FALSE),0)</f>
        <v>0</v>
      </c>
      <c r="R6" s="58">
        <f>VLOOKUP(A6,[1]Year_1!$M:$N,2,FALSE)</f>
        <v>88345</v>
      </c>
      <c r="U6" s="63" t="s">
        <v>23</v>
      </c>
      <c r="V6" s="52">
        <v>59182</v>
      </c>
      <c r="W6" s="52">
        <v>32969</v>
      </c>
      <c r="X6" s="52">
        <v>19118</v>
      </c>
      <c r="Y6" s="52">
        <v>6693</v>
      </c>
      <c r="Z6" s="52">
        <v>24</v>
      </c>
      <c r="AA6" s="52">
        <v>2</v>
      </c>
      <c r="AB6" s="52">
        <v>37</v>
      </c>
      <c r="AD6" s="63" t="s">
        <v>23</v>
      </c>
      <c r="AE6" s="52">
        <v>51504</v>
      </c>
      <c r="AF6" s="52">
        <v>29917</v>
      </c>
      <c r="AG6" s="52">
        <v>17775</v>
      </c>
      <c r="AH6" s="52">
        <v>6304</v>
      </c>
      <c r="AI6" s="52">
        <v>24</v>
      </c>
      <c r="AJ6" s="52">
        <v>2</v>
      </c>
      <c r="AK6" s="52">
        <v>35</v>
      </c>
      <c r="AL6" s="52">
        <v>2599543</v>
      </c>
    </row>
    <row r="7" spans="1:38" x14ac:dyDescent="0.25">
      <c r="A7" s="5" t="str">
        <f t="shared" si="0"/>
        <v>AC2018</v>
      </c>
      <c r="B7" s="98" t="s">
        <v>21</v>
      </c>
      <c r="C7" s="7">
        <v>2018</v>
      </c>
      <c r="D7" s="86">
        <f>IFERROR(VLOOKUP(A7,[1]Year_1!$I:$J,2,FALSE),0)</f>
        <v>3887</v>
      </c>
      <c r="E7" s="82">
        <f>IFERROR(VLOOKUP(A7,[1]Year_2!$I:$J,2,FALSE),0)</f>
        <v>2335</v>
      </c>
      <c r="F7" s="82">
        <f>IFERROR(VLOOKUP(A7,[1]Year_3!$I:$J,2,FALSE),0)</f>
        <v>1066</v>
      </c>
      <c r="G7" s="82">
        <f>IFERROR(VLOOKUP(A7,[1]Year_4!$H:$I,2,FALSE),0)</f>
        <v>598</v>
      </c>
      <c r="H7" s="82">
        <f>IFERROR(VLOOKUP(A7,[1]Year_5!$H:$I,2,FALSE),0)</f>
        <v>318</v>
      </c>
      <c r="I7" s="82">
        <f>IFERROR(VLOOKUP(A7,[1]Year_6!$H:$I,2,FALSE),0)</f>
        <v>4</v>
      </c>
      <c r="J7" s="83">
        <f>IFERROR(VLOOKUP(A7,[1]Year_7!$I:$J,2,FALSE),0)</f>
        <v>0</v>
      </c>
      <c r="K7" s="91">
        <f>VLOOKUP(A7,[1]Year_1!$I:$K,3,FALSE)</f>
        <v>3414</v>
      </c>
      <c r="L7" s="92">
        <f>IFERROR(VLOOKUP(A7,[1]Year_2!$I:$K,3,FALSE),0)</f>
        <v>2051</v>
      </c>
      <c r="M7" s="92">
        <f>IFERROR(VLOOKUP(A7,[1]Year_3!$I:$K,3,FALSE),0)</f>
        <v>831</v>
      </c>
      <c r="N7" s="92">
        <f>IFERROR(VLOOKUP(A7,[1]Year_4!$H:$J,3,FALSE),0)</f>
        <v>412</v>
      </c>
      <c r="O7" s="92">
        <f>IFERROR(VLOOKUP(A7,[1]Year_5!$H:$J,3,FALSE),0)</f>
        <v>230</v>
      </c>
      <c r="P7" s="92">
        <f>IFERROR(VLOOKUP(A7,[1]Year_6!$H:$J,3,FALSE),0)</f>
        <v>3</v>
      </c>
      <c r="Q7" s="93">
        <f>IFERROR(VLOOKUP(A7,[1]Year_7!$I:$K,3,FALSE),0)</f>
        <v>0</v>
      </c>
      <c r="R7" s="58">
        <f>VLOOKUP(A7,[1]Year_1!$M:$N,2,FALSE)</f>
        <v>91030</v>
      </c>
      <c r="U7" s="63" t="s">
        <v>18</v>
      </c>
      <c r="V7" s="52">
        <v>105278</v>
      </c>
      <c r="W7" s="52">
        <v>9137</v>
      </c>
      <c r="X7" s="52">
        <v>304</v>
      </c>
      <c r="Y7" s="52">
        <v>101</v>
      </c>
      <c r="Z7" s="52">
        <v>3</v>
      </c>
      <c r="AA7" s="52">
        <v>2</v>
      </c>
      <c r="AB7" s="52">
        <v>0</v>
      </c>
      <c r="AD7" s="63" t="s">
        <v>18</v>
      </c>
      <c r="AE7" s="52">
        <v>69915</v>
      </c>
      <c r="AF7" s="52">
        <v>5892</v>
      </c>
      <c r="AG7" s="52">
        <v>254</v>
      </c>
      <c r="AH7" s="52">
        <v>88</v>
      </c>
      <c r="AI7" s="52">
        <v>3</v>
      </c>
      <c r="AJ7" s="52">
        <v>2</v>
      </c>
      <c r="AK7" s="52">
        <v>0</v>
      </c>
      <c r="AL7" s="52">
        <v>720719</v>
      </c>
    </row>
    <row r="8" spans="1:38" x14ac:dyDescent="0.25">
      <c r="A8" s="5" t="str">
        <f t="shared" si="0"/>
        <v>AC2019</v>
      </c>
      <c r="B8" s="98" t="s">
        <v>21</v>
      </c>
      <c r="C8" s="7">
        <v>2019</v>
      </c>
      <c r="D8" s="86">
        <f>IFERROR(VLOOKUP(A8,[1]Year_1!$I:$J,2,FALSE),0)</f>
        <v>5285</v>
      </c>
      <c r="E8" s="82">
        <f>IFERROR(VLOOKUP(A8,[1]Year_2!$I:$J,2,FALSE),0)</f>
        <v>3006</v>
      </c>
      <c r="F8" s="82">
        <f>IFERROR(VLOOKUP(A8,[1]Year_3!$I:$J,2,FALSE),0)</f>
        <v>1942</v>
      </c>
      <c r="G8" s="82">
        <f>IFERROR(VLOOKUP(A8,[1]Year_4!$H:$I,2,FALSE),0)</f>
        <v>773</v>
      </c>
      <c r="H8" s="82">
        <f>IFERROR(VLOOKUP(A8,[1]Year_5!$H:$I,2,FALSE),0)</f>
        <v>649</v>
      </c>
      <c r="I8" s="82">
        <f>IFERROR(VLOOKUP(A8,[1]Year_6!$H:$I,2,FALSE),0)</f>
        <v>1</v>
      </c>
      <c r="J8" s="83">
        <f>IFERROR(VLOOKUP(A8,[1]Year_7!$I:$J,2,FALSE),0)</f>
        <v>0</v>
      </c>
      <c r="K8" s="91">
        <f>VLOOKUP(A8,[1]Year_1!$I:$K,3,FALSE)</f>
        <v>4124</v>
      </c>
      <c r="L8" s="92">
        <f>IFERROR(VLOOKUP(A8,[1]Year_2!$I:$K,3,FALSE),0)</f>
        <v>2164</v>
      </c>
      <c r="M8" s="92">
        <f>IFERROR(VLOOKUP(A8,[1]Year_3!$I:$K,3,FALSE),0)</f>
        <v>1333</v>
      </c>
      <c r="N8" s="92">
        <f>IFERROR(VLOOKUP(A8,[1]Year_4!$H:$J,3,FALSE),0)</f>
        <v>410</v>
      </c>
      <c r="O8" s="92">
        <f>IFERROR(VLOOKUP(A8,[1]Year_5!$H:$J,3,FALSE),0)</f>
        <v>330</v>
      </c>
      <c r="P8" s="92">
        <f>IFERROR(VLOOKUP(A8,[1]Year_6!$H:$J,3,FALSE),0)</f>
        <v>1</v>
      </c>
      <c r="Q8" s="93">
        <f>IFERROR(VLOOKUP(A8,[1]Year_7!$I:$K,3,FALSE),0)</f>
        <v>0</v>
      </c>
      <c r="R8" s="58">
        <f>VLOOKUP(A8,[1]Year_1!$M:$N,2,FALSE)</f>
        <v>109751</v>
      </c>
      <c r="U8" s="63" t="s">
        <v>37</v>
      </c>
      <c r="V8" s="52">
        <v>366868</v>
      </c>
      <c r="W8" s="52">
        <v>151992</v>
      </c>
      <c r="X8" s="52">
        <v>110657</v>
      </c>
      <c r="Y8" s="52">
        <v>67589</v>
      </c>
      <c r="Z8" s="52">
        <v>39174</v>
      </c>
      <c r="AA8" s="52">
        <v>247</v>
      </c>
      <c r="AB8" s="52">
        <v>88</v>
      </c>
      <c r="AD8" s="63" t="s">
        <v>37</v>
      </c>
      <c r="AE8" s="52">
        <v>284064</v>
      </c>
      <c r="AF8" s="52">
        <v>124454</v>
      </c>
      <c r="AG8" s="52">
        <v>82949</v>
      </c>
      <c r="AH8" s="52">
        <v>48028</v>
      </c>
      <c r="AI8" s="52">
        <v>26041</v>
      </c>
      <c r="AJ8" s="52">
        <v>199</v>
      </c>
      <c r="AK8" s="52">
        <v>74</v>
      </c>
      <c r="AL8" s="52">
        <v>6903890</v>
      </c>
    </row>
    <row r="9" spans="1:38" x14ac:dyDescent="0.25">
      <c r="A9" s="5" t="str">
        <f t="shared" si="0"/>
        <v>AC2020</v>
      </c>
      <c r="B9" s="98" t="s">
        <v>21</v>
      </c>
      <c r="C9" s="7">
        <v>2020</v>
      </c>
      <c r="D9" s="86">
        <f>IFERROR(VLOOKUP(A9,[1]Year_1!$I:$J,2,FALSE),0)</f>
        <v>2686</v>
      </c>
      <c r="E9" s="82">
        <f>IFERROR(VLOOKUP(A9,[1]Year_2!$I:$J,2,FALSE),0)</f>
        <v>2070</v>
      </c>
      <c r="F9" s="82">
        <f>IFERROR(VLOOKUP(A9,[1]Year_3!$I:$J,2,FALSE),0)</f>
        <v>835</v>
      </c>
      <c r="G9" s="82">
        <f>IFERROR(VLOOKUP(A9,[1]Year_4!$H:$I,2,FALSE),0)</f>
        <v>355</v>
      </c>
      <c r="H9" s="82">
        <f>IFERROR(VLOOKUP(A9,[1]Year_5!$H:$I,2,FALSE),0)</f>
        <v>24</v>
      </c>
      <c r="I9" s="82">
        <f>IFERROR(VLOOKUP(A9,[1]Year_6!$H:$I,2,FALSE),0)</f>
        <v>0</v>
      </c>
      <c r="J9" s="83">
        <f>IFERROR(VLOOKUP(A9,[1]Year_7!$I:$J,2,FALSE),0)</f>
        <v>0</v>
      </c>
      <c r="K9" s="91">
        <f>VLOOKUP(A9,[1]Year_1!$I:$K,3,FALSE)</f>
        <v>2283</v>
      </c>
      <c r="L9" s="92">
        <f>IFERROR(VLOOKUP(A9,[1]Year_2!$I:$K,3,FALSE),0)</f>
        <v>1756</v>
      </c>
      <c r="M9" s="92">
        <f>IFERROR(VLOOKUP(A9,[1]Year_3!$I:$K,3,FALSE),0)</f>
        <v>675</v>
      </c>
      <c r="N9" s="92">
        <f>IFERROR(VLOOKUP(A9,[1]Year_4!$H:$J,3,FALSE),0)</f>
        <v>279</v>
      </c>
      <c r="O9" s="92">
        <f>IFERROR(VLOOKUP(A9,[1]Year_5!$H:$J,3,FALSE),0)</f>
        <v>23</v>
      </c>
      <c r="P9" s="92">
        <f>IFERROR(VLOOKUP(A9,[1]Year_6!$H:$J,3,FALSE),0)</f>
        <v>0</v>
      </c>
      <c r="Q9" s="93">
        <f>IFERROR(VLOOKUP(A9,[1]Year_7!$I:$K,3,FALSE),0)</f>
        <v>0</v>
      </c>
      <c r="R9" s="58">
        <f>VLOOKUP(A9,[1]Year_1!$M:$N,2,FALSE)</f>
        <v>71468</v>
      </c>
    </row>
    <row r="10" spans="1:38" x14ac:dyDescent="0.25">
      <c r="A10" s="5" t="str">
        <f t="shared" si="0"/>
        <v>AC2021</v>
      </c>
      <c r="B10" s="98" t="s">
        <v>21</v>
      </c>
      <c r="C10" s="7">
        <v>2021</v>
      </c>
      <c r="D10" s="86">
        <f>IFERROR(VLOOKUP(A10,[1]Year_1!$I:$J,2,FALSE),0)</f>
        <v>3671</v>
      </c>
      <c r="E10" s="82">
        <f>IFERROR(VLOOKUP(A10,[1]Year_2!$I:$J,2,FALSE),0)</f>
        <v>1696</v>
      </c>
      <c r="F10" s="82">
        <f>IFERROR(VLOOKUP(A10,[1]Year_3!$I:$J,2,FALSE),0)</f>
        <v>734</v>
      </c>
      <c r="G10" s="82">
        <f>IFERROR(VLOOKUP(A10,[1]Year_4!$H:$I,2,FALSE),0)</f>
        <v>33</v>
      </c>
      <c r="H10" s="82">
        <f>IFERROR(VLOOKUP(A10,[1]Year_5!$H:$I,2,FALSE),0)</f>
        <v>0</v>
      </c>
      <c r="I10" s="82">
        <f>IFERROR(VLOOKUP(A10,[1]Year_6!$H:$I,2,FALSE),0)</f>
        <v>0</v>
      </c>
      <c r="J10" s="83">
        <f>IFERROR(VLOOKUP(A10,[1]Year_7!$I:$J,2,FALSE),0)</f>
        <v>0</v>
      </c>
      <c r="K10" s="91">
        <f>VLOOKUP(A10,[1]Year_1!$I:$K,3,FALSE)</f>
        <v>2948</v>
      </c>
      <c r="L10" s="92">
        <f>IFERROR(VLOOKUP(A10,[1]Year_2!$I:$K,3,FALSE),0)</f>
        <v>1411</v>
      </c>
      <c r="M10" s="92">
        <f>IFERROR(VLOOKUP(A10,[1]Year_3!$I:$K,3,FALSE),0)</f>
        <v>566</v>
      </c>
      <c r="N10" s="92">
        <f>IFERROR(VLOOKUP(A10,[1]Year_4!$H:$J,3,FALSE),0)</f>
        <v>27</v>
      </c>
      <c r="O10" s="92">
        <f>IFERROR(VLOOKUP(A10,[1]Year_5!$H:$J,3,FALSE),0)</f>
        <v>0</v>
      </c>
      <c r="P10" s="92">
        <f>IFERROR(VLOOKUP(A10,[1]Year_6!$H:$J,3,FALSE),0)</f>
        <v>0</v>
      </c>
      <c r="Q10" s="93">
        <f>IFERROR(VLOOKUP(A10,[1]Year_7!$I:$K,3,FALSE),0)</f>
        <v>0</v>
      </c>
      <c r="R10" s="58">
        <f>VLOOKUP(A10,[1]Year_1!$M:$N,2,FALSE)</f>
        <v>94541</v>
      </c>
    </row>
    <row r="11" spans="1:38" x14ac:dyDescent="0.25">
      <c r="A11" s="5" t="str">
        <f t="shared" si="0"/>
        <v>AC2022</v>
      </c>
      <c r="B11" s="98" t="s">
        <v>21</v>
      </c>
      <c r="C11" s="7">
        <v>2022</v>
      </c>
      <c r="D11" s="86">
        <f>IFERROR(VLOOKUP(A11,[1]Year_1!$I:$J,2,FALSE),0)</f>
        <v>3617</v>
      </c>
      <c r="E11" s="82">
        <f>IFERROR(VLOOKUP(A11,[1]Year_2!$I:$J,2,FALSE),0)</f>
        <v>2069</v>
      </c>
      <c r="F11" s="82">
        <f>IFERROR(VLOOKUP(A11,[1]Year_3!$I:$J,2,FALSE),0)</f>
        <v>96</v>
      </c>
      <c r="G11" s="82">
        <f>IFERROR(VLOOKUP(A11,[1]Year_4!$H:$I,2,FALSE),0)</f>
        <v>0</v>
      </c>
      <c r="H11" s="82">
        <f>IFERROR(VLOOKUP(A11,[1]Year_5!$H:$I,2,FALSE),0)</f>
        <v>0</v>
      </c>
      <c r="I11" s="82">
        <f>IFERROR(VLOOKUP(A11,[1]Year_6!$H:$I,2,FALSE),0)</f>
        <v>0</v>
      </c>
      <c r="J11" s="83">
        <f>IFERROR(VLOOKUP(A11,[1]Year_7!$I:$J,2,FALSE),0)</f>
        <v>0</v>
      </c>
      <c r="K11" s="91">
        <f>VLOOKUP(A11,[1]Year_1!$I:$K,3,FALSE)</f>
        <v>3125</v>
      </c>
      <c r="L11" s="92">
        <f>IFERROR(VLOOKUP(A11,[1]Year_2!$I:$K,3,FALSE),0)</f>
        <v>1847</v>
      </c>
      <c r="M11" s="92">
        <f>IFERROR(VLOOKUP(A11,[1]Year_3!$I:$K,3,FALSE),0)</f>
        <v>81</v>
      </c>
      <c r="N11" s="92">
        <f>IFERROR(VLOOKUP(A11,[1]Year_4!$H:$J,3,FALSE),0)</f>
        <v>0</v>
      </c>
      <c r="O11" s="92">
        <f>IFERROR(VLOOKUP(A11,[1]Year_5!$H:$J,3,FALSE),0)</f>
        <v>0</v>
      </c>
      <c r="P11" s="92">
        <f>IFERROR(VLOOKUP(A11,[1]Year_6!$H:$J,3,FALSE),0)</f>
        <v>0</v>
      </c>
      <c r="Q11" s="93">
        <f>IFERROR(VLOOKUP(A11,[1]Year_7!$I:$K,3,FALSE),0)</f>
        <v>0</v>
      </c>
      <c r="R11" s="58">
        <f>VLOOKUP(A11,[1]Year_1!$M:$N,2,FALSE)</f>
        <v>89536</v>
      </c>
    </row>
    <row r="12" spans="1:38" x14ac:dyDescent="0.25">
      <c r="A12" s="5" t="str">
        <f t="shared" si="0"/>
        <v>AC2023</v>
      </c>
      <c r="B12" s="98" t="s">
        <v>21</v>
      </c>
      <c r="C12" s="7">
        <v>2023</v>
      </c>
      <c r="D12" s="86">
        <f>IFERROR(VLOOKUP(A12,[1]Year_1!$I:$J,2,FALSE),0)</f>
        <v>2194</v>
      </c>
      <c r="E12" s="82">
        <f>IFERROR(VLOOKUP(A12,[1]Year_2!$I:$J,2,FALSE),0)</f>
        <v>293</v>
      </c>
      <c r="F12" s="82">
        <f>IFERROR(VLOOKUP(A12,[1]Year_3!$I:$J,2,FALSE),0)</f>
        <v>0</v>
      </c>
      <c r="G12" s="82">
        <f>IFERROR(VLOOKUP(A12,[1]Year_4!$H:$I,2,FALSE),0)</f>
        <v>0</v>
      </c>
      <c r="H12" s="82">
        <f>IFERROR(VLOOKUP(A12,[1]Year_5!$H:$I,2,FALSE),0)</f>
        <v>0</v>
      </c>
      <c r="I12" s="82">
        <f>IFERROR(VLOOKUP(A12,[1]Year_6!$H:$I,2,FALSE),0)</f>
        <v>0</v>
      </c>
      <c r="J12" s="83">
        <f>IFERROR(VLOOKUP(A12,[1]Year_7!$I:$J,2,FALSE),0)</f>
        <v>0</v>
      </c>
      <c r="K12" s="91">
        <f>VLOOKUP(A12,[1]Year_1!$I:$K,3,FALSE)</f>
        <v>1918</v>
      </c>
      <c r="L12" s="92">
        <f>IFERROR(VLOOKUP(A12,[1]Year_2!$I:$K,3,FALSE),0)</f>
        <v>277</v>
      </c>
      <c r="M12" s="92">
        <f>IFERROR(VLOOKUP(A12,[1]Year_3!$I:$K,3,FALSE),0)</f>
        <v>0</v>
      </c>
      <c r="N12" s="92">
        <f>IFERROR(VLOOKUP(A12,[1]Year_4!$H:$J,3,FALSE),0)</f>
        <v>0</v>
      </c>
      <c r="O12" s="92">
        <f>IFERROR(VLOOKUP(A12,[1]Year_5!$H:$J,3,FALSE),0)</f>
        <v>0</v>
      </c>
      <c r="P12" s="92">
        <f>IFERROR(VLOOKUP(A12,[1]Year_6!$H:$J,3,FALSE),0)</f>
        <v>0</v>
      </c>
      <c r="Q12" s="93">
        <f>IFERROR(VLOOKUP(A12,[1]Year_7!$I:$K,3,FALSE),0)</f>
        <v>0</v>
      </c>
      <c r="R12" s="58">
        <f>VLOOKUP(A12,[1]Year_1!$M:$N,2,FALSE)</f>
        <v>65699</v>
      </c>
      <c r="U12" s="78" t="s">
        <v>53</v>
      </c>
      <c r="V12" s="78"/>
      <c r="W12" s="78"/>
      <c r="X12" s="78"/>
      <c r="Y12" s="78"/>
      <c r="Z12" s="78"/>
      <c r="AA12" s="78"/>
      <c r="AB12" s="78"/>
    </row>
    <row r="13" spans="1:38" x14ac:dyDescent="0.25">
      <c r="A13" s="5" t="str">
        <f t="shared" si="0"/>
        <v>AC2024</v>
      </c>
      <c r="B13" s="98" t="s">
        <v>21</v>
      </c>
      <c r="C13" s="7">
        <v>2024</v>
      </c>
      <c r="D13" s="86">
        <f>IFERROR(VLOOKUP(A13,[1]Year_1!$I:$J,2,FALSE),0)</f>
        <v>287</v>
      </c>
      <c r="E13" s="82">
        <f>IFERROR(VLOOKUP(A13,[1]Year_2!$I:$J,2,FALSE),0)</f>
        <v>0</v>
      </c>
      <c r="F13" s="82">
        <f>IFERROR(VLOOKUP(A13,[1]Year_3!$I:$J,2,FALSE),0)</f>
        <v>0</v>
      </c>
      <c r="G13" s="82">
        <f>IFERROR(VLOOKUP(A13,[1]Year_4!$H:$I,2,FALSE),0)</f>
        <v>0</v>
      </c>
      <c r="H13" s="82">
        <f>IFERROR(VLOOKUP(A13,[1]Year_5!$H:$I,2,FALSE),0)</f>
        <v>0</v>
      </c>
      <c r="I13" s="82">
        <f>IFERROR(VLOOKUP(A13,[1]Year_6!$H:$I,2,FALSE),0)</f>
        <v>0</v>
      </c>
      <c r="J13" s="83">
        <f>IFERROR(VLOOKUP(A13,[1]Year_7!$I:$J,2,FALSE),0)</f>
        <v>0</v>
      </c>
      <c r="K13" s="91">
        <f>VLOOKUP(A13,[1]Year_1!$I:$K,3,FALSE)</f>
        <v>267</v>
      </c>
      <c r="L13" s="92">
        <f>IFERROR(VLOOKUP(A13,[1]Year_2!$I:$K,3,FALSE),0)</f>
        <v>0</v>
      </c>
      <c r="M13" s="92">
        <f>IFERROR(VLOOKUP(A13,[1]Year_3!$I:$K,3,FALSE),0)</f>
        <v>0</v>
      </c>
      <c r="N13" s="92">
        <f>IFERROR(VLOOKUP(A13,[1]Year_4!$H:$J,3,FALSE),0)</f>
        <v>0</v>
      </c>
      <c r="O13" s="92">
        <f>IFERROR(VLOOKUP(A13,[1]Year_5!$H:$J,3,FALSE),0)</f>
        <v>0</v>
      </c>
      <c r="P13" s="92">
        <f>IFERROR(VLOOKUP(A13,[1]Year_6!$H:$J,3,FALSE),0)</f>
        <v>0</v>
      </c>
      <c r="Q13" s="93">
        <f>IFERROR(VLOOKUP(A13,[1]Year_7!$I:$K,3,FALSE),0)</f>
        <v>0</v>
      </c>
      <c r="R13" s="58">
        <f>VLOOKUP(A13,[1]Year_1!$M:$N,2,FALSE)</f>
        <v>43593</v>
      </c>
      <c r="U13" s="13"/>
      <c r="V13" s="66" t="s">
        <v>54</v>
      </c>
      <c r="W13" s="66" t="s">
        <v>55</v>
      </c>
      <c r="X13" s="66" t="s">
        <v>56</v>
      </c>
      <c r="Y13" s="66" t="s">
        <v>57</v>
      </c>
      <c r="Z13" s="66" t="s">
        <v>58</v>
      </c>
      <c r="AA13" s="66" t="s">
        <v>59</v>
      </c>
      <c r="AB13" s="67" t="s">
        <v>60</v>
      </c>
    </row>
    <row r="14" spans="1:38" x14ac:dyDescent="0.25">
      <c r="A14" s="5" t="str">
        <f t="shared" si="0"/>
        <v>BG2013</v>
      </c>
      <c r="B14" s="6" t="s">
        <v>19</v>
      </c>
      <c r="C14" s="7">
        <v>2013</v>
      </c>
      <c r="D14" s="86">
        <f>IFERROR(VLOOKUP(A14,[1]Year_1!$I:$J,2,FALSE),0)</f>
        <v>1494</v>
      </c>
      <c r="E14" s="82">
        <f>IFERROR(VLOOKUP(A14,[1]Year_2!$I:$J,2,FALSE),0)</f>
        <v>1039</v>
      </c>
      <c r="F14" s="82">
        <f>IFERROR(VLOOKUP(A14,[1]Year_3!$I:$J,2,FALSE),0)</f>
        <v>1370</v>
      </c>
      <c r="G14" s="82">
        <f>IFERROR(VLOOKUP(A14,[1]Year_4!$H:$I,2,FALSE),0)</f>
        <v>1166</v>
      </c>
      <c r="H14" s="82">
        <f>IFERROR(VLOOKUP(A14,[1]Year_5!$H:$I,2,FALSE),0)</f>
        <v>810</v>
      </c>
      <c r="I14" s="82">
        <f>IFERROR(VLOOKUP(A14,[1]Year_6!$H:$I,2,FALSE),0)</f>
        <v>2</v>
      </c>
      <c r="J14" s="83">
        <f>IFERROR(VLOOKUP(A14,[1]Year_7!$I:$J,2,FALSE),0)</f>
        <v>0</v>
      </c>
      <c r="K14" s="91">
        <f>VLOOKUP(A14,[1]Year_1!$I:$K,3,FALSE)</f>
        <v>1295</v>
      </c>
      <c r="L14" s="92">
        <f>IFERROR(VLOOKUP(A14,[1]Year_2!$I:$K,3,FALSE),0)</f>
        <v>876</v>
      </c>
      <c r="M14" s="92">
        <f>IFERROR(VLOOKUP(A14,[1]Year_3!$I:$K,3,FALSE),0)</f>
        <v>954</v>
      </c>
      <c r="N14" s="92">
        <f>IFERROR(VLOOKUP(A14,[1]Year_4!$H:$J,3,FALSE),0)</f>
        <v>815</v>
      </c>
      <c r="O14" s="92">
        <f>IFERROR(VLOOKUP(A14,[1]Year_5!$H:$J,3,FALSE),0)</f>
        <v>575</v>
      </c>
      <c r="P14" s="92">
        <f>IFERROR(VLOOKUP(A14,[1]Year_6!$H:$J,3,FALSE),0)</f>
        <v>2</v>
      </c>
      <c r="Q14" s="93">
        <f>IFERROR(VLOOKUP(A14,[1]Year_7!$I:$K,3,FALSE),0)</f>
        <v>0</v>
      </c>
      <c r="R14" s="58">
        <f>VLOOKUP(A14,[1]Year_1!$M:$N,2,FALSE)</f>
        <v>42853</v>
      </c>
      <c r="U14" s="76" t="s">
        <v>21</v>
      </c>
      <c r="V14" s="74">
        <f>VLOOKUP(U14,AD:AL,2,FALSE)/VLOOKUP(U14,AD:AL,9,FALSE)</f>
        <v>3.1882376077049884E-2</v>
      </c>
      <c r="W14" s="74">
        <f>VLOOKUP(U14,AD:AL,3,FALSE)/VLOOKUP(U14,AD:AL,9,FALSE)</f>
        <v>1.7969647162220891E-2</v>
      </c>
      <c r="X14" s="74">
        <f>VLOOKUP(U14,AD:AL,4,FALSE)/VLOOKUP(U14,AD:AL,9,FALSE)</f>
        <v>7.9790914542510246E-3</v>
      </c>
      <c r="Y14" s="74">
        <f>VLOOKUP(U14,AD:AL,5,FALSE)/VLOOKUP(U14,AD:AL,9,FALSE)</f>
        <v>3.1355535107759616E-3</v>
      </c>
      <c r="Z14" s="74">
        <f>VLOOKUP(U14,AD:AL,6,FALSE)/VLOOKUP(U14,AD:AL,9,FALSE)</f>
        <v>1.5004042351215983E-3</v>
      </c>
      <c r="AA14" s="74">
        <f>VLOOKUP(U14,AD:AL,7,FALSE)/VLOOKUP(U14,AD:AL,9,FALSE)</f>
        <v>1.3353112124868593E-5</v>
      </c>
      <c r="AB14" s="75">
        <f>VLOOKUP(U14,AD:AL,8,FALSE)/VLOOKUP(U14,AD:AL,9,FALSE)</f>
        <v>3.6417578522368889E-6</v>
      </c>
    </row>
    <row r="15" spans="1:38" x14ac:dyDescent="0.25">
      <c r="A15" s="5" t="str">
        <f t="shared" si="0"/>
        <v>BG2014</v>
      </c>
      <c r="B15" s="6" t="s">
        <v>19</v>
      </c>
      <c r="C15" s="7">
        <v>2014</v>
      </c>
      <c r="D15" s="86">
        <f>IFERROR(VLOOKUP(A15,[1]Year_1!$I:$J,2,FALSE),0)</f>
        <v>3069</v>
      </c>
      <c r="E15" s="82">
        <f>IFERROR(VLOOKUP(A15,[1]Year_2!$I:$J,2,FALSE),0)</f>
        <v>2458</v>
      </c>
      <c r="F15" s="82">
        <f>IFERROR(VLOOKUP(A15,[1]Year_3!$I:$J,2,FALSE),0)</f>
        <v>3235</v>
      </c>
      <c r="G15" s="82">
        <f>IFERROR(VLOOKUP(A15,[1]Year_4!$H:$I,2,FALSE),0)</f>
        <v>3019</v>
      </c>
      <c r="H15" s="82">
        <f>IFERROR(VLOOKUP(A15,[1]Year_5!$H:$I,2,FALSE),0)</f>
        <v>2394</v>
      </c>
      <c r="I15" s="82">
        <f>IFERROR(VLOOKUP(A15,[1]Year_6!$H:$I,2,FALSE),0)</f>
        <v>7</v>
      </c>
      <c r="J15" s="83">
        <f>IFERROR(VLOOKUP(A15,[1]Year_7!$I:$J,2,FALSE),0)</f>
        <v>1</v>
      </c>
      <c r="K15" s="91">
        <f>VLOOKUP(A15,[1]Year_1!$I:$K,3,FALSE)</f>
        <v>2586</v>
      </c>
      <c r="L15" s="92">
        <f>IFERROR(VLOOKUP(A15,[1]Year_2!$I:$K,3,FALSE),0)</f>
        <v>2073</v>
      </c>
      <c r="M15" s="92">
        <f>IFERROR(VLOOKUP(A15,[1]Year_3!$I:$K,3,FALSE),0)</f>
        <v>2272</v>
      </c>
      <c r="N15" s="92">
        <f>IFERROR(VLOOKUP(A15,[1]Year_4!$H:$J,3,FALSE),0)</f>
        <v>2060</v>
      </c>
      <c r="O15" s="92">
        <f>IFERROR(VLOOKUP(A15,[1]Year_5!$H:$J,3,FALSE),0)</f>
        <v>1582</v>
      </c>
      <c r="P15" s="92">
        <f>IFERROR(VLOOKUP(A15,[1]Year_6!$H:$J,3,FALSE),0)</f>
        <v>5</v>
      </c>
      <c r="Q15" s="93">
        <f>IFERROR(VLOOKUP(A15,[1]Year_7!$I:$K,3,FALSE),0)</f>
        <v>1</v>
      </c>
      <c r="R15" s="58">
        <f>VLOOKUP(A15,[1]Year_1!$M:$N,2,FALSE)</f>
        <v>75687</v>
      </c>
      <c r="U15" s="76" t="s">
        <v>19</v>
      </c>
      <c r="V15" s="69">
        <f t="shared" ref="V15:V19" si="1">VLOOKUP(U15,AD:AL,2,FALSE)/VLOOKUP(U15,AD:AL,9,FALSE)</f>
        <v>3.062231114470524E-2</v>
      </c>
      <c r="W15" s="69">
        <f t="shared" ref="W15:W19" si="2">VLOOKUP(U15,AD:AL,3,FALSE)/VLOOKUP(U15,AD:AL,9,FALSE)</f>
        <v>1.936156930741487E-2</v>
      </c>
      <c r="X15" s="69">
        <f t="shared" ref="X15:X19" si="3">VLOOKUP(U15,AD:AL,4,FALSE)/VLOOKUP(U15,AD:AL,9,FALSE)</f>
        <v>1.7859493085498807E-2</v>
      </c>
      <c r="Y15" s="69">
        <f t="shared" ref="Y15:Y19" si="4">VLOOKUP(U15,AD:AL,5,FALSE)/VLOOKUP(U15,AD:AL,9,FALSE)</f>
        <v>1.3883337941793339E-2</v>
      </c>
      <c r="Z15" s="69">
        <f t="shared" ref="Z15:Z19" si="5">VLOOKUP(U15,AD:AL,6,FALSE)/VLOOKUP(U15,AD:AL,9,FALSE)</f>
        <v>8.843413383692331E-3</v>
      </c>
      <c r="AA15" s="69">
        <f t="shared" ref="AA15:AA19" si="6">VLOOKUP(U15,AD:AL,7,FALSE)/VLOOKUP(U15,AD:AL,9,FALSE)</f>
        <v>4.1053530180985697E-5</v>
      </c>
      <c r="AB15" s="70">
        <f t="shared" ref="AB15:AB19" si="7">VLOOKUP(U15,AD:AL,8,FALSE)/VLOOKUP(U15,AD:AL,9,FALSE)</f>
        <v>2.4149135400579819E-6</v>
      </c>
    </row>
    <row r="16" spans="1:38" x14ac:dyDescent="0.25">
      <c r="A16" s="5" t="str">
        <f t="shared" si="0"/>
        <v>BG2015</v>
      </c>
      <c r="B16" s="6" t="s">
        <v>19</v>
      </c>
      <c r="C16" s="7">
        <v>2015</v>
      </c>
      <c r="D16" s="86">
        <f>IFERROR(VLOOKUP(A16,[1]Year_1!$I:$J,2,FALSE),0)</f>
        <v>2069</v>
      </c>
      <c r="E16" s="82">
        <f>IFERROR(VLOOKUP(A16,[1]Year_2!$I:$J,2,FALSE),0)</f>
        <v>1429</v>
      </c>
      <c r="F16" s="82">
        <f>IFERROR(VLOOKUP(A16,[1]Year_3!$I:$J,2,FALSE),0)</f>
        <v>1791</v>
      </c>
      <c r="G16" s="82">
        <f>IFERROR(VLOOKUP(A16,[1]Year_4!$H:$I,2,FALSE),0)</f>
        <v>1814</v>
      </c>
      <c r="H16" s="82">
        <f>IFERROR(VLOOKUP(A16,[1]Year_5!$H:$I,2,FALSE),0)</f>
        <v>1394</v>
      </c>
      <c r="I16" s="82">
        <f>IFERROR(VLOOKUP(A16,[1]Year_6!$H:$I,2,FALSE),0)</f>
        <v>11</v>
      </c>
      <c r="J16" s="83">
        <f>IFERROR(VLOOKUP(A16,[1]Year_7!$I:$J,2,FALSE),0)</f>
        <v>0</v>
      </c>
      <c r="K16" s="91">
        <f>VLOOKUP(A16,[1]Year_1!$I:$K,3,FALSE)</f>
        <v>1698</v>
      </c>
      <c r="L16" s="92">
        <f>IFERROR(VLOOKUP(A16,[1]Year_2!$I:$K,3,FALSE),0)</f>
        <v>1229</v>
      </c>
      <c r="M16" s="92">
        <f>IFERROR(VLOOKUP(A16,[1]Year_3!$I:$K,3,FALSE),0)</f>
        <v>1298</v>
      </c>
      <c r="N16" s="92">
        <f>IFERROR(VLOOKUP(A16,[1]Year_4!$H:$J,3,FALSE),0)</f>
        <v>1259</v>
      </c>
      <c r="O16" s="92">
        <f>IFERROR(VLOOKUP(A16,[1]Year_5!$H:$J,3,FALSE),0)</f>
        <v>891</v>
      </c>
      <c r="P16" s="92">
        <f>IFERROR(VLOOKUP(A16,[1]Year_6!$H:$J,3,FALSE),0)</f>
        <v>9</v>
      </c>
      <c r="Q16" s="93">
        <f>IFERROR(VLOOKUP(A16,[1]Year_7!$I:$K,3,FALSE),0)</f>
        <v>0</v>
      </c>
      <c r="R16" s="58">
        <f>VLOOKUP(A16,[1]Year_1!$M:$N,2,FALSE)</f>
        <v>56564</v>
      </c>
      <c r="U16" s="76" t="s">
        <v>26</v>
      </c>
      <c r="V16" s="69">
        <f t="shared" si="1"/>
        <v>4.1891218801711906E-2</v>
      </c>
      <c r="W16" s="69">
        <f t="shared" si="2"/>
        <v>2.8209177543134074E-2</v>
      </c>
      <c r="X16" s="69">
        <f t="shared" si="3"/>
        <v>1.5568161162926294E-2</v>
      </c>
      <c r="Y16" s="69">
        <f t="shared" si="4"/>
        <v>2.4361398514237964E-3</v>
      </c>
      <c r="Z16" s="69">
        <f t="shared" si="5"/>
        <v>1.1803003156123045E-5</v>
      </c>
      <c r="AA16" s="69">
        <f t="shared" si="6"/>
        <v>0</v>
      </c>
      <c r="AB16" s="70">
        <f t="shared" si="7"/>
        <v>0</v>
      </c>
    </row>
    <row r="17" spans="1:28" x14ac:dyDescent="0.25">
      <c r="A17" s="5" t="str">
        <f t="shared" si="0"/>
        <v>BG2016</v>
      </c>
      <c r="B17" s="6" t="s">
        <v>19</v>
      </c>
      <c r="C17" s="7">
        <v>2016</v>
      </c>
      <c r="D17" s="86">
        <f>IFERROR(VLOOKUP(A17,[1]Year_1!$I:$J,2,FALSE),0)</f>
        <v>1959</v>
      </c>
      <c r="E17" s="82">
        <f>IFERROR(VLOOKUP(A17,[1]Year_2!$I:$J,2,FALSE),0)</f>
        <v>1321</v>
      </c>
      <c r="F17" s="82">
        <f>IFERROR(VLOOKUP(A17,[1]Year_3!$I:$J,2,FALSE),0)</f>
        <v>1678</v>
      </c>
      <c r="G17" s="82">
        <f>IFERROR(VLOOKUP(A17,[1]Year_4!$H:$I,2,FALSE),0)</f>
        <v>1551</v>
      </c>
      <c r="H17" s="82">
        <f>IFERROR(VLOOKUP(A17,[1]Year_5!$H:$I,2,FALSE),0)</f>
        <v>1143</v>
      </c>
      <c r="I17" s="82">
        <f>IFERROR(VLOOKUP(A17,[1]Year_6!$H:$I,2,FALSE),0)</f>
        <v>5</v>
      </c>
      <c r="J17" s="83">
        <f>IFERROR(VLOOKUP(A17,[1]Year_7!$I:$J,2,FALSE),0)</f>
        <v>0</v>
      </c>
      <c r="K17" s="91">
        <f>VLOOKUP(A17,[1]Year_1!$I:$K,3,FALSE)</f>
        <v>1638</v>
      </c>
      <c r="L17" s="92">
        <f>IFERROR(VLOOKUP(A17,[1]Year_2!$I:$K,3,FALSE),0)</f>
        <v>1134</v>
      </c>
      <c r="M17" s="92">
        <f>IFERROR(VLOOKUP(A17,[1]Year_3!$I:$K,3,FALSE),0)</f>
        <v>1114</v>
      </c>
      <c r="N17" s="92">
        <f>IFERROR(VLOOKUP(A17,[1]Year_4!$H:$J,3,FALSE),0)</f>
        <v>1001</v>
      </c>
      <c r="O17" s="92">
        <f>IFERROR(VLOOKUP(A17,[1]Year_5!$H:$J,3,FALSE),0)</f>
        <v>698</v>
      </c>
      <c r="P17" s="92">
        <f>IFERROR(VLOOKUP(A17,[1]Year_6!$H:$J,3,FALSE),0)</f>
        <v>4</v>
      </c>
      <c r="Q17" s="93">
        <f>IFERROR(VLOOKUP(A17,[1]Year_7!$I:$K,3,FALSE),0)</f>
        <v>0</v>
      </c>
      <c r="R17" s="58">
        <f>VLOOKUP(A17,[1]Year_1!$M:$N,2,FALSE)</f>
        <v>59025</v>
      </c>
      <c r="U17" s="76" t="s">
        <v>20</v>
      </c>
      <c r="V17" s="69">
        <f t="shared" si="1"/>
        <v>6.1851062503564223E-2</v>
      </c>
      <c r="W17" s="69">
        <f t="shared" si="2"/>
        <v>3.0408304277997563E-2</v>
      </c>
      <c r="X17" s="69">
        <f t="shared" si="3"/>
        <v>2.4509264330834286E-2</v>
      </c>
      <c r="Y17" s="69">
        <f t="shared" si="4"/>
        <v>1.7587706443189247E-2</v>
      </c>
      <c r="Z17" s="69">
        <f t="shared" si="5"/>
        <v>1.157063264816232E-2</v>
      </c>
      <c r="AA17" s="69">
        <f t="shared" si="6"/>
        <v>9.9466725727798033E-5</v>
      </c>
      <c r="AB17" s="70">
        <f t="shared" si="7"/>
        <v>2.2545791164967553E-5</v>
      </c>
    </row>
    <row r="18" spans="1:28" x14ac:dyDescent="0.25">
      <c r="A18" s="5" t="str">
        <f t="shared" si="0"/>
        <v>BG2017</v>
      </c>
      <c r="B18" s="6" t="s">
        <v>19</v>
      </c>
      <c r="C18" s="7">
        <v>2017</v>
      </c>
      <c r="D18" s="86">
        <f>IFERROR(VLOOKUP(A18,[1]Year_1!$I:$J,2,FALSE),0)</f>
        <v>2450</v>
      </c>
      <c r="E18" s="82">
        <f>IFERROR(VLOOKUP(A18,[1]Year_2!$I:$J,2,FALSE),0)</f>
        <v>1616</v>
      </c>
      <c r="F18" s="82">
        <f>IFERROR(VLOOKUP(A18,[1]Year_3!$I:$J,2,FALSE),0)</f>
        <v>2065</v>
      </c>
      <c r="G18" s="82">
        <f>IFERROR(VLOOKUP(A18,[1]Year_4!$H:$I,2,FALSE),0)</f>
        <v>1773</v>
      </c>
      <c r="H18" s="82">
        <f>IFERROR(VLOOKUP(A18,[1]Year_5!$H:$I,2,FALSE),0)</f>
        <v>1487</v>
      </c>
      <c r="I18" s="82">
        <f>IFERROR(VLOOKUP(A18,[1]Year_6!$H:$I,2,FALSE),0)</f>
        <v>7</v>
      </c>
      <c r="J18" s="83">
        <f>IFERROR(VLOOKUP(A18,[1]Year_7!$I:$J,2,FALSE),0)</f>
        <v>1</v>
      </c>
      <c r="K18" s="91">
        <f>VLOOKUP(A18,[1]Year_1!$I:$K,3,FALSE)</f>
        <v>2117</v>
      </c>
      <c r="L18" s="92">
        <f>IFERROR(VLOOKUP(A18,[1]Year_2!$I:$K,3,FALSE),0)</f>
        <v>1359</v>
      </c>
      <c r="M18" s="92">
        <f>IFERROR(VLOOKUP(A18,[1]Year_3!$I:$K,3,FALSE),0)</f>
        <v>1324</v>
      </c>
      <c r="N18" s="92">
        <f>IFERROR(VLOOKUP(A18,[1]Year_4!$H:$J,3,FALSE),0)</f>
        <v>1115</v>
      </c>
      <c r="O18" s="92">
        <f>IFERROR(VLOOKUP(A18,[1]Year_5!$H:$J,3,FALSE),0)</f>
        <v>895</v>
      </c>
      <c r="P18" s="92">
        <f>IFERROR(VLOOKUP(A18,[1]Year_6!$H:$J,3,FALSE),0)</f>
        <v>6</v>
      </c>
      <c r="Q18" s="93">
        <f>IFERROR(VLOOKUP(A18,[1]Year_7!$I:$K,3,FALSE),0)</f>
        <v>1</v>
      </c>
      <c r="R18" s="58">
        <f>VLOOKUP(A18,[1]Year_1!$M:$N,2,FALSE)</f>
        <v>63239</v>
      </c>
      <c r="U18" s="76" t="s">
        <v>23</v>
      </c>
      <c r="V18" s="69">
        <f t="shared" si="1"/>
        <v>1.9812713234595464E-2</v>
      </c>
      <c r="W18" s="69">
        <f t="shared" si="2"/>
        <v>1.1508561312507621E-2</v>
      </c>
      <c r="X18" s="69">
        <f t="shared" si="3"/>
        <v>6.8377403258957437E-3</v>
      </c>
      <c r="Y18" s="69">
        <f t="shared" si="4"/>
        <v>2.4250416323176806E-3</v>
      </c>
      <c r="Z18" s="69">
        <f t="shared" si="5"/>
        <v>9.2323920012094441E-6</v>
      </c>
      <c r="AA18" s="69">
        <f t="shared" si="6"/>
        <v>7.6936600010078698E-7</v>
      </c>
      <c r="AB18" s="70">
        <f t="shared" si="7"/>
        <v>1.3463905001763772E-5</v>
      </c>
    </row>
    <row r="19" spans="1:28" x14ac:dyDescent="0.25">
      <c r="A19" s="5" t="str">
        <f t="shared" si="0"/>
        <v>BG2018</v>
      </c>
      <c r="B19" s="6" t="s">
        <v>19</v>
      </c>
      <c r="C19" s="7">
        <v>2018</v>
      </c>
      <c r="D19" s="86">
        <f>IFERROR(VLOOKUP(A19,[1]Year_1!$I:$J,2,FALSE),0)</f>
        <v>4872</v>
      </c>
      <c r="E19" s="82">
        <f>IFERROR(VLOOKUP(A19,[1]Year_2!$I:$J,2,FALSE),0)</f>
        <v>2588</v>
      </c>
      <c r="F19" s="82">
        <f>IFERROR(VLOOKUP(A19,[1]Year_3!$I:$J,2,FALSE),0)</f>
        <v>3514</v>
      </c>
      <c r="G19" s="82">
        <f>IFERROR(VLOOKUP(A19,[1]Year_4!$H:$I,2,FALSE),0)</f>
        <v>3132</v>
      </c>
      <c r="H19" s="82">
        <f>IFERROR(VLOOKUP(A19,[1]Year_5!$H:$I,2,FALSE),0)</f>
        <v>1786</v>
      </c>
      <c r="I19" s="82">
        <f>IFERROR(VLOOKUP(A19,[1]Year_6!$H:$I,2,FALSE),0)</f>
        <v>9</v>
      </c>
      <c r="J19" s="83">
        <f>IFERROR(VLOOKUP(A19,[1]Year_7!$I:$J,2,FALSE),0)</f>
        <v>0</v>
      </c>
      <c r="K19" s="91">
        <f>VLOOKUP(A19,[1]Year_1!$I:$K,3,FALSE)</f>
        <v>3769</v>
      </c>
      <c r="L19" s="92">
        <f>IFERROR(VLOOKUP(A19,[1]Year_2!$I:$K,3,FALSE),0)</f>
        <v>2101</v>
      </c>
      <c r="M19" s="92">
        <f>IFERROR(VLOOKUP(A19,[1]Year_3!$I:$K,3,FALSE),0)</f>
        <v>2226</v>
      </c>
      <c r="N19" s="92">
        <f>IFERROR(VLOOKUP(A19,[1]Year_4!$H:$J,3,FALSE),0)</f>
        <v>1978</v>
      </c>
      <c r="O19" s="92">
        <f>IFERROR(VLOOKUP(A19,[1]Year_5!$H:$J,3,FALSE),0)</f>
        <v>1282</v>
      </c>
      <c r="P19" s="92">
        <f>IFERROR(VLOOKUP(A19,[1]Year_6!$H:$J,3,FALSE),0)</f>
        <v>8</v>
      </c>
      <c r="Q19" s="93">
        <f>IFERROR(VLOOKUP(A19,[1]Year_7!$I:$K,3,FALSE),0)</f>
        <v>0</v>
      </c>
      <c r="R19" s="58">
        <f>VLOOKUP(A19,[1]Year_1!$M:$N,2,FALSE)</f>
        <v>85896</v>
      </c>
      <c r="U19" s="77" t="s">
        <v>18</v>
      </c>
      <c r="V19" s="72">
        <f t="shared" si="1"/>
        <v>9.7007294104914682E-2</v>
      </c>
      <c r="W19" s="72">
        <f t="shared" si="2"/>
        <v>8.1751695182172256E-3</v>
      </c>
      <c r="X19" s="72">
        <f t="shared" si="3"/>
        <v>3.5242584141669637E-4</v>
      </c>
      <c r="Y19" s="72">
        <f t="shared" si="4"/>
        <v>1.2210029151444598E-4</v>
      </c>
      <c r="Z19" s="72">
        <f t="shared" si="5"/>
        <v>4.1625099379924773E-6</v>
      </c>
      <c r="AA19" s="72">
        <f t="shared" si="6"/>
        <v>2.7750066253283179E-6</v>
      </c>
      <c r="AB19" s="73">
        <f t="shared" si="7"/>
        <v>0</v>
      </c>
    </row>
    <row r="20" spans="1:28" x14ac:dyDescent="0.25">
      <c r="A20" s="5" t="str">
        <f t="shared" si="0"/>
        <v>BG2019</v>
      </c>
      <c r="B20" s="6" t="s">
        <v>19</v>
      </c>
      <c r="C20" s="7">
        <v>2019</v>
      </c>
      <c r="D20" s="86">
        <f>IFERROR(VLOOKUP(A20,[1]Year_1!$I:$J,2,FALSE),0)</f>
        <v>5054</v>
      </c>
      <c r="E20" s="82">
        <f>IFERROR(VLOOKUP(A20,[1]Year_2!$I:$J,2,FALSE),0)</f>
        <v>3681</v>
      </c>
      <c r="F20" s="82">
        <f>IFERROR(VLOOKUP(A20,[1]Year_3!$I:$J,2,FALSE),0)</f>
        <v>4380</v>
      </c>
      <c r="G20" s="82">
        <f>IFERROR(VLOOKUP(A20,[1]Year_4!$H:$I,2,FALSE),0)</f>
        <v>3169</v>
      </c>
      <c r="H20" s="82">
        <f>IFERROR(VLOOKUP(A20,[1]Year_5!$H:$I,2,FALSE),0)</f>
        <v>1769</v>
      </c>
      <c r="I20" s="82">
        <f>IFERROR(VLOOKUP(A20,[1]Year_6!$H:$I,2,FALSE),0)</f>
        <v>0</v>
      </c>
      <c r="J20" s="83">
        <f>IFERROR(VLOOKUP(A20,[1]Year_7!$I:$J,2,FALSE),0)</f>
        <v>0</v>
      </c>
      <c r="K20" s="91">
        <f>VLOOKUP(A20,[1]Year_1!$I:$K,3,FALSE)</f>
        <v>3497</v>
      </c>
      <c r="L20" s="92">
        <f>IFERROR(VLOOKUP(A20,[1]Year_2!$I:$K,3,FALSE),0)</f>
        <v>2622</v>
      </c>
      <c r="M20" s="92">
        <f>IFERROR(VLOOKUP(A20,[1]Year_3!$I:$K,3,FALSE),0)</f>
        <v>2648</v>
      </c>
      <c r="N20" s="92">
        <f>IFERROR(VLOOKUP(A20,[1]Year_4!$H:$J,3,FALSE),0)</f>
        <v>2069</v>
      </c>
      <c r="O20" s="92">
        <f>IFERROR(VLOOKUP(A20,[1]Year_5!$H:$J,3,FALSE),0)</f>
        <v>1296</v>
      </c>
      <c r="P20" s="92">
        <f>IFERROR(VLOOKUP(A20,[1]Year_6!$H:$J,3,FALSE),0)</f>
        <v>0</v>
      </c>
      <c r="Q20" s="93">
        <f>IFERROR(VLOOKUP(A20,[1]Year_7!$I:$K,3,FALSE),0)</f>
        <v>0</v>
      </c>
      <c r="R20" s="58">
        <f>VLOOKUP(A20,[1]Year_1!$M:$N,2,FALSE)</f>
        <v>103461</v>
      </c>
    </row>
    <row r="21" spans="1:28" x14ac:dyDescent="0.25">
      <c r="A21" s="5" t="str">
        <f t="shared" si="0"/>
        <v>BG2020</v>
      </c>
      <c r="B21" s="6" t="s">
        <v>19</v>
      </c>
      <c r="C21" s="7">
        <v>2020</v>
      </c>
      <c r="D21" s="86">
        <f>IFERROR(VLOOKUP(A21,[1]Year_1!$I:$J,2,FALSE),0)</f>
        <v>2763</v>
      </c>
      <c r="E21" s="82">
        <f>IFERROR(VLOOKUP(A21,[1]Year_2!$I:$J,2,FALSE),0)</f>
        <v>2276</v>
      </c>
      <c r="F21" s="82">
        <f>IFERROR(VLOOKUP(A21,[1]Year_3!$I:$J,2,FALSE),0)</f>
        <v>2384</v>
      </c>
      <c r="G21" s="82">
        <f>IFERROR(VLOOKUP(A21,[1]Year_4!$H:$I,2,FALSE),0)</f>
        <v>1255</v>
      </c>
      <c r="H21" s="82">
        <f>IFERROR(VLOOKUP(A21,[1]Year_5!$H:$I,2,FALSE),0)</f>
        <v>116</v>
      </c>
      <c r="I21" s="82">
        <f>IFERROR(VLOOKUP(A21,[1]Year_6!$H:$I,2,FALSE),0)</f>
        <v>0</v>
      </c>
      <c r="J21" s="83">
        <f>IFERROR(VLOOKUP(A21,[1]Year_7!$I:$J,2,FALSE),0)</f>
        <v>0</v>
      </c>
      <c r="K21" s="91">
        <f>VLOOKUP(A21,[1]Year_1!$I:$K,3,FALSE)</f>
        <v>2204</v>
      </c>
      <c r="L21" s="92">
        <f>IFERROR(VLOOKUP(A21,[1]Year_2!$I:$K,3,FALSE),0)</f>
        <v>1844</v>
      </c>
      <c r="M21" s="92">
        <f>IFERROR(VLOOKUP(A21,[1]Year_3!$I:$K,3,FALSE),0)</f>
        <v>1761</v>
      </c>
      <c r="N21" s="92">
        <f>IFERROR(VLOOKUP(A21,[1]Year_4!$H:$J,3,FALSE),0)</f>
        <v>1087</v>
      </c>
      <c r="O21" s="92">
        <f>IFERROR(VLOOKUP(A21,[1]Year_5!$H:$J,3,FALSE),0)</f>
        <v>105</v>
      </c>
      <c r="P21" s="92">
        <f>IFERROR(VLOOKUP(A21,[1]Year_6!$H:$J,3,FALSE),0)</f>
        <v>0</v>
      </c>
      <c r="Q21" s="93">
        <f>IFERROR(VLOOKUP(A21,[1]Year_7!$I:$K,3,FALSE),0)</f>
        <v>0</v>
      </c>
      <c r="R21" s="58">
        <f>VLOOKUP(A21,[1]Year_1!$M:$N,2,FALSE)</f>
        <v>79255</v>
      </c>
      <c r="U21" s="78" t="s">
        <v>61</v>
      </c>
      <c r="V21" s="78"/>
      <c r="W21" s="78"/>
      <c r="X21" s="78"/>
      <c r="Y21" s="78"/>
      <c r="Z21" s="78"/>
      <c r="AA21" s="78"/>
      <c r="AB21" s="78"/>
    </row>
    <row r="22" spans="1:28" x14ac:dyDescent="0.25">
      <c r="A22" s="5" t="str">
        <f t="shared" si="0"/>
        <v>BG2021</v>
      </c>
      <c r="B22" s="6" t="s">
        <v>19</v>
      </c>
      <c r="C22" s="7">
        <v>2021</v>
      </c>
      <c r="D22" s="86">
        <f>IFERROR(VLOOKUP(A22,[1]Year_1!$I:$J,2,FALSE),0)</f>
        <v>2465</v>
      </c>
      <c r="E22" s="82">
        <f>IFERROR(VLOOKUP(A22,[1]Year_2!$I:$J,2,FALSE),0)</f>
        <v>1696</v>
      </c>
      <c r="F22" s="82">
        <f>IFERROR(VLOOKUP(A22,[1]Year_3!$I:$J,2,FALSE),0)</f>
        <v>1287</v>
      </c>
      <c r="G22" s="82">
        <f>IFERROR(VLOOKUP(A22,[1]Year_4!$H:$I,2,FALSE),0)</f>
        <v>125</v>
      </c>
      <c r="H22" s="82">
        <f>IFERROR(VLOOKUP(A22,[1]Year_5!$H:$I,2,FALSE),0)</f>
        <v>0</v>
      </c>
      <c r="I22" s="82">
        <f>IFERROR(VLOOKUP(A22,[1]Year_6!$H:$I,2,FALSE),0)</f>
        <v>0</v>
      </c>
      <c r="J22" s="83">
        <f>IFERROR(VLOOKUP(A22,[1]Year_7!$I:$J,2,FALSE),0)</f>
        <v>0</v>
      </c>
      <c r="K22" s="91">
        <f>VLOOKUP(A22,[1]Year_1!$I:$K,3,FALSE)</f>
        <v>2027</v>
      </c>
      <c r="L22" s="92">
        <f>IFERROR(VLOOKUP(A22,[1]Year_2!$I:$K,3,FALSE),0)</f>
        <v>1431</v>
      </c>
      <c r="M22" s="92">
        <f>IFERROR(VLOOKUP(A22,[1]Year_3!$I:$K,3,FALSE),0)</f>
        <v>1070</v>
      </c>
      <c r="N22" s="92">
        <f>IFERROR(VLOOKUP(A22,[1]Year_4!$H:$J,3,FALSE),0)</f>
        <v>114</v>
      </c>
      <c r="O22" s="92">
        <f>IFERROR(VLOOKUP(A22,[1]Year_5!$H:$J,3,FALSE),0)</f>
        <v>0</v>
      </c>
      <c r="P22" s="92">
        <f>IFERROR(VLOOKUP(A22,[1]Year_6!$H:$J,3,FALSE),0)</f>
        <v>0</v>
      </c>
      <c r="Q22" s="93">
        <f>IFERROR(VLOOKUP(A22,[1]Year_7!$I:$K,3,FALSE),0)</f>
        <v>0</v>
      </c>
      <c r="R22" s="58">
        <f>VLOOKUP(A22,[1]Year_1!$M:$N,2,FALSE)</f>
        <v>74859</v>
      </c>
      <c r="U22" s="13"/>
      <c r="V22" s="66" t="s">
        <v>54</v>
      </c>
      <c r="W22" s="66" t="s">
        <v>55</v>
      </c>
      <c r="X22" s="66" t="s">
        <v>56</v>
      </c>
      <c r="Y22" s="66" t="s">
        <v>57</v>
      </c>
      <c r="Z22" s="66" t="s">
        <v>58</v>
      </c>
      <c r="AA22" s="66" t="s">
        <v>59</v>
      </c>
      <c r="AB22" s="67" t="s">
        <v>60</v>
      </c>
    </row>
    <row r="23" spans="1:28" x14ac:dyDescent="0.25">
      <c r="A23" s="5" t="str">
        <f t="shared" si="0"/>
        <v>BG2022</v>
      </c>
      <c r="B23" s="6" t="s">
        <v>19</v>
      </c>
      <c r="C23" s="7">
        <v>2022</v>
      </c>
      <c r="D23" s="86">
        <f>IFERROR(VLOOKUP(A23,[1]Year_1!$I:$J,2,FALSE),0)</f>
        <v>3050</v>
      </c>
      <c r="E23" s="82">
        <f>IFERROR(VLOOKUP(A23,[1]Year_2!$I:$J,2,FALSE),0)</f>
        <v>1465</v>
      </c>
      <c r="F23" s="82">
        <f>IFERROR(VLOOKUP(A23,[1]Year_3!$I:$J,2,FALSE),0)</f>
        <v>139</v>
      </c>
      <c r="G23" s="82">
        <f>IFERROR(VLOOKUP(A23,[1]Year_4!$H:$I,2,FALSE),0)</f>
        <v>0</v>
      </c>
      <c r="H23" s="82">
        <f>IFERROR(VLOOKUP(A23,[1]Year_5!$H:$I,2,FALSE),0)</f>
        <v>0</v>
      </c>
      <c r="I23" s="82">
        <f>IFERROR(VLOOKUP(A23,[1]Year_6!$H:$I,2,FALSE),0)</f>
        <v>0</v>
      </c>
      <c r="J23" s="83">
        <f>IFERROR(VLOOKUP(A23,[1]Year_7!$I:$J,2,FALSE),0)</f>
        <v>0</v>
      </c>
      <c r="K23" s="91">
        <f>VLOOKUP(A23,[1]Year_1!$I:$K,3,FALSE)</f>
        <v>2414</v>
      </c>
      <c r="L23" s="92">
        <f>IFERROR(VLOOKUP(A23,[1]Year_2!$I:$K,3,FALSE),0)</f>
        <v>1235</v>
      </c>
      <c r="M23" s="92">
        <f>IFERROR(VLOOKUP(A23,[1]Year_3!$I:$K,3,FALSE),0)</f>
        <v>124</v>
      </c>
      <c r="N23" s="92">
        <f>IFERROR(VLOOKUP(A23,[1]Year_4!$H:$J,3,FALSE),0)</f>
        <v>0</v>
      </c>
      <c r="O23" s="92">
        <f>IFERROR(VLOOKUP(A23,[1]Year_5!$H:$J,3,FALSE),0)</f>
        <v>0</v>
      </c>
      <c r="P23" s="92">
        <f>IFERROR(VLOOKUP(A23,[1]Year_6!$H:$J,3,FALSE),0)</f>
        <v>0</v>
      </c>
      <c r="Q23" s="93">
        <f>IFERROR(VLOOKUP(A23,[1]Year_7!$I:$K,3,FALSE),0)</f>
        <v>0</v>
      </c>
      <c r="R23" s="58">
        <f>VLOOKUP(A23,[1]Year_1!$M:$N,2,FALSE)</f>
        <v>85474</v>
      </c>
      <c r="U23" s="68" t="s">
        <v>21</v>
      </c>
      <c r="V23" s="36">
        <f>VLOOKUP(U23,U1:AB8,2,FALSE)/VLOOKUP(U23,AD:AL,9,FALSE)</f>
        <v>3.7398425303904692E-2</v>
      </c>
      <c r="W23" s="74">
        <f>VLOOKUP(U23,U1:AB8,3,FALSE)/VLOOKUP(U23,AD:AL,9,FALSE)</f>
        <v>2.1049360385929219E-2</v>
      </c>
      <c r="X23" s="74">
        <f>VLOOKUP(U23,U1:AB8,4,FALSE)/VLOOKUP(U23,AD:AL,9,FALSE)</f>
        <v>1.0034256802196708E-2</v>
      </c>
      <c r="Y23" s="74">
        <f>VLOOKUP(U23,U1:AB8,5,FALSE)/VLOOKUP(U23,AD:AL,9,FALSE)</f>
        <v>4.3154830549007135E-3</v>
      </c>
      <c r="Z23" s="74">
        <f>VLOOKUP(U23,U1:AB8,6,FALSE)/VLOOKUP(U23,AD:AL,9,FALSE)</f>
        <v>2.3028048818977929E-3</v>
      </c>
      <c r="AA23" s="74">
        <f>VLOOKUP(U23,U1:AB8,7,FALSE)/VLOOKUP(U23,AD:AL,9,FALSE)</f>
        <v>1.5780950693026518E-5</v>
      </c>
      <c r="AB23" s="75">
        <f>VLOOKUP(U23,U1:AB8,8,FALSE)/VLOOKUP(U23,AD:AL,9,FALSE)</f>
        <v>4.8556771363158518E-6</v>
      </c>
    </row>
    <row r="24" spans="1:28" x14ac:dyDescent="0.25">
      <c r="A24" s="5" t="str">
        <f t="shared" si="0"/>
        <v>BG2023</v>
      </c>
      <c r="B24" s="6" t="s">
        <v>19</v>
      </c>
      <c r="C24" s="7">
        <v>2023</v>
      </c>
      <c r="D24" s="86">
        <f>IFERROR(VLOOKUP(A24,[1]Year_1!$I:$J,2,FALSE),0)</f>
        <v>2133</v>
      </c>
      <c r="E24" s="82">
        <f>IFERROR(VLOOKUP(A24,[1]Year_2!$I:$J,2,FALSE),0)</f>
        <v>149</v>
      </c>
      <c r="F24" s="82">
        <f>IFERROR(VLOOKUP(A24,[1]Year_3!$I:$J,2,FALSE),0)</f>
        <v>0</v>
      </c>
      <c r="G24" s="82">
        <f>IFERROR(VLOOKUP(A24,[1]Year_4!$H:$I,2,FALSE),0)</f>
        <v>0</v>
      </c>
      <c r="H24" s="82">
        <f>IFERROR(VLOOKUP(A24,[1]Year_5!$H:$I,2,FALSE),0)</f>
        <v>0</v>
      </c>
      <c r="I24" s="82">
        <f>IFERROR(VLOOKUP(A24,[1]Year_6!$H:$I,2,FALSE),0)</f>
        <v>0</v>
      </c>
      <c r="J24" s="83">
        <f>IFERROR(VLOOKUP(A24,[1]Year_7!$I:$J,2,FALSE),0)</f>
        <v>0</v>
      </c>
      <c r="K24" s="91">
        <f>VLOOKUP(A24,[1]Year_1!$I:$K,3,FALSE)</f>
        <v>1678</v>
      </c>
      <c r="L24" s="92">
        <f>IFERROR(VLOOKUP(A24,[1]Year_2!$I:$K,3,FALSE),0)</f>
        <v>131</v>
      </c>
      <c r="M24" s="92">
        <f>IFERROR(VLOOKUP(A24,[1]Year_3!$I:$K,3,FALSE),0)</f>
        <v>0</v>
      </c>
      <c r="N24" s="92">
        <f>IFERROR(VLOOKUP(A24,[1]Year_4!$H:$J,3,FALSE),0)</f>
        <v>0</v>
      </c>
      <c r="O24" s="92">
        <f>IFERROR(VLOOKUP(A24,[1]Year_5!$H:$J,3,FALSE),0)</f>
        <v>0</v>
      </c>
      <c r="P24" s="92">
        <f>IFERROR(VLOOKUP(A24,[1]Year_6!$H:$J,3,FALSE),0)</f>
        <v>0</v>
      </c>
      <c r="Q24" s="93">
        <f>IFERROR(VLOOKUP(A24,[1]Year_7!$I:$K,3,FALSE),0)</f>
        <v>0</v>
      </c>
      <c r="R24" s="58">
        <f>VLOOKUP(A24,[1]Year_1!$M:$N,2,FALSE)</f>
        <v>66432</v>
      </c>
      <c r="U24" s="68" t="s">
        <v>19</v>
      </c>
      <c r="V24" s="37">
        <f t="shared" ref="V24:V28" si="8">VLOOKUP(U24,U2:AB9,2,FALSE)/VLOOKUP(U24,AD:AL,9,FALSE)</f>
        <v>3.8527530618085046E-2</v>
      </c>
      <c r="W24" s="69">
        <f t="shared" ref="W24:W28" si="9">VLOOKUP(U24,U2:AB9,3,FALSE)/VLOOKUP(U24,AD:AL,9,FALSE)</f>
        <v>2.3808632591431646E-2</v>
      </c>
      <c r="X24" s="69">
        <f t="shared" ref="X24:X28" si="10">VLOOKUP(U24,U2:AB9,4,FALSE)/VLOOKUP(U24,AD:AL,9,FALSE)</f>
        <v>2.6374478227743251E-2</v>
      </c>
      <c r="Y24" s="69">
        <f t="shared" ref="Y24:Y28" si="11">VLOOKUP(U24,U2:AB9,5,FALSE)/VLOOKUP(U24,AD:AL,9,FALSE)</f>
        <v>2.0531594917572962E-2</v>
      </c>
      <c r="Z24" s="69">
        <f t="shared" ref="Z24:Z28" si="12">VLOOKUP(U24,U2:AB9,6,FALSE)/VLOOKUP(U24,AD:AL,9,FALSE)</f>
        <v>1.3160071336545974E-2</v>
      </c>
      <c r="AA24" s="69">
        <f t="shared" ref="AA24:AA28" si="13">VLOOKUP(U24,U2:AB9,7,FALSE)/VLOOKUP(U24,AD:AL,9,FALSE)</f>
        <v>4.9505727571188635E-5</v>
      </c>
      <c r="AB24" s="70">
        <f t="shared" ref="AB24:AB28" si="14">VLOOKUP(U24,U2:AB9,8,FALSE)/VLOOKUP(U24,AD:AL,9,FALSE)</f>
        <v>2.4149135400579819E-6</v>
      </c>
    </row>
    <row r="25" spans="1:28" x14ac:dyDescent="0.25">
      <c r="A25" s="5" t="str">
        <f t="shared" si="0"/>
        <v>BG2024</v>
      </c>
      <c r="B25" s="6" t="s">
        <v>19</v>
      </c>
      <c r="C25" s="7">
        <v>2024</v>
      </c>
      <c r="D25" s="86">
        <f>IFERROR(VLOOKUP(A25,[1]Year_1!$I:$J,2,FALSE),0)</f>
        <v>530</v>
      </c>
      <c r="E25" s="82">
        <f>IFERROR(VLOOKUP(A25,[1]Year_2!$I:$J,2,FALSE),0)</f>
        <v>0</v>
      </c>
      <c r="F25" s="82">
        <f>IFERROR(VLOOKUP(A25,[1]Year_3!$I:$J,2,FALSE),0)</f>
        <v>0</v>
      </c>
      <c r="G25" s="82">
        <f>IFERROR(VLOOKUP(A25,[1]Year_4!$H:$I,2,FALSE),0)</f>
        <v>0</v>
      </c>
      <c r="H25" s="82">
        <f>IFERROR(VLOOKUP(A25,[1]Year_5!$H:$I,2,FALSE),0)</f>
        <v>0</v>
      </c>
      <c r="I25" s="82">
        <f>IFERROR(VLOOKUP(A25,[1]Year_6!$H:$I,2,FALSE),0)</f>
        <v>0</v>
      </c>
      <c r="J25" s="83">
        <f>IFERROR(VLOOKUP(A25,[1]Year_7!$I:$J,2,FALSE),0)</f>
        <v>0</v>
      </c>
      <c r="K25" s="91">
        <f>VLOOKUP(A25,[1]Year_1!$I:$K,3,FALSE)</f>
        <v>438</v>
      </c>
      <c r="L25" s="92">
        <f>IFERROR(VLOOKUP(A25,[1]Year_2!$I:$K,3,FALSE),0)</f>
        <v>0</v>
      </c>
      <c r="M25" s="92">
        <f>IFERROR(VLOOKUP(A25,[1]Year_3!$I:$K,3,FALSE),0)</f>
        <v>0</v>
      </c>
      <c r="N25" s="92">
        <f>IFERROR(VLOOKUP(A25,[1]Year_4!$H:$J,3,FALSE),0)</f>
        <v>0</v>
      </c>
      <c r="O25" s="92">
        <f>IFERROR(VLOOKUP(A25,[1]Year_5!$H:$J,3,FALSE),0)</f>
        <v>0</v>
      </c>
      <c r="P25" s="92">
        <f>IFERROR(VLOOKUP(A25,[1]Year_6!$H:$J,3,FALSE),0)</f>
        <v>0</v>
      </c>
      <c r="Q25" s="93">
        <f>IFERROR(VLOOKUP(A25,[1]Year_7!$I:$K,3,FALSE),0)</f>
        <v>0</v>
      </c>
      <c r="R25" s="58">
        <f>VLOOKUP(A25,[1]Year_1!$M:$N,2,FALSE)</f>
        <v>35442</v>
      </c>
      <c r="U25" s="68" t="s">
        <v>26</v>
      </c>
      <c r="V25" s="37">
        <f t="shared" si="8"/>
        <v>5.0047093982592931E-2</v>
      </c>
      <c r="W25" s="69">
        <f t="shared" si="9"/>
        <v>3.4013894495315389E-2</v>
      </c>
      <c r="X25" s="69">
        <f t="shared" si="10"/>
        <v>1.9326237367835872E-2</v>
      </c>
      <c r="Y25" s="69">
        <f t="shared" si="11"/>
        <v>2.8657691663066752E-3</v>
      </c>
      <c r="Z25" s="69">
        <f t="shared" si="12"/>
        <v>1.6524204418572262E-5</v>
      </c>
      <c r="AA25" s="69">
        <f t="shared" si="13"/>
        <v>0</v>
      </c>
      <c r="AB25" s="70">
        <f t="shared" si="14"/>
        <v>0</v>
      </c>
    </row>
    <row r="26" spans="1:28" x14ac:dyDescent="0.25">
      <c r="A26" s="5" t="str">
        <f t="shared" si="0"/>
        <v>COMPUTING2013</v>
      </c>
      <c r="B26" s="6" t="s">
        <v>26</v>
      </c>
      <c r="C26" s="7">
        <v>2013</v>
      </c>
      <c r="D26" s="86">
        <f>IFERROR(VLOOKUP(A26,[1]Year_1!$I:$J,2,FALSE),0)</f>
        <v>3031</v>
      </c>
      <c r="E26" s="82">
        <f>IFERROR(VLOOKUP(A26,[1]Year_2!$I:$J,2,FALSE),0)</f>
        <v>2638</v>
      </c>
      <c r="F26" s="82">
        <f>IFERROR(VLOOKUP(A26,[1]Year_3!$I:$J,2,FALSE),0)</f>
        <v>1612</v>
      </c>
      <c r="G26" s="82">
        <f>IFERROR(VLOOKUP(A26,[1]Year_4!$H:$I,2,FALSE),0)</f>
        <v>173</v>
      </c>
      <c r="H26" s="82">
        <f>IFERROR(VLOOKUP(A26,[1]Year_5!$H:$I,2,FALSE),0)</f>
        <v>0</v>
      </c>
      <c r="I26" s="82">
        <f>IFERROR(VLOOKUP(A26,[1]Year_6!$H:$I,2,FALSE),0)</f>
        <v>0</v>
      </c>
      <c r="J26" s="83">
        <f>IFERROR(VLOOKUP(A26,[1]Year_7!$I:$J,2,FALSE),0)</f>
        <v>0</v>
      </c>
      <c r="K26" s="91">
        <f>VLOOKUP(A26,[1]Year_1!$I:$K,3,FALSE)</f>
        <v>2377</v>
      </c>
      <c r="L26" s="92">
        <f>IFERROR(VLOOKUP(A26,[1]Year_2!$I:$K,3,FALSE),0)</f>
        <v>2142</v>
      </c>
      <c r="M26" s="92">
        <f>IFERROR(VLOOKUP(A26,[1]Year_3!$I:$K,3,FALSE),0)</f>
        <v>1315</v>
      </c>
      <c r="N26" s="92">
        <f>IFERROR(VLOOKUP(A26,[1]Year_4!$H:$J,3,FALSE),0)</f>
        <v>156</v>
      </c>
      <c r="O26" s="92">
        <f>IFERROR(VLOOKUP(A26,[1]Year_5!$H:$J,3,FALSE),0)</f>
        <v>0</v>
      </c>
      <c r="P26" s="92">
        <f>IFERROR(VLOOKUP(A26,[1]Year_6!$H:$J,3,FALSE),0)</f>
        <v>0</v>
      </c>
      <c r="Q26" s="93">
        <f>IFERROR(VLOOKUP(A26,[1]Year_7!$I:$K,3,FALSE),0)</f>
        <v>0</v>
      </c>
      <c r="R26" s="58">
        <f>VLOOKUP(A26,[1]Year_1!$M:$N,2,FALSE)</f>
        <v>29683</v>
      </c>
      <c r="U26" s="68" t="s">
        <v>20</v>
      </c>
      <c r="V26" s="37">
        <f t="shared" si="8"/>
        <v>7.8572745321416781E-2</v>
      </c>
      <c r="W26" s="69">
        <f t="shared" si="9"/>
        <v>3.8738311001948224E-2</v>
      </c>
      <c r="X26" s="69">
        <f t="shared" si="10"/>
        <v>3.5104459955359331E-2</v>
      </c>
      <c r="Y26" s="69">
        <f t="shared" si="11"/>
        <v>2.5875937142334233E-2</v>
      </c>
      <c r="Z26" s="69">
        <f t="shared" si="12"/>
        <v>1.7469009483820741E-2</v>
      </c>
      <c r="AA26" s="69">
        <f t="shared" si="13"/>
        <v>1.2532807441702551E-4</v>
      </c>
      <c r="AB26" s="70">
        <f t="shared" si="14"/>
        <v>2.9840017718339409E-5</v>
      </c>
    </row>
    <row r="27" spans="1:28" x14ac:dyDescent="0.25">
      <c r="A27" s="5" t="str">
        <f t="shared" si="0"/>
        <v>COMPUTING2014</v>
      </c>
      <c r="B27" s="6" t="s">
        <v>26</v>
      </c>
      <c r="C27" s="7">
        <v>2014</v>
      </c>
      <c r="D27" s="86">
        <f>IFERROR(VLOOKUP(A27,[1]Year_1!$I:$J,2,FALSE),0)</f>
        <v>3978</v>
      </c>
      <c r="E27" s="82">
        <f>IFERROR(VLOOKUP(A27,[1]Year_2!$I:$J,2,FALSE),0)</f>
        <v>3037</v>
      </c>
      <c r="F27" s="82">
        <f>IFERROR(VLOOKUP(A27,[1]Year_3!$I:$J,2,FALSE),0)</f>
        <v>1686</v>
      </c>
      <c r="G27" s="82">
        <f>IFERROR(VLOOKUP(A27,[1]Year_4!$H:$I,2,FALSE),0)</f>
        <v>253</v>
      </c>
      <c r="H27" s="82">
        <f>IFERROR(VLOOKUP(A27,[1]Year_5!$H:$I,2,FALSE),0)</f>
        <v>0</v>
      </c>
      <c r="I27" s="82">
        <f>IFERROR(VLOOKUP(A27,[1]Year_6!$H:$I,2,FALSE),0)</f>
        <v>0</v>
      </c>
      <c r="J27" s="83">
        <f>IFERROR(VLOOKUP(A27,[1]Year_7!$I:$J,2,FALSE),0)</f>
        <v>0</v>
      </c>
      <c r="K27" s="91">
        <f>VLOOKUP(A27,[1]Year_1!$I:$K,3,FALSE)</f>
        <v>3315</v>
      </c>
      <c r="L27" s="92">
        <f>IFERROR(VLOOKUP(A27,[1]Year_2!$I:$K,3,FALSE),0)</f>
        <v>2559</v>
      </c>
      <c r="M27" s="92">
        <f>IFERROR(VLOOKUP(A27,[1]Year_3!$I:$K,3,FALSE),0)</f>
        <v>1396</v>
      </c>
      <c r="N27" s="92">
        <f>IFERROR(VLOOKUP(A27,[1]Year_4!$H:$J,3,FALSE),0)</f>
        <v>226</v>
      </c>
      <c r="O27" s="92">
        <f>IFERROR(VLOOKUP(A27,[1]Year_5!$H:$J,3,FALSE),0)</f>
        <v>0</v>
      </c>
      <c r="P27" s="92">
        <f>IFERROR(VLOOKUP(A27,[1]Year_6!$H:$J,3,FALSE),0)</f>
        <v>0</v>
      </c>
      <c r="Q27" s="93">
        <f>IFERROR(VLOOKUP(A27,[1]Year_7!$I:$K,3,FALSE),0)</f>
        <v>0</v>
      </c>
      <c r="R27" s="58">
        <f>VLOOKUP(A27,[1]Year_1!$M:$N,2,FALSE)</f>
        <v>43268</v>
      </c>
      <c r="U27" s="68" t="s">
        <v>23</v>
      </c>
      <c r="V27" s="37">
        <f t="shared" si="8"/>
        <v>2.2766309308982387E-2</v>
      </c>
      <c r="W27" s="69">
        <f t="shared" si="9"/>
        <v>1.2682613828661423E-2</v>
      </c>
      <c r="X27" s="69">
        <f t="shared" si="10"/>
        <v>7.3543695949634226E-3</v>
      </c>
      <c r="Y27" s="69">
        <f t="shared" si="11"/>
        <v>2.5746833193372835E-3</v>
      </c>
      <c r="Z27" s="69">
        <f t="shared" si="12"/>
        <v>9.2323920012094441E-6</v>
      </c>
      <c r="AA27" s="69">
        <f t="shared" si="13"/>
        <v>7.6936600010078698E-7</v>
      </c>
      <c r="AB27" s="70">
        <f t="shared" si="14"/>
        <v>1.4233271001864559E-5</v>
      </c>
    </row>
    <row r="28" spans="1:28" x14ac:dyDescent="0.25">
      <c r="A28" s="5" t="str">
        <f t="shared" si="0"/>
        <v>COMPUTING2015</v>
      </c>
      <c r="B28" s="6" t="s">
        <v>26</v>
      </c>
      <c r="C28" s="7">
        <v>2015</v>
      </c>
      <c r="D28" s="86">
        <f>IFERROR(VLOOKUP(A28,[1]Year_1!$I:$J,2,FALSE),0)</f>
        <v>3269</v>
      </c>
      <c r="E28" s="82">
        <f>IFERROR(VLOOKUP(A28,[1]Year_2!$I:$J,2,FALSE),0)</f>
        <v>2077</v>
      </c>
      <c r="F28" s="82">
        <f>IFERROR(VLOOKUP(A28,[1]Year_3!$I:$J,2,FALSE),0)</f>
        <v>1266</v>
      </c>
      <c r="G28" s="82">
        <f>IFERROR(VLOOKUP(A28,[1]Year_4!$H:$I,2,FALSE),0)</f>
        <v>213</v>
      </c>
      <c r="H28" s="82">
        <f>IFERROR(VLOOKUP(A28,[1]Year_5!$H:$I,2,FALSE),0)</f>
        <v>0</v>
      </c>
      <c r="I28" s="82">
        <f>IFERROR(VLOOKUP(A28,[1]Year_6!$H:$I,2,FALSE),0)</f>
        <v>0</v>
      </c>
      <c r="J28" s="83">
        <f>IFERROR(VLOOKUP(A28,[1]Year_7!$I:$J,2,FALSE),0)</f>
        <v>0</v>
      </c>
      <c r="K28" s="91">
        <f>VLOOKUP(A28,[1]Year_1!$I:$K,3,FALSE)</f>
        <v>2744</v>
      </c>
      <c r="L28" s="92">
        <f>IFERROR(VLOOKUP(A28,[1]Year_2!$I:$K,3,FALSE),0)</f>
        <v>1772</v>
      </c>
      <c r="M28" s="92">
        <f>IFERROR(VLOOKUP(A28,[1]Year_3!$I:$K,3,FALSE),0)</f>
        <v>1064</v>
      </c>
      <c r="N28" s="92">
        <f>IFERROR(VLOOKUP(A28,[1]Year_4!$H:$J,3,FALSE),0)</f>
        <v>195</v>
      </c>
      <c r="O28" s="92">
        <f>IFERROR(VLOOKUP(A28,[1]Year_5!$H:$J,3,FALSE),0)</f>
        <v>0</v>
      </c>
      <c r="P28" s="92">
        <f>IFERROR(VLOOKUP(A28,[1]Year_6!$H:$J,3,FALSE),0)</f>
        <v>0</v>
      </c>
      <c r="Q28" s="93">
        <f>IFERROR(VLOOKUP(A28,[1]Year_7!$I:$K,3,FALSE),0)</f>
        <v>0</v>
      </c>
      <c r="R28" s="58">
        <f>VLOOKUP(A28,[1]Year_1!$M:$N,2,FALSE)</f>
        <v>42934</v>
      </c>
      <c r="U28" s="71" t="s">
        <v>18</v>
      </c>
      <c r="V28" s="38">
        <f t="shared" si="8"/>
        <v>0.14607357375065733</v>
      </c>
      <c r="W28" s="72">
        <f t="shared" si="9"/>
        <v>1.267761776781242E-2</v>
      </c>
      <c r="X28" s="72">
        <f t="shared" si="10"/>
        <v>4.2180100704990436E-4</v>
      </c>
      <c r="Y28" s="72">
        <f t="shared" si="11"/>
        <v>1.4013783457908006E-4</v>
      </c>
      <c r="Z28" s="72">
        <f t="shared" si="12"/>
        <v>4.1625099379924773E-6</v>
      </c>
      <c r="AA28" s="72">
        <f t="shared" si="13"/>
        <v>2.7750066253283179E-6</v>
      </c>
      <c r="AB28" s="73">
        <f t="shared" si="14"/>
        <v>0</v>
      </c>
    </row>
    <row r="29" spans="1:28" x14ac:dyDescent="0.25">
      <c r="A29" s="5" t="str">
        <f t="shared" si="0"/>
        <v>COMPUTING2016</v>
      </c>
      <c r="B29" s="6" t="s">
        <v>26</v>
      </c>
      <c r="C29" s="7">
        <v>2016</v>
      </c>
      <c r="D29" s="86">
        <f>IFERROR(VLOOKUP(A29,[1]Year_1!$I:$J,2,FALSE),0)</f>
        <v>1971</v>
      </c>
      <c r="E29" s="82">
        <f>IFERROR(VLOOKUP(A29,[1]Year_2!$I:$J,2,FALSE),0)</f>
        <v>1337</v>
      </c>
      <c r="F29" s="82">
        <f>IFERROR(VLOOKUP(A29,[1]Year_3!$I:$J,2,FALSE),0)</f>
        <v>874</v>
      </c>
      <c r="G29" s="82">
        <f>IFERROR(VLOOKUP(A29,[1]Year_4!$H:$I,2,FALSE),0)</f>
        <v>187</v>
      </c>
      <c r="H29" s="82">
        <f>IFERROR(VLOOKUP(A29,[1]Year_5!$H:$I,2,FALSE),0)</f>
        <v>3</v>
      </c>
      <c r="I29" s="82">
        <f>IFERROR(VLOOKUP(A29,[1]Year_6!$H:$I,2,FALSE),0)</f>
        <v>0</v>
      </c>
      <c r="J29" s="83">
        <f>IFERROR(VLOOKUP(A29,[1]Year_7!$I:$J,2,FALSE),0)</f>
        <v>0</v>
      </c>
      <c r="K29" s="91">
        <f>VLOOKUP(A29,[1]Year_1!$I:$K,3,FALSE)</f>
        <v>1688</v>
      </c>
      <c r="L29" s="92">
        <f>IFERROR(VLOOKUP(A29,[1]Year_2!$I:$K,3,FALSE),0)</f>
        <v>1148</v>
      </c>
      <c r="M29" s="92">
        <f>IFERROR(VLOOKUP(A29,[1]Year_3!$I:$K,3,FALSE),0)</f>
        <v>722</v>
      </c>
      <c r="N29" s="92">
        <f>IFERROR(VLOOKUP(A29,[1]Year_4!$H:$J,3,FALSE),0)</f>
        <v>165</v>
      </c>
      <c r="O29" s="92">
        <f>IFERROR(VLOOKUP(A29,[1]Year_5!$H:$J,3,FALSE),0)</f>
        <v>2</v>
      </c>
      <c r="P29" s="92">
        <f>IFERROR(VLOOKUP(A29,[1]Year_6!$H:$J,3,FALSE),0)</f>
        <v>0</v>
      </c>
      <c r="Q29" s="93">
        <f>IFERROR(VLOOKUP(A29,[1]Year_7!$I:$K,3,FALSE),0)</f>
        <v>0</v>
      </c>
      <c r="R29" s="58">
        <f>VLOOKUP(A29,[1]Year_1!$M:$N,2,FALSE)</f>
        <v>33451</v>
      </c>
    </row>
    <row r="30" spans="1:28" x14ac:dyDescent="0.25">
      <c r="A30" s="5" t="str">
        <f t="shared" si="0"/>
        <v>COMPUTING2017</v>
      </c>
      <c r="B30" s="6" t="s">
        <v>26</v>
      </c>
      <c r="C30" s="7">
        <v>2017</v>
      </c>
      <c r="D30" s="86">
        <f>IFERROR(VLOOKUP(A30,[1]Year_1!$I:$J,2,FALSE),0)</f>
        <v>1551</v>
      </c>
      <c r="E30" s="82">
        <f>IFERROR(VLOOKUP(A30,[1]Year_2!$I:$J,2,FALSE),0)</f>
        <v>1134</v>
      </c>
      <c r="F30" s="82">
        <f>IFERROR(VLOOKUP(A30,[1]Year_3!$I:$J,2,FALSE),0)</f>
        <v>648</v>
      </c>
      <c r="G30" s="82">
        <f>IFERROR(VLOOKUP(A30,[1]Year_4!$H:$I,2,FALSE),0)</f>
        <v>126</v>
      </c>
      <c r="H30" s="82">
        <f>IFERROR(VLOOKUP(A30,[1]Year_5!$H:$I,2,FALSE),0)</f>
        <v>3</v>
      </c>
      <c r="I30" s="82">
        <f>IFERROR(VLOOKUP(A30,[1]Year_6!$H:$I,2,FALSE),0)</f>
        <v>0</v>
      </c>
      <c r="J30" s="83">
        <f>IFERROR(VLOOKUP(A30,[1]Year_7!$I:$J,2,FALSE),0)</f>
        <v>0</v>
      </c>
      <c r="K30" s="91">
        <f>VLOOKUP(A30,[1]Year_1!$I:$K,3,FALSE)</f>
        <v>1339</v>
      </c>
      <c r="L30" s="92">
        <f>IFERROR(VLOOKUP(A30,[1]Year_2!$I:$K,3,FALSE),0)</f>
        <v>955</v>
      </c>
      <c r="M30" s="92">
        <f>IFERROR(VLOOKUP(A30,[1]Year_3!$I:$K,3,FALSE),0)</f>
        <v>533</v>
      </c>
      <c r="N30" s="92">
        <f>IFERROR(VLOOKUP(A30,[1]Year_4!$H:$J,3,FALSE),0)</f>
        <v>91</v>
      </c>
      <c r="O30" s="92">
        <f>IFERROR(VLOOKUP(A30,[1]Year_5!$H:$J,3,FALSE),0)</f>
        <v>2</v>
      </c>
      <c r="P30" s="92">
        <f>IFERROR(VLOOKUP(A30,[1]Year_6!$H:$J,3,FALSE),0)</f>
        <v>0</v>
      </c>
      <c r="Q30" s="93">
        <f>IFERROR(VLOOKUP(A30,[1]Year_7!$I:$K,3,FALSE),0)</f>
        <v>0</v>
      </c>
      <c r="R30" s="58">
        <f>VLOOKUP(A30,[1]Year_1!$M:$N,2,FALSE)</f>
        <v>30114</v>
      </c>
    </row>
    <row r="31" spans="1:28" x14ac:dyDescent="0.25">
      <c r="A31" s="5" t="str">
        <f t="shared" si="0"/>
        <v>COMPUTING2018</v>
      </c>
      <c r="B31" s="6" t="s">
        <v>26</v>
      </c>
      <c r="C31" s="7">
        <v>2018</v>
      </c>
      <c r="D31" s="86">
        <f>IFERROR(VLOOKUP(A31,[1]Year_1!$I:$J,2,FALSE),0)</f>
        <v>1852</v>
      </c>
      <c r="E31" s="82">
        <f>IFERROR(VLOOKUP(A31,[1]Year_2!$I:$J,2,FALSE),0)</f>
        <v>1311</v>
      </c>
      <c r="F31" s="82">
        <f>IFERROR(VLOOKUP(A31,[1]Year_3!$I:$J,2,FALSE),0)</f>
        <v>628</v>
      </c>
      <c r="G31" s="82">
        <f>IFERROR(VLOOKUP(A31,[1]Year_4!$H:$I,2,FALSE),0)</f>
        <v>98</v>
      </c>
      <c r="H31" s="82">
        <f>IFERROR(VLOOKUP(A31,[1]Year_5!$H:$I,2,FALSE),0)</f>
        <v>1</v>
      </c>
      <c r="I31" s="82">
        <f>IFERROR(VLOOKUP(A31,[1]Year_6!$H:$I,2,FALSE),0)</f>
        <v>0</v>
      </c>
      <c r="J31" s="83">
        <f>IFERROR(VLOOKUP(A31,[1]Year_7!$I:$J,2,FALSE),0)</f>
        <v>0</v>
      </c>
      <c r="K31" s="91">
        <f>VLOOKUP(A31,[1]Year_1!$I:$K,3,FALSE)</f>
        <v>1568</v>
      </c>
      <c r="L31" s="92">
        <f>IFERROR(VLOOKUP(A31,[1]Year_2!$I:$K,3,FALSE),0)</f>
        <v>1107</v>
      </c>
      <c r="M31" s="92">
        <f>IFERROR(VLOOKUP(A31,[1]Year_3!$I:$K,3,FALSE),0)</f>
        <v>442</v>
      </c>
      <c r="N31" s="92">
        <f>IFERROR(VLOOKUP(A31,[1]Year_4!$H:$J,3,FALSE),0)</f>
        <v>80</v>
      </c>
      <c r="O31" s="92">
        <f>IFERROR(VLOOKUP(A31,[1]Year_5!$H:$J,3,FALSE),0)</f>
        <v>1</v>
      </c>
      <c r="P31" s="92">
        <f>IFERROR(VLOOKUP(A31,[1]Year_6!$H:$J,3,FALSE),0)</f>
        <v>0</v>
      </c>
      <c r="Q31" s="93">
        <f>IFERROR(VLOOKUP(A31,[1]Year_7!$I:$K,3,FALSE),0)</f>
        <v>0</v>
      </c>
      <c r="R31" s="58">
        <f>VLOOKUP(A31,[1]Year_1!$M:$N,2,FALSE)</f>
        <v>34399</v>
      </c>
    </row>
    <row r="32" spans="1:28" x14ac:dyDescent="0.25">
      <c r="A32" s="5" t="str">
        <f t="shared" si="0"/>
        <v>COMPUTING2019</v>
      </c>
      <c r="B32" s="6" t="s">
        <v>26</v>
      </c>
      <c r="C32" s="7">
        <v>2019</v>
      </c>
      <c r="D32" s="86">
        <f>IFERROR(VLOOKUP(A32,[1]Year_1!$I:$J,2,FALSE),0)</f>
        <v>1623</v>
      </c>
      <c r="E32" s="82">
        <f>IFERROR(VLOOKUP(A32,[1]Year_2!$I:$J,2,FALSE),0)</f>
        <v>938</v>
      </c>
      <c r="F32" s="82">
        <f>IFERROR(VLOOKUP(A32,[1]Year_3!$I:$J,2,FALSE),0)</f>
        <v>544</v>
      </c>
      <c r="G32" s="82">
        <f>IFERROR(VLOOKUP(A32,[1]Year_4!$H:$I,2,FALSE),0)</f>
        <v>90</v>
      </c>
      <c r="H32" s="82">
        <f>IFERROR(VLOOKUP(A32,[1]Year_5!$H:$I,2,FALSE),0)</f>
        <v>0</v>
      </c>
      <c r="I32" s="82">
        <f>IFERROR(VLOOKUP(A32,[1]Year_6!$H:$I,2,FALSE),0)</f>
        <v>0</v>
      </c>
      <c r="J32" s="83">
        <f>IFERROR(VLOOKUP(A32,[1]Year_7!$I:$J,2,FALSE),0)</f>
        <v>0</v>
      </c>
      <c r="K32" s="91">
        <f>VLOOKUP(A32,[1]Year_1!$I:$K,3,FALSE)</f>
        <v>1413</v>
      </c>
      <c r="L32" s="92">
        <f>IFERROR(VLOOKUP(A32,[1]Year_2!$I:$K,3,FALSE),0)</f>
        <v>723</v>
      </c>
      <c r="M32" s="92">
        <f>IFERROR(VLOOKUP(A32,[1]Year_3!$I:$K,3,FALSE),0)</f>
        <v>394</v>
      </c>
      <c r="N32" s="92">
        <f>IFERROR(VLOOKUP(A32,[1]Year_4!$H:$J,3,FALSE),0)</f>
        <v>68</v>
      </c>
      <c r="O32" s="92">
        <f>IFERROR(VLOOKUP(A32,[1]Year_5!$H:$J,3,FALSE),0)</f>
        <v>0</v>
      </c>
      <c r="P32" s="92">
        <f>IFERROR(VLOOKUP(A32,[1]Year_6!$H:$J,3,FALSE),0)</f>
        <v>0</v>
      </c>
      <c r="Q32" s="93">
        <f>IFERROR(VLOOKUP(A32,[1]Year_7!$I:$K,3,FALSE),0)</f>
        <v>0</v>
      </c>
      <c r="R32" s="58">
        <f>VLOOKUP(A32,[1]Year_1!$M:$N,2,FALSE)</f>
        <v>38192</v>
      </c>
    </row>
    <row r="33" spans="1:18" x14ac:dyDescent="0.25">
      <c r="A33" s="5" t="str">
        <f t="shared" si="0"/>
        <v>COMPUTING2020</v>
      </c>
      <c r="B33" s="6" t="s">
        <v>26</v>
      </c>
      <c r="C33" s="7">
        <v>2020</v>
      </c>
      <c r="D33" s="86">
        <f>IFERROR(VLOOKUP(A33,[1]Year_1!$I:$J,2,FALSE),0)</f>
        <v>1212</v>
      </c>
      <c r="E33" s="82">
        <f>IFERROR(VLOOKUP(A33,[1]Year_2!$I:$J,2,FALSE),0)</f>
        <v>661</v>
      </c>
      <c r="F33" s="82">
        <f>IFERROR(VLOOKUP(A33,[1]Year_3!$I:$J,2,FALSE),0)</f>
        <v>445</v>
      </c>
      <c r="G33" s="82">
        <f>IFERROR(VLOOKUP(A33,[1]Year_4!$H:$I,2,FALSE),0)</f>
        <v>64</v>
      </c>
      <c r="H33" s="82">
        <f>IFERROR(VLOOKUP(A33,[1]Year_5!$H:$I,2,FALSE),0)</f>
        <v>0</v>
      </c>
      <c r="I33" s="82">
        <f>IFERROR(VLOOKUP(A33,[1]Year_6!$H:$I,2,FALSE),0)</f>
        <v>0</v>
      </c>
      <c r="J33" s="83">
        <f>IFERROR(VLOOKUP(A33,[1]Year_7!$I:$J,2,FALSE),0)</f>
        <v>0</v>
      </c>
      <c r="K33" s="91">
        <f>VLOOKUP(A33,[1]Year_1!$I:$K,3,FALSE)</f>
        <v>973</v>
      </c>
      <c r="L33" s="92">
        <f>IFERROR(VLOOKUP(A33,[1]Year_2!$I:$K,3,FALSE),0)</f>
        <v>526</v>
      </c>
      <c r="M33" s="92">
        <f>IFERROR(VLOOKUP(A33,[1]Year_3!$I:$K,3,FALSE),0)</f>
        <v>348</v>
      </c>
      <c r="N33" s="92">
        <f>IFERROR(VLOOKUP(A33,[1]Year_4!$H:$J,3,FALSE),0)</f>
        <v>42</v>
      </c>
      <c r="O33" s="92">
        <f>IFERROR(VLOOKUP(A33,[1]Year_5!$H:$J,3,FALSE),0)</f>
        <v>0</v>
      </c>
      <c r="P33" s="92">
        <f>IFERROR(VLOOKUP(A33,[1]Year_6!$H:$J,3,FALSE),0)</f>
        <v>0</v>
      </c>
      <c r="Q33" s="93">
        <f>IFERROR(VLOOKUP(A33,[1]Year_7!$I:$K,3,FALSE),0)</f>
        <v>0</v>
      </c>
      <c r="R33" s="58">
        <f>VLOOKUP(A33,[1]Year_1!$M:$N,2,FALSE)</f>
        <v>39325</v>
      </c>
    </row>
    <row r="34" spans="1:18" x14ac:dyDescent="0.25">
      <c r="A34" s="5" t="str">
        <f t="shared" si="0"/>
        <v>COMPUTING2021</v>
      </c>
      <c r="B34" s="6" t="s">
        <v>26</v>
      </c>
      <c r="C34" s="7">
        <v>2021</v>
      </c>
      <c r="D34" s="86">
        <f>IFERROR(VLOOKUP(A34,[1]Year_1!$I:$J,2,FALSE),0)</f>
        <v>982</v>
      </c>
      <c r="E34" s="82">
        <f>IFERROR(VLOOKUP(A34,[1]Year_2!$I:$J,2,FALSE),0)</f>
        <v>789</v>
      </c>
      <c r="F34" s="82">
        <f>IFERROR(VLOOKUP(A34,[1]Year_3!$I:$J,2,FALSE),0)</f>
        <v>441</v>
      </c>
      <c r="G34" s="82">
        <f>IFERROR(VLOOKUP(A34,[1]Year_4!$H:$I,2,FALSE),0)</f>
        <v>10</v>
      </c>
      <c r="H34" s="82">
        <f>IFERROR(VLOOKUP(A34,[1]Year_5!$H:$I,2,FALSE),0)</f>
        <v>0</v>
      </c>
      <c r="I34" s="82">
        <f>IFERROR(VLOOKUP(A34,[1]Year_6!$H:$I,2,FALSE),0)</f>
        <v>0</v>
      </c>
      <c r="J34" s="83">
        <f>IFERROR(VLOOKUP(A34,[1]Year_7!$I:$J,2,FALSE),0)</f>
        <v>0</v>
      </c>
      <c r="K34" s="91">
        <f>VLOOKUP(A34,[1]Year_1!$I:$K,3,FALSE)</f>
        <v>785</v>
      </c>
      <c r="L34" s="92">
        <f>IFERROR(VLOOKUP(A34,[1]Year_2!$I:$K,3,FALSE),0)</f>
        <v>570</v>
      </c>
      <c r="M34" s="92">
        <f>IFERROR(VLOOKUP(A34,[1]Year_3!$I:$K,3,FALSE),0)</f>
        <v>344</v>
      </c>
      <c r="N34" s="92">
        <f>IFERROR(VLOOKUP(A34,[1]Year_4!$H:$J,3,FALSE),0)</f>
        <v>9</v>
      </c>
      <c r="O34" s="92">
        <f>IFERROR(VLOOKUP(A34,[1]Year_5!$H:$J,3,FALSE),0)</f>
        <v>0</v>
      </c>
      <c r="P34" s="92">
        <f>IFERROR(VLOOKUP(A34,[1]Year_6!$H:$J,3,FALSE),0)</f>
        <v>0</v>
      </c>
      <c r="Q34" s="93">
        <f>IFERROR(VLOOKUP(A34,[1]Year_7!$I:$K,3,FALSE),0)</f>
        <v>0</v>
      </c>
      <c r="R34" s="58">
        <f>VLOOKUP(A34,[1]Year_1!$M:$N,2,FALSE)</f>
        <v>44154</v>
      </c>
    </row>
    <row r="35" spans="1:18" x14ac:dyDescent="0.25">
      <c r="A35" s="5" t="str">
        <f t="shared" si="0"/>
        <v>COMPUTING2022</v>
      </c>
      <c r="B35" s="6" t="s">
        <v>26</v>
      </c>
      <c r="C35" s="7">
        <v>2022</v>
      </c>
      <c r="D35" s="86">
        <f>IFERROR(VLOOKUP(A35,[1]Year_1!$I:$J,2,FALSE),0)</f>
        <v>934</v>
      </c>
      <c r="E35" s="82">
        <f>IFERROR(VLOOKUP(A35,[1]Year_2!$I:$J,2,FALSE),0)</f>
        <v>449</v>
      </c>
      <c r="F35" s="82">
        <f>IFERROR(VLOOKUP(A35,[1]Year_3!$I:$J,2,FALSE),0)</f>
        <v>43</v>
      </c>
      <c r="G35" s="82">
        <f>IFERROR(VLOOKUP(A35,[1]Year_4!$H:$I,2,FALSE),0)</f>
        <v>0</v>
      </c>
      <c r="H35" s="82">
        <f>IFERROR(VLOOKUP(A35,[1]Year_5!$H:$I,2,FALSE),0)</f>
        <v>0</v>
      </c>
      <c r="I35" s="82">
        <f>IFERROR(VLOOKUP(A35,[1]Year_6!$H:$I,2,FALSE),0)</f>
        <v>0</v>
      </c>
      <c r="J35" s="83">
        <f>IFERROR(VLOOKUP(A35,[1]Year_7!$I:$J,2,FALSE),0)</f>
        <v>0</v>
      </c>
      <c r="K35" s="91">
        <f>VLOOKUP(A35,[1]Year_1!$I:$K,3,FALSE)</f>
        <v>821</v>
      </c>
      <c r="L35" s="92">
        <f>IFERROR(VLOOKUP(A35,[1]Year_2!$I:$K,3,FALSE),0)</f>
        <v>411</v>
      </c>
      <c r="M35" s="92">
        <f>IFERROR(VLOOKUP(A35,[1]Year_3!$I:$K,3,FALSE),0)</f>
        <v>37</v>
      </c>
      <c r="N35" s="92">
        <f>IFERROR(VLOOKUP(A35,[1]Year_4!$H:$J,3,FALSE),0)</f>
        <v>0</v>
      </c>
      <c r="O35" s="92">
        <f>IFERROR(VLOOKUP(A35,[1]Year_5!$H:$J,3,FALSE),0)</f>
        <v>0</v>
      </c>
      <c r="P35" s="92">
        <f>IFERROR(VLOOKUP(A35,[1]Year_6!$H:$J,3,FALSE),0)</f>
        <v>0</v>
      </c>
      <c r="Q35" s="93">
        <f>IFERROR(VLOOKUP(A35,[1]Year_7!$I:$K,3,FALSE),0)</f>
        <v>0</v>
      </c>
      <c r="R35" s="58">
        <f>VLOOKUP(A35,[1]Year_1!$M:$N,2,FALSE)</f>
        <v>39152</v>
      </c>
    </row>
    <row r="36" spans="1:18" x14ac:dyDescent="0.25">
      <c r="A36" s="5" t="str">
        <f t="shared" si="0"/>
        <v>COMPUTING2023</v>
      </c>
      <c r="B36" s="6" t="s">
        <v>26</v>
      </c>
      <c r="C36" s="7">
        <v>2023</v>
      </c>
      <c r="D36" s="86">
        <f>IFERROR(VLOOKUP(A36,[1]Year_1!$I:$J,2,FALSE),0)</f>
        <v>684</v>
      </c>
      <c r="E36" s="82">
        <f>IFERROR(VLOOKUP(A36,[1]Year_2!$I:$J,2,FALSE),0)</f>
        <v>38</v>
      </c>
      <c r="F36" s="82">
        <f>IFERROR(VLOOKUP(A36,[1]Year_3!$I:$J,2,FALSE),0)</f>
        <v>0</v>
      </c>
      <c r="G36" s="82">
        <f>IFERROR(VLOOKUP(A36,[1]Year_4!$H:$I,2,FALSE),0)</f>
        <v>0</v>
      </c>
      <c r="H36" s="82">
        <f>IFERROR(VLOOKUP(A36,[1]Year_5!$H:$I,2,FALSE),0)</f>
        <v>0</v>
      </c>
      <c r="I36" s="82">
        <f>IFERROR(VLOOKUP(A36,[1]Year_6!$H:$I,2,FALSE),0)</f>
        <v>0</v>
      </c>
      <c r="J36" s="83">
        <f>IFERROR(VLOOKUP(A36,[1]Year_7!$I:$J,2,FALSE),0)</f>
        <v>0</v>
      </c>
      <c r="K36" s="91">
        <f>VLOOKUP(A36,[1]Year_1!$I:$K,3,FALSE)</f>
        <v>614</v>
      </c>
      <c r="L36" s="92">
        <f>IFERROR(VLOOKUP(A36,[1]Year_2!$I:$K,3,FALSE),0)</f>
        <v>37</v>
      </c>
      <c r="M36" s="92">
        <f>IFERROR(VLOOKUP(A36,[1]Year_3!$I:$K,3,FALSE),0)</f>
        <v>0</v>
      </c>
      <c r="N36" s="92">
        <f>IFERROR(VLOOKUP(A36,[1]Year_4!$H:$J,3,FALSE),0)</f>
        <v>0</v>
      </c>
      <c r="O36" s="92">
        <f>IFERROR(VLOOKUP(A36,[1]Year_5!$H:$J,3,FALSE),0)</f>
        <v>0</v>
      </c>
      <c r="P36" s="92">
        <f>IFERROR(VLOOKUP(A36,[1]Year_6!$H:$J,3,FALSE),0)</f>
        <v>0</v>
      </c>
      <c r="Q36" s="93">
        <f>IFERROR(VLOOKUP(A36,[1]Year_7!$I:$K,3,FALSE),0)</f>
        <v>0</v>
      </c>
      <c r="R36" s="58">
        <f>VLOOKUP(A36,[1]Year_1!$M:$N,2,FALSE)</f>
        <v>33218</v>
      </c>
    </row>
    <row r="37" spans="1:18" x14ac:dyDescent="0.25">
      <c r="A37" s="5" t="str">
        <f t="shared" si="0"/>
        <v>COMPUTING2024</v>
      </c>
      <c r="B37" s="6" t="s">
        <v>26</v>
      </c>
      <c r="C37" s="7">
        <v>2024</v>
      </c>
      <c r="D37" s="86">
        <f>IFERROR(VLOOKUP(A37,[1]Year_1!$I:$J,2,FALSE),0)</f>
        <v>114</v>
      </c>
      <c r="E37" s="82">
        <f>IFERROR(VLOOKUP(A37,[1]Year_2!$I:$J,2,FALSE),0)</f>
        <v>0</v>
      </c>
      <c r="F37" s="82">
        <f>IFERROR(VLOOKUP(A37,[1]Year_3!$I:$J,2,FALSE),0)</f>
        <v>0</v>
      </c>
      <c r="G37" s="82">
        <f>IFERROR(VLOOKUP(A37,[1]Year_4!$H:$I,2,FALSE),0)</f>
        <v>0</v>
      </c>
      <c r="H37" s="82">
        <f>IFERROR(VLOOKUP(A37,[1]Year_5!$H:$I,2,FALSE),0)</f>
        <v>0</v>
      </c>
      <c r="I37" s="82">
        <f>IFERROR(VLOOKUP(A37,[1]Year_6!$H:$I,2,FALSE),0)</f>
        <v>0</v>
      </c>
      <c r="J37" s="83">
        <f>IFERROR(VLOOKUP(A37,[1]Year_7!$I:$J,2,FALSE),0)</f>
        <v>0</v>
      </c>
      <c r="K37" s="91">
        <f>VLOOKUP(A37,[1]Year_1!$I:$K,3,FALSE)</f>
        <v>109</v>
      </c>
      <c r="L37" s="92">
        <f>IFERROR(VLOOKUP(A37,[1]Year_2!$I:$K,3,FALSE),0)</f>
        <v>0</v>
      </c>
      <c r="M37" s="92">
        <f>IFERROR(VLOOKUP(A37,[1]Year_3!$I:$K,3,FALSE),0)</f>
        <v>0</v>
      </c>
      <c r="N37" s="92">
        <f>IFERROR(VLOOKUP(A37,[1]Year_4!$H:$J,3,FALSE),0)</f>
        <v>0</v>
      </c>
      <c r="O37" s="92">
        <f>IFERROR(VLOOKUP(A37,[1]Year_5!$H:$J,3,FALSE),0)</f>
        <v>0</v>
      </c>
      <c r="P37" s="92">
        <f>IFERROR(VLOOKUP(A37,[1]Year_6!$H:$J,3,FALSE),0)</f>
        <v>0</v>
      </c>
      <c r="Q37" s="93">
        <f>IFERROR(VLOOKUP(A37,[1]Year_7!$I:$K,3,FALSE),0)</f>
        <v>0</v>
      </c>
      <c r="R37" s="58">
        <f>VLOOKUP(A37,[1]Year_1!$M:$N,2,FALSE)</f>
        <v>15731</v>
      </c>
    </row>
    <row r="38" spans="1:18" x14ac:dyDescent="0.25">
      <c r="A38" s="5" t="str">
        <f t="shared" si="0"/>
        <v>MDA2013</v>
      </c>
      <c r="B38" s="6" t="s">
        <v>20</v>
      </c>
      <c r="C38" s="7">
        <v>2013</v>
      </c>
      <c r="D38" s="86">
        <f>IFERROR(VLOOKUP(A38,[1]Year_1!$I:$J,2,FALSE),0)</f>
        <v>5810</v>
      </c>
      <c r="E38" s="82">
        <f>IFERROR(VLOOKUP(A38,[1]Year_2!$I:$J,2,FALSE),0)</f>
        <v>3398</v>
      </c>
      <c r="F38" s="82">
        <f>IFERROR(VLOOKUP(A38,[1]Year_3!$I:$J,2,FALSE),0)</f>
        <v>3561</v>
      </c>
      <c r="G38" s="82">
        <f>IFERROR(VLOOKUP(A38,[1]Year_4!$H:$I,2,FALSE),0)</f>
        <v>3013</v>
      </c>
      <c r="H38" s="82">
        <f>IFERROR(VLOOKUP(A38,[1]Year_5!$H:$I,2,FALSE),0)</f>
        <v>2339</v>
      </c>
      <c r="I38" s="82">
        <f>IFERROR(VLOOKUP(A38,[1]Year_6!$H:$I,2,FALSE),0)</f>
        <v>9</v>
      </c>
      <c r="J38" s="83">
        <f>IFERROR(VLOOKUP(A38,[1]Year_7!$I:$J,2,FALSE),0)</f>
        <v>0</v>
      </c>
      <c r="K38" s="91">
        <f>VLOOKUP(A38,[1]Year_1!$I:$K,3,FALSE)</f>
        <v>4881</v>
      </c>
      <c r="L38" s="92">
        <f>IFERROR(VLOOKUP(A38,[1]Year_2!$I:$K,3,FALSE),0)</f>
        <v>2921</v>
      </c>
      <c r="M38" s="92">
        <f>IFERROR(VLOOKUP(A38,[1]Year_3!$I:$K,3,FALSE),0)</f>
        <v>2679</v>
      </c>
      <c r="N38" s="92">
        <f>IFERROR(VLOOKUP(A38,[1]Year_4!$H:$J,3,FALSE),0)</f>
        <v>2167</v>
      </c>
      <c r="O38" s="92">
        <f>IFERROR(VLOOKUP(A38,[1]Year_5!$H:$J,3,FALSE),0)</f>
        <v>1611</v>
      </c>
      <c r="P38" s="92">
        <f>IFERROR(VLOOKUP(A38,[1]Year_6!$H:$J,3,FALSE),0)</f>
        <v>7</v>
      </c>
      <c r="Q38" s="93">
        <f>IFERROR(VLOOKUP(A38,[1]Year_7!$I:$K,3,FALSE),0)</f>
        <v>0</v>
      </c>
      <c r="R38" s="58">
        <f>VLOOKUP(A38,[1]Year_1!$M:$N,2,FALSE)</f>
        <v>62112</v>
      </c>
    </row>
    <row r="39" spans="1:18" x14ac:dyDescent="0.25">
      <c r="A39" s="5" t="str">
        <f t="shared" si="0"/>
        <v>MDA2014</v>
      </c>
      <c r="B39" s="6" t="s">
        <v>20</v>
      </c>
      <c r="C39" s="7">
        <v>2014</v>
      </c>
      <c r="D39" s="86">
        <f>IFERROR(VLOOKUP(A39,[1]Year_1!$I:$J,2,FALSE),0)</f>
        <v>6879</v>
      </c>
      <c r="E39" s="82">
        <f>IFERROR(VLOOKUP(A39,[1]Year_2!$I:$J,2,FALSE),0)</f>
        <v>3981</v>
      </c>
      <c r="F39" s="82">
        <f>IFERROR(VLOOKUP(A39,[1]Year_3!$I:$J,2,FALSE),0)</f>
        <v>4185</v>
      </c>
      <c r="G39" s="82">
        <f>IFERROR(VLOOKUP(A39,[1]Year_4!$H:$I,2,FALSE),0)</f>
        <v>3482</v>
      </c>
      <c r="H39" s="82">
        <f>IFERROR(VLOOKUP(A39,[1]Year_5!$H:$I,2,FALSE),0)</f>
        <v>2948</v>
      </c>
      <c r="I39" s="82">
        <f>IFERROR(VLOOKUP(A39,[1]Year_6!$H:$I,2,FALSE),0)</f>
        <v>9</v>
      </c>
      <c r="J39" s="83">
        <f>IFERROR(VLOOKUP(A39,[1]Year_7!$I:$J,2,FALSE),0)</f>
        <v>2</v>
      </c>
      <c r="K39" s="91">
        <f>VLOOKUP(A39,[1]Year_1!$I:$K,3,FALSE)</f>
        <v>5745</v>
      </c>
      <c r="L39" s="92">
        <f>IFERROR(VLOOKUP(A39,[1]Year_2!$I:$K,3,FALSE),0)</f>
        <v>3343</v>
      </c>
      <c r="M39" s="92">
        <f>IFERROR(VLOOKUP(A39,[1]Year_3!$I:$K,3,FALSE),0)</f>
        <v>3038</v>
      </c>
      <c r="N39" s="92">
        <f>IFERROR(VLOOKUP(A39,[1]Year_4!$H:$J,3,FALSE),0)</f>
        <v>2479</v>
      </c>
      <c r="O39" s="92">
        <f>IFERROR(VLOOKUP(A39,[1]Year_5!$H:$J,3,FALSE),0)</f>
        <v>1996</v>
      </c>
      <c r="P39" s="92">
        <f>IFERROR(VLOOKUP(A39,[1]Year_6!$H:$J,3,FALSE),0)</f>
        <v>9</v>
      </c>
      <c r="Q39" s="93">
        <f>IFERROR(VLOOKUP(A39,[1]Year_7!$I:$K,3,FALSE),0)</f>
        <v>2</v>
      </c>
      <c r="R39" s="58">
        <f>VLOOKUP(A39,[1]Year_1!$M:$N,2,FALSE)</f>
        <v>78159</v>
      </c>
    </row>
    <row r="40" spans="1:18" x14ac:dyDescent="0.25">
      <c r="A40" s="5" t="str">
        <f t="shared" si="0"/>
        <v>MDA2015</v>
      </c>
      <c r="B40" s="6" t="s">
        <v>20</v>
      </c>
      <c r="C40" s="7">
        <v>2015</v>
      </c>
      <c r="D40" s="86">
        <f>IFERROR(VLOOKUP(A40,[1]Year_1!$I:$J,2,FALSE),0)</f>
        <v>6310</v>
      </c>
      <c r="E40" s="82">
        <f>IFERROR(VLOOKUP(A40,[1]Year_2!$I:$J,2,FALSE),0)</f>
        <v>3725</v>
      </c>
      <c r="F40" s="82">
        <f>IFERROR(VLOOKUP(A40,[1]Year_3!$I:$J,2,FALSE),0)</f>
        <v>4080</v>
      </c>
      <c r="G40" s="82">
        <f>IFERROR(VLOOKUP(A40,[1]Year_4!$H:$I,2,FALSE),0)</f>
        <v>3625</v>
      </c>
      <c r="H40" s="82">
        <f>IFERROR(VLOOKUP(A40,[1]Year_5!$H:$I,2,FALSE),0)</f>
        <v>2846</v>
      </c>
      <c r="I40" s="82">
        <f>IFERROR(VLOOKUP(A40,[1]Year_6!$H:$I,2,FALSE),0)</f>
        <v>31</v>
      </c>
      <c r="J40" s="83">
        <f>IFERROR(VLOOKUP(A40,[1]Year_7!$I:$J,2,FALSE),0)</f>
        <v>7</v>
      </c>
      <c r="K40" s="91">
        <f>VLOOKUP(A40,[1]Year_1!$I:$K,3,FALSE)</f>
        <v>5309</v>
      </c>
      <c r="L40" s="92">
        <f>IFERROR(VLOOKUP(A40,[1]Year_2!$I:$K,3,FALSE),0)</f>
        <v>3161</v>
      </c>
      <c r="M40" s="92">
        <f>IFERROR(VLOOKUP(A40,[1]Year_3!$I:$K,3,FALSE),0)</f>
        <v>2936</v>
      </c>
      <c r="N40" s="92">
        <f>IFERROR(VLOOKUP(A40,[1]Year_4!$H:$J,3,FALSE),0)</f>
        <v>2487</v>
      </c>
      <c r="O40" s="92">
        <f>IFERROR(VLOOKUP(A40,[1]Year_5!$H:$J,3,FALSE),0)</f>
        <v>1903</v>
      </c>
      <c r="P40" s="92">
        <f>IFERROR(VLOOKUP(A40,[1]Year_6!$H:$J,3,FALSE),0)</f>
        <v>20</v>
      </c>
      <c r="Q40" s="93">
        <f>IFERROR(VLOOKUP(A40,[1]Year_7!$I:$K,3,FALSE),0)</f>
        <v>6</v>
      </c>
      <c r="R40" s="58">
        <f>VLOOKUP(A40,[1]Year_1!$M:$N,2,FALSE)</f>
        <v>78490</v>
      </c>
    </row>
    <row r="41" spans="1:18" x14ac:dyDescent="0.25">
      <c r="A41" s="5" t="str">
        <f t="shared" si="0"/>
        <v>MDA2016</v>
      </c>
      <c r="B41" s="6" t="s">
        <v>20</v>
      </c>
      <c r="C41" s="7">
        <v>2016</v>
      </c>
      <c r="D41" s="86">
        <f>IFERROR(VLOOKUP(A41,[1]Year_1!$I:$J,2,FALSE),0)</f>
        <v>6907</v>
      </c>
      <c r="E41" s="82">
        <f>IFERROR(VLOOKUP(A41,[1]Year_2!$I:$J,2,FALSE),0)</f>
        <v>4212</v>
      </c>
      <c r="F41" s="82">
        <f>IFERROR(VLOOKUP(A41,[1]Year_3!$I:$J,2,FALSE),0)</f>
        <v>4904</v>
      </c>
      <c r="G41" s="82">
        <f>IFERROR(VLOOKUP(A41,[1]Year_4!$H:$I,2,FALSE),0)</f>
        <v>4238</v>
      </c>
      <c r="H41" s="82">
        <f>IFERROR(VLOOKUP(A41,[1]Year_5!$H:$I,2,FALSE),0)</f>
        <v>3323</v>
      </c>
      <c r="I41" s="82">
        <f>IFERROR(VLOOKUP(A41,[1]Year_6!$H:$I,2,FALSE),0)</f>
        <v>41</v>
      </c>
      <c r="J41" s="83">
        <f>IFERROR(VLOOKUP(A41,[1]Year_7!$I:$J,2,FALSE),0)</f>
        <v>7</v>
      </c>
      <c r="K41" s="91">
        <f>VLOOKUP(A41,[1]Year_1!$I:$K,3,FALSE)</f>
        <v>5886</v>
      </c>
      <c r="L41" s="92">
        <f>IFERROR(VLOOKUP(A41,[1]Year_2!$I:$K,3,FALSE),0)</f>
        <v>3562</v>
      </c>
      <c r="M41" s="92">
        <f>IFERROR(VLOOKUP(A41,[1]Year_3!$I:$K,3,FALSE),0)</f>
        <v>3511</v>
      </c>
      <c r="N41" s="92">
        <f>IFERROR(VLOOKUP(A41,[1]Year_4!$H:$J,3,FALSE),0)</f>
        <v>2889</v>
      </c>
      <c r="O41" s="92">
        <f>IFERROR(VLOOKUP(A41,[1]Year_5!$H:$J,3,FALSE),0)</f>
        <v>2117</v>
      </c>
      <c r="P41" s="92">
        <f>IFERROR(VLOOKUP(A41,[1]Year_6!$H:$J,3,FALSE),0)</f>
        <v>32</v>
      </c>
      <c r="Q41" s="93">
        <f>IFERROR(VLOOKUP(A41,[1]Year_7!$I:$K,3,FALSE),0)</f>
        <v>6</v>
      </c>
      <c r="R41" s="58">
        <f>VLOOKUP(A41,[1]Year_1!$M:$N,2,FALSE)</f>
        <v>96604</v>
      </c>
    </row>
    <row r="42" spans="1:18" x14ac:dyDescent="0.25">
      <c r="A42" s="5" t="str">
        <f t="shared" si="0"/>
        <v>MDA2017</v>
      </c>
      <c r="B42" s="6" t="s">
        <v>20</v>
      </c>
      <c r="C42" s="7">
        <v>2017</v>
      </c>
      <c r="D42" s="86">
        <f>IFERROR(VLOOKUP(A42,[1]Year_1!$I:$J,2,FALSE),0)</f>
        <v>9420</v>
      </c>
      <c r="E42" s="82">
        <f>IFERROR(VLOOKUP(A42,[1]Year_2!$I:$J,2,FALSE),0)</f>
        <v>5907</v>
      </c>
      <c r="F42" s="82">
        <f>IFERROR(VLOOKUP(A42,[1]Year_3!$I:$J,2,FALSE),0)</f>
        <v>6226</v>
      </c>
      <c r="G42" s="82">
        <f>IFERROR(VLOOKUP(A42,[1]Year_4!$H:$I,2,FALSE),0)</f>
        <v>5166</v>
      </c>
      <c r="H42" s="82">
        <f>IFERROR(VLOOKUP(A42,[1]Year_5!$H:$I,2,FALSE),0)</f>
        <v>4282</v>
      </c>
      <c r="I42" s="82">
        <f>IFERROR(VLOOKUP(A42,[1]Year_6!$H:$I,2,FALSE),0)</f>
        <v>56</v>
      </c>
      <c r="J42" s="83">
        <f>IFERROR(VLOOKUP(A42,[1]Year_7!$I:$J,2,FALSE),0)</f>
        <v>29</v>
      </c>
      <c r="K42" s="91">
        <f>VLOOKUP(A42,[1]Year_1!$I:$K,3,FALSE)</f>
        <v>7734</v>
      </c>
      <c r="L42" s="92">
        <f>IFERROR(VLOOKUP(A42,[1]Year_2!$I:$K,3,FALSE),0)</f>
        <v>4748</v>
      </c>
      <c r="M42" s="92">
        <f>IFERROR(VLOOKUP(A42,[1]Year_3!$I:$K,3,FALSE),0)</f>
        <v>4374</v>
      </c>
      <c r="N42" s="92">
        <f>IFERROR(VLOOKUP(A42,[1]Year_4!$H:$J,3,FALSE),0)</f>
        <v>3444</v>
      </c>
      <c r="O42" s="92">
        <f>IFERROR(VLOOKUP(A42,[1]Year_5!$H:$J,3,FALSE),0)</f>
        <v>2765</v>
      </c>
      <c r="P42" s="92">
        <f>IFERROR(VLOOKUP(A42,[1]Year_6!$H:$J,3,FALSE),0)</f>
        <v>48</v>
      </c>
      <c r="Q42" s="93">
        <f>IFERROR(VLOOKUP(A42,[1]Year_7!$I:$K,3,FALSE),0)</f>
        <v>20</v>
      </c>
      <c r="R42" s="58">
        <f>VLOOKUP(A42,[1]Year_1!$M:$N,2,FALSE)</f>
        <v>119665</v>
      </c>
    </row>
    <row r="43" spans="1:18" x14ac:dyDescent="0.25">
      <c r="A43" s="5" t="str">
        <f t="shared" si="0"/>
        <v>MDA2018</v>
      </c>
      <c r="B43" s="6" t="s">
        <v>20</v>
      </c>
      <c r="C43" s="7">
        <v>2018</v>
      </c>
      <c r="D43" s="86">
        <f>IFERROR(VLOOKUP(A43,[1]Year_1!$I:$J,2,FALSE),0)</f>
        <v>12230</v>
      </c>
      <c r="E43" s="82">
        <f>IFERROR(VLOOKUP(A43,[1]Year_2!$I:$J,2,FALSE),0)</f>
        <v>6864</v>
      </c>
      <c r="F43" s="82">
        <f>IFERROR(VLOOKUP(A43,[1]Year_3!$I:$J,2,FALSE),0)</f>
        <v>7471</v>
      </c>
      <c r="G43" s="82">
        <f>IFERROR(VLOOKUP(A43,[1]Year_4!$H:$I,2,FALSE),0)</f>
        <v>6491</v>
      </c>
      <c r="H43" s="82">
        <f>IFERROR(VLOOKUP(A43,[1]Year_5!$H:$I,2,FALSE),0)</f>
        <v>4422</v>
      </c>
      <c r="I43" s="82">
        <f>IFERROR(VLOOKUP(A43,[1]Year_6!$H:$I,2,FALSE),0)</f>
        <v>36</v>
      </c>
      <c r="J43" s="83">
        <f>IFERROR(VLOOKUP(A43,[1]Year_7!$I:$J,2,FALSE),0)</f>
        <v>0</v>
      </c>
      <c r="K43" s="91">
        <f>VLOOKUP(A43,[1]Year_1!$I:$K,3,FALSE)</f>
        <v>9895</v>
      </c>
      <c r="L43" s="92">
        <f>IFERROR(VLOOKUP(A43,[1]Year_2!$I:$K,3,FALSE),0)</f>
        <v>5434</v>
      </c>
      <c r="M43" s="92">
        <f>IFERROR(VLOOKUP(A43,[1]Year_3!$I:$K,3,FALSE),0)</f>
        <v>5047</v>
      </c>
      <c r="N43" s="92">
        <f>IFERROR(VLOOKUP(A43,[1]Year_4!$H:$J,3,FALSE),0)</f>
        <v>4277</v>
      </c>
      <c r="O43" s="92">
        <f>IFERROR(VLOOKUP(A43,[1]Year_5!$H:$J,3,FALSE),0)</f>
        <v>3071</v>
      </c>
      <c r="P43" s="92">
        <f>IFERROR(VLOOKUP(A43,[1]Year_6!$H:$J,3,FALSE),0)</f>
        <v>27</v>
      </c>
      <c r="Q43" s="93">
        <f>IFERROR(VLOOKUP(A43,[1]Year_7!$I:$K,3,FALSE),0)</f>
        <v>0</v>
      </c>
      <c r="R43" s="58">
        <f>VLOOKUP(A43,[1]Year_1!$M:$N,2,FALSE)</f>
        <v>151144</v>
      </c>
    </row>
    <row r="44" spans="1:18" x14ac:dyDescent="0.25">
      <c r="A44" s="5" t="str">
        <f t="shared" si="0"/>
        <v>MDA2019</v>
      </c>
      <c r="B44" s="6" t="s">
        <v>20</v>
      </c>
      <c r="C44" s="7">
        <v>2019</v>
      </c>
      <c r="D44" s="86">
        <f>IFERROR(VLOOKUP(A44,[1]Year_1!$I:$J,2,FALSE),0)</f>
        <v>17033</v>
      </c>
      <c r="E44" s="82">
        <f>IFERROR(VLOOKUP(A44,[1]Year_2!$I:$J,2,FALSE),0)</f>
        <v>8715</v>
      </c>
      <c r="F44" s="82">
        <f>IFERROR(VLOOKUP(A44,[1]Year_3!$I:$J,2,FALSE),0)</f>
        <v>9462</v>
      </c>
      <c r="G44" s="82">
        <f>IFERROR(VLOOKUP(A44,[1]Year_4!$H:$I,2,FALSE),0)</f>
        <v>7727</v>
      </c>
      <c r="H44" s="82">
        <f>IFERROR(VLOOKUP(A44,[1]Year_5!$H:$I,2,FALSE),0)</f>
        <v>5711</v>
      </c>
      <c r="I44" s="82">
        <f>IFERROR(VLOOKUP(A44,[1]Year_6!$H:$I,2,FALSE),0)</f>
        <v>7</v>
      </c>
      <c r="J44" s="83">
        <f>IFERROR(VLOOKUP(A44,[1]Year_7!$I:$J,2,FALSE),0)</f>
        <v>0</v>
      </c>
      <c r="K44" s="91">
        <f>VLOOKUP(A44,[1]Year_1!$I:$K,3,FALSE)</f>
        <v>11826</v>
      </c>
      <c r="L44" s="92">
        <f>IFERROR(VLOOKUP(A44,[1]Year_2!$I:$K,3,FALSE),0)</f>
        <v>6006</v>
      </c>
      <c r="M44" s="92">
        <f>IFERROR(VLOOKUP(A44,[1]Year_3!$I:$K,3,FALSE),0)</f>
        <v>5842</v>
      </c>
      <c r="N44" s="92">
        <f>IFERROR(VLOOKUP(A44,[1]Year_4!$H:$J,3,FALSE),0)</f>
        <v>4815</v>
      </c>
      <c r="O44" s="92">
        <f>IFERROR(VLOOKUP(A44,[1]Year_5!$H:$J,3,FALSE),0)</f>
        <v>3581</v>
      </c>
      <c r="P44" s="92">
        <f>IFERROR(VLOOKUP(A44,[1]Year_6!$H:$J,3,FALSE),0)</f>
        <v>7</v>
      </c>
      <c r="Q44" s="93">
        <f>IFERROR(VLOOKUP(A44,[1]Year_7!$I:$K,3,FALSE),0)</f>
        <v>0</v>
      </c>
      <c r="R44" s="58">
        <f>VLOOKUP(A44,[1]Year_1!$M:$N,2,FALSE)</f>
        <v>184493</v>
      </c>
    </row>
    <row r="45" spans="1:18" x14ac:dyDescent="0.25">
      <c r="A45" s="5" t="str">
        <f t="shared" si="0"/>
        <v>MDA2020</v>
      </c>
      <c r="B45" s="6" t="s">
        <v>20</v>
      </c>
      <c r="C45" s="7">
        <v>2020</v>
      </c>
      <c r="D45" s="86">
        <f>IFERROR(VLOOKUP(A45,[1]Year_1!$I:$J,2,FALSE),0)</f>
        <v>12125</v>
      </c>
      <c r="E45" s="82">
        <f>IFERROR(VLOOKUP(A45,[1]Year_2!$I:$J,2,FALSE),0)</f>
        <v>7055</v>
      </c>
      <c r="F45" s="82">
        <f>IFERROR(VLOOKUP(A45,[1]Year_3!$I:$J,2,FALSE),0)</f>
        <v>6813</v>
      </c>
      <c r="G45" s="82">
        <f>IFERROR(VLOOKUP(A45,[1]Year_4!$H:$I,2,FALSE),0)</f>
        <v>4813</v>
      </c>
      <c r="H45" s="82">
        <f>IFERROR(VLOOKUP(A45,[1]Year_5!$H:$I,2,FALSE),0)</f>
        <v>473</v>
      </c>
      <c r="I45" s="82">
        <f>IFERROR(VLOOKUP(A45,[1]Year_6!$H:$I,2,FALSE),0)</f>
        <v>0</v>
      </c>
      <c r="J45" s="83">
        <f>IFERROR(VLOOKUP(A45,[1]Year_7!$I:$J,2,FALSE),0)</f>
        <v>0</v>
      </c>
      <c r="K45" s="91">
        <f>VLOOKUP(A45,[1]Year_1!$I:$K,3,FALSE)</f>
        <v>9453</v>
      </c>
      <c r="L45" s="92">
        <f>IFERROR(VLOOKUP(A45,[1]Year_2!$I:$K,3,FALSE),0)</f>
        <v>5424</v>
      </c>
      <c r="M45" s="92">
        <f>IFERROR(VLOOKUP(A45,[1]Year_3!$I:$K,3,FALSE),0)</f>
        <v>4780</v>
      </c>
      <c r="N45" s="92">
        <f>IFERROR(VLOOKUP(A45,[1]Year_4!$H:$J,3,FALSE),0)</f>
        <v>3572</v>
      </c>
      <c r="O45" s="92">
        <f>IFERROR(VLOOKUP(A45,[1]Year_5!$H:$J,3,FALSE),0)</f>
        <v>405</v>
      </c>
      <c r="P45" s="92">
        <f>IFERROR(VLOOKUP(A45,[1]Year_6!$H:$J,3,FALSE),0)</f>
        <v>0</v>
      </c>
      <c r="Q45" s="93">
        <f>IFERROR(VLOOKUP(A45,[1]Year_7!$I:$K,3,FALSE),0)</f>
        <v>0</v>
      </c>
      <c r="R45" s="58">
        <f>VLOOKUP(A45,[1]Year_1!$M:$N,2,FALSE)</f>
        <v>161130</v>
      </c>
    </row>
    <row r="46" spans="1:18" x14ac:dyDescent="0.25">
      <c r="A46" s="5" t="str">
        <f t="shared" si="0"/>
        <v>MDA2021</v>
      </c>
      <c r="B46" s="6" t="s">
        <v>20</v>
      </c>
      <c r="C46" s="7">
        <v>2021</v>
      </c>
      <c r="D46" s="86">
        <f>IFERROR(VLOOKUP(A46,[1]Year_1!$I:$J,2,FALSE),0)</f>
        <v>13484</v>
      </c>
      <c r="E46" s="82">
        <f>IFERROR(VLOOKUP(A46,[1]Year_2!$I:$J,2,FALSE),0)</f>
        <v>7205</v>
      </c>
      <c r="F46" s="82">
        <f>IFERROR(VLOOKUP(A46,[1]Year_3!$I:$J,2,FALSE),0)</f>
        <v>5422</v>
      </c>
      <c r="G46" s="82">
        <f>IFERROR(VLOOKUP(A46,[1]Year_4!$H:$I,2,FALSE),0)</f>
        <v>467</v>
      </c>
      <c r="H46" s="82">
        <f>IFERROR(VLOOKUP(A46,[1]Year_5!$H:$I,2,FALSE),0)</f>
        <v>0</v>
      </c>
      <c r="I46" s="82">
        <f>IFERROR(VLOOKUP(A46,[1]Year_6!$H:$I,2,FALSE),0)</f>
        <v>0</v>
      </c>
      <c r="J46" s="83">
        <f>IFERROR(VLOOKUP(A46,[1]Year_7!$I:$J,2,FALSE),0)</f>
        <v>0</v>
      </c>
      <c r="K46" s="91">
        <f>VLOOKUP(A46,[1]Year_1!$I:$K,3,FALSE)</f>
        <v>10552</v>
      </c>
      <c r="L46" s="92">
        <f>IFERROR(VLOOKUP(A46,[1]Year_2!$I:$K,3,FALSE),0)</f>
        <v>5386</v>
      </c>
      <c r="M46" s="92">
        <f>IFERROR(VLOOKUP(A46,[1]Year_3!$I:$K,3,FALSE),0)</f>
        <v>4102</v>
      </c>
      <c r="N46" s="92">
        <f>IFERROR(VLOOKUP(A46,[1]Year_4!$H:$J,3,FALSE),0)</f>
        <v>393</v>
      </c>
      <c r="O46" s="92">
        <f>IFERROR(VLOOKUP(A46,[1]Year_5!$H:$J,3,FALSE),0)</f>
        <v>0</v>
      </c>
      <c r="P46" s="92">
        <f>IFERROR(VLOOKUP(A46,[1]Year_6!$H:$J,3,FALSE),0)</f>
        <v>0</v>
      </c>
      <c r="Q46" s="93">
        <f>IFERROR(VLOOKUP(A46,[1]Year_7!$I:$K,3,FALSE),0)</f>
        <v>0</v>
      </c>
      <c r="R46" s="58">
        <f>VLOOKUP(A46,[1]Year_1!$M:$N,2,FALSE)</f>
        <v>166772</v>
      </c>
    </row>
    <row r="47" spans="1:18" x14ac:dyDescent="0.25">
      <c r="A47" s="5" t="str">
        <f t="shared" si="0"/>
        <v>MDA2022</v>
      </c>
      <c r="B47" s="6" t="s">
        <v>20</v>
      </c>
      <c r="C47" s="7">
        <v>2022</v>
      </c>
      <c r="D47" s="86">
        <f>IFERROR(VLOOKUP(A47,[1]Year_1!$I:$J,2,FALSE),0)</f>
        <v>15202</v>
      </c>
      <c r="E47" s="82">
        <f>IFERROR(VLOOKUP(A47,[1]Year_2!$I:$J,2,FALSE),0)</f>
        <v>6700</v>
      </c>
      <c r="F47" s="82">
        <f>IFERROR(VLOOKUP(A47,[1]Year_3!$I:$J,2,FALSE),0)</f>
        <v>815</v>
      </c>
      <c r="G47" s="82">
        <f>IFERROR(VLOOKUP(A47,[1]Year_4!$H:$I,2,FALSE),0)</f>
        <v>0</v>
      </c>
      <c r="H47" s="82">
        <f>IFERROR(VLOOKUP(A47,[1]Year_5!$H:$I,2,FALSE),0)</f>
        <v>0</v>
      </c>
      <c r="I47" s="82">
        <f>IFERROR(VLOOKUP(A47,[1]Year_6!$H:$I,2,FALSE),0)</f>
        <v>0</v>
      </c>
      <c r="J47" s="83">
        <f>IFERROR(VLOOKUP(A47,[1]Year_7!$I:$J,2,FALSE),0)</f>
        <v>0</v>
      </c>
      <c r="K47" s="91">
        <f>VLOOKUP(A47,[1]Year_1!$I:$K,3,FALSE)</f>
        <v>11667</v>
      </c>
      <c r="L47" s="92">
        <f>IFERROR(VLOOKUP(A47,[1]Year_2!$I:$K,3,FALSE),0)</f>
        <v>5302</v>
      </c>
      <c r="M47" s="92">
        <f>IFERROR(VLOOKUP(A47,[1]Year_3!$I:$K,3,FALSE),0)</f>
        <v>652</v>
      </c>
      <c r="N47" s="92">
        <f>IFERROR(VLOOKUP(A47,[1]Year_4!$H:$J,3,FALSE),0)</f>
        <v>0</v>
      </c>
      <c r="O47" s="92">
        <f>IFERROR(VLOOKUP(A47,[1]Year_5!$H:$J,3,FALSE),0)</f>
        <v>0</v>
      </c>
      <c r="P47" s="92">
        <f>IFERROR(VLOOKUP(A47,[1]Year_6!$H:$J,3,FALSE),0)</f>
        <v>0</v>
      </c>
      <c r="Q47" s="93">
        <f>IFERROR(VLOOKUP(A47,[1]Year_7!$I:$K,3,FALSE),0)</f>
        <v>0</v>
      </c>
      <c r="R47" s="58">
        <f>VLOOKUP(A47,[1]Year_1!$M:$N,2,FALSE)</f>
        <v>185340</v>
      </c>
    </row>
    <row r="48" spans="1:18" x14ac:dyDescent="0.25">
      <c r="A48" s="5" t="str">
        <f t="shared" si="0"/>
        <v>MDA2023</v>
      </c>
      <c r="B48" s="6" t="s">
        <v>20</v>
      </c>
      <c r="C48" s="7">
        <v>2023</v>
      </c>
      <c r="D48" s="86">
        <f>IFERROR(VLOOKUP(A48,[1]Year_1!$I:$J,2,FALSE),0)</f>
        <v>10154</v>
      </c>
      <c r="E48" s="82">
        <f>IFERROR(VLOOKUP(A48,[1]Year_2!$I:$J,2,FALSE),0)</f>
        <v>657</v>
      </c>
      <c r="F48" s="82">
        <f>IFERROR(VLOOKUP(A48,[1]Year_3!$I:$J,2,FALSE),0)</f>
        <v>0</v>
      </c>
      <c r="G48" s="82">
        <f>IFERROR(VLOOKUP(A48,[1]Year_4!$H:$I,2,FALSE),0)</f>
        <v>0</v>
      </c>
      <c r="H48" s="82">
        <f>IFERROR(VLOOKUP(A48,[1]Year_5!$H:$I,2,FALSE),0)</f>
        <v>0</v>
      </c>
      <c r="I48" s="82">
        <f>IFERROR(VLOOKUP(A48,[1]Year_6!$H:$I,2,FALSE),0)</f>
        <v>0</v>
      </c>
      <c r="J48" s="83">
        <f>IFERROR(VLOOKUP(A48,[1]Year_7!$I:$J,2,FALSE),0)</f>
        <v>0</v>
      </c>
      <c r="K48" s="91">
        <f>VLOOKUP(A48,[1]Year_1!$I:$K,3,FALSE)</f>
        <v>7896</v>
      </c>
      <c r="L48" s="92">
        <f>IFERROR(VLOOKUP(A48,[1]Year_2!$I:$K,3,FALSE),0)</f>
        <v>570</v>
      </c>
      <c r="M48" s="92">
        <f>IFERROR(VLOOKUP(A48,[1]Year_3!$I:$K,3,FALSE),0)</f>
        <v>0</v>
      </c>
      <c r="N48" s="92">
        <f>IFERROR(VLOOKUP(A48,[1]Year_4!$H:$J,3,FALSE),0)</f>
        <v>0</v>
      </c>
      <c r="O48" s="92">
        <f>IFERROR(VLOOKUP(A48,[1]Year_5!$H:$J,3,FALSE),0)</f>
        <v>0</v>
      </c>
      <c r="P48" s="92">
        <f>IFERROR(VLOOKUP(A48,[1]Year_6!$H:$J,3,FALSE),0)</f>
        <v>0</v>
      </c>
      <c r="Q48" s="93">
        <f>IFERROR(VLOOKUP(A48,[1]Year_7!$I:$K,3,FALSE),0)</f>
        <v>0</v>
      </c>
      <c r="R48" s="58">
        <f>VLOOKUP(A48,[1]Year_1!$M:$N,2,FALSE)</f>
        <v>145319</v>
      </c>
    </row>
    <row r="49" spans="1:18" x14ac:dyDescent="0.25">
      <c r="A49" s="5" t="str">
        <f t="shared" si="0"/>
        <v>MDA2024</v>
      </c>
      <c r="B49" s="6" t="s">
        <v>20</v>
      </c>
      <c r="C49" s="7">
        <v>2024</v>
      </c>
      <c r="D49" s="86">
        <f>IFERROR(VLOOKUP(A49,[1]Year_1!$I:$J,2,FALSE),0)</f>
        <v>2937</v>
      </c>
      <c r="E49" s="82">
        <f>IFERROR(VLOOKUP(A49,[1]Year_2!$I:$J,2,FALSE),0)</f>
        <v>0</v>
      </c>
      <c r="F49" s="82">
        <f>IFERROR(VLOOKUP(A49,[1]Year_3!$I:$J,2,FALSE),0)</f>
        <v>0</v>
      </c>
      <c r="G49" s="82">
        <f>IFERROR(VLOOKUP(A49,[1]Year_4!$H:$I,2,FALSE),0)</f>
        <v>0</v>
      </c>
      <c r="H49" s="82">
        <f>IFERROR(VLOOKUP(A49,[1]Year_5!$H:$I,2,FALSE),0)</f>
        <v>0</v>
      </c>
      <c r="I49" s="82">
        <f>IFERROR(VLOOKUP(A49,[1]Year_6!$H:$I,2,FALSE),0)</f>
        <v>0</v>
      </c>
      <c r="J49" s="83">
        <f>IFERROR(VLOOKUP(A49,[1]Year_7!$I:$J,2,FALSE),0)</f>
        <v>0</v>
      </c>
      <c r="K49" s="91">
        <f>VLOOKUP(A49,[1]Year_1!$I:$K,3,FALSE)</f>
        <v>2430</v>
      </c>
      <c r="L49" s="92">
        <f>IFERROR(VLOOKUP(A49,[1]Year_2!$I:$K,3,FALSE),0)</f>
        <v>0</v>
      </c>
      <c r="M49" s="92">
        <f>IFERROR(VLOOKUP(A49,[1]Year_3!$I:$K,3,FALSE),0)</f>
        <v>0</v>
      </c>
      <c r="N49" s="92">
        <f>IFERROR(VLOOKUP(A49,[1]Year_4!$H:$J,3,FALSE),0)</f>
        <v>0</v>
      </c>
      <c r="O49" s="92">
        <f>IFERROR(VLOOKUP(A49,[1]Year_5!$H:$J,3,FALSE),0)</f>
        <v>0</v>
      </c>
      <c r="P49" s="92">
        <f>IFERROR(VLOOKUP(A49,[1]Year_6!$H:$J,3,FALSE),0)</f>
        <v>0</v>
      </c>
      <c r="Q49" s="93">
        <f>IFERROR(VLOOKUP(A49,[1]Year_7!$I:$K,3,FALSE),0)</f>
        <v>0</v>
      </c>
      <c r="R49" s="58">
        <f>VLOOKUP(A49,[1]Year_1!$M:$N,2,FALSE)</f>
        <v>78814</v>
      </c>
    </row>
    <row r="50" spans="1:18" x14ac:dyDescent="0.25">
      <c r="A50" s="5" t="str">
        <f t="shared" si="0"/>
        <v>SDA2013</v>
      </c>
      <c r="B50" s="6" t="s">
        <v>23</v>
      </c>
      <c r="C50" s="7">
        <v>2013</v>
      </c>
      <c r="D50" s="86">
        <f>IFERROR(VLOOKUP(A50,[1]Year_1!$I:$J,2,FALSE),0)</f>
        <v>137</v>
      </c>
      <c r="E50" s="82">
        <f>IFERROR(VLOOKUP(A50,[1]Year_2!$I:$J,2,FALSE),0)</f>
        <v>2117</v>
      </c>
      <c r="F50" s="82">
        <f>IFERROR(VLOOKUP(A50,[1]Year_3!$I:$J,2,FALSE),0)</f>
        <v>2923</v>
      </c>
      <c r="G50" s="82">
        <f>IFERROR(VLOOKUP(A50,[1]Year_4!$H:$I,2,FALSE),0)</f>
        <v>1795</v>
      </c>
      <c r="H50" s="82">
        <f>IFERROR(VLOOKUP(A50,[1]Year_5!$H:$I,2,FALSE),0)</f>
        <v>4</v>
      </c>
      <c r="I50" s="82">
        <f>IFERROR(VLOOKUP(A50,[1]Year_6!$H:$I,2,FALSE),0)</f>
        <v>1</v>
      </c>
      <c r="J50" s="83">
        <f>IFERROR(VLOOKUP(A50,[1]Year_7!$I:$J,2,FALSE),0)</f>
        <v>0</v>
      </c>
      <c r="K50" s="91">
        <f>VLOOKUP(A50,[1]Year_1!$I:$K,3,FALSE)</f>
        <v>129</v>
      </c>
      <c r="L50" s="92">
        <f>IFERROR(VLOOKUP(A50,[1]Year_2!$I:$K,3,FALSE),0)</f>
        <v>1989</v>
      </c>
      <c r="M50" s="92">
        <f>IFERROR(VLOOKUP(A50,[1]Year_3!$I:$K,3,FALSE),0)</f>
        <v>2688</v>
      </c>
      <c r="N50" s="92">
        <f>IFERROR(VLOOKUP(A50,[1]Year_4!$H:$J,3,FALSE),0)</f>
        <v>1682</v>
      </c>
      <c r="O50" s="92">
        <f>IFERROR(VLOOKUP(A50,[1]Year_5!$H:$J,3,FALSE),0)</f>
        <v>4</v>
      </c>
      <c r="P50" s="92">
        <f>IFERROR(VLOOKUP(A50,[1]Year_6!$H:$J,3,FALSE),0)</f>
        <v>1</v>
      </c>
      <c r="Q50" s="93">
        <f>IFERROR(VLOOKUP(A50,[1]Year_7!$I:$K,3,FALSE),0)</f>
        <v>0</v>
      </c>
      <c r="R50" s="58">
        <f>VLOOKUP(A50,[1]Year_1!$M:$N,2,FALSE)</f>
        <v>134363</v>
      </c>
    </row>
    <row r="51" spans="1:18" x14ac:dyDescent="0.25">
      <c r="A51" s="5" t="str">
        <f t="shared" si="0"/>
        <v>SDA2014</v>
      </c>
      <c r="B51" s="6" t="s">
        <v>23</v>
      </c>
      <c r="C51" s="7">
        <v>2014</v>
      </c>
      <c r="D51" s="86">
        <f>IFERROR(VLOOKUP(A51,[1]Year_1!$I:$J,2,FALSE),0)</f>
        <v>3753</v>
      </c>
      <c r="E51" s="82">
        <f>IFERROR(VLOOKUP(A51,[1]Year_2!$I:$J,2,FALSE),0)</f>
        <v>6444</v>
      </c>
      <c r="F51" s="82">
        <f>IFERROR(VLOOKUP(A51,[1]Year_3!$I:$J,2,FALSE),0)</f>
        <v>4114</v>
      </c>
      <c r="G51" s="82">
        <f>IFERROR(VLOOKUP(A51,[1]Year_4!$H:$I,2,FALSE),0)</f>
        <v>2591</v>
      </c>
      <c r="H51" s="82">
        <f>IFERROR(VLOOKUP(A51,[1]Year_5!$H:$I,2,FALSE),0)</f>
        <v>9</v>
      </c>
      <c r="I51" s="82">
        <f>IFERROR(VLOOKUP(A51,[1]Year_6!$H:$I,2,FALSE),0)</f>
        <v>0</v>
      </c>
      <c r="J51" s="83">
        <f>IFERROR(VLOOKUP(A51,[1]Year_7!$I:$J,2,FALSE),0)</f>
        <v>0</v>
      </c>
      <c r="K51" s="91">
        <f>VLOOKUP(A51,[1]Year_1!$I:$K,3,FALSE)</f>
        <v>3488</v>
      </c>
      <c r="L51" s="92">
        <f>IFERROR(VLOOKUP(A51,[1]Year_2!$I:$K,3,FALSE),0)</f>
        <v>5923</v>
      </c>
      <c r="M51" s="92">
        <f>IFERROR(VLOOKUP(A51,[1]Year_3!$I:$K,3,FALSE),0)</f>
        <v>3854</v>
      </c>
      <c r="N51" s="92">
        <f>IFERROR(VLOOKUP(A51,[1]Year_4!$H:$J,3,FALSE),0)</f>
        <v>2429</v>
      </c>
      <c r="O51" s="92">
        <f>IFERROR(VLOOKUP(A51,[1]Year_5!$H:$J,3,FALSE),0)</f>
        <v>9</v>
      </c>
      <c r="P51" s="92">
        <f>IFERROR(VLOOKUP(A51,[1]Year_6!$H:$J,3,FALSE),0)</f>
        <v>0</v>
      </c>
      <c r="Q51" s="93">
        <f>IFERROR(VLOOKUP(A51,[1]Year_7!$I:$K,3,FALSE),0)</f>
        <v>0</v>
      </c>
      <c r="R51" s="58">
        <f>VLOOKUP(A51,[1]Year_1!$M:$N,2,FALSE)</f>
        <v>226224</v>
      </c>
    </row>
    <row r="52" spans="1:18" x14ac:dyDescent="0.25">
      <c r="A52" s="5" t="str">
        <f t="shared" si="0"/>
        <v>SDA2015</v>
      </c>
      <c r="B52" s="6" t="s">
        <v>23</v>
      </c>
      <c r="C52" s="7">
        <v>2015</v>
      </c>
      <c r="D52" s="86">
        <f>IFERROR(VLOOKUP(A52,[1]Year_1!$I:$J,2,FALSE),0)</f>
        <v>9734</v>
      </c>
      <c r="E52" s="82">
        <f>IFERROR(VLOOKUP(A52,[1]Year_2!$I:$J,2,FALSE),0)</f>
        <v>5330</v>
      </c>
      <c r="F52" s="82">
        <f>IFERROR(VLOOKUP(A52,[1]Year_3!$I:$J,2,FALSE),0)</f>
        <v>3445</v>
      </c>
      <c r="G52" s="82">
        <f>IFERROR(VLOOKUP(A52,[1]Year_4!$H:$I,2,FALSE),0)</f>
        <v>2127</v>
      </c>
      <c r="H52" s="82">
        <f>IFERROR(VLOOKUP(A52,[1]Year_5!$H:$I,2,FALSE),0)</f>
        <v>4</v>
      </c>
      <c r="I52" s="82">
        <f>IFERROR(VLOOKUP(A52,[1]Year_6!$H:$I,2,FALSE),0)</f>
        <v>0</v>
      </c>
      <c r="J52" s="83">
        <f>IFERROR(VLOOKUP(A52,[1]Year_7!$I:$J,2,FALSE),0)</f>
        <v>34</v>
      </c>
      <c r="K52" s="91">
        <f>VLOOKUP(A52,[1]Year_1!$I:$K,3,FALSE)</f>
        <v>8656</v>
      </c>
      <c r="L52" s="92">
        <f>IFERROR(VLOOKUP(A52,[1]Year_2!$I:$K,3,FALSE),0)</f>
        <v>4993</v>
      </c>
      <c r="M52" s="92">
        <f>IFERROR(VLOOKUP(A52,[1]Year_3!$I:$K,3,FALSE),0)</f>
        <v>3252</v>
      </c>
      <c r="N52" s="92">
        <f>IFERROR(VLOOKUP(A52,[1]Year_4!$H:$J,3,FALSE),0)</f>
        <v>2017</v>
      </c>
      <c r="O52" s="92">
        <f>IFERROR(VLOOKUP(A52,[1]Year_5!$H:$J,3,FALSE),0)</f>
        <v>4</v>
      </c>
      <c r="P52" s="92">
        <f>IFERROR(VLOOKUP(A52,[1]Year_6!$H:$J,3,FALSE),0)</f>
        <v>0</v>
      </c>
      <c r="Q52" s="93">
        <f>IFERROR(VLOOKUP(A52,[1]Year_7!$I:$K,3,FALSE),0)</f>
        <v>33</v>
      </c>
      <c r="R52" s="58">
        <f>VLOOKUP(A52,[1]Year_1!$M:$N,2,FALSE)</f>
        <v>248286</v>
      </c>
    </row>
    <row r="53" spans="1:18" x14ac:dyDescent="0.25">
      <c r="A53" s="5" t="str">
        <f t="shared" si="0"/>
        <v>SDA2016</v>
      </c>
      <c r="B53" s="6" t="s">
        <v>23</v>
      </c>
      <c r="C53" s="7">
        <v>2016</v>
      </c>
      <c r="D53" s="86">
        <f>IFERROR(VLOOKUP(A53,[1]Year_1!$I:$J,2,FALSE),0)</f>
        <v>5936</v>
      </c>
      <c r="E53" s="82">
        <f>IFERROR(VLOOKUP(A53,[1]Year_2!$I:$J,2,FALSE),0)</f>
        <v>2847</v>
      </c>
      <c r="F53" s="82">
        <f>IFERROR(VLOOKUP(A53,[1]Year_3!$I:$J,2,FALSE),0)</f>
        <v>1542</v>
      </c>
      <c r="G53" s="82">
        <f>IFERROR(VLOOKUP(A53,[1]Year_4!$H:$I,2,FALSE),0)</f>
        <v>64</v>
      </c>
      <c r="H53" s="82">
        <f>IFERROR(VLOOKUP(A53,[1]Year_5!$H:$I,2,FALSE),0)</f>
        <v>1</v>
      </c>
      <c r="I53" s="82">
        <f>IFERROR(VLOOKUP(A53,[1]Year_6!$H:$I,2,FALSE),0)</f>
        <v>0</v>
      </c>
      <c r="J53" s="83">
        <f>IFERROR(VLOOKUP(A53,[1]Year_7!$I:$J,2,FALSE),0)</f>
        <v>3</v>
      </c>
      <c r="K53" s="91">
        <f>VLOOKUP(A53,[1]Year_1!$I:$K,3,FALSE)</f>
        <v>5323</v>
      </c>
      <c r="L53" s="92">
        <f>IFERROR(VLOOKUP(A53,[1]Year_2!$I:$K,3,FALSE),0)</f>
        <v>2690</v>
      </c>
      <c r="M53" s="92">
        <f>IFERROR(VLOOKUP(A53,[1]Year_3!$I:$K,3,FALSE),0)</f>
        <v>1486</v>
      </c>
      <c r="N53" s="92">
        <f>IFERROR(VLOOKUP(A53,[1]Year_4!$H:$J,3,FALSE),0)</f>
        <v>64</v>
      </c>
      <c r="O53" s="92">
        <f>IFERROR(VLOOKUP(A53,[1]Year_5!$H:$J,3,FALSE),0)</f>
        <v>1</v>
      </c>
      <c r="P53" s="92">
        <f>IFERROR(VLOOKUP(A53,[1]Year_6!$H:$J,3,FALSE),0)</f>
        <v>0</v>
      </c>
      <c r="Q53" s="93">
        <f>IFERROR(VLOOKUP(A53,[1]Year_7!$I:$K,3,FALSE),0)</f>
        <v>2</v>
      </c>
      <c r="R53" s="58">
        <f>VLOOKUP(A53,[1]Year_1!$M:$N,2,FALSE)</f>
        <v>222409</v>
      </c>
    </row>
    <row r="54" spans="1:18" x14ac:dyDescent="0.25">
      <c r="A54" s="5" t="str">
        <f t="shared" si="0"/>
        <v>SDA2017</v>
      </c>
      <c r="B54" s="6" t="s">
        <v>23</v>
      </c>
      <c r="C54" s="7">
        <v>2017</v>
      </c>
      <c r="D54" s="86">
        <f>IFERROR(VLOOKUP(A54,[1]Year_1!$I:$J,2,FALSE),0)</f>
        <v>6779</v>
      </c>
      <c r="E54" s="82">
        <f>IFERROR(VLOOKUP(A54,[1]Year_2!$I:$J,2,FALSE),0)</f>
        <v>3173</v>
      </c>
      <c r="F54" s="82">
        <f>IFERROR(VLOOKUP(A54,[1]Year_3!$I:$J,2,FALSE),0)</f>
        <v>1715</v>
      </c>
      <c r="G54" s="82">
        <f>IFERROR(VLOOKUP(A54,[1]Year_4!$H:$I,2,FALSE),0)</f>
        <v>18</v>
      </c>
      <c r="H54" s="82">
        <f>IFERROR(VLOOKUP(A54,[1]Year_5!$H:$I,2,FALSE),0)</f>
        <v>4</v>
      </c>
      <c r="I54" s="82">
        <f>IFERROR(VLOOKUP(A54,[1]Year_6!$H:$I,2,FALSE),0)</f>
        <v>0</v>
      </c>
      <c r="J54" s="83">
        <f>IFERROR(VLOOKUP(A54,[1]Year_7!$I:$J,2,FALSE),0)</f>
        <v>0</v>
      </c>
      <c r="K54" s="91">
        <f>VLOOKUP(A54,[1]Year_1!$I:$K,3,FALSE)</f>
        <v>6091</v>
      </c>
      <c r="L54" s="92">
        <f>IFERROR(VLOOKUP(A54,[1]Year_2!$I:$K,3,FALSE),0)</f>
        <v>2960</v>
      </c>
      <c r="M54" s="92">
        <f>IFERROR(VLOOKUP(A54,[1]Year_3!$I:$K,3,FALSE),0)</f>
        <v>1623</v>
      </c>
      <c r="N54" s="92">
        <f>IFERROR(VLOOKUP(A54,[1]Year_4!$H:$J,3,FALSE),0)</f>
        <v>17</v>
      </c>
      <c r="O54" s="92">
        <f>IFERROR(VLOOKUP(A54,[1]Year_5!$H:$J,3,FALSE),0)</f>
        <v>4</v>
      </c>
      <c r="P54" s="92">
        <f>IFERROR(VLOOKUP(A54,[1]Year_6!$H:$J,3,FALSE),0)</f>
        <v>0</v>
      </c>
      <c r="Q54" s="93">
        <f>IFERROR(VLOOKUP(A54,[1]Year_7!$I:$K,3,FALSE),0)</f>
        <v>0</v>
      </c>
      <c r="R54" s="58">
        <f>VLOOKUP(A54,[1]Year_1!$M:$N,2,FALSE)</f>
        <v>259856</v>
      </c>
    </row>
    <row r="55" spans="1:18" x14ac:dyDescent="0.25">
      <c r="A55" s="5" t="str">
        <f t="shared" si="0"/>
        <v>SDA2018</v>
      </c>
      <c r="B55" s="6" t="s">
        <v>23</v>
      </c>
      <c r="C55" s="7">
        <v>2018</v>
      </c>
      <c r="D55" s="86">
        <f>IFERROR(VLOOKUP(A55,[1]Year_1!$I:$J,2,FALSE),0)</f>
        <v>6945</v>
      </c>
      <c r="E55" s="82">
        <f>IFERROR(VLOOKUP(A55,[1]Year_2!$I:$J,2,FALSE),0)</f>
        <v>3352</v>
      </c>
      <c r="F55" s="82">
        <f>IFERROR(VLOOKUP(A55,[1]Year_3!$I:$J,2,FALSE),0)</f>
        <v>1305</v>
      </c>
      <c r="G55" s="82">
        <f>IFERROR(VLOOKUP(A55,[1]Year_4!$H:$I,2,FALSE),0)</f>
        <v>84</v>
      </c>
      <c r="H55" s="82">
        <f>IFERROR(VLOOKUP(A55,[1]Year_5!$H:$I,2,FALSE),0)</f>
        <v>1</v>
      </c>
      <c r="I55" s="82">
        <f>IFERROR(VLOOKUP(A55,[1]Year_6!$H:$I,2,FALSE),0)</f>
        <v>1</v>
      </c>
      <c r="J55" s="83">
        <f>IFERROR(VLOOKUP(A55,[1]Year_7!$I:$J,2,FALSE),0)</f>
        <v>0</v>
      </c>
      <c r="K55" s="91">
        <f>VLOOKUP(A55,[1]Year_1!$I:$K,3,FALSE)</f>
        <v>6117</v>
      </c>
      <c r="L55" s="92">
        <f>IFERROR(VLOOKUP(A55,[1]Year_2!$I:$K,3,FALSE),0)</f>
        <v>3105</v>
      </c>
      <c r="M55" s="92">
        <f>IFERROR(VLOOKUP(A55,[1]Year_3!$I:$K,3,FALSE),0)</f>
        <v>1161</v>
      </c>
      <c r="N55" s="92">
        <f>IFERROR(VLOOKUP(A55,[1]Year_4!$H:$J,3,FALSE),0)</f>
        <v>82</v>
      </c>
      <c r="O55" s="92">
        <f>IFERROR(VLOOKUP(A55,[1]Year_5!$H:$J,3,FALSE),0)</f>
        <v>1</v>
      </c>
      <c r="P55" s="92">
        <f>IFERROR(VLOOKUP(A55,[1]Year_6!$H:$J,3,FALSE),0)</f>
        <v>1</v>
      </c>
      <c r="Q55" s="93">
        <f>IFERROR(VLOOKUP(A55,[1]Year_7!$I:$K,3,FALSE),0)</f>
        <v>0</v>
      </c>
      <c r="R55" s="58">
        <f>VLOOKUP(A55,[1]Year_1!$M:$N,2,FALSE)</f>
        <v>262450</v>
      </c>
    </row>
    <row r="56" spans="1:18" x14ac:dyDescent="0.25">
      <c r="A56" s="5" t="str">
        <f t="shared" si="0"/>
        <v>SDA2019</v>
      </c>
      <c r="B56" s="6" t="s">
        <v>23</v>
      </c>
      <c r="C56" s="7">
        <v>2019</v>
      </c>
      <c r="D56" s="86">
        <f>IFERROR(VLOOKUP(A56,[1]Year_1!$I:$J,2,FALSE),0)</f>
        <v>7182</v>
      </c>
      <c r="E56" s="82">
        <f>IFERROR(VLOOKUP(A56,[1]Year_2!$I:$J,2,FALSE),0)</f>
        <v>2572</v>
      </c>
      <c r="F56" s="82">
        <f>IFERROR(VLOOKUP(A56,[1]Year_3!$I:$J,2,FALSE),0)</f>
        <v>2228</v>
      </c>
      <c r="G56" s="82">
        <f>IFERROR(VLOOKUP(A56,[1]Year_4!$H:$I,2,FALSE),0)</f>
        <v>8</v>
      </c>
      <c r="H56" s="82">
        <f>IFERROR(VLOOKUP(A56,[1]Year_5!$H:$I,2,FALSE),0)</f>
        <v>1</v>
      </c>
      <c r="I56" s="82">
        <f>IFERROR(VLOOKUP(A56,[1]Year_6!$H:$I,2,FALSE),0)</f>
        <v>0</v>
      </c>
      <c r="J56" s="83">
        <f>IFERROR(VLOOKUP(A56,[1]Year_7!$I:$J,2,FALSE),0)</f>
        <v>0</v>
      </c>
      <c r="K56" s="91">
        <f>VLOOKUP(A56,[1]Year_1!$I:$K,3,FALSE)</f>
        <v>6248</v>
      </c>
      <c r="L56" s="92">
        <f>IFERROR(VLOOKUP(A56,[1]Year_2!$I:$K,3,FALSE),0)</f>
        <v>2216</v>
      </c>
      <c r="M56" s="92">
        <f>IFERROR(VLOOKUP(A56,[1]Year_3!$I:$K,3,FALSE),0)</f>
        <v>2051</v>
      </c>
      <c r="N56" s="92">
        <f>IFERROR(VLOOKUP(A56,[1]Year_4!$H:$J,3,FALSE),0)</f>
        <v>7</v>
      </c>
      <c r="O56" s="92">
        <f>IFERROR(VLOOKUP(A56,[1]Year_5!$H:$J,3,FALSE),0)</f>
        <v>1</v>
      </c>
      <c r="P56" s="92">
        <f>IFERROR(VLOOKUP(A56,[1]Year_6!$H:$J,3,FALSE),0)</f>
        <v>0</v>
      </c>
      <c r="Q56" s="93">
        <f>IFERROR(VLOOKUP(A56,[1]Year_7!$I:$K,3,FALSE),0)</f>
        <v>0</v>
      </c>
      <c r="R56" s="58">
        <f>VLOOKUP(A56,[1]Year_1!$M:$N,2,FALSE)</f>
        <v>277377</v>
      </c>
    </row>
    <row r="57" spans="1:18" x14ac:dyDescent="0.25">
      <c r="A57" s="5" t="str">
        <f t="shared" si="0"/>
        <v>SDA2020</v>
      </c>
      <c r="B57" s="6" t="s">
        <v>23</v>
      </c>
      <c r="C57" s="7">
        <v>2020</v>
      </c>
      <c r="D57" s="86">
        <f>IFERROR(VLOOKUP(A57,[1]Year_1!$I:$J,2,FALSE),0)</f>
        <v>4139</v>
      </c>
      <c r="E57" s="82">
        <f>IFERROR(VLOOKUP(A57,[1]Year_2!$I:$J,2,FALSE),0)</f>
        <v>3549</v>
      </c>
      <c r="F57" s="82">
        <f>IFERROR(VLOOKUP(A57,[1]Year_3!$I:$J,2,FALSE),0)</f>
        <v>1324</v>
      </c>
      <c r="G57" s="82">
        <f>IFERROR(VLOOKUP(A57,[1]Year_4!$H:$I,2,FALSE),0)</f>
        <v>6</v>
      </c>
      <c r="H57" s="82">
        <f>IFERROR(VLOOKUP(A57,[1]Year_5!$H:$I,2,FALSE),0)</f>
        <v>0</v>
      </c>
      <c r="I57" s="82">
        <f>IFERROR(VLOOKUP(A57,[1]Year_6!$H:$I,2,FALSE),0)</f>
        <v>0</v>
      </c>
      <c r="J57" s="83">
        <f>IFERROR(VLOOKUP(A57,[1]Year_7!$I:$J,2,FALSE),0)</f>
        <v>0</v>
      </c>
      <c r="K57" s="91">
        <f>VLOOKUP(A57,[1]Year_1!$I:$K,3,FALSE)</f>
        <v>3473</v>
      </c>
      <c r="L57" s="92">
        <f>IFERROR(VLOOKUP(A57,[1]Year_2!$I:$K,3,FALSE),0)</f>
        <v>3130</v>
      </c>
      <c r="M57" s="92">
        <f>IFERROR(VLOOKUP(A57,[1]Year_3!$I:$K,3,FALSE),0)</f>
        <v>1235</v>
      </c>
      <c r="N57" s="92">
        <f>IFERROR(VLOOKUP(A57,[1]Year_4!$H:$J,3,FALSE),0)</f>
        <v>6</v>
      </c>
      <c r="O57" s="92">
        <f>IFERROR(VLOOKUP(A57,[1]Year_5!$H:$J,3,FALSE),0)</f>
        <v>0</v>
      </c>
      <c r="P57" s="92">
        <f>IFERROR(VLOOKUP(A57,[1]Year_6!$H:$J,3,FALSE),0)</f>
        <v>0</v>
      </c>
      <c r="Q57" s="93">
        <f>IFERROR(VLOOKUP(A57,[1]Year_7!$I:$K,3,FALSE),0)</f>
        <v>0</v>
      </c>
      <c r="R57" s="58">
        <f>VLOOKUP(A57,[1]Year_1!$M:$N,2,FALSE)</f>
        <v>202909</v>
      </c>
    </row>
    <row r="58" spans="1:18" x14ac:dyDescent="0.25">
      <c r="A58" s="5" t="str">
        <f t="shared" si="0"/>
        <v>SDA2021</v>
      </c>
      <c r="B58" s="6" t="s">
        <v>23</v>
      </c>
      <c r="C58" s="7">
        <v>2021</v>
      </c>
      <c r="D58" s="86">
        <f>IFERROR(VLOOKUP(A58,[1]Year_1!$I:$J,2,FALSE),0)</f>
        <v>7394</v>
      </c>
      <c r="E58" s="82">
        <f>IFERROR(VLOOKUP(A58,[1]Year_2!$I:$J,2,FALSE),0)</f>
        <v>2747</v>
      </c>
      <c r="F58" s="82">
        <f>IFERROR(VLOOKUP(A58,[1]Year_3!$I:$J,2,FALSE),0)</f>
        <v>487</v>
      </c>
      <c r="G58" s="82">
        <f>IFERROR(VLOOKUP(A58,[1]Year_4!$H:$I,2,FALSE),0)</f>
        <v>0</v>
      </c>
      <c r="H58" s="82">
        <f>IFERROR(VLOOKUP(A58,[1]Year_5!$H:$I,2,FALSE),0)</f>
        <v>0</v>
      </c>
      <c r="I58" s="82">
        <f>IFERROR(VLOOKUP(A58,[1]Year_6!$H:$I,2,FALSE),0)</f>
        <v>0</v>
      </c>
      <c r="J58" s="83">
        <f>IFERROR(VLOOKUP(A58,[1]Year_7!$I:$J,2,FALSE),0)</f>
        <v>0</v>
      </c>
      <c r="K58" s="91">
        <f>VLOOKUP(A58,[1]Year_1!$I:$K,3,FALSE)</f>
        <v>5571</v>
      </c>
      <c r="L58" s="92">
        <f>IFERROR(VLOOKUP(A58,[1]Year_2!$I:$K,3,FALSE),0)</f>
        <v>2132</v>
      </c>
      <c r="M58" s="92">
        <f>IFERROR(VLOOKUP(A58,[1]Year_3!$I:$K,3,FALSE),0)</f>
        <v>391</v>
      </c>
      <c r="N58" s="92">
        <f>IFERROR(VLOOKUP(A58,[1]Year_4!$H:$J,3,FALSE),0)</f>
        <v>0</v>
      </c>
      <c r="O58" s="92">
        <f>IFERROR(VLOOKUP(A58,[1]Year_5!$H:$J,3,FALSE),0)</f>
        <v>0</v>
      </c>
      <c r="P58" s="92">
        <f>IFERROR(VLOOKUP(A58,[1]Year_6!$H:$J,3,FALSE),0)</f>
        <v>0</v>
      </c>
      <c r="Q58" s="93">
        <f>IFERROR(VLOOKUP(A58,[1]Year_7!$I:$K,3,FALSE),0)</f>
        <v>0</v>
      </c>
      <c r="R58" s="58">
        <f>VLOOKUP(A58,[1]Year_1!$M:$N,2,FALSE)</f>
        <v>239508</v>
      </c>
    </row>
    <row r="59" spans="1:18" x14ac:dyDescent="0.25">
      <c r="A59" s="5" t="str">
        <f t="shared" si="0"/>
        <v>SDA2022</v>
      </c>
      <c r="B59" s="6" t="s">
        <v>23</v>
      </c>
      <c r="C59" s="7">
        <v>2022</v>
      </c>
      <c r="D59" s="86">
        <f>IFERROR(VLOOKUP(A59,[1]Year_1!$I:$J,2,FALSE),0)</f>
        <v>5327</v>
      </c>
      <c r="E59" s="82">
        <f>IFERROR(VLOOKUP(A59,[1]Year_2!$I:$J,2,FALSE),0)</f>
        <v>760</v>
      </c>
      <c r="F59" s="82">
        <f>IFERROR(VLOOKUP(A59,[1]Year_3!$I:$J,2,FALSE),0)</f>
        <v>35</v>
      </c>
      <c r="G59" s="82">
        <f>IFERROR(VLOOKUP(A59,[1]Year_4!$H:$I,2,FALSE),0)</f>
        <v>0</v>
      </c>
      <c r="H59" s="82">
        <f>IFERROR(VLOOKUP(A59,[1]Year_5!$H:$I,2,FALSE),0)</f>
        <v>0</v>
      </c>
      <c r="I59" s="82">
        <f>IFERROR(VLOOKUP(A59,[1]Year_6!$H:$I,2,FALSE),0)</f>
        <v>0</v>
      </c>
      <c r="J59" s="83">
        <f>IFERROR(VLOOKUP(A59,[1]Year_7!$I:$J,2,FALSE),0)</f>
        <v>0</v>
      </c>
      <c r="K59" s="91">
        <f>VLOOKUP(A59,[1]Year_1!$I:$K,3,FALSE)</f>
        <v>4730</v>
      </c>
      <c r="L59" s="92">
        <f>IFERROR(VLOOKUP(A59,[1]Year_2!$I:$K,3,FALSE),0)</f>
        <v>708</v>
      </c>
      <c r="M59" s="92">
        <f>IFERROR(VLOOKUP(A59,[1]Year_3!$I:$K,3,FALSE),0)</f>
        <v>34</v>
      </c>
      <c r="N59" s="92">
        <f>IFERROR(VLOOKUP(A59,[1]Year_4!$H:$J,3,FALSE),0)</f>
        <v>0</v>
      </c>
      <c r="O59" s="92">
        <f>IFERROR(VLOOKUP(A59,[1]Year_5!$H:$J,3,FALSE),0)</f>
        <v>0</v>
      </c>
      <c r="P59" s="92">
        <f>IFERROR(VLOOKUP(A59,[1]Year_6!$H:$J,3,FALSE),0)</f>
        <v>0</v>
      </c>
      <c r="Q59" s="93">
        <f>IFERROR(VLOOKUP(A59,[1]Year_7!$I:$K,3,FALSE),0)</f>
        <v>0</v>
      </c>
      <c r="R59" s="58">
        <f>VLOOKUP(A59,[1]Year_1!$M:$N,2,FALSE)</f>
        <v>237590</v>
      </c>
    </row>
    <row r="60" spans="1:18" x14ac:dyDescent="0.25">
      <c r="A60" s="5" t="str">
        <f t="shared" si="0"/>
        <v>SDA2023</v>
      </c>
      <c r="B60" s="6" t="s">
        <v>23</v>
      </c>
      <c r="C60" s="7">
        <v>2023</v>
      </c>
      <c r="D60" s="86">
        <f>IFERROR(VLOOKUP(A60,[1]Year_1!$I:$J,2,FALSE),0)</f>
        <v>1609</v>
      </c>
      <c r="E60" s="82">
        <f>IFERROR(VLOOKUP(A60,[1]Year_2!$I:$J,2,FALSE),0)</f>
        <v>78</v>
      </c>
      <c r="F60" s="82">
        <f>IFERROR(VLOOKUP(A60,[1]Year_3!$I:$J,2,FALSE),0)</f>
        <v>0</v>
      </c>
      <c r="G60" s="82">
        <f>IFERROR(VLOOKUP(A60,[1]Year_4!$H:$I,2,FALSE),0)</f>
        <v>0</v>
      </c>
      <c r="H60" s="82">
        <f>IFERROR(VLOOKUP(A60,[1]Year_5!$H:$I,2,FALSE),0)</f>
        <v>0</v>
      </c>
      <c r="I60" s="82">
        <f>IFERROR(VLOOKUP(A60,[1]Year_6!$H:$I,2,FALSE),0)</f>
        <v>0</v>
      </c>
      <c r="J60" s="83">
        <f>IFERROR(VLOOKUP(A60,[1]Year_7!$I:$J,2,FALSE),0)</f>
        <v>0</v>
      </c>
      <c r="K60" s="91">
        <f>VLOOKUP(A60,[1]Year_1!$I:$K,3,FALSE)</f>
        <v>1455</v>
      </c>
      <c r="L60" s="92">
        <f>IFERROR(VLOOKUP(A60,[1]Year_2!$I:$K,3,FALSE),0)</f>
        <v>71</v>
      </c>
      <c r="M60" s="92">
        <f>IFERROR(VLOOKUP(A60,[1]Year_3!$I:$K,3,FALSE),0)</f>
        <v>0</v>
      </c>
      <c r="N60" s="92">
        <f>IFERROR(VLOOKUP(A60,[1]Year_4!$H:$J,3,FALSE),0)</f>
        <v>0</v>
      </c>
      <c r="O60" s="92">
        <f>IFERROR(VLOOKUP(A60,[1]Year_5!$H:$J,3,FALSE),0)</f>
        <v>0</v>
      </c>
      <c r="P60" s="92">
        <f>IFERROR(VLOOKUP(A60,[1]Year_6!$H:$J,3,FALSE),0)</f>
        <v>0</v>
      </c>
      <c r="Q60" s="93">
        <f>IFERROR(VLOOKUP(A60,[1]Year_7!$I:$K,3,FALSE),0)</f>
        <v>0</v>
      </c>
      <c r="R60" s="58">
        <f>VLOOKUP(A60,[1]Year_1!$M:$N,2,FALSE)</f>
        <v>188690</v>
      </c>
    </row>
    <row r="61" spans="1:18" x14ac:dyDescent="0.25">
      <c r="A61" s="5" t="str">
        <f t="shared" si="0"/>
        <v>SDA2024</v>
      </c>
      <c r="B61" s="6" t="s">
        <v>23</v>
      </c>
      <c r="C61" s="7">
        <v>2024</v>
      </c>
      <c r="D61" s="86">
        <f>IFERROR(VLOOKUP(A61,[1]Year_1!$I:$J,2,FALSE),0)</f>
        <v>247</v>
      </c>
      <c r="E61" s="82">
        <f>IFERROR(VLOOKUP(A61,[1]Year_2!$I:$J,2,FALSE),0)</f>
        <v>0</v>
      </c>
      <c r="F61" s="82">
        <f>IFERROR(VLOOKUP(A61,[1]Year_3!$I:$J,2,FALSE),0)</f>
        <v>0</v>
      </c>
      <c r="G61" s="82">
        <f>IFERROR(VLOOKUP(A61,[1]Year_4!$H:$I,2,FALSE),0)</f>
        <v>0</v>
      </c>
      <c r="H61" s="82">
        <f>IFERROR(VLOOKUP(A61,[1]Year_5!$H:$I,2,FALSE),0)</f>
        <v>0</v>
      </c>
      <c r="I61" s="82">
        <f>IFERROR(VLOOKUP(A61,[1]Year_6!$H:$I,2,FALSE),0)</f>
        <v>0</v>
      </c>
      <c r="J61" s="83">
        <f>IFERROR(VLOOKUP(A61,[1]Year_7!$I:$J,2,FALSE),0)</f>
        <v>0</v>
      </c>
      <c r="K61" s="91">
        <f>VLOOKUP(A61,[1]Year_1!$I:$K,3,FALSE)</f>
        <v>223</v>
      </c>
      <c r="L61" s="92">
        <f>IFERROR(VLOOKUP(A61,[1]Year_2!$I:$K,3,FALSE),0)</f>
        <v>0</v>
      </c>
      <c r="M61" s="92">
        <f>IFERROR(VLOOKUP(A61,[1]Year_3!$I:$K,3,FALSE),0)</f>
        <v>0</v>
      </c>
      <c r="N61" s="92">
        <f>IFERROR(VLOOKUP(A61,[1]Year_4!$H:$J,3,FALSE),0)</f>
        <v>0</v>
      </c>
      <c r="O61" s="92">
        <f>IFERROR(VLOOKUP(A61,[1]Year_5!$H:$J,3,FALSE),0)</f>
        <v>0</v>
      </c>
      <c r="P61" s="92">
        <f>IFERROR(VLOOKUP(A61,[1]Year_6!$H:$J,3,FALSE),0)</f>
        <v>0</v>
      </c>
      <c r="Q61" s="93">
        <f>IFERROR(VLOOKUP(A61,[1]Year_7!$I:$K,3,FALSE),0)</f>
        <v>0</v>
      </c>
      <c r="R61" s="58">
        <f>VLOOKUP(A61,[1]Year_1!$M:$N,2,FALSE)</f>
        <v>99881</v>
      </c>
    </row>
    <row r="62" spans="1:18" x14ac:dyDescent="0.25">
      <c r="A62" s="5" t="str">
        <f t="shared" si="0"/>
        <v>TELECOMS2013</v>
      </c>
      <c r="B62" s="6" t="s">
        <v>18</v>
      </c>
      <c r="C62" s="7">
        <v>2013</v>
      </c>
      <c r="D62" s="86">
        <f>IFERROR(VLOOKUP(A62,[1]Year_1!$I:$J,2,FALSE),0)</f>
        <v>9548</v>
      </c>
      <c r="E62" s="82">
        <f>IFERROR(VLOOKUP(A62,[1]Year_2!$I:$J,2,FALSE),0)</f>
        <v>2253</v>
      </c>
      <c r="F62" s="82">
        <f>IFERROR(VLOOKUP(A62,[1]Year_3!$I:$J,2,FALSE),0)</f>
        <v>112</v>
      </c>
      <c r="G62" s="82">
        <f>IFERROR(VLOOKUP(A62,[1]Year_4!$H:$I,2,FALSE),0)</f>
        <v>21</v>
      </c>
      <c r="H62" s="82">
        <f>IFERROR(VLOOKUP(A62,[1]Year_5!$H:$I,2,FALSE),0)</f>
        <v>1</v>
      </c>
      <c r="I62" s="82">
        <f>IFERROR(VLOOKUP(A62,[1]Year_6!$H:$I,2,FALSE),0)</f>
        <v>1</v>
      </c>
      <c r="J62" s="83">
        <f>IFERROR(VLOOKUP(A62,[1]Year_7!$I:$J,2,FALSE),0)</f>
        <v>0</v>
      </c>
      <c r="K62" s="91">
        <f>VLOOKUP(A62,[1]Year_1!$I:$K,3,FALSE)</f>
        <v>5399</v>
      </c>
      <c r="L62" s="92">
        <f>IFERROR(VLOOKUP(A62,[1]Year_2!$I:$K,3,FALSE),0)</f>
        <v>1387</v>
      </c>
      <c r="M62" s="92">
        <f>IFERROR(VLOOKUP(A62,[1]Year_3!$I:$K,3,FALSE),0)</f>
        <v>83</v>
      </c>
      <c r="N62" s="92">
        <f>IFERROR(VLOOKUP(A62,[1]Year_4!$H:$J,3,FALSE),0)</f>
        <v>20</v>
      </c>
      <c r="O62" s="92">
        <f>IFERROR(VLOOKUP(A62,[1]Year_5!$H:$J,3,FALSE),0)</f>
        <v>1</v>
      </c>
      <c r="P62" s="92">
        <f>IFERROR(VLOOKUP(A62,[1]Year_6!$H:$J,3,FALSE),0)</f>
        <v>1</v>
      </c>
      <c r="Q62" s="93">
        <f>IFERROR(VLOOKUP(A62,[1]Year_7!$I:$K,3,FALSE),0)</f>
        <v>0</v>
      </c>
      <c r="R62" s="58">
        <f>VLOOKUP(A62,[1]Year_1!$M:$N,2,FALSE)</f>
        <v>24950</v>
      </c>
    </row>
    <row r="63" spans="1:18" x14ac:dyDescent="0.25">
      <c r="A63" s="5" t="str">
        <f t="shared" si="0"/>
        <v>TELECOMS2014</v>
      </c>
      <c r="B63" s="6" t="s">
        <v>18</v>
      </c>
      <c r="C63" s="7">
        <v>2014</v>
      </c>
      <c r="D63" s="86">
        <f>IFERROR(VLOOKUP(A63,[1]Year_1!$I:$J,2,FALSE),0)</f>
        <v>17403</v>
      </c>
      <c r="E63" s="82">
        <f>IFERROR(VLOOKUP(A63,[1]Year_2!$I:$J,2,FALSE),0)</f>
        <v>3559</v>
      </c>
      <c r="F63" s="82">
        <f>IFERROR(VLOOKUP(A63,[1]Year_3!$I:$J,2,FALSE),0)</f>
        <v>43</v>
      </c>
      <c r="G63" s="82">
        <f>IFERROR(VLOOKUP(A63,[1]Year_4!$H:$I,2,FALSE),0)</f>
        <v>20</v>
      </c>
      <c r="H63" s="82">
        <f>IFERROR(VLOOKUP(A63,[1]Year_5!$H:$I,2,FALSE),0)</f>
        <v>1</v>
      </c>
      <c r="I63" s="82">
        <f>IFERROR(VLOOKUP(A63,[1]Year_6!$H:$I,2,FALSE),0)</f>
        <v>0</v>
      </c>
      <c r="J63" s="83">
        <f>IFERROR(VLOOKUP(A63,[1]Year_7!$I:$J,2,FALSE),0)</f>
        <v>0</v>
      </c>
      <c r="K63" s="91">
        <f>VLOOKUP(A63,[1]Year_1!$I:$K,3,FALSE)</f>
        <v>10314</v>
      </c>
      <c r="L63" s="92">
        <f>IFERROR(VLOOKUP(A63,[1]Year_2!$I:$K,3,FALSE),0)</f>
        <v>2156</v>
      </c>
      <c r="M63" s="92">
        <f>IFERROR(VLOOKUP(A63,[1]Year_3!$I:$K,3,FALSE),0)</f>
        <v>39</v>
      </c>
      <c r="N63" s="92">
        <f>IFERROR(VLOOKUP(A63,[1]Year_4!$H:$J,3,FALSE),0)</f>
        <v>17</v>
      </c>
      <c r="O63" s="92">
        <f>IFERROR(VLOOKUP(A63,[1]Year_5!$H:$J,3,FALSE),0)</f>
        <v>1</v>
      </c>
      <c r="P63" s="92">
        <f>IFERROR(VLOOKUP(A63,[1]Year_6!$H:$J,3,FALSE),0)</f>
        <v>0</v>
      </c>
      <c r="Q63" s="93">
        <f>IFERROR(VLOOKUP(A63,[1]Year_7!$I:$K,3,FALSE),0)</f>
        <v>0</v>
      </c>
      <c r="R63" s="58">
        <f>VLOOKUP(A63,[1]Year_1!$M:$N,2,FALSE)</f>
        <v>44197</v>
      </c>
    </row>
    <row r="64" spans="1:18" x14ac:dyDescent="0.25">
      <c r="A64" s="5" t="str">
        <f t="shared" si="0"/>
        <v>TELECOMS2015</v>
      </c>
      <c r="B64" s="6" t="s">
        <v>18</v>
      </c>
      <c r="C64" s="7">
        <v>2015</v>
      </c>
      <c r="D64" s="86">
        <f>IFERROR(VLOOKUP(A64,[1]Year_1!$I:$J,2,FALSE),0)</f>
        <v>14569</v>
      </c>
      <c r="E64" s="82">
        <f>IFERROR(VLOOKUP(A64,[1]Year_2!$I:$J,2,FALSE),0)</f>
        <v>1335</v>
      </c>
      <c r="F64" s="82">
        <f>IFERROR(VLOOKUP(A64,[1]Year_3!$I:$J,2,FALSE),0)</f>
        <v>52</v>
      </c>
      <c r="G64" s="82">
        <f>IFERROR(VLOOKUP(A64,[1]Year_4!$H:$I,2,FALSE),0)</f>
        <v>21</v>
      </c>
      <c r="H64" s="82">
        <f>IFERROR(VLOOKUP(A64,[1]Year_5!$H:$I,2,FALSE),0)</f>
        <v>0</v>
      </c>
      <c r="I64" s="82">
        <f>IFERROR(VLOOKUP(A64,[1]Year_6!$H:$I,2,FALSE),0)</f>
        <v>0</v>
      </c>
      <c r="J64" s="83">
        <f>IFERROR(VLOOKUP(A64,[1]Year_7!$I:$J,2,FALSE),0)</f>
        <v>0</v>
      </c>
      <c r="K64" s="91">
        <f>VLOOKUP(A64,[1]Year_1!$I:$K,3,FALSE)</f>
        <v>8530</v>
      </c>
      <c r="L64" s="92">
        <f>IFERROR(VLOOKUP(A64,[1]Year_2!$I:$K,3,FALSE),0)</f>
        <v>921</v>
      </c>
      <c r="M64" s="92">
        <f>IFERROR(VLOOKUP(A64,[1]Year_3!$I:$K,3,FALSE),0)</f>
        <v>47</v>
      </c>
      <c r="N64" s="92">
        <f>IFERROR(VLOOKUP(A64,[1]Year_4!$H:$J,3,FALSE),0)</f>
        <v>19</v>
      </c>
      <c r="O64" s="92">
        <f>IFERROR(VLOOKUP(A64,[1]Year_5!$H:$J,3,FALSE),0)</f>
        <v>0</v>
      </c>
      <c r="P64" s="92">
        <f>IFERROR(VLOOKUP(A64,[1]Year_6!$H:$J,3,FALSE),0)</f>
        <v>0</v>
      </c>
      <c r="Q64" s="93">
        <f>IFERROR(VLOOKUP(A64,[1]Year_7!$I:$K,3,FALSE),0)</f>
        <v>0</v>
      </c>
      <c r="R64" s="58">
        <f>VLOOKUP(A64,[1]Year_1!$M:$N,2,FALSE)</f>
        <v>38498</v>
      </c>
    </row>
    <row r="65" spans="1:18" x14ac:dyDescent="0.25">
      <c r="A65" s="5" t="str">
        <f t="shared" si="0"/>
        <v>TELECOMS2016</v>
      </c>
      <c r="B65" s="6" t="s">
        <v>18</v>
      </c>
      <c r="C65" s="7">
        <v>2016</v>
      </c>
      <c r="D65" s="86">
        <f>IFERROR(VLOOKUP(A65,[1]Year_1!$I:$J,2,FALSE),0)</f>
        <v>14050</v>
      </c>
      <c r="E65" s="82">
        <f>IFERROR(VLOOKUP(A65,[1]Year_2!$I:$J,2,FALSE),0)</f>
        <v>786</v>
      </c>
      <c r="F65" s="82">
        <f>IFERROR(VLOOKUP(A65,[1]Year_3!$I:$J,2,FALSE),0)</f>
        <v>45</v>
      </c>
      <c r="G65" s="82">
        <f>IFERROR(VLOOKUP(A65,[1]Year_4!$H:$I,2,FALSE),0)</f>
        <v>22</v>
      </c>
      <c r="H65" s="82">
        <f>IFERROR(VLOOKUP(A65,[1]Year_5!$H:$I,2,FALSE),0)</f>
        <v>0</v>
      </c>
      <c r="I65" s="82">
        <f>IFERROR(VLOOKUP(A65,[1]Year_6!$H:$I,2,FALSE),0)</f>
        <v>1</v>
      </c>
      <c r="J65" s="83">
        <f>IFERROR(VLOOKUP(A65,[1]Year_7!$I:$J,2,FALSE),0)</f>
        <v>0</v>
      </c>
      <c r="K65" s="91">
        <f>VLOOKUP(A65,[1]Year_1!$I:$K,3,FALSE)</f>
        <v>8492</v>
      </c>
      <c r="L65" s="92">
        <f>IFERROR(VLOOKUP(A65,[1]Year_2!$I:$K,3,FALSE),0)</f>
        <v>510</v>
      </c>
      <c r="M65" s="92">
        <f>IFERROR(VLOOKUP(A65,[1]Year_3!$I:$K,3,FALSE),0)</f>
        <v>41</v>
      </c>
      <c r="N65" s="92">
        <f>IFERROR(VLOOKUP(A65,[1]Year_4!$H:$J,3,FALSE),0)</f>
        <v>20</v>
      </c>
      <c r="O65" s="92">
        <f>IFERROR(VLOOKUP(A65,[1]Year_5!$H:$J,3,FALSE),0)</f>
        <v>0</v>
      </c>
      <c r="P65" s="92">
        <f>IFERROR(VLOOKUP(A65,[1]Year_6!$H:$J,3,FALSE),0)</f>
        <v>1</v>
      </c>
      <c r="Q65" s="93">
        <f>IFERROR(VLOOKUP(A65,[1]Year_7!$I:$K,3,FALSE),0)</f>
        <v>0</v>
      </c>
      <c r="R65" s="58">
        <f>VLOOKUP(A65,[1]Year_1!$M:$N,2,FALSE)</f>
        <v>38485</v>
      </c>
    </row>
    <row r="66" spans="1:18" x14ac:dyDescent="0.25">
      <c r="A66" s="5" t="str">
        <f t="shared" ref="A66:A73" si="15">B66&amp;C66</f>
        <v>TELECOMS2017</v>
      </c>
      <c r="B66" s="6" t="s">
        <v>18</v>
      </c>
      <c r="C66" s="7">
        <v>2017</v>
      </c>
      <c r="D66" s="86">
        <f>IFERROR(VLOOKUP(A66,[1]Year_1!$I:$J,2,FALSE),0)</f>
        <v>14028</v>
      </c>
      <c r="E66" s="82">
        <f>IFERROR(VLOOKUP(A66,[1]Year_2!$I:$J,2,FALSE),0)</f>
        <v>586</v>
      </c>
      <c r="F66" s="82">
        <f>IFERROR(VLOOKUP(A66,[1]Year_3!$I:$J,2,FALSE),0)</f>
        <v>31</v>
      </c>
      <c r="G66" s="82">
        <f>IFERROR(VLOOKUP(A66,[1]Year_4!$H:$I,2,FALSE),0)</f>
        <v>7</v>
      </c>
      <c r="H66" s="82">
        <f>IFERROR(VLOOKUP(A66,[1]Year_5!$H:$I,2,FALSE),0)</f>
        <v>1</v>
      </c>
      <c r="I66" s="82">
        <f>IFERROR(VLOOKUP(A66,[1]Year_6!$H:$I,2,FALSE),0)</f>
        <v>0</v>
      </c>
      <c r="J66" s="83">
        <f>IFERROR(VLOOKUP(A66,[1]Year_7!$I:$J,2,FALSE),0)</f>
        <v>0</v>
      </c>
      <c r="K66" s="91">
        <f>VLOOKUP(A66,[1]Year_1!$I:$K,3,FALSE)</f>
        <v>9063</v>
      </c>
      <c r="L66" s="92">
        <f>IFERROR(VLOOKUP(A66,[1]Year_2!$I:$K,3,FALSE),0)</f>
        <v>422</v>
      </c>
      <c r="M66" s="92">
        <f>IFERROR(VLOOKUP(A66,[1]Year_3!$I:$K,3,FALSE),0)</f>
        <v>29</v>
      </c>
      <c r="N66" s="92">
        <f>IFERROR(VLOOKUP(A66,[1]Year_4!$H:$J,3,FALSE),0)</f>
        <v>5</v>
      </c>
      <c r="O66" s="92">
        <f>IFERROR(VLOOKUP(A66,[1]Year_5!$H:$J,3,FALSE),0)</f>
        <v>1</v>
      </c>
      <c r="P66" s="92">
        <f>IFERROR(VLOOKUP(A66,[1]Year_6!$H:$J,3,FALSE),0)</f>
        <v>0</v>
      </c>
      <c r="Q66" s="93">
        <f>IFERROR(VLOOKUP(A66,[1]Year_7!$I:$K,3,FALSE),0)</f>
        <v>0</v>
      </c>
      <c r="R66" s="58">
        <f>VLOOKUP(A66,[1]Year_1!$M:$N,2,FALSE)</f>
        <v>44256</v>
      </c>
    </row>
    <row r="67" spans="1:18" x14ac:dyDescent="0.25">
      <c r="A67" s="5" t="str">
        <f t="shared" si="15"/>
        <v>TELECOMS2018</v>
      </c>
      <c r="B67" s="6" t="s">
        <v>18</v>
      </c>
      <c r="C67" s="7">
        <v>2018</v>
      </c>
      <c r="D67" s="86">
        <f>IFERROR(VLOOKUP(A67,[1]Year_1!$I:$J,2,FALSE),0)</f>
        <v>14596</v>
      </c>
      <c r="E67" s="82">
        <f>IFERROR(VLOOKUP(A67,[1]Year_2!$I:$J,2,FALSE),0)</f>
        <v>196</v>
      </c>
      <c r="F67" s="82">
        <f>IFERROR(VLOOKUP(A67,[1]Year_3!$I:$J,2,FALSE),0)</f>
        <v>13</v>
      </c>
      <c r="G67" s="82">
        <f>IFERROR(VLOOKUP(A67,[1]Year_4!$H:$I,2,FALSE),0)</f>
        <v>8</v>
      </c>
      <c r="H67" s="82">
        <f>IFERROR(VLOOKUP(A67,[1]Year_5!$H:$I,2,FALSE),0)</f>
        <v>0</v>
      </c>
      <c r="I67" s="82">
        <f>IFERROR(VLOOKUP(A67,[1]Year_6!$H:$I,2,FALSE),0)</f>
        <v>0</v>
      </c>
      <c r="J67" s="83">
        <f>IFERROR(VLOOKUP(A67,[1]Year_7!$I:$J,2,FALSE),0)</f>
        <v>0</v>
      </c>
      <c r="K67" s="91">
        <f>VLOOKUP(A67,[1]Year_1!$I:$K,3,FALSE)</f>
        <v>10370</v>
      </c>
      <c r="L67" s="92">
        <f>IFERROR(VLOOKUP(A67,[1]Year_2!$I:$K,3,FALSE),0)</f>
        <v>137</v>
      </c>
      <c r="M67" s="92">
        <f>IFERROR(VLOOKUP(A67,[1]Year_3!$I:$K,3,FALSE),0)</f>
        <v>9</v>
      </c>
      <c r="N67" s="92">
        <f>IFERROR(VLOOKUP(A67,[1]Year_4!$H:$J,3,FALSE),0)</f>
        <v>6</v>
      </c>
      <c r="O67" s="92">
        <f>IFERROR(VLOOKUP(A67,[1]Year_5!$H:$J,3,FALSE),0)</f>
        <v>0</v>
      </c>
      <c r="P67" s="92">
        <f>IFERROR(VLOOKUP(A67,[1]Year_6!$H:$J,3,FALSE),0)</f>
        <v>0</v>
      </c>
      <c r="Q67" s="93">
        <f>IFERROR(VLOOKUP(A67,[1]Year_7!$I:$K,3,FALSE),0)</f>
        <v>0</v>
      </c>
      <c r="R67" s="58">
        <f>VLOOKUP(A67,[1]Year_1!$M:$N,2,FALSE)</f>
        <v>79432</v>
      </c>
    </row>
    <row r="68" spans="1:18" x14ac:dyDescent="0.25">
      <c r="A68" s="5" t="str">
        <f t="shared" si="15"/>
        <v>TELECOMS2019</v>
      </c>
      <c r="B68" s="6" t="s">
        <v>18</v>
      </c>
      <c r="C68" s="7">
        <v>2019</v>
      </c>
      <c r="D68" s="86">
        <f>IFERROR(VLOOKUP(A68,[1]Year_1!$I:$J,2,FALSE),0)</f>
        <v>9124</v>
      </c>
      <c r="E68" s="82">
        <f>IFERROR(VLOOKUP(A68,[1]Year_2!$I:$J,2,FALSE),0)</f>
        <v>85</v>
      </c>
      <c r="F68" s="82">
        <f>IFERROR(VLOOKUP(A68,[1]Year_3!$I:$J,2,FALSE),0)</f>
        <v>4</v>
      </c>
      <c r="G68" s="82">
        <f>IFERROR(VLOOKUP(A68,[1]Year_4!$H:$I,2,FALSE),0)</f>
        <v>0</v>
      </c>
      <c r="H68" s="82">
        <f>IFERROR(VLOOKUP(A68,[1]Year_5!$H:$I,2,FALSE),0)</f>
        <v>0</v>
      </c>
      <c r="I68" s="82">
        <f>IFERROR(VLOOKUP(A68,[1]Year_6!$H:$I,2,FALSE),0)</f>
        <v>0</v>
      </c>
      <c r="J68" s="83">
        <f>IFERROR(VLOOKUP(A68,[1]Year_7!$I:$J,2,FALSE),0)</f>
        <v>0</v>
      </c>
      <c r="K68" s="91">
        <f>VLOOKUP(A68,[1]Year_1!$I:$K,3,FALSE)</f>
        <v>7733</v>
      </c>
      <c r="L68" s="92">
        <f>IFERROR(VLOOKUP(A68,[1]Year_2!$I:$K,3,FALSE),0)</f>
        <v>73</v>
      </c>
      <c r="M68" s="92">
        <f>IFERROR(VLOOKUP(A68,[1]Year_3!$I:$K,3,FALSE),0)</f>
        <v>3</v>
      </c>
      <c r="N68" s="92">
        <f>IFERROR(VLOOKUP(A68,[1]Year_4!$H:$J,3,FALSE),0)</f>
        <v>0</v>
      </c>
      <c r="O68" s="92">
        <f>IFERROR(VLOOKUP(A68,[1]Year_5!$H:$J,3,FALSE),0)</f>
        <v>0</v>
      </c>
      <c r="P68" s="92">
        <f>IFERROR(VLOOKUP(A68,[1]Year_6!$H:$J,3,FALSE),0)</f>
        <v>0</v>
      </c>
      <c r="Q68" s="93">
        <f>IFERROR(VLOOKUP(A68,[1]Year_7!$I:$K,3,FALSE),0)</f>
        <v>0</v>
      </c>
      <c r="R68" s="58">
        <f>VLOOKUP(A68,[1]Year_1!$M:$N,2,FALSE)</f>
        <v>93059</v>
      </c>
    </row>
    <row r="69" spans="1:18" x14ac:dyDescent="0.25">
      <c r="A69" s="5" t="str">
        <f t="shared" si="15"/>
        <v>TELECOMS2020</v>
      </c>
      <c r="B69" s="6" t="s">
        <v>18</v>
      </c>
      <c r="C69" s="7">
        <v>2020</v>
      </c>
      <c r="D69" s="86">
        <f>IFERROR(VLOOKUP(A69,[1]Year_1!$I:$J,2,FALSE),0)</f>
        <v>3400</v>
      </c>
      <c r="E69" s="82">
        <f>IFERROR(VLOOKUP(A69,[1]Year_2!$I:$J,2,FALSE),0)</f>
        <v>34</v>
      </c>
      <c r="F69" s="82">
        <f>IFERROR(VLOOKUP(A69,[1]Year_3!$I:$J,2,FALSE),0)</f>
        <v>0</v>
      </c>
      <c r="G69" s="82">
        <f>IFERROR(VLOOKUP(A69,[1]Year_4!$H:$I,2,FALSE),0)</f>
        <v>2</v>
      </c>
      <c r="H69" s="82">
        <f>IFERROR(VLOOKUP(A69,[1]Year_5!$H:$I,2,FALSE),0)</f>
        <v>0</v>
      </c>
      <c r="I69" s="82">
        <f>IFERROR(VLOOKUP(A69,[1]Year_6!$H:$I,2,FALSE),0)</f>
        <v>0</v>
      </c>
      <c r="J69" s="83">
        <f>IFERROR(VLOOKUP(A69,[1]Year_7!$I:$J,2,FALSE),0)</f>
        <v>0</v>
      </c>
      <c r="K69" s="91">
        <f>VLOOKUP(A69,[1]Year_1!$I:$K,3,FALSE)</f>
        <v>2869</v>
      </c>
      <c r="L69" s="92">
        <f>IFERROR(VLOOKUP(A69,[1]Year_2!$I:$K,3,FALSE),0)</f>
        <v>28</v>
      </c>
      <c r="M69" s="92">
        <f>IFERROR(VLOOKUP(A69,[1]Year_3!$I:$K,3,FALSE),0)</f>
        <v>0</v>
      </c>
      <c r="N69" s="92">
        <f>IFERROR(VLOOKUP(A69,[1]Year_4!$H:$J,3,FALSE),0)</f>
        <v>1</v>
      </c>
      <c r="O69" s="92">
        <f>IFERROR(VLOOKUP(A69,[1]Year_5!$H:$J,3,FALSE),0)</f>
        <v>0</v>
      </c>
      <c r="P69" s="92">
        <f>IFERROR(VLOOKUP(A69,[1]Year_6!$H:$J,3,FALSE),0)</f>
        <v>0</v>
      </c>
      <c r="Q69" s="93">
        <f>IFERROR(VLOOKUP(A69,[1]Year_7!$I:$K,3,FALSE),0)</f>
        <v>0</v>
      </c>
      <c r="R69" s="58">
        <f>VLOOKUP(A69,[1]Year_1!$M:$N,2,FALSE)</f>
        <v>71198</v>
      </c>
    </row>
    <row r="70" spans="1:18" x14ac:dyDescent="0.25">
      <c r="A70" s="5" t="str">
        <f t="shared" si="15"/>
        <v>TELECOMS2021</v>
      </c>
      <c r="B70" s="6" t="s">
        <v>18</v>
      </c>
      <c r="C70" s="7">
        <v>2021</v>
      </c>
      <c r="D70" s="86">
        <f>IFERROR(VLOOKUP(A70,[1]Year_1!$I:$J,2,FALSE),0)</f>
        <v>2773</v>
      </c>
      <c r="E70" s="82">
        <f>IFERROR(VLOOKUP(A70,[1]Year_2!$I:$J,2,FALSE),0)</f>
        <v>138</v>
      </c>
      <c r="F70" s="82">
        <f>IFERROR(VLOOKUP(A70,[1]Year_3!$I:$J,2,FALSE),0)</f>
        <v>4</v>
      </c>
      <c r="G70" s="82">
        <f>IFERROR(VLOOKUP(A70,[1]Year_4!$H:$I,2,FALSE),0)</f>
        <v>0</v>
      </c>
      <c r="H70" s="82">
        <f>IFERROR(VLOOKUP(A70,[1]Year_5!$H:$I,2,FALSE),0)</f>
        <v>0</v>
      </c>
      <c r="I70" s="82">
        <f>IFERROR(VLOOKUP(A70,[1]Year_6!$H:$I,2,FALSE),0)</f>
        <v>0</v>
      </c>
      <c r="J70" s="83">
        <f>IFERROR(VLOOKUP(A70,[1]Year_7!$I:$J,2,FALSE),0)</f>
        <v>0</v>
      </c>
      <c r="K70" s="91">
        <f>VLOOKUP(A70,[1]Year_1!$I:$K,3,FALSE)</f>
        <v>2334</v>
      </c>
      <c r="L70" s="92">
        <f>IFERROR(VLOOKUP(A70,[1]Year_2!$I:$K,3,FALSE),0)</f>
        <v>116</v>
      </c>
      <c r="M70" s="92">
        <f>IFERROR(VLOOKUP(A70,[1]Year_3!$I:$K,3,FALSE),0)</f>
        <v>3</v>
      </c>
      <c r="N70" s="92">
        <f>IFERROR(VLOOKUP(A70,[1]Year_4!$H:$J,3,FALSE),0)</f>
        <v>0</v>
      </c>
      <c r="O70" s="92">
        <f>IFERROR(VLOOKUP(A70,[1]Year_5!$H:$J,3,FALSE),0)</f>
        <v>0</v>
      </c>
      <c r="P70" s="92">
        <f>IFERROR(VLOOKUP(A70,[1]Year_6!$H:$J,3,FALSE),0)</f>
        <v>0</v>
      </c>
      <c r="Q70" s="93">
        <f>IFERROR(VLOOKUP(A70,[1]Year_7!$I:$K,3,FALSE),0)</f>
        <v>0</v>
      </c>
      <c r="R70" s="58">
        <f>VLOOKUP(A70,[1]Year_1!$M:$N,2,FALSE)</f>
        <v>78213</v>
      </c>
    </row>
    <row r="71" spans="1:18" x14ac:dyDescent="0.25">
      <c r="A71" s="5" t="str">
        <f t="shared" si="15"/>
        <v>TELECOMS2022</v>
      </c>
      <c r="B71" s="6" t="s">
        <v>18</v>
      </c>
      <c r="C71" s="7">
        <v>2022</v>
      </c>
      <c r="D71" s="86">
        <f>IFERROR(VLOOKUP(A71,[1]Year_1!$I:$J,2,FALSE),0)</f>
        <v>3109</v>
      </c>
      <c r="E71" s="82">
        <f>IFERROR(VLOOKUP(A71,[1]Year_2!$I:$J,2,FALSE),0)</f>
        <v>145</v>
      </c>
      <c r="F71" s="82">
        <f>IFERROR(VLOOKUP(A71,[1]Year_3!$I:$J,2,FALSE),0)</f>
        <v>0</v>
      </c>
      <c r="G71" s="82">
        <f>IFERROR(VLOOKUP(A71,[1]Year_4!$H:$I,2,FALSE),0)</f>
        <v>0</v>
      </c>
      <c r="H71" s="82">
        <f>IFERROR(VLOOKUP(A71,[1]Year_5!$H:$I,2,FALSE),0)</f>
        <v>0</v>
      </c>
      <c r="I71" s="82">
        <f>IFERROR(VLOOKUP(A71,[1]Year_6!$H:$I,2,FALSE),0)</f>
        <v>0</v>
      </c>
      <c r="J71" s="83">
        <f>IFERROR(VLOOKUP(A71,[1]Year_7!$I:$J,2,FALSE),0)</f>
        <v>0</v>
      </c>
      <c r="K71" s="91">
        <f>VLOOKUP(A71,[1]Year_1!$I:$K,3,FALSE)</f>
        <v>2677</v>
      </c>
      <c r="L71" s="92">
        <f>IFERROR(VLOOKUP(A71,[1]Year_2!$I:$K,3,FALSE),0)</f>
        <v>122</v>
      </c>
      <c r="M71" s="92">
        <f>IFERROR(VLOOKUP(A71,[1]Year_3!$I:$K,3,FALSE),0)</f>
        <v>0</v>
      </c>
      <c r="N71" s="92">
        <f>IFERROR(VLOOKUP(A71,[1]Year_4!$H:$J,3,FALSE),0)</f>
        <v>0</v>
      </c>
      <c r="O71" s="92">
        <f>IFERROR(VLOOKUP(A71,[1]Year_5!$H:$J,3,FALSE),0)</f>
        <v>0</v>
      </c>
      <c r="P71" s="92">
        <f>IFERROR(VLOOKUP(A71,[1]Year_6!$H:$J,3,FALSE),0)</f>
        <v>0</v>
      </c>
      <c r="Q71" s="93">
        <f>IFERROR(VLOOKUP(A71,[1]Year_7!$I:$K,3,FALSE),0)</f>
        <v>0</v>
      </c>
      <c r="R71" s="58">
        <f>VLOOKUP(A71,[1]Year_1!$M:$N,2,FALSE)</f>
        <v>91626</v>
      </c>
    </row>
    <row r="72" spans="1:18" x14ac:dyDescent="0.25">
      <c r="A72" s="5" t="str">
        <f t="shared" si="15"/>
        <v>TELECOMS2023</v>
      </c>
      <c r="B72" s="6" t="s">
        <v>18</v>
      </c>
      <c r="C72" s="7">
        <v>2023</v>
      </c>
      <c r="D72" s="86">
        <f>IFERROR(VLOOKUP(A72,[1]Year_1!$I:$J,2,FALSE),0)</f>
        <v>2251</v>
      </c>
      <c r="E72" s="82">
        <f>IFERROR(VLOOKUP(A72,[1]Year_2!$I:$J,2,FALSE),0)</f>
        <v>20</v>
      </c>
      <c r="F72" s="82">
        <f>IFERROR(VLOOKUP(A72,[1]Year_3!$I:$J,2,FALSE),0)</f>
        <v>0</v>
      </c>
      <c r="G72" s="82">
        <f>IFERROR(VLOOKUP(A72,[1]Year_4!$H:$I,2,FALSE),0)</f>
        <v>0</v>
      </c>
      <c r="H72" s="82">
        <f>IFERROR(VLOOKUP(A72,[1]Year_5!$H:$I,2,FALSE),0)</f>
        <v>0</v>
      </c>
      <c r="I72" s="82">
        <f>IFERROR(VLOOKUP(A72,[1]Year_6!$H:$I,2,FALSE),0)</f>
        <v>0</v>
      </c>
      <c r="J72" s="83">
        <f>IFERROR(VLOOKUP(A72,[1]Year_7!$I:$J,2,FALSE),0)</f>
        <v>0</v>
      </c>
      <c r="K72" s="91">
        <f>VLOOKUP(A72,[1]Year_1!$I:$K,3,FALSE)</f>
        <v>1758</v>
      </c>
      <c r="L72" s="92">
        <f>IFERROR(VLOOKUP(A72,[1]Year_2!$I:$K,3,FALSE),0)</f>
        <v>20</v>
      </c>
      <c r="M72" s="92">
        <f>IFERROR(VLOOKUP(A72,[1]Year_3!$I:$K,3,FALSE),0)</f>
        <v>0</v>
      </c>
      <c r="N72" s="92">
        <f>IFERROR(VLOOKUP(A72,[1]Year_4!$H:$J,3,FALSE),0)</f>
        <v>0</v>
      </c>
      <c r="O72" s="92">
        <f>IFERROR(VLOOKUP(A72,[1]Year_5!$H:$J,3,FALSE),0)</f>
        <v>0</v>
      </c>
      <c r="P72" s="92">
        <f>IFERROR(VLOOKUP(A72,[1]Year_6!$H:$J,3,FALSE),0)</f>
        <v>0</v>
      </c>
      <c r="Q72" s="93">
        <f>IFERROR(VLOOKUP(A72,[1]Year_7!$I:$K,3,FALSE),0)</f>
        <v>0</v>
      </c>
      <c r="R72" s="58">
        <f>VLOOKUP(A72,[1]Year_1!$M:$N,2,FALSE)</f>
        <v>73110</v>
      </c>
    </row>
    <row r="73" spans="1:18" x14ac:dyDescent="0.25">
      <c r="A73" s="8" t="str">
        <f t="shared" si="15"/>
        <v>TELECOMS2024</v>
      </c>
      <c r="B73" s="9" t="s">
        <v>18</v>
      </c>
      <c r="C73" s="10">
        <v>2024</v>
      </c>
      <c r="D73" s="87">
        <f>IFERROR(VLOOKUP(A73,[1]Year_1!$I:$J,2,FALSE),0)</f>
        <v>427</v>
      </c>
      <c r="E73" s="84">
        <f>IFERROR(VLOOKUP(A73,[1]Year_2!$I:$J,2,FALSE),0)</f>
        <v>0</v>
      </c>
      <c r="F73" s="84">
        <f>IFERROR(VLOOKUP(A73,[1]Year_3!$I:$J,2,FALSE),0)</f>
        <v>0</v>
      </c>
      <c r="G73" s="84">
        <f>IFERROR(VLOOKUP(A73,[1]Year_4!$H:$I,2,FALSE),0)</f>
        <v>0</v>
      </c>
      <c r="H73" s="84">
        <f>IFERROR(VLOOKUP(A73,[1]Year_5!$H:$I,2,FALSE),0)</f>
        <v>0</v>
      </c>
      <c r="I73" s="84">
        <f>IFERROR(VLOOKUP(A73,[1]Year_6!$H:$I,2,FALSE),0)</f>
        <v>0</v>
      </c>
      <c r="J73" s="85">
        <f>IFERROR(VLOOKUP(A73,[1]Year_7!$I:$J,2,FALSE),0)</f>
        <v>0</v>
      </c>
      <c r="K73" s="94">
        <f>VLOOKUP(A73,[1]Year_1!$I:$K,3,FALSE)</f>
        <v>376</v>
      </c>
      <c r="L73" s="95">
        <f>IFERROR(VLOOKUP(A73,[1]Year_2!$I:$K,3,FALSE),0)</f>
        <v>0</v>
      </c>
      <c r="M73" s="95">
        <f>IFERROR(VLOOKUP(A73,[1]Year_3!$I:$K,3,FALSE),0)</f>
        <v>0</v>
      </c>
      <c r="N73" s="95">
        <f>IFERROR(VLOOKUP(A73,[1]Year_4!$H:$J,3,FALSE),0)</f>
        <v>0</v>
      </c>
      <c r="O73" s="95">
        <f>IFERROR(VLOOKUP(A73,[1]Year_5!$H:$J,3,FALSE),0)</f>
        <v>0</v>
      </c>
      <c r="P73" s="95">
        <f>IFERROR(VLOOKUP(A73,[1]Year_6!$H:$J,3,FALSE),0)</f>
        <v>0</v>
      </c>
      <c r="Q73" s="96">
        <f>IFERROR(VLOOKUP(A73,[1]Year_7!$I:$K,3,FALSE),0)</f>
        <v>0</v>
      </c>
      <c r="R73" s="59">
        <f>VLOOKUP(A73,[1]Year_1!$M:$N,2,FALSE)</f>
        <v>43695</v>
      </c>
    </row>
  </sheetData>
  <sortState ref="B2:C171">
    <sortCondition ref="B2:B171"/>
    <sortCondition ref="C2:C171"/>
  </sortState>
  <mergeCells count="2">
    <mergeCell ref="U12:AB12"/>
    <mergeCell ref="U21:AB21"/>
  </mergeCell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first_analysis</vt:lpstr>
      <vt:lpstr>second_analysis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FSU_EYDAP</cp:lastModifiedBy>
  <dcterms:created xsi:type="dcterms:W3CDTF">2024-08-01T09:01:51Z</dcterms:created>
  <dcterms:modified xsi:type="dcterms:W3CDTF">2024-08-02T13:26:16Z</dcterms:modified>
</cp:coreProperties>
</file>